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390" yWindow="525" windowWidth="19815" windowHeight="6345" tabRatio="802"/>
  </bookViews>
  <sheets>
    <sheet name="Orçamento" sheetId="1" r:id="rId1"/>
    <sheet name="Composições Abertas" sheetId="2" r:id="rId2"/>
    <sheet name="Cronograma Auxiliar" sheetId="4" r:id="rId3"/>
    <sheet name="CRONOGRAMA" sheetId="5" r:id="rId4"/>
  </sheets>
  <definedNames>
    <definedName name="_xlnm._FilterDatabase" localSheetId="2" hidden="1">'Cronograma Auxiliar'!$A$8:$E$100</definedName>
    <definedName name="_xlnm._FilterDatabase" localSheetId="0" hidden="1">Orçamento!$A$8:$J$95</definedName>
    <definedName name="_xlnm.Print_Area" localSheetId="1">'Composições Abertas'!$A$1:$I$1008</definedName>
    <definedName name="_xlnm.Print_Area" localSheetId="3">CRONOGRAMA!$B$1:$I$47</definedName>
    <definedName name="_xlnm.Print_Area" localSheetId="2">'Cronograma Auxiliar'!$A$1:$E$100</definedName>
    <definedName name="_xlnm.Print_Area" localSheetId="0">Orçamento!$A$1:$J$98</definedName>
  </definedNames>
  <calcPr calcId="125725"/>
</workbook>
</file>

<file path=xl/calcChain.xml><?xml version="1.0" encoding="utf-8"?>
<calcChain xmlns="http://schemas.openxmlformats.org/spreadsheetml/2006/main">
  <c r="G175" i="2"/>
  <c r="G170"/>
  <c r="G140"/>
  <c r="G126"/>
  <c r="H96" l="1"/>
  <c r="H95"/>
  <c r="G91"/>
  <c r="G24"/>
  <c r="I6" l="1"/>
  <c r="I5"/>
  <c r="I4"/>
  <c r="B6"/>
  <c r="B5"/>
  <c r="G54" i="5"/>
  <c r="H54" s="1"/>
  <c r="C42"/>
  <c r="C40"/>
  <c r="C39"/>
  <c r="C37"/>
  <c r="C35"/>
  <c r="C33"/>
  <c r="C32"/>
  <c r="C30"/>
  <c r="C28"/>
  <c r="C26"/>
  <c r="C25"/>
  <c r="C23"/>
  <c r="C21"/>
  <c r="C19"/>
  <c r="C17"/>
  <c r="C16"/>
  <c r="C14"/>
  <c r="C12"/>
  <c r="C10"/>
  <c r="C9"/>
  <c r="I6"/>
  <c r="C6"/>
  <c r="I5"/>
  <c r="H5"/>
  <c r="C5"/>
  <c r="S96" i="4"/>
  <c r="N96"/>
  <c r="L96"/>
  <c r="D96"/>
  <c r="C96"/>
  <c r="S95"/>
  <c r="N95"/>
  <c r="L95"/>
  <c r="D95"/>
  <c r="C95"/>
  <c r="B94"/>
  <c r="B93"/>
  <c r="S91"/>
  <c r="N91"/>
  <c r="L91"/>
  <c r="D91"/>
  <c r="C91"/>
  <c r="S90"/>
  <c r="N90"/>
  <c r="L90"/>
  <c r="D90"/>
  <c r="C90"/>
  <c r="S89"/>
  <c r="N89"/>
  <c r="L89"/>
  <c r="D89"/>
  <c r="C89"/>
  <c r="S88"/>
  <c r="N88"/>
  <c r="L88"/>
  <c r="D88"/>
  <c r="C88"/>
  <c r="S87"/>
  <c r="N87"/>
  <c r="L87"/>
  <c r="D87"/>
  <c r="C87"/>
  <c r="S86"/>
  <c r="N86"/>
  <c r="L86"/>
  <c r="D86"/>
  <c r="C86"/>
  <c r="S85"/>
  <c r="N85"/>
  <c r="L85"/>
  <c r="D85"/>
  <c r="C85"/>
  <c r="B84"/>
  <c r="S82"/>
  <c r="N82"/>
  <c r="L82"/>
  <c r="D82"/>
  <c r="C82"/>
  <c r="S81"/>
  <c r="N81"/>
  <c r="L81"/>
  <c r="D81"/>
  <c r="C81"/>
  <c r="S80"/>
  <c r="N80"/>
  <c r="L80"/>
  <c r="D80"/>
  <c r="C80"/>
  <c r="S79"/>
  <c r="N79"/>
  <c r="L79"/>
  <c r="D79"/>
  <c r="C79"/>
  <c r="S78"/>
  <c r="N78"/>
  <c r="L78"/>
  <c r="D78"/>
  <c r="C78"/>
  <c r="S77"/>
  <c r="N77"/>
  <c r="L77"/>
  <c r="D77"/>
  <c r="C77"/>
  <c r="S76"/>
  <c r="N76"/>
  <c r="L76"/>
  <c r="D76"/>
  <c r="C76"/>
  <c r="S75"/>
  <c r="N75"/>
  <c r="L75"/>
  <c r="D75"/>
  <c r="C75"/>
  <c r="S74"/>
  <c r="N74"/>
  <c r="L74"/>
  <c r="D74"/>
  <c r="C74"/>
  <c r="B73"/>
  <c r="S71"/>
  <c r="N71"/>
  <c r="L71"/>
  <c r="D71"/>
  <c r="C71"/>
  <c r="S70"/>
  <c r="N70"/>
  <c r="L70"/>
  <c r="D70"/>
  <c r="C70"/>
  <c r="S69"/>
  <c r="N69"/>
  <c r="L69"/>
  <c r="D69"/>
  <c r="C69"/>
  <c r="S68"/>
  <c r="N68"/>
  <c r="L68"/>
  <c r="D68"/>
  <c r="C68"/>
  <c r="S67"/>
  <c r="N67"/>
  <c r="L67"/>
  <c r="D67"/>
  <c r="C67"/>
  <c r="S66"/>
  <c r="N66"/>
  <c r="L66"/>
  <c r="D66"/>
  <c r="C66"/>
  <c r="B65"/>
  <c r="B64"/>
  <c r="S62"/>
  <c r="N62"/>
  <c r="L62"/>
  <c r="D62"/>
  <c r="C62"/>
  <c r="S61"/>
  <c r="N61"/>
  <c r="L61"/>
  <c r="D61"/>
  <c r="C61"/>
  <c r="B60"/>
  <c r="S58"/>
  <c r="N58"/>
  <c r="L58"/>
  <c r="D58"/>
  <c r="C58"/>
  <c r="S57"/>
  <c r="P57"/>
  <c r="L57"/>
  <c r="E57"/>
  <c r="C57"/>
  <c r="S56"/>
  <c r="P56"/>
  <c r="L56"/>
  <c r="E56"/>
  <c r="C56"/>
  <c r="S55"/>
  <c r="P55"/>
  <c r="L55"/>
  <c r="E55"/>
  <c r="C55"/>
  <c r="S54"/>
  <c r="P54"/>
  <c r="L54"/>
  <c r="E54"/>
  <c r="C54"/>
  <c r="S53"/>
  <c r="P53"/>
  <c r="L53"/>
  <c r="E53"/>
  <c r="C53"/>
  <c r="B52"/>
  <c r="S50"/>
  <c r="N50"/>
  <c r="L50"/>
  <c r="D50"/>
  <c r="C50"/>
  <c r="S49"/>
  <c r="N49"/>
  <c r="L49"/>
  <c r="D49"/>
  <c r="C49"/>
  <c r="B48"/>
  <c r="B47"/>
  <c r="S45"/>
  <c r="N45"/>
  <c r="N44" s="1"/>
  <c r="L45"/>
  <c r="D45"/>
  <c r="C45"/>
  <c r="B44"/>
  <c r="S42"/>
  <c r="P42"/>
  <c r="L42"/>
  <c r="E42"/>
  <c r="C42"/>
  <c r="S41"/>
  <c r="N41"/>
  <c r="L41"/>
  <c r="D41"/>
  <c r="C41"/>
  <c r="B40"/>
  <c r="S38"/>
  <c r="P38"/>
  <c r="P37" s="1"/>
  <c r="L38"/>
  <c r="E38"/>
  <c r="C38"/>
  <c r="B37"/>
  <c r="S35"/>
  <c r="N35"/>
  <c r="L35"/>
  <c r="D35"/>
  <c r="C35"/>
  <c r="S34"/>
  <c r="P34"/>
  <c r="L34"/>
  <c r="E34"/>
  <c r="C34"/>
  <c r="S33"/>
  <c r="P33"/>
  <c r="L33"/>
  <c r="E33"/>
  <c r="C33"/>
  <c r="S32"/>
  <c r="P32"/>
  <c r="L32"/>
  <c r="E32"/>
  <c r="C32"/>
  <c r="S31"/>
  <c r="P31"/>
  <c r="L31"/>
  <c r="E31"/>
  <c r="C31"/>
  <c r="S30"/>
  <c r="P30"/>
  <c r="L30"/>
  <c r="E30"/>
  <c r="C30"/>
  <c r="B29"/>
  <c r="B28"/>
  <c r="S26"/>
  <c r="P26"/>
  <c r="N26"/>
  <c r="E26"/>
  <c r="D26"/>
  <c r="S25"/>
  <c r="P25"/>
  <c r="N25"/>
  <c r="E25"/>
  <c r="D25"/>
  <c r="S24"/>
  <c r="P24"/>
  <c r="N24"/>
  <c r="E24"/>
  <c r="D24"/>
  <c r="B23"/>
  <c r="S21"/>
  <c r="P21"/>
  <c r="N21"/>
  <c r="E21"/>
  <c r="D21"/>
  <c r="S20"/>
  <c r="P20"/>
  <c r="N20"/>
  <c r="E20"/>
  <c r="D20"/>
  <c r="S19"/>
  <c r="P19"/>
  <c r="N19"/>
  <c r="E19"/>
  <c r="D19"/>
  <c r="S18"/>
  <c r="P18"/>
  <c r="N18"/>
  <c r="E18"/>
  <c r="D18"/>
  <c r="S17"/>
  <c r="P17"/>
  <c r="N17"/>
  <c r="E17"/>
  <c r="D17"/>
  <c r="B16"/>
  <c r="S14"/>
  <c r="P14"/>
  <c r="N14"/>
  <c r="E14"/>
  <c r="D14"/>
  <c r="S13"/>
  <c r="S12"/>
  <c r="S11"/>
  <c r="P11"/>
  <c r="N11"/>
  <c r="E11"/>
  <c r="D11"/>
  <c r="B10"/>
  <c r="B9"/>
  <c r="P6"/>
  <c r="N6"/>
  <c r="L6"/>
  <c r="H1007" i="2"/>
  <c r="G1006" s="1"/>
  <c r="H1006" s="1"/>
  <c r="H1004"/>
  <c r="G1003" s="1"/>
  <c r="H1001"/>
  <c r="G1000" s="1"/>
  <c r="H998"/>
  <c r="G997" s="1"/>
  <c r="H995"/>
  <c r="G994" s="1"/>
  <c r="I916" s="1"/>
  <c r="H992"/>
  <c r="G991" s="1"/>
  <c r="H989"/>
  <c r="G988" s="1"/>
  <c r="H986"/>
  <c r="G985" s="1"/>
  <c r="H983"/>
  <c r="G982" s="1"/>
  <c r="I826" s="1"/>
  <c r="H980"/>
  <c r="G979" s="1"/>
  <c r="H977"/>
  <c r="G976" s="1"/>
  <c r="H974"/>
  <c r="G973"/>
  <c r="I823" s="1"/>
  <c r="H971"/>
  <c r="G970" s="1"/>
  <c r="I798" s="1"/>
  <c r="H968"/>
  <c r="G967" s="1"/>
  <c r="H965"/>
  <c r="G964" s="1"/>
  <c r="H962"/>
  <c r="G961" s="1"/>
  <c r="I782" s="1"/>
  <c r="H959"/>
  <c r="G958" s="1"/>
  <c r="H956"/>
  <c r="G955" s="1"/>
  <c r="H953"/>
  <c r="G952" s="1"/>
  <c r="H950"/>
  <c r="G949" s="1"/>
  <c r="H947"/>
  <c r="G946" s="1"/>
  <c r="H946" s="1"/>
  <c r="H944"/>
  <c r="G943" s="1"/>
  <c r="H941"/>
  <c r="H940"/>
  <c r="H939"/>
  <c r="H938"/>
  <c r="H937"/>
  <c r="H936"/>
  <c r="H935"/>
  <c r="H934"/>
  <c r="H931"/>
  <c r="H930"/>
  <c r="H929"/>
  <c r="H928"/>
  <c r="H927"/>
  <c r="H926"/>
  <c r="H925"/>
  <c r="H924"/>
  <c r="H921"/>
  <c r="H920"/>
  <c r="H919"/>
  <c r="H916"/>
  <c r="H915"/>
  <c r="H914"/>
  <c r="H913"/>
  <c r="H910"/>
  <c r="H909"/>
  <c r="G908" s="1"/>
  <c r="H908" s="1"/>
  <c r="H906"/>
  <c r="G905" s="1"/>
  <c r="H903"/>
  <c r="G902" s="1"/>
  <c r="H900"/>
  <c r="G899" s="1"/>
  <c r="H897"/>
  <c r="G896" s="1"/>
  <c r="H896" s="1"/>
  <c r="H894"/>
  <c r="H893"/>
  <c r="H890"/>
  <c r="G889" s="1"/>
  <c r="H887"/>
  <c r="H886"/>
  <c r="H885"/>
  <c r="H884"/>
  <c r="H883"/>
  <c r="H882"/>
  <c r="H881"/>
  <c r="H880"/>
  <c r="H877"/>
  <c r="H876"/>
  <c r="H873"/>
  <c r="H872"/>
  <c r="H869"/>
  <c r="H868"/>
  <c r="H865"/>
  <c r="H864"/>
  <c r="H861"/>
  <c r="G860" s="1"/>
  <c r="H858"/>
  <c r="H857"/>
  <c r="H856"/>
  <c r="H855"/>
  <c r="H854"/>
  <c r="H853"/>
  <c r="H852"/>
  <c r="H851"/>
  <c r="H848"/>
  <c r="H847"/>
  <c r="H844"/>
  <c r="G842" s="1"/>
  <c r="H843"/>
  <c r="H840"/>
  <c r="H839"/>
  <c r="H836"/>
  <c r="G835" s="1"/>
  <c r="H833"/>
  <c r="G832" s="1"/>
  <c r="H830"/>
  <c r="H829"/>
  <c r="H826"/>
  <c r="H825"/>
  <c r="H824"/>
  <c r="H823"/>
  <c r="H820"/>
  <c r="G819" s="1"/>
  <c r="H817"/>
  <c r="G816" s="1"/>
  <c r="I550" s="1"/>
  <c r="H814"/>
  <c r="G813" s="1"/>
  <c r="H811"/>
  <c r="G810" s="1"/>
  <c r="H808"/>
  <c r="G807" s="1"/>
  <c r="H805"/>
  <c r="H804"/>
  <c r="H803"/>
  <c r="H802"/>
  <c r="H801"/>
  <c r="H800"/>
  <c r="H799"/>
  <c r="H798"/>
  <c r="H795"/>
  <c r="H794"/>
  <c r="H793"/>
  <c r="H792"/>
  <c r="H791"/>
  <c r="H790"/>
  <c r="H789"/>
  <c r="H788"/>
  <c r="H785"/>
  <c r="H784"/>
  <c r="H783"/>
  <c r="H782"/>
  <c r="H779"/>
  <c r="H778"/>
  <c r="G777" s="1"/>
  <c r="H775"/>
  <c r="H774"/>
  <c r="H773"/>
  <c r="H772"/>
  <c r="H771"/>
  <c r="H768"/>
  <c r="H767"/>
  <c r="H766"/>
  <c r="H763"/>
  <c r="H762"/>
  <c r="H761"/>
  <c r="H760"/>
  <c r="H759"/>
  <c r="H756"/>
  <c r="H755"/>
  <c r="H754"/>
  <c r="H753"/>
  <c r="H752"/>
  <c r="H751"/>
  <c r="H750"/>
  <c r="H747"/>
  <c r="H746"/>
  <c r="H745"/>
  <c r="H744"/>
  <c r="H743"/>
  <c r="H742"/>
  <c r="H741"/>
  <c r="H740"/>
  <c r="H737"/>
  <c r="G736" s="1"/>
  <c r="H736" s="1"/>
  <c r="H734"/>
  <c r="G733" s="1"/>
  <c r="H731"/>
  <c r="G730" s="1"/>
  <c r="H728"/>
  <c r="G727" s="1"/>
  <c r="H727" s="1"/>
  <c r="H725"/>
  <c r="G724" s="1"/>
  <c r="H724" s="1"/>
  <c r="H722"/>
  <c r="G721" s="1"/>
  <c r="H719"/>
  <c r="G718" s="1"/>
  <c r="H716"/>
  <c r="G715" s="1"/>
  <c r="H713"/>
  <c r="G712" s="1"/>
  <c r="H710"/>
  <c r="G709" s="1"/>
  <c r="H707"/>
  <c r="G706" s="1"/>
  <c r="H704"/>
  <c r="G703" s="1"/>
  <c r="H701"/>
  <c r="G700" s="1"/>
  <c r="H700" s="1"/>
  <c r="H698"/>
  <c r="G697" s="1"/>
  <c r="H695"/>
  <c r="G694" s="1"/>
  <c r="H692"/>
  <c r="H691"/>
  <c r="H690"/>
  <c r="H689"/>
  <c r="H688"/>
  <c r="H687"/>
  <c r="H686"/>
  <c r="H685"/>
  <c r="H682"/>
  <c r="G681" s="1"/>
  <c r="H679"/>
  <c r="G678" s="1"/>
  <c r="H676"/>
  <c r="H675"/>
  <c r="H672"/>
  <c r="G671" s="1"/>
  <c r="H669"/>
  <c r="H668"/>
  <c r="H667"/>
  <c r="H666"/>
  <c r="H665"/>
  <c r="H664"/>
  <c r="H663"/>
  <c r="H662"/>
  <c r="H659"/>
  <c r="H658"/>
  <c r="H655"/>
  <c r="H654"/>
  <c r="H651"/>
  <c r="H650"/>
  <c r="H647"/>
  <c r="G646" s="1"/>
  <c r="I360" s="1"/>
  <c r="H644"/>
  <c r="G643" s="1"/>
  <c r="H641"/>
  <c r="G640" s="1"/>
  <c r="H638"/>
  <c r="H637"/>
  <c r="H636"/>
  <c r="H635"/>
  <c r="H634"/>
  <c r="H633"/>
  <c r="H632"/>
  <c r="H631"/>
  <c r="H628"/>
  <c r="G627" s="1"/>
  <c r="H627" s="1"/>
  <c r="H625"/>
  <c r="G624" s="1"/>
  <c r="H622"/>
  <c r="H621"/>
  <c r="H620"/>
  <c r="H619"/>
  <c r="H618"/>
  <c r="H617"/>
  <c r="H614"/>
  <c r="H613"/>
  <c r="H612"/>
  <c r="H611"/>
  <c r="H608"/>
  <c r="H607"/>
  <c r="H606"/>
  <c r="H605"/>
  <c r="H604"/>
  <c r="H603"/>
  <c r="H600"/>
  <c r="H599"/>
  <c r="H598"/>
  <c r="H597"/>
  <c r="H594"/>
  <c r="H593"/>
  <c r="H592"/>
  <c r="H591"/>
  <c r="H590"/>
  <c r="H589"/>
  <c r="H588"/>
  <c r="H587"/>
  <c r="H584"/>
  <c r="H583"/>
  <c r="H582"/>
  <c r="H581"/>
  <c r="H580"/>
  <c r="H579"/>
  <c r="H578"/>
  <c r="H577"/>
  <c r="H574"/>
  <c r="H573"/>
  <c r="H572"/>
  <c r="H569"/>
  <c r="H568"/>
  <c r="H567"/>
  <c r="H566"/>
  <c r="H565"/>
  <c r="H562"/>
  <c r="H561"/>
  <c r="H560"/>
  <c r="H559"/>
  <c r="H558"/>
  <c r="H557"/>
  <c r="H556"/>
  <c r="H555"/>
  <c r="H552"/>
  <c r="H551"/>
  <c r="H550"/>
  <c r="H549"/>
  <c r="H546"/>
  <c r="H545"/>
  <c r="H542"/>
  <c r="H541"/>
  <c r="H540"/>
  <c r="H539"/>
  <c r="H538"/>
  <c r="H537"/>
  <c r="H536"/>
  <c r="H535"/>
  <c r="H534"/>
  <c r="H533"/>
  <c r="H532"/>
  <c r="H531"/>
  <c r="H530"/>
  <c r="H529"/>
  <c r="H526"/>
  <c r="H525"/>
  <c r="H524"/>
  <c r="H523"/>
  <c r="H520"/>
  <c r="H519"/>
  <c r="H518"/>
  <c r="H517"/>
  <c r="I516"/>
  <c r="H516"/>
  <c r="H513"/>
  <c r="H512"/>
  <c r="H511"/>
  <c r="H508"/>
  <c r="H507"/>
  <c r="H506"/>
  <c r="H503"/>
  <c r="H502"/>
  <c r="H501"/>
  <c r="H498"/>
  <c r="H497"/>
  <c r="H496"/>
  <c r="H493"/>
  <c r="H492"/>
  <c r="H491"/>
  <c r="H490"/>
  <c r="H487"/>
  <c r="H486"/>
  <c r="H485"/>
  <c r="H484"/>
  <c r="H481"/>
  <c r="H480"/>
  <c r="H479"/>
  <c r="H476"/>
  <c r="H475"/>
  <c r="H474"/>
  <c r="H471"/>
  <c r="H470"/>
  <c r="H469"/>
  <c r="H468"/>
  <c r="H467"/>
  <c r="H464"/>
  <c r="H463"/>
  <c r="H462"/>
  <c r="H459"/>
  <c r="H458"/>
  <c r="H457"/>
  <c r="H456"/>
  <c r="H455"/>
  <c r="H454"/>
  <c r="H453"/>
  <c r="H452"/>
  <c r="H449"/>
  <c r="H448"/>
  <c r="H447"/>
  <c r="H446"/>
  <c r="H445"/>
  <c r="H444"/>
  <c r="H443"/>
  <c r="H442"/>
  <c r="H439"/>
  <c r="H438"/>
  <c r="H437"/>
  <c r="H436"/>
  <c r="H433"/>
  <c r="H432"/>
  <c r="H429"/>
  <c r="H428"/>
  <c r="H427"/>
  <c r="H426"/>
  <c r="H425"/>
  <c r="H424"/>
  <c r="H423"/>
  <c r="H422"/>
  <c r="H419"/>
  <c r="H418"/>
  <c r="H417"/>
  <c r="H416"/>
  <c r="H415"/>
  <c r="H414"/>
  <c r="H413"/>
  <c r="H412"/>
  <c r="H409"/>
  <c r="H408"/>
  <c r="H407"/>
  <c r="H406"/>
  <c r="H403"/>
  <c r="H402"/>
  <c r="H401"/>
  <c r="H400"/>
  <c r="H399"/>
  <c r="H398"/>
  <c r="H397"/>
  <c r="H396"/>
  <c r="H393"/>
  <c r="H392"/>
  <c r="H391"/>
  <c r="H390"/>
  <c r="H389"/>
  <c r="H386"/>
  <c r="H385"/>
  <c r="H384"/>
  <c r="H381"/>
  <c r="H380"/>
  <c r="H379"/>
  <c r="H378"/>
  <c r="H377"/>
  <c r="H376"/>
  <c r="H373"/>
  <c r="H372"/>
  <c r="H371"/>
  <c r="H370"/>
  <c r="H367"/>
  <c r="H366"/>
  <c r="H365"/>
  <c r="H364"/>
  <c r="H363"/>
  <c r="H362"/>
  <c r="H361"/>
  <c r="H360"/>
  <c r="H357"/>
  <c r="H356"/>
  <c r="H355"/>
  <c r="H352"/>
  <c r="H351"/>
  <c r="H350"/>
  <c r="H349"/>
  <c r="H348"/>
  <c r="H342"/>
  <c r="H341"/>
  <c r="H340"/>
  <c r="H339"/>
  <c r="H336"/>
  <c r="H335"/>
  <c r="H334"/>
  <c r="H329"/>
  <c r="H328"/>
  <c r="H327"/>
  <c r="H326"/>
  <c r="H323"/>
  <c r="H322"/>
  <c r="H321"/>
  <c r="H320"/>
  <c r="H319"/>
  <c r="H318"/>
  <c r="H317"/>
  <c r="H314"/>
  <c r="H313"/>
  <c r="H312"/>
  <c r="H311"/>
  <c r="H308"/>
  <c r="H307"/>
  <c r="H306"/>
  <c r="H303"/>
  <c r="H302"/>
  <c r="H301"/>
  <c r="H298"/>
  <c r="G297" s="1"/>
  <c r="H295"/>
  <c r="H294"/>
  <c r="H293"/>
  <c r="H292"/>
  <c r="H289"/>
  <c r="H288"/>
  <c r="H287"/>
  <c r="H286"/>
  <c r="H285"/>
  <c r="H284"/>
  <c r="H281"/>
  <c r="H280"/>
  <c r="H279"/>
  <c r="H278"/>
  <c r="H277"/>
  <c r="H276"/>
  <c r="H275"/>
  <c r="H272"/>
  <c r="H271"/>
  <c r="H268"/>
  <c r="H267"/>
  <c r="H266"/>
  <c r="H265"/>
  <c r="H264"/>
  <c r="H261"/>
  <c r="H260"/>
  <c r="H259"/>
  <c r="H256"/>
  <c r="G255" s="1"/>
  <c r="H255" s="1"/>
  <c r="H253"/>
  <c r="H252"/>
  <c r="H251"/>
  <c r="H247"/>
  <c r="H245"/>
  <c r="H244"/>
  <c r="H243"/>
  <c r="H242"/>
  <c r="H241"/>
  <c r="H240"/>
  <c r="H239"/>
  <c r="H238"/>
  <c r="H237"/>
  <c r="H236"/>
  <c r="H235"/>
  <c r="H234"/>
  <c r="H233"/>
  <c r="H232"/>
  <c r="H231"/>
  <c r="H230"/>
  <c r="H229"/>
  <c r="H228"/>
  <c r="H227"/>
  <c r="H226"/>
  <c r="H225"/>
  <c r="H224"/>
  <c r="H221"/>
  <c r="H220"/>
  <c r="H219"/>
  <c r="H216"/>
  <c r="H215"/>
  <c r="H214"/>
  <c r="H213"/>
  <c r="H210"/>
  <c r="H209"/>
  <c r="H208"/>
  <c r="H207"/>
  <c r="H204"/>
  <c r="H203"/>
  <c r="H202"/>
  <c r="G201" s="1"/>
  <c r="H199"/>
  <c r="H198"/>
  <c r="H197"/>
  <c r="H194"/>
  <c r="H193"/>
  <c r="H192"/>
  <c r="H191"/>
  <c r="H186"/>
  <c r="H185"/>
  <c r="H184"/>
  <c r="H183"/>
  <c r="H182"/>
  <c r="H179"/>
  <c r="H178"/>
  <c r="H177"/>
  <c r="H176"/>
  <c r="H175"/>
  <c r="H173"/>
  <c r="H172"/>
  <c r="H171"/>
  <c r="H170"/>
  <c r="H168"/>
  <c r="H167"/>
  <c r="H164"/>
  <c r="H163"/>
  <c r="H162"/>
  <c r="H159"/>
  <c r="H158"/>
  <c r="G157" s="1"/>
  <c r="H157" s="1"/>
  <c r="H155"/>
  <c r="H154"/>
  <c r="H153"/>
  <c r="H152"/>
  <c r="H149"/>
  <c r="H148"/>
  <c r="H147"/>
  <c r="H146"/>
  <c r="H143"/>
  <c r="H142"/>
  <c r="H141"/>
  <c r="H140"/>
  <c r="H138"/>
  <c r="H137"/>
  <c r="H136"/>
  <c r="H135"/>
  <c r="H134"/>
  <c r="H129"/>
  <c r="H128"/>
  <c r="H127"/>
  <c r="H126"/>
  <c r="H124"/>
  <c r="H123"/>
  <c r="H122"/>
  <c r="H121"/>
  <c r="H120"/>
  <c r="H119"/>
  <c r="H118"/>
  <c r="H117"/>
  <c r="H116"/>
  <c r="H115"/>
  <c r="H114"/>
  <c r="H113"/>
  <c r="H112"/>
  <c r="H111"/>
  <c r="H110"/>
  <c r="H109"/>
  <c r="H108"/>
  <c r="H107"/>
  <c r="H106"/>
  <c r="G105" s="1"/>
  <c r="H105" s="1"/>
  <c r="H103"/>
  <c r="H102"/>
  <c r="H101"/>
  <c r="H100"/>
  <c r="H99"/>
  <c r="G94"/>
  <c r="H94" s="1"/>
  <c r="H92"/>
  <c r="H91"/>
  <c r="H89"/>
  <c r="H88"/>
  <c r="H87"/>
  <c r="H86"/>
  <c r="H85"/>
  <c r="H82"/>
  <c r="H81"/>
  <c r="H78"/>
  <c r="G77" s="1"/>
  <c r="H75"/>
  <c r="H74"/>
  <c r="H73"/>
  <c r="H70"/>
  <c r="H69"/>
  <c r="H68"/>
  <c r="H67"/>
  <c r="H62"/>
  <c r="H61"/>
  <c r="H58"/>
  <c r="H57"/>
  <c r="H54"/>
  <c r="G53" s="1"/>
  <c r="H51"/>
  <c r="G50" s="1"/>
  <c r="H48"/>
  <c r="H47"/>
  <c r="H44"/>
  <c r="H43"/>
  <c r="H42"/>
  <c r="H41"/>
  <c r="H38"/>
  <c r="G37" s="1"/>
  <c r="H35"/>
  <c r="H34"/>
  <c r="H33"/>
  <c r="H30"/>
  <c r="H29"/>
  <c r="H28"/>
  <c r="H27"/>
  <c r="H26"/>
  <c r="H25"/>
  <c r="H24"/>
  <c r="H22"/>
  <c r="H21"/>
  <c r="H20"/>
  <c r="H19"/>
  <c r="H16"/>
  <c r="G15" s="1"/>
  <c r="H13"/>
  <c r="H12"/>
  <c r="H11"/>
  <c r="H10"/>
  <c r="N91" i="1"/>
  <c r="H87"/>
  <c r="H96" i="4" s="1"/>
  <c r="P96" s="1"/>
  <c r="H86" i="1"/>
  <c r="H95" i="4" s="1"/>
  <c r="P95" s="1"/>
  <c r="F95"/>
  <c r="E95" s="1"/>
  <c r="B95"/>
  <c r="N84" i="1"/>
  <c r="H82"/>
  <c r="F91" i="4"/>
  <c r="E91" s="1"/>
  <c r="B91"/>
  <c r="H81" i="1"/>
  <c r="B90" i="4"/>
  <c r="G89"/>
  <c r="G88"/>
  <c r="B88"/>
  <c r="F87"/>
  <c r="E87" s="1"/>
  <c r="B87"/>
  <c r="G86"/>
  <c r="B86"/>
  <c r="G85"/>
  <c r="B85"/>
  <c r="F81"/>
  <c r="E81" s="1"/>
  <c r="B81"/>
  <c r="F80"/>
  <c r="E80" s="1"/>
  <c r="G79"/>
  <c r="F78"/>
  <c r="E78" s="1"/>
  <c r="F77"/>
  <c r="E77" s="1"/>
  <c r="B77"/>
  <c r="F76"/>
  <c r="E76" s="1"/>
  <c r="B76"/>
  <c r="F74"/>
  <c r="E74" s="1"/>
  <c r="F71"/>
  <c r="E71" s="1"/>
  <c r="B71"/>
  <c r="F70"/>
  <c r="E70" s="1"/>
  <c r="B70"/>
  <c r="F69"/>
  <c r="E69" s="1"/>
  <c r="G68"/>
  <c r="F67"/>
  <c r="E67" s="1"/>
  <c r="B67"/>
  <c r="G66"/>
  <c r="B66"/>
  <c r="N57" i="1"/>
  <c r="H55"/>
  <c r="F62" i="4"/>
  <c r="E62" s="1"/>
  <c r="B62"/>
  <c r="H51" i="1"/>
  <c r="F57" i="4"/>
  <c r="D57" s="1"/>
  <c r="B57"/>
  <c r="H50" i="1"/>
  <c r="F56" i="4"/>
  <c r="D56" s="1"/>
  <c r="B56"/>
  <c r="H49" i="1"/>
  <c r="F55" i="4"/>
  <c r="D55" s="1"/>
  <c r="H48" i="1"/>
  <c r="H47"/>
  <c r="F53" i="4"/>
  <c r="D53" s="1"/>
  <c r="B53"/>
  <c r="H44" i="1"/>
  <c r="F49" i="4"/>
  <c r="E49" s="1"/>
  <c r="N42" i="1"/>
  <c r="F41" i="4"/>
  <c r="E41" s="1"/>
  <c r="B41"/>
  <c r="H32" i="1"/>
  <c r="G34" i="4"/>
  <c r="H31" i="1"/>
  <c r="F33" i="4"/>
  <c r="D33" s="1"/>
  <c r="B33"/>
  <c r="G32"/>
  <c r="T32" s="1"/>
  <c r="B32"/>
  <c r="F31"/>
  <c r="D31" s="1"/>
  <c r="H28" i="1"/>
  <c r="F30" i="4"/>
  <c r="D30" s="1"/>
  <c r="N26" i="1"/>
  <c r="H24"/>
  <c r="F26" i="4"/>
  <c r="C26" s="1"/>
  <c r="H23" i="1"/>
  <c r="F25" i="4"/>
  <c r="C25" s="1"/>
  <c r="B25"/>
  <c r="H22" i="1"/>
  <c r="F24" i="4"/>
  <c r="C24" s="1"/>
  <c r="B24"/>
  <c r="H20" i="1"/>
  <c r="H19"/>
  <c r="H18"/>
  <c r="F19" i="4"/>
  <c r="C19" s="1"/>
  <c r="B19"/>
  <c r="H17" i="1"/>
  <c r="F18" i="4"/>
  <c r="C18" s="1"/>
  <c r="B18"/>
  <c r="H16" i="1"/>
  <c r="H13"/>
  <c r="F13" i="4"/>
  <c r="B13"/>
  <c r="H12" i="1"/>
  <c r="F12" i="4"/>
  <c r="B12"/>
  <c r="H11" i="1"/>
  <c r="B11" i="4"/>
  <c r="N9" i="1"/>
  <c r="L94" i="4" l="1"/>
  <c r="G40" i="5" s="1"/>
  <c r="L40" i="4"/>
  <c r="G21" i="5" s="1"/>
  <c r="P16" i="4"/>
  <c r="N73"/>
  <c r="N48"/>
  <c r="H26" i="5" s="1"/>
  <c r="L52" i="4"/>
  <c r="G28" i="5" s="1"/>
  <c r="N60" i="4"/>
  <c r="L73"/>
  <c r="G35" i="5" s="1"/>
  <c r="T86" i="4"/>
  <c r="N16"/>
  <c r="N23"/>
  <c r="N65"/>
  <c r="N84"/>
  <c r="H37" i="5" s="1"/>
  <c r="T66" i="4"/>
  <c r="I30" i="1"/>
  <c r="P23" i="4"/>
  <c r="L29"/>
  <c r="G17" i="5" s="1"/>
  <c r="T34" i="4"/>
  <c r="G421" i="2"/>
  <c r="I536" s="1"/>
  <c r="G431"/>
  <c r="G544"/>
  <c r="H544" s="1"/>
  <c r="G838"/>
  <c r="G846"/>
  <c r="G32"/>
  <c r="H32" s="1"/>
  <c r="G649"/>
  <c r="G657"/>
  <c r="G863"/>
  <c r="G871"/>
  <c r="G206"/>
  <c r="G653"/>
  <c r="H681"/>
  <c r="I385"/>
  <c r="I551"/>
  <c r="I545"/>
  <c r="G56"/>
  <c r="G473"/>
  <c r="H473" s="1"/>
  <c r="G500"/>
  <c r="H500" s="1"/>
  <c r="G505"/>
  <c r="G554"/>
  <c r="I752" s="1"/>
  <c r="G684"/>
  <c r="G850"/>
  <c r="G46"/>
  <c r="H46" s="1"/>
  <c r="G383"/>
  <c r="G616"/>
  <c r="I329" s="1"/>
  <c r="G98"/>
  <c r="H98" s="1"/>
  <c r="G60"/>
  <c r="H60" s="1"/>
  <c r="G66"/>
  <c r="G258"/>
  <c r="H258" s="1"/>
  <c r="G347"/>
  <c r="I33" s="1"/>
  <c r="G359"/>
  <c r="G369"/>
  <c r="H369" s="1"/>
  <c r="G388"/>
  <c r="H388" s="1"/>
  <c r="G483"/>
  <c r="G489"/>
  <c r="G495"/>
  <c r="G548"/>
  <c r="G610"/>
  <c r="G828"/>
  <c r="G196"/>
  <c r="G212"/>
  <c r="H212" s="1"/>
  <c r="G218"/>
  <c r="G223"/>
  <c r="G274"/>
  <c r="H274" s="1"/>
  <c r="G571"/>
  <c r="G918"/>
  <c r="H918" s="1"/>
  <c r="G283"/>
  <c r="H283" s="1"/>
  <c r="G305"/>
  <c r="G310"/>
  <c r="H310" s="1"/>
  <c r="G354"/>
  <c r="H354" s="1"/>
  <c r="G466"/>
  <c r="H466" s="1"/>
  <c r="G510"/>
  <c r="G602"/>
  <c r="G781"/>
  <c r="H781" s="1"/>
  <c r="G797"/>
  <c r="I538" s="1"/>
  <c r="G892"/>
  <c r="H961"/>
  <c r="H347"/>
  <c r="I334"/>
  <c r="I35"/>
  <c r="I47"/>
  <c r="I41"/>
  <c r="H712"/>
  <c r="I433"/>
  <c r="H828"/>
  <c r="I566"/>
  <c r="I662"/>
  <c r="H899"/>
  <c r="I771"/>
  <c r="H949"/>
  <c r="I851"/>
  <c r="H985"/>
  <c r="I43"/>
  <c r="H383"/>
  <c r="I470"/>
  <c r="I295"/>
  <c r="H602"/>
  <c r="H703"/>
  <c r="I412"/>
  <c r="I436"/>
  <c r="H715"/>
  <c r="I534"/>
  <c r="H431"/>
  <c r="I146"/>
  <c r="I232"/>
  <c r="H505"/>
  <c r="H838"/>
  <c r="I597"/>
  <c r="I604"/>
  <c r="H846"/>
  <c r="I599"/>
  <c r="H958"/>
  <c r="I785"/>
  <c r="H819"/>
  <c r="I555"/>
  <c r="H842"/>
  <c r="I606"/>
  <c r="I603"/>
  <c r="H860"/>
  <c r="H892"/>
  <c r="I622"/>
  <c r="I913"/>
  <c r="H997"/>
  <c r="I226"/>
  <c r="G250"/>
  <c r="I250" s="1"/>
  <c r="G263"/>
  <c r="I263" s="1"/>
  <c r="G300"/>
  <c r="H300" s="1"/>
  <c r="G435"/>
  <c r="G630"/>
  <c r="I357" s="1"/>
  <c r="G661"/>
  <c r="I381" s="1"/>
  <c r="G758"/>
  <c r="I530" s="1"/>
  <c r="G770"/>
  <c r="G40"/>
  <c r="G9"/>
  <c r="I149"/>
  <c r="G190"/>
  <c r="G18"/>
  <c r="G72"/>
  <c r="I284" s="1"/>
  <c r="G80"/>
  <c r="I101"/>
  <c r="G166"/>
  <c r="G181"/>
  <c r="I261"/>
  <c r="G291"/>
  <c r="G316"/>
  <c r="G325"/>
  <c r="G333"/>
  <c r="H333" s="1"/>
  <c r="G375"/>
  <c r="I392"/>
  <c r="G395"/>
  <c r="G441"/>
  <c r="G478"/>
  <c r="G522"/>
  <c r="G528"/>
  <c r="G576"/>
  <c r="H616"/>
  <c r="H649"/>
  <c r="H653"/>
  <c r="H657"/>
  <c r="G674"/>
  <c r="G739"/>
  <c r="G787"/>
  <c r="G867"/>
  <c r="G875"/>
  <c r="G912"/>
  <c r="G933"/>
  <c r="G133"/>
  <c r="G822"/>
  <c r="G84"/>
  <c r="G145"/>
  <c r="G151"/>
  <c r="G161"/>
  <c r="G270"/>
  <c r="G338"/>
  <c r="G405"/>
  <c r="G411"/>
  <c r="G451"/>
  <c r="G461"/>
  <c r="G515"/>
  <c r="G564"/>
  <c r="G586"/>
  <c r="G596"/>
  <c r="G749"/>
  <c r="G765"/>
  <c r="H807"/>
  <c r="G879"/>
  <c r="G923"/>
  <c r="H973"/>
  <c r="I81" i="1"/>
  <c r="G90" i="4"/>
  <c r="T90" s="1"/>
  <c r="H50" i="2"/>
  <c r="I50"/>
  <c r="H190"/>
  <c r="I190"/>
  <c r="H250"/>
  <c r="I147"/>
  <c r="H435"/>
  <c r="I350"/>
  <c r="I373"/>
  <c r="H694"/>
  <c r="I389"/>
  <c r="I438"/>
  <c r="H709"/>
  <c r="I432"/>
  <c r="I532"/>
  <c r="H770"/>
  <c r="I549"/>
  <c r="H813"/>
  <c r="H964"/>
  <c r="I783"/>
  <c r="I829"/>
  <c r="I825"/>
  <c r="H979"/>
  <c r="I18"/>
  <c r="H18"/>
  <c r="H80"/>
  <c r="I80"/>
  <c r="I166"/>
  <c r="H166"/>
  <c r="H181"/>
  <c r="I181"/>
  <c r="H291"/>
  <c r="I291"/>
  <c r="I297"/>
  <c r="H297"/>
  <c r="I316"/>
  <c r="H316"/>
  <c r="H325"/>
  <c r="I325"/>
  <c r="I333"/>
  <c r="I42"/>
  <c r="H375"/>
  <c r="I48"/>
  <c r="I81"/>
  <c r="I572"/>
  <c r="H395"/>
  <c r="I158"/>
  <c r="I167"/>
  <c r="I567"/>
  <c r="I162"/>
  <c r="I501"/>
  <c r="I467"/>
  <c r="I234"/>
  <c r="I207"/>
  <c r="I496"/>
  <c r="I490"/>
  <c r="I484"/>
  <c r="I462"/>
  <c r="H441"/>
  <c r="I311"/>
  <c r="I213"/>
  <c r="I511"/>
  <c r="I479"/>
  <c r="I506"/>
  <c r="I474"/>
  <c r="I292"/>
  <c r="I191"/>
  <c r="H478"/>
  <c r="I227"/>
  <c r="I264"/>
  <c r="H522"/>
  <c r="H528"/>
  <c r="I265"/>
  <c r="I288"/>
  <c r="H576"/>
  <c r="I355"/>
  <c r="I348"/>
  <c r="H624"/>
  <c r="I352"/>
  <c r="H643"/>
  <c r="H674"/>
  <c r="I377"/>
  <c r="H706"/>
  <c r="I422"/>
  <c r="H721"/>
  <c r="I442"/>
  <c r="I775"/>
  <c r="I768"/>
  <c r="H739"/>
  <c r="I520"/>
  <c r="I537"/>
  <c r="H787"/>
  <c r="H810"/>
  <c r="I552"/>
  <c r="I546"/>
  <c r="H867"/>
  <c r="I611"/>
  <c r="I617"/>
  <c r="H875"/>
  <c r="I613"/>
  <c r="I619"/>
  <c r="H905"/>
  <c r="I740"/>
  <c r="H912"/>
  <c r="I751"/>
  <c r="H933"/>
  <c r="I920"/>
  <c r="I761"/>
  <c r="I773"/>
  <c r="I766"/>
  <c r="H943"/>
  <c r="H976"/>
  <c r="I824"/>
  <c r="I909"/>
  <c r="I915"/>
  <c r="H991"/>
  <c r="T79" i="4"/>
  <c r="T88"/>
  <c r="P94"/>
  <c r="U96"/>
  <c r="H53"/>
  <c r="N53" s="1"/>
  <c r="H56"/>
  <c r="N56" s="1"/>
  <c r="U56" s="1"/>
  <c r="H9" i="2"/>
  <c r="I9"/>
  <c r="I37"/>
  <c r="H37"/>
  <c r="H13" i="4"/>
  <c r="H18"/>
  <c r="L18" s="1"/>
  <c r="U18" s="1"/>
  <c r="H20"/>
  <c r="L20" s="1"/>
  <c r="U20" s="1"/>
  <c r="H24"/>
  <c r="L24" s="1"/>
  <c r="H26"/>
  <c r="L26" s="1"/>
  <c r="U26" s="1"/>
  <c r="I15" i="2"/>
  <c r="H15"/>
  <c r="H56"/>
  <c r="I56"/>
  <c r="H66"/>
  <c r="I66"/>
  <c r="H77"/>
  <c r="I77"/>
  <c r="H133"/>
  <c r="I133"/>
  <c r="I201"/>
  <c r="H201"/>
  <c r="H206"/>
  <c r="I206"/>
  <c r="I218"/>
  <c r="H218"/>
  <c r="H223"/>
  <c r="I223"/>
  <c r="I228"/>
  <c r="H483"/>
  <c r="I229"/>
  <c r="H489"/>
  <c r="I230"/>
  <c r="H495"/>
  <c r="H510"/>
  <c r="I233"/>
  <c r="H548"/>
  <c r="I318"/>
  <c r="I276"/>
  <c r="I286"/>
  <c r="H571"/>
  <c r="I328"/>
  <c r="H610"/>
  <c r="H640"/>
  <c r="I351"/>
  <c r="H671"/>
  <c r="I376"/>
  <c r="H684"/>
  <c r="I393"/>
  <c r="I386"/>
  <c r="H718"/>
  <c r="I437"/>
  <c r="I518"/>
  <c r="H733"/>
  <c r="I533"/>
  <c r="H777"/>
  <c r="H822"/>
  <c r="I565"/>
  <c r="I587"/>
  <c r="H835"/>
  <c r="H902"/>
  <c r="I685"/>
  <c r="I778"/>
  <c r="H955"/>
  <c r="I784"/>
  <c r="H988"/>
  <c r="I880"/>
  <c r="H1003"/>
  <c r="I924"/>
  <c r="U95" i="4"/>
  <c r="H49"/>
  <c r="P49" s="1"/>
  <c r="U49" s="1"/>
  <c r="H54"/>
  <c r="N54" s="1"/>
  <c r="U54" s="1"/>
  <c r="H55"/>
  <c r="N55" s="1"/>
  <c r="U55" s="1"/>
  <c r="H57"/>
  <c r="N57" s="1"/>
  <c r="U57" s="1"/>
  <c r="H62"/>
  <c r="P62" s="1"/>
  <c r="U62" s="1"/>
  <c r="H30"/>
  <c r="N30" s="1"/>
  <c r="H33"/>
  <c r="N33" s="1"/>
  <c r="U33" s="1"/>
  <c r="H34"/>
  <c r="N34" s="1"/>
  <c r="U34" s="1"/>
  <c r="J32" i="1"/>
  <c r="I34" i="4" s="1"/>
  <c r="H11"/>
  <c r="L11" s="1"/>
  <c r="J11" i="1"/>
  <c r="H12" i="4"/>
  <c r="H17"/>
  <c r="L17" s="1"/>
  <c r="H19"/>
  <c r="L19" s="1"/>
  <c r="U19" s="1"/>
  <c r="H21"/>
  <c r="L21" s="1"/>
  <c r="U21" s="1"/>
  <c r="H25"/>
  <c r="L25" s="1"/>
  <c r="U25" s="1"/>
  <c r="I11" i="1"/>
  <c r="G11" i="4"/>
  <c r="T11" s="1"/>
  <c r="E12"/>
  <c r="C12"/>
  <c r="D12"/>
  <c r="C13"/>
  <c r="D13"/>
  <c r="E13"/>
  <c r="J81" i="1"/>
  <c r="I90" i="4" s="1"/>
  <c r="H90"/>
  <c r="P90" s="1"/>
  <c r="U90" s="1"/>
  <c r="H91"/>
  <c r="P91" s="1"/>
  <c r="U91" s="1"/>
  <c r="I40" i="2"/>
  <c r="H40"/>
  <c r="H53"/>
  <c r="I53"/>
  <c r="I84"/>
  <c r="H84"/>
  <c r="H145"/>
  <c r="I145"/>
  <c r="I151"/>
  <c r="H151"/>
  <c r="H161"/>
  <c r="I161"/>
  <c r="H196"/>
  <c r="I196"/>
  <c r="I270"/>
  <c r="H270"/>
  <c r="H305"/>
  <c r="I305"/>
  <c r="H338"/>
  <c r="I338"/>
  <c r="H405"/>
  <c r="I99"/>
  <c r="I182"/>
  <c r="I134"/>
  <c r="I753"/>
  <c r="I320"/>
  <c r="I302"/>
  <c r="I278"/>
  <c r="I183"/>
  <c r="I135"/>
  <c r="I535"/>
  <c r="I406"/>
  <c r="I335"/>
  <c r="I327"/>
  <c r="I266"/>
  <c r="I524"/>
  <c r="H411"/>
  <c r="I260"/>
  <c r="I148"/>
  <c r="I100"/>
  <c r="I512"/>
  <c r="I480"/>
  <c r="H451"/>
  <c r="I507"/>
  <c r="I475"/>
  <c r="I293"/>
  <c r="I192"/>
  <c r="I502"/>
  <c r="I468"/>
  <c r="I235"/>
  <c r="I208"/>
  <c r="I497"/>
  <c r="I491"/>
  <c r="I485"/>
  <c r="I463"/>
  <c r="I312"/>
  <c r="I214"/>
  <c r="I224"/>
  <c r="H461"/>
  <c r="I326"/>
  <c r="I523"/>
  <c r="I259"/>
  <c r="I301"/>
  <c r="H515"/>
  <c r="H564"/>
  <c r="I285"/>
  <c r="H586"/>
  <c r="I289"/>
  <c r="I469"/>
  <c r="H596"/>
  <c r="I294"/>
  <c r="H678"/>
  <c r="I391"/>
  <c r="I384"/>
  <c r="I390"/>
  <c r="H697"/>
  <c r="H730"/>
  <c r="I517"/>
  <c r="H749"/>
  <c r="I529"/>
  <c r="I531"/>
  <c r="H765"/>
  <c r="H832"/>
  <c r="I577"/>
  <c r="H863"/>
  <c r="I605"/>
  <c r="H871"/>
  <c r="I618"/>
  <c r="I612"/>
  <c r="H879"/>
  <c r="I620"/>
  <c r="I614"/>
  <c r="H889"/>
  <c r="I621"/>
  <c r="I919"/>
  <c r="H923"/>
  <c r="I760"/>
  <c r="H952"/>
  <c r="I772"/>
  <c r="I788"/>
  <c r="H967"/>
  <c r="H1000"/>
  <c r="I914"/>
  <c r="I59" i="1"/>
  <c r="I61"/>
  <c r="I71"/>
  <c r="I76"/>
  <c r="I77"/>
  <c r="I79"/>
  <c r="I80"/>
  <c r="T68" i="4"/>
  <c r="T85"/>
  <c r="T89"/>
  <c r="I32" i="1"/>
  <c r="H29"/>
  <c r="H30"/>
  <c r="H37"/>
  <c r="H59"/>
  <c r="H60"/>
  <c r="H61"/>
  <c r="H62"/>
  <c r="H63"/>
  <c r="H64"/>
  <c r="H66"/>
  <c r="H68"/>
  <c r="H69"/>
  <c r="H70"/>
  <c r="H71"/>
  <c r="H72"/>
  <c r="H73"/>
  <c r="H76"/>
  <c r="H77"/>
  <c r="H78"/>
  <c r="H79"/>
  <c r="H80"/>
  <c r="I32" i="2"/>
  <c r="I34"/>
  <c r="I46"/>
  <c r="I60"/>
  <c r="I98"/>
  <c r="I136"/>
  <c r="I157"/>
  <c r="I184"/>
  <c r="I212"/>
  <c r="I255"/>
  <c r="I258"/>
  <c r="I275"/>
  <c r="I277"/>
  <c r="I310"/>
  <c r="I396"/>
  <c r="I439"/>
  <c r="I519"/>
  <c r="I598"/>
  <c r="I600"/>
  <c r="I607"/>
  <c r="I631"/>
  <c r="I759"/>
  <c r="I767"/>
  <c r="I774"/>
  <c r="I779"/>
  <c r="J23" i="1"/>
  <c r="I25" i="4" s="1"/>
  <c r="J24" i="1"/>
  <c r="I26" i="4" s="1"/>
  <c r="G30"/>
  <c r="T30" s="1"/>
  <c r="G33"/>
  <c r="T33" s="1"/>
  <c r="G74"/>
  <c r="T74" s="1"/>
  <c r="G76"/>
  <c r="T76" s="1"/>
  <c r="G78"/>
  <c r="T78" s="1"/>
  <c r="G81"/>
  <c r="T81" s="1"/>
  <c r="B20"/>
  <c r="F20"/>
  <c r="C20" s="1"/>
  <c r="B26"/>
  <c r="B30"/>
  <c r="B34"/>
  <c r="F34"/>
  <c r="D34" s="1"/>
  <c r="L44"/>
  <c r="G23" i="5" s="1"/>
  <c r="L48" i="4"/>
  <c r="G26" i="5" s="1"/>
  <c r="B54" i="4"/>
  <c r="F54"/>
  <c r="D54" s="1"/>
  <c r="L60"/>
  <c r="G30" i="5" s="1"/>
  <c r="B68" i="4"/>
  <c r="F68"/>
  <c r="E68" s="1"/>
  <c r="B74"/>
  <c r="B78"/>
  <c r="L84"/>
  <c r="G37" i="5" s="1"/>
  <c r="F88" i="4"/>
  <c r="E88" s="1"/>
  <c r="B96"/>
  <c r="F96"/>
  <c r="E96" s="1"/>
  <c r="I225" i="2"/>
  <c r="I231"/>
  <c r="I303"/>
  <c r="I317"/>
  <c r="I319"/>
  <c r="I349"/>
  <c r="I356"/>
  <c r="H359"/>
  <c r="H421"/>
  <c r="I452"/>
  <c r="H554"/>
  <c r="H646"/>
  <c r="I750"/>
  <c r="H797"/>
  <c r="H816"/>
  <c r="I830"/>
  <c r="I910"/>
  <c r="I934"/>
  <c r="H970"/>
  <c r="H982"/>
  <c r="H994"/>
  <c r="J12" i="1"/>
  <c r="I12" i="4" s="1"/>
  <c r="G31"/>
  <c r="T31" s="1"/>
  <c r="G41"/>
  <c r="T41" s="1"/>
  <c r="J44" i="1"/>
  <c r="J55"/>
  <c r="I62" i="4" s="1"/>
  <c r="G69"/>
  <c r="T69" s="1"/>
  <c r="G70"/>
  <c r="T70" s="1"/>
  <c r="G71"/>
  <c r="T71" s="1"/>
  <c r="G87"/>
  <c r="T87" s="1"/>
  <c r="F11"/>
  <c r="C11" s="1"/>
  <c r="B17"/>
  <c r="F17"/>
  <c r="C17" s="1"/>
  <c r="B21"/>
  <c r="F21"/>
  <c r="C21" s="1"/>
  <c r="B31"/>
  <c r="L37"/>
  <c r="G19" i="5" s="1"/>
  <c r="B49" i="4"/>
  <c r="B55"/>
  <c r="L65"/>
  <c r="G33" i="5" s="1"/>
  <c r="B69" i="4"/>
  <c r="B79"/>
  <c r="F79"/>
  <c r="E79" s="1"/>
  <c r="F85"/>
  <c r="E85" s="1"/>
  <c r="B89"/>
  <c r="F89"/>
  <c r="E89" s="1"/>
  <c r="N94"/>
  <c r="H40" i="5" s="1"/>
  <c r="H12"/>
  <c r="H30"/>
  <c r="H35"/>
  <c r="I54"/>
  <c r="I274" i="2"/>
  <c r="I525"/>
  <c r="G77" i="4"/>
  <c r="T77" s="1"/>
  <c r="G80"/>
  <c r="T80" s="1"/>
  <c r="F32"/>
  <c r="D32" s="1"/>
  <c r="F66"/>
  <c r="E66" s="1"/>
  <c r="B80"/>
  <c r="F86"/>
  <c r="E86" s="1"/>
  <c r="F90"/>
  <c r="E90" s="1"/>
  <c r="I267" i="2"/>
  <c r="J13" i="1"/>
  <c r="I13" i="4" s="1"/>
  <c r="G67"/>
  <c r="T67" s="1"/>
  <c r="H14" i="5"/>
  <c r="H23"/>
  <c r="H33"/>
  <c r="V90" i="4" l="1"/>
  <c r="I28" i="1"/>
  <c r="V34" i="4"/>
  <c r="H630" i="2"/>
  <c r="I370"/>
  <c r="I378"/>
  <c r="I379"/>
  <c r="I371"/>
  <c r="I372"/>
  <c r="I380"/>
  <c r="H758"/>
  <c r="I44"/>
  <c r="H850"/>
  <c r="I608"/>
  <c r="I300"/>
  <c r="I72"/>
  <c r="H661"/>
  <c r="H72"/>
  <c r="H131" s="1"/>
  <c r="H263"/>
  <c r="I49" i="4"/>
  <c r="I19" i="5"/>
  <c r="I14"/>
  <c r="I40"/>
  <c r="N40" s="1"/>
  <c r="I12"/>
  <c r="I82" i="1"/>
  <c r="G91" i="4"/>
  <c r="T91" s="1"/>
  <c r="G24"/>
  <c r="T24" s="1"/>
  <c r="I22" i="1"/>
  <c r="H89" i="4"/>
  <c r="P89" s="1"/>
  <c r="U89" s="1"/>
  <c r="J80" i="1"/>
  <c r="I89" i="4" s="1"/>
  <c r="H85"/>
  <c r="P85" s="1"/>
  <c r="J76" i="1"/>
  <c r="H78" i="4"/>
  <c r="P78" s="1"/>
  <c r="U78" s="1"/>
  <c r="J70" i="1"/>
  <c r="I78" i="4" s="1"/>
  <c r="J64" i="1"/>
  <c r="I71" i="4" s="1"/>
  <c r="H71"/>
  <c r="P71" s="1"/>
  <c r="U71" s="1"/>
  <c r="J60" i="1"/>
  <c r="I67" i="4" s="1"/>
  <c r="H67"/>
  <c r="P67" s="1"/>
  <c r="U67" s="1"/>
  <c r="H31"/>
  <c r="N31" s="1"/>
  <c r="U31" s="1"/>
  <c r="J29" i="1"/>
  <c r="I31" i="4" s="1"/>
  <c r="L13"/>
  <c r="N13"/>
  <c r="P13"/>
  <c r="H346" i="2"/>
  <c r="H64"/>
  <c r="U53" i="4"/>
  <c r="N52"/>
  <c r="H28" i="5" s="1"/>
  <c r="I70" i="1"/>
  <c r="I64"/>
  <c r="I60"/>
  <c r="V26" i="4"/>
  <c r="H331" i="2"/>
  <c r="G62" i="4"/>
  <c r="T62" s="1"/>
  <c r="I55" i="1"/>
  <c r="I44"/>
  <c r="G49" i="4"/>
  <c r="T49" s="1"/>
  <c r="G25"/>
  <c r="T25" s="1"/>
  <c r="I23" i="1"/>
  <c r="J77"/>
  <c r="I86" i="4" s="1"/>
  <c r="H86"/>
  <c r="P86" s="1"/>
  <c r="U86" s="1"/>
  <c r="H79"/>
  <c r="P79" s="1"/>
  <c r="U79" s="1"/>
  <c r="J71" i="1"/>
  <c r="I79" i="4" s="1"/>
  <c r="H74"/>
  <c r="P74" s="1"/>
  <c r="J66" i="1"/>
  <c r="H68" i="4"/>
  <c r="P68" s="1"/>
  <c r="U68" s="1"/>
  <c r="J61" i="1"/>
  <c r="I68" i="4" s="1"/>
  <c r="J30" i="1"/>
  <c r="I32" i="4" s="1"/>
  <c r="H32"/>
  <c r="N32" s="1"/>
  <c r="U32" s="1"/>
  <c r="U17"/>
  <c r="L16"/>
  <c r="G12" i="5" s="1"/>
  <c r="U30" i="4"/>
  <c r="I66" i="1"/>
  <c r="J82"/>
  <c r="I91" i="4" s="1"/>
  <c r="V91" s="1"/>
  <c r="V62"/>
  <c r="H344" i="2"/>
  <c r="G12" i="4"/>
  <c r="T12" s="1"/>
  <c r="I12" i="1"/>
  <c r="G26" i="4"/>
  <c r="T26" s="1"/>
  <c r="I24" i="1"/>
  <c r="J78"/>
  <c r="I87" i="4" s="1"/>
  <c r="H87"/>
  <c r="P87" s="1"/>
  <c r="U87" s="1"/>
  <c r="J72" i="1"/>
  <c r="I80" i="4" s="1"/>
  <c r="H80"/>
  <c r="P80" s="1"/>
  <c r="U80" s="1"/>
  <c r="J68" i="1"/>
  <c r="I76" i="4" s="1"/>
  <c r="H76"/>
  <c r="P76" s="1"/>
  <c r="U76" s="1"/>
  <c r="H69"/>
  <c r="P69" s="1"/>
  <c r="U69" s="1"/>
  <c r="J62" i="1"/>
  <c r="I69" i="4" s="1"/>
  <c r="J37" i="1"/>
  <c r="H41" i="4"/>
  <c r="P41" s="1"/>
  <c r="G17"/>
  <c r="T17" s="1"/>
  <c r="I16" i="1"/>
  <c r="I11" i="4"/>
  <c r="U24"/>
  <c r="L23"/>
  <c r="G14" i="5" s="1"/>
  <c r="I31" i="1"/>
  <c r="I78"/>
  <c r="I75" s="1"/>
  <c r="I72"/>
  <c r="I68"/>
  <c r="I62"/>
  <c r="I37"/>
  <c r="J16"/>
  <c r="J28"/>
  <c r="I29"/>
  <c r="H188" i="2"/>
  <c r="G13" i="4"/>
  <c r="T13" s="1"/>
  <c r="I13" i="1"/>
  <c r="I17"/>
  <c r="G18" i="4"/>
  <c r="T18" s="1"/>
  <c r="H88"/>
  <c r="P88" s="1"/>
  <c r="U88" s="1"/>
  <c r="J79" i="1"/>
  <c r="I88" i="4" s="1"/>
  <c r="J73" i="1"/>
  <c r="I81" i="4" s="1"/>
  <c r="H81"/>
  <c r="P81" s="1"/>
  <c r="U81" s="1"/>
  <c r="J69" i="1"/>
  <c r="I77" i="4" s="1"/>
  <c r="H77"/>
  <c r="P77" s="1"/>
  <c r="U77" s="1"/>
  <c r="J63" i="1"/>
  <c r="I70" i="4" s="1"/>
  <c r="H70"/>
  <c r="P70" s="1"/>
  <c r="U70" s="1"/>
  <c r="J59" i="1"/>
  <c r="H66" i="4"/>
  <c r="P66" s="1"/>
  <c r="L12"/>
  <c r="N12"/>
  <c r="P12"/>
  <c r="P10" s="1"/>
  <c r="I10" i="5" s="1"/>
  <c r="U11" i="4"/>
  <c r="V11" s="1"/>
  <c r="V49"/>
  <c r="I73" i="1"/>
  <c r="I69"/>
  <c r="I63"/>
  <c r="I58" s="1"/>
  <c r="V25" i="4"/>
  <c r="J31" i="1"/>
  <c r="I33" i="4" s="1"/>
  <c r="V33" s="1"/>
  <c r="J22" i="1"/>
  <c r="J17"/>
  <c r="I18" i="4" s="1"/>
  <c r="V18" s="1"/>
  <c r="N29" l="1"/>
  <c r="H17" i="5" s="1"/>
  <c r="V86" i="4"/>
  <c r="V71"/>
  <c r="V32"/>
  <c r="V68"/>
  <c r="V79"/>
  <c r="V78"/>
  <c r="V89"/>
  <c r="K75" i="1"/>
  <c r="D37" i="5" s="1"/>
  <c r="V77" i="4"/>
  <c r="V80"/>
  <c r="I105" i="2"/>
  <c r="H38" i="1"/>
  <c r="G57" i="4"/>
  <c r="T57" s="1"/>
  <c r="I51" i="1"/>
  <c r="J51"/>
  <c r="I57" i="4" s="1"/>
  <c r="V57" s="1"/>
  <c r="I49" i="1"/>
  <c r="G55" i="4"/>
  <c r="T55" s="1"/>
  <c r="J49" i="1"/>
  <c r="I55" i="4" s="1"/>
  <c r="V55" s="1"/>
  <c r="I74"/>
  <c r="G53"/>
  <c r="T53" s="1"/>
  <c r="I47" i="1"/>
  <c r="J47"/>
  <c r="I85" i="4"/>
  <c r="L75" i="1"/>
  <c r="E37" i="5" s="1"/>
  <c r="J75" i="1"/>
  <c r="I21"/>
  <c r="K21"/>
  <c r="D14" i="5" s="1"/>
  <c r="I20" i="1"/>
  <c r="G21" i="4"/>
  <c r="T21" s="1"/>
  <c r="J20" i="1"/>
  <c r="I21" i="4" s="1"/>
  <c r="V21" s="1"/>
  <c r="N14" i="5"/>
  <c r="I41" i="4"/>
  <c r="G20"/>
  <c r="T20" s="1"/>
  <c r="I19" i="1"/>
  <c r="J19"/>
  <c r="I20" i="4" s="1"/>
  <c r="V20" s="1"/>
  <c r="K58" i="1"/>
  <c r="D33" i="5" s="1"/>
  <c r="V81" i="4"/>
  <c r="G56"/>
  <c r="T56" s="1"/>
  <c r="I50" i="1"/>
  <c r="J50"/>
  <c r="I56" i="4" s="1"/>
  <c r="V56" s="1"/>
  <c r="I30"/>
  <c r="I24"/>
  <c r="V24" s="1"/>
  <c r="J21" i="1"/>
  <c r="L21"/>
  <c r="E14" i="5" s="1"/>
  <c r="G15" s="1"/>
  <c r="I66" i="4"/>
  <c r="L58" i="1"/>
  <c r="E33" i="5" s="1"/>
  <c r="J58" i="1"/>
  <c r="P40" i="4"/>
  <c r="I21" i="5" s="1"/>
  <c r="U41" i="4"/>
  <c r="N12" i="5"/>
  <c r="G19" i="4"/>
  <c r="T19" s="1"/>
  <c r="I18" i="1"/>
  <c r="I15" s="1"/>
  <c r="J18"/>
  <c r="I19" i="4" s="1"/>
  <c r="V19" s="1"/>
  <c r="G96"/>
  <c r="T96" s="1"/>
  <c r="I87" i="1"/>
  <c r="J87"/>
  <c r="I96" i="4" s="1"/>
  <c r="V96" s="1"/>
  <c r="U12"/>
  <c r="V12" s="1"/>
  <c r="V88"/>
  <c r="V76"/>
  <c r="V87"/>
  <c r="V67"/>
  <c r="F38"/>
  <c r="D38" s="1"/>
  <c r="G38"/>
  <c r="T38" s="1"/>
  <c r="P65"/>
  <c r="I33" i="5" s="1"/>
  <c r="U66" i="4"/>
  <c r="I17"/>
  <c r="V17" s="1"/>
  <c r="J15" i="1"/>
  <c r="L15"/>
  <c r="E12" i="5" s="1"/>
  <c r="U74" i="4"/>
  <c r="V74" s="1"/>
  <c r="G54"/>
  <c r="T54" s="1"/>
  <c r="I48" i="1"/>
  <c r="J48"/>
  <c r="I54" i="4" s="1"/>
  <c r="V54" s="1"/>
  <c r="P84"/>
  <c r="I37" i="5" s="1"/>
  <c r="U85" i="4"/>
  <c r="V85" s="1"/>
  <c r="G95"/>
  <c r="T95" s="1"/>
  <c r="J86" i="1"/>
  <c r="I86"/>
  <c r="V70" i="4"/>
  <c r="N10"/>
  <c r="H10" i="5" s="1"/>
  <c r="V69" i="4"/>
  <c r="V30"/>
  <c r="U13"/>
  <c r="V13" s="1"/>
  <c r="V31"/>
  <c r="B38"/>
  <c r="V41" l="1"/>
  <c r="V66"/>
  <c r="H74" i="1"/>
  <c r="I283" i="2"/>
  <c r="J38" i="1"/>
  <c r="F42" i="4"/>
  <c r="D42" s="1"/>
  <c r="B35"/>
  <c r="J85" i="1"/>
  <c r="J88" s="1"/>
  <c r="L84" s="1"/>
  <c r="I95" i="4"/>
  <c r="V95" s="1"/>
  <c r="L85" i="1"/>
  <c r="E40" i="5" s="1"/>
  <c r="G35" i="4"/>
  <c r="T35" s="1"/>
  <c r="F35"/>
  <c r="E35" s="1"/>
  <c r="I94" i="2"/>
  <c r="H35" i="1"/>
  <c r="I35"/>
  <c r="I53" i="4"/>
  <c r="V53" s="1"/>
  <c r="K15" i="1"/>
  <c r="D12" i="5" s="1"/>
  <c r="I15"/>
  <c r="B14" i="4"/>
  <c r="G14"/>
  <c r="T14" s="1"/>
  <c r="F14"/>
  <c r="C14" s="1"/>
  <c r="F75"/>
  <c r="E75" s="1"/>
  <c r="G75"/>
  <c r="T75" s="1"/>
  <c r="I126" i="2"/>
  <c r="H40" i="1"/>
  <c r="B42" i="4"/>
  <c r="I247" i="2"/>
  <c r="H67" i="1"/>
  <c r="I85"/>
  <c r="I88" s="1"/>
  <c r="K84" s="1"/>
  <c r="D39" i="5" s="1"/>
  <c r="K85" i="1"/>
  <c r="D40" i="5" s="1"/>
  <c r="I38"/>
  <c r="N37"/>
  <c r="O37" s="1"/>
  <c r="H13"/>
  <c r="I34"/>
  <c r="N33"/>
  <c r="O33" s="1"/>
  <c r="I170" i="2"/>
  <c r="H52" i="1"/>
  <c r="I33"/>
  <c r="I91" i="2"/>
  <c r="H33" i="1"/>
  <c r="F61" i="4"/>
  <c r="E61" s="1"/>
  <c r="G61"/>
  <c r="T61" s="1"/>
  <c r="H34" i="5"/>
  <c r="G34"/>
  <c r="B61" i="4"/>
  <c r="H42"/>
  <c r="N42" s="1"/>
  <c r="O12" i="5"/>
  <c r="H45" i="1"/>
  <c r="I140" i="2"/>
  <c r="B50" i="4"/>
  <c r="F82"/>
  <c r="E82" s="1"/>
  <c r="G82"/>
  <c r="T82" s="1"/>
  <c r="F50"/>
  <c r="E50" s="1"/>
  <c r="G50"/>
  <c r="T50" s="1"/>
  <c r="B45"/>
  <c r="B82"/>
  <c r="F45"/>
  <c r="E45" s="1"/>
  <c r="G45"/>
  <c r="T45" s="1"/>
  <c r="H38" i="5"/>
  <c r="G38"/>
  <c r="G13"/>
  <c r="O14"/>
  <c r="H54" i="1"/>
  <c r="I175" i="2"/>
  <c r="I14" i="1"/>
  <c r="H14"/>
  <c r="I24" i="2"/>
  <c r="F58" i="4"/>
  <c r="E58" s="1"/>
  <c r="G58"/>
  <c r="T58" s="1"/>
  <c r="B58"/>
  <c r="H15" i="5"/>
  <c r="B75" i="4"/>
  <c r="I13" i="5"/>
  <c r="L15" l="1"/>
  <c r="M15" s="1"/>
  <c r="H14" i="4"/>
  <c r="L14" s="1"/>
  <c r="J14" i="1"/>
  <c r="H50" i="4"/>
  <c r="P50" s="1"/>
  <c r="J45" i="1"/>
  <c r="U42" i="4"/>
  <c r="N40"/>
  <c r="H21" i="5" s="1"/>
  <c r="H35" i="4"/>
  <c r="P35" s="1"/>
  <c r="J33" i="1"/>
  <c r="H58" i="4"/>
  <c r="P58" s="1"/>
  <c r="J52" i="1"/>
  <c r="E39" i="5"/>
  <c r="O84" i="1"/>
  <c r="G42" i="4"/>
  <c r="T42" s="1"/>
  <c r="I38" i="1"/>
  <c r="I67"/>
  <c r="I10"/>
  <c r="I25" s="1"/>
  <c r="K9" s="1"/>
  <c r="D9" i="5" s="1"/>
  <c r="K10" i="1"/>
  <c r="D10" i="5" s="1"/>
  <c r="I42" i="4"/>
  <c r="L36" i="1"/>
  <c r="E21" i="5" s="1"/>
  <c r="J36" i="1"/>
  <c r="H45" i="4"/>
  <c r="P45" s="1"/>
  <c r="J40" i="1"/>
  <c r="L38" i="5"/>
  <c r="M38" s="1"/>
  <c r="I45" i="1"/>
  <c r="L34" i="5"/>
  <c r="M34" s="1"/>
  <c r="I52" i="1"/>
  <c r="I74"/>
  <c r="I27"/>
  <c r="K27"/>
  <c r="D17" i="5" s="1"/>
  <c r="H75" i="4"/>
  <c r="P75" s="1"/>
  <c r="J67" i="1"/>
  <c r="J35"/>
  <c r="H38" i="4"/>
  <c r="N38" s="1"/>
  <c r="G41" i="5"/>
  <c r="H41"/>
  <c r="O40"/>
  <c r="I41"/>
  <c r="H82" i="4"/>
  <c r="P82" s="1"/>
  <c r="U82" s="1"/>
  <c r="J74" i="1"/>
  <c r="I82" i="4" s="1"/>
  <c r="H61"/>
  <c r="P61" s="1"/>
  <c r="J54" i="1"/>
  <c r="K34"/>
  <c r="D19" i="5" s="1"/>
  <c r="I34" i="1"/>
  <c r="I54"/>
  <c r="L13" i="5"/>
  <c r="M13" s="1"/>
  <c r="I40" i="1"/>
  <c r="V82" i="4" l="1"/>
  <c r="I75"/>
  <c r="L65" i="1"/>
  <c r="E35" i="5" s="1"/>
  <c r="J65" i="1"/>
  <c r="J83" s="1"/>
  <c r="L57" s="1"/>
  <c r="G22" i="5"/>
  <c r="I22"/>
  <c r="K65" i="1"/>
  <c r="D35" i="5" s="1"/>
  <c r="I65" i="1"/>
  <c r="I83" s="1"/>
  <c r="K57" s="1"/>
  <c r="D32" i="5" s="1"/>
  <c r="U35" i="4"/>
  <c r="P29"/>
  <c r="I17" i="5" s="1"/>
  <c r="U50" i="4"/>
  <c r="P48"/>
  <c r="I26" i="5" s="1"/>
  <c r="U14" i="4"/>
  <c r="L10"/>
  <c r="G10" i="5" s="1"/>
  <c r="L41"/>
  <c r="M41" s="1"/>
  <c r="N37" i="4"/>
  <c r="H19" i="5" s="1"/>
  <c r="U38" i="4"/>
  <c r="I39" i="1"/>
  <c r="K39"/>
  <c r="D23" i="5" s="1"/>
  <c r="I38" i="4"/>
  <c r="L34" i="1"/>
  <c r="E19" i="5" s="1"/>
  <c r="J34" i="1"/>
  <c r="K43"/>
  <c r="D26" i="5" s="1"/>
  <c r="I43" i="1"/>
  <c r="I35" i="4"/>
  <c r="J27" i="1"/>
  <c r="L27"/>
  <c r="E17" i="5" s="1"/>
  <c r="I50" i="4"/>
  <c r="L43" i="1"/>
  <c r="E26" i="5" s="1"/>
  <c r="J43" i="1"/>
  <c r="I14" i="4"/>
  <c r="L10" i="1"/>
  <c r="E10" i="5" s="1"/>
  <c r="J10" i="1"/>
  <c r="J25" s="1"/>
  <c r="I53"/>
  <c r="K53"/>
  <c r="D30" i="5" s="1"/>
  <c r="P44" i="4"/>
  <c r="I23" i="5" s="1"/>
  <c r="U45" i="4"/>
  <c r="U58"/>
  <c r="P52"/>
  <c r="I28" i="5" s="1"/>
  <c r="V42" i="4"/>
  <c r="P60"/>
  <c r="I30" i="5" s="1"/>
  <c r="U61" i="4"/>
  <c r="I61"/>
  <c r="J53" i="1"/>
  <c r="L53"/>
  <c r="E30" i="5" s="1"/>
  <c r="U75" i="4"/>
  <c r="P73"/>
  <c r="I35" i="5" s="1"/>
  <c r="K46" i="1"/>
  <c r="D28" i="5" s="1"/>
  <c r="I46" i="1"/>
  <c r="I45" i="4"/>
  <c r="L39" i="1"/>
  <c r="E23" i="5" s="1"/>
  <c r="J39" i="1"/>
  <c r="I36"/>
  <c r="I41" s="1"/>
  <c r="K36"/>
  <c r="D21" i="5" s="1"/>
  <c r="I58" i="4"/>
  <c r="L46" i="1"/>
  <c r="E28" i="5" s="1"/>
  <c r="J46" i="1"/>
  <c r="H22" i="5"/>
  <c r="N21"/>
  <c r="O21" s="1"/>
  <c r="V75" i="4" l="1"/>
  <c r="K26" i="1"/>
  <c r="D16" i="5" s="1"/>
  <c r="I36"/>
  <c r="N35"/>
  <c r="O35" s="1"/>
  <c r="I29"/>
  <c r="N28"/>
  <c r="O28" s="1"/>
  <c r="I11"/>
  <c r="H11"/>
  <c r="H20"/>
  <c r="N19"/>
  <c r="O19" s="1"/>
  <c r="I56" i="1"/>
  <c r="K42" s="1"/>
  <c r="D25" i="5" s="1"/>
  <c r="V14" i="4"/>
  <c r="V35"/>
  <c r="L22" i="5"/>
  <c r="M22" s="1"/>
  <c r="H24"/>
  <c r="G24"/>
  <c r="I24"/>
  <c r="N23"/>
  <c r="O23" s="1"/>
  <c r="L9" i="1"/>
  <c r="H27" i="5"/>
  <c r="G27"/>
  <c r="G20"/>
  <c r="I20"/>
  <c r="G11"/>
  <c r="N10"/>
  <c r="O10" s="1"/>
  <c r="I18"/>
  <c r="N17"/>
  <c r="O17" s="1"/>
  <c r="G36"/>
  <c r="H36"/>
  <c r="V38" i="4"/>
  <c r="G29" i="5"/>
  <c r="H29"/>
  <c r="G31"/>
  <c r="H31"/>
  <c r="I31"/>
  <c r="N30"/>
  <c r="O30" s="1"/>
  <c r="E32"/>
  <c r="O57" i="1"/>
  <c r="V45" i="4"/>
  <c r="J56" i="1"/>
  <c r="L42" s="1"/>
  <c r="J41"/>
  <c r="L26" s="1"/>
  <c r="V50" i="4"/>
  <c r="G18" i="5"/>
  <c r="H18"/>
  <c r="I27"/>
  <c r="N26"/>
  <c r="O26" s="1"/>
  <c r="V61" i="4"/>
  <c r="V58"/>
  <c r="I90" i="1" l="1"/>
  <c r="H92" s="1"/>
  <c r="I92" s="1"/>
  <c r="L29" i="5"/>
  <c r="M29" s="1"/>
  <c r="L36"/>
  <c r="M36" s="1"/>
  <c r="L11"/>
  <c r="M11" s="1"/>
  <c r="O26" i="1"/>
  <c r="E16" i="5"/>
  <c r="E9"/>
  <c r="O9" i="1"/>
  <c r="L31" i="5"/>
  <c r="M31" s="1"/>
  <c r="L27"/>
  <c r="M27" s="1"/>
  <c r="J90" i="1"/>
  <c r="L24" i="5"/>
  <c r="M24" s="1"/>
  <c r="L20"/>
  <c r="M20" s="1"/>
  <c r="E25"/>
  <c r="O42" i="1"/>
  <c r="L18" i="5"/>
  <c r="M18" s="1"/>
  <c r="J92" i="1" l="1"/>
  <c r="J93" s="1"/>
  <c r="L91" s="1"/>
  <c r="I93"/>
  <c r="J95" l="1"/>
  <c r="K95" s="1"/>
  <c r="K91"/>
  <c r="D42" i="5" s="1"/>
  <c r="I95" i="1"/>
  <c r="E42" i="5"/>
  <c r="O94" i="1"/>
  <c r="O91"/>
  <c r="O95" l="1"/>
  <c r="O97" s="1"/>
  <c r="N52" i="5"/>
  <c r="E44"/>
  <c r="I52" l="1"/>
  <c r="I43" s="1"/>
  <c r="I42" s="1"/>
  <c r="I44" s="1"/>
  <c r="I45" s="1"/>
  <c r="G52"/>
  <c r="G43" s="1"/>
  <c r="H52"/>
  <c r="H43" s="1"/>
  <c r="H42" s="1"/>
  <c r="H44" s="1"/>
  <c r="H45" s="1"/>
  <c r="F12"/>
  <c r="F33"/>
  <c r="F37"/>
  <c r="F14"/>
  <c r="F40"/>
  <c r="F21"/>
  <c r="F39"/>
  <c r="F23"/>
  <c r="F30"/>
  <c r="F10"/>
  <c r="F26"/>
  <c r="F17"/>
  <c r="F19"/>
  <c r="F35"/>
  <c r="F28"/>
  <c r="F32"/>
  <c r="F25"/>
  <c r="F9"/>
  <c r="F16"/>
  <c r="F42"/>
  <c r="L43" l="1"/>
  <c r="M43" s="1"/>
  <c r="G42"/>
  <c r="G44" l="1"/>
  <c r="N42"/>
  <c r="O42" s="1"/>
  <c r="G46" l="1"/>
  <c r="N44"/>
  <c r="O44" s="1"/>
  <c r="G45"/>
  <c r="L45" s="1"/>
  <c r="M45" s="1"/>
  <c r="G47" l="1"/>
  <c r="H47" s="1"/>
  <c r="I47" s="1"/>
  <c r="L47" s="1"/>
  <c r="M47" s="1"/>
  <c r="H46"/>
  <c r="I46" s="1"/>
  <c r="N53" l="1"/>
  <c r="O53" s="1"/>
  <c r="N46"/>
  <c r="O46" s="1"/>
</calcChain>
</file>

<file path=xl/sharedStrings.xml><?xml version="1.0" encoding="utf-8"?>
<sst xmlns="http://schemas.openxmlformats.org/spreadsheetml/2006/main" count="7085" uniqueCount="1341">
  <si>
    <t>TIPO / ITEM</t>
  </si>
  <si>
    <t>BASE</t>
  </si>
  <si>
    <t>CÓDIGO / REF.</t>
  </si>
  <si>
    <t>DESCRIÇÃO</t>
  </si>
  <si>
    <t>UNID</t>
  </si>
  <si>
    <t>COEF. / QTD</t>
  </si>
  <si>
    <t>PREÇO UNIT.</t>
  </si>
  <si>
    <t>CUSTO TOTAL</t>
  </si>
  <si>
    <t>CONFERÊNCIA</t>
  </si>
  <si>
    <t>1.1.1</t>
  </si>
  <si>
    <t>CDHU</t>
  </si>
  <si>
    <t>02.08.040</t>
  </si>
  <si>
    <t>PLACA EM LONA COM IMPRESSÃO DIGITAL E REQUADRO EM METALON</t>
  </si>
  <si>
    <t>M2</t>
  </si>
  <si>
    <t>QTD: 6</t>
  </si>
  <si>
    <t>INSUMO</t>
  </si>
  <si>
    <t>B.01.000.010144</t>
  </si>
  <si>
    <t>SERRALHEIRO</t>
  </si>
  <si>
    <t>H</t>
  </si>
  <si>
    <t>0,5</t>
  </si>
  <si>
    <t>B.01.000.010145</t>
  </si>
  <si>
    <t>AJUDANTE SERRALHEIRO</t>
  </si>
  <si>
    <t>N.04.000.039114</t>
  </si>
  <si>
    <t>BANNER EM LONA COM IMPRESSÃO DIGITALMENTE, COM BAINHA REFORÇADA E ILHOSES</t>
  </si>
  <si>
    <t>1</t>
  </si>
  <si>
    <t>N.04.000.039115</t>
  </si>
  <si>
    <t>REQUADRO EM METALON PARA BANNER EM LONA IMPRESSO</t>
  </si>
  <si>
    <t>M</t>
  </si>
  <si>
    <t>0,917</t>
  </si>
  <si>
    <t xml:space="preserve"> </t>
  </si>
  <si>
    <t>PLANILHA ORÇAMENTÁRIA</t>
  </si>
  <si>
    <t>1.1.2</t>
  </si>
  <si>
    <t>REV.</t>
  </si>
  <si>
    <t>02.01.180</t>
  </si>
  <si>
    <t>BANHEIRO QUÍMICO MODELO STANDARD, COM MANUTENÇÃO CONFORME EXIGÊNCIAS DA CETESB</t>
  </si>
  <si>
    <t>UNMES</t>
  </si>
  <si>
    <t>QTD: 3</t>
  </si>
  <si>
    <t>OBRA:</t>
  </si>
  <si>
    <t>REVITALIZAÇÃO DE PLAYGROUND NO PARQUE DA VILA FORMOSA</t>
  </si>
  <si>
    <t>A.14.000.081900</t>
  </si>
  <si>
    <t>BANHEIRO QUÍMICO, MODELO STANDARD, COM LIMPEZA 1 VEZ POR SEMANA E DESCARTE CONFORME EXIGÊNCIAS DA CETESB</t>
  </si>
  <si>
    <t>BDI Obra:</t>
  </si>
  <si>
    <t>1.1.3</t>
  </si>
  <si>
    <t>02.02.150</t>
  </si>
  <si>
    <t>LOCAÇÃO DE CONTAINER TIPO DEPÓSITO - ÁREA MÍNIMA DE 13,80 M²</t>
  </si>
  <si>
    <t>LOCAL:</t>
  </si>
  <si>
    <t>RUA ARTHUR CAGLIARI, S/Nº - VILA FORMOSA, SOROCABA/SP</t>
  </si>
  <si>
    <t>Área (m²):</t>
  </si>
  <si>
    <t>A.12.000.021099</t>
  </si>
  <si>
    <t>CONTAINER DEPÓSITO, MÓDULO METÁLICO EM AÇO GALVANIZADO DE 6,0X2,3X2,5M, VÃO LIVRE, PISO DE CONCRETO, CIMENTADO, MADEIRA OU MATERIAL EQUIVALENTE</t>
  </si>
  <si>
    <t>B.01.000.010101</t>
  </si>
  <si>
    <t>AJUDANTE GERAL</t>
  </si>
  <si>
    <t>1,32</t>
  </si>
  <si>
    <t>B.01.000.010115</t>
  </si>
  <si>
    <t>ELETRICISTA</t>
  </si>
  <si>
    <t>0,99</t>
  </si>
  <si>
    <t>B.01.000.010116</t>
  </si>
  <si>
    <t>AJUDANTE ELETRICISTA</t>
  </si>
  <si>
    <t>1.1.4</t>
  </si>
  <si>
    <t>SIURB - EDIF</t>
  </si>
  <si>
    <t>01-005-040</t>
  </si>
  <si>
    <t>ITEM</t>
  </si>
  <si>
    <t>TELA PARA PROTEÇÃO DE OBRAS, MALHA 2 MM</t>
  </si>
  <si>
    <t>QTD: 90</t>
  </si>
  <si>
    <t>CÓDIGO</t>
  </si>
  <si>
    <t>REFERÊNCIA</t>
  </si>
  <si>
    <t>DISCRIMINAÇÃO DO SERVIÇO</t>
  </si>
  <si>
    <t>UNIDADE</t>
  </si>
  <si>
    <t>QUANTIDADE</t>
  </si>
  <si>
    <t>PREÇO UNITÁRIO
(S/ BDI)</t>
  </si>
  <si>
    <t>PREÇO UNITÁRIO
(C/ BDI)</t>
  </si>
  <si>
    <t>PREÇO TOTAL (SEM BDI)</t>
  </si>
  <si>
    <t>PREÇO TOTAL (COM BDI)</t>
  </si>
  <si>
    <t>BDI Obra</t>
  </si>
  <si>
    <t>$ sem BDI</t>
  </si>
  <si>
    <t>$ com BDI</t>
  </si>
  <si>
    <t>Caso tenha alguma observação no item, escrever abaixo</t>
  </si>
  <si>
    <t>02013</t>
  </si>
  <si>
    <t>CARPINTEIRO (SGSP)</t>
  </si>
  <si>
    <t>0,44</t>
  </si>
  <si>
    <t>Conferências</t>
  </si>
  <si>
    <t>02099</t>
  </si>
  <si>
    <t>SERVENTE (SGSP)</t>
  </si>
  <si>
    <t>0,53</t>
  </si>
  <si>
    <t>11046</t>
  </si>
  <si>
    <t>PINUS - PONTALETE DE 3" X 3" - BRUTO</t>
  </si>
  <si>
    <t>0,06</t>
  </si>
  <si>
    <t>SERVIÇOS PRELIMINARES</t>
  </si>
  <si>
    <t>11066</t>
  </si>
  <si>
    <t>PINUS - SARRAFO DE 1" X 4" - BRUTO</t>
  </si>
  <si>
    <t>0,2</t>
  </si>
  <si>
    <t>17515</t>
  </si>
  <si>
    <t>PREGO 18 X 27 COMUM - POLIDO</t>
  </si>
  <si>
    <t>Kg</t>
  </si>
  <si>
    <t>0,01</t>
  </si>
  <si>
    <t>38043</t>
  </si>
  <si>
    <t>TELA POLIETILENO P/ PROTEÇÃO DE FACHADA-TRAMA 2,2MM</t>
  </si>
  <si>
    <t>1,1</t>
  </si>
  <si>
    <t>1.2.1</t>
  </si>
  <si>
    <t>SINAPI</t>
  </si>
  <si>
    <t>98525</t>
  </si>
  <si>
    <t>LIMPEZA MECANIZADA DE CAMADA VEGETAL, VEGETAÇÃO E PEQUENAS ÁRVORES (DIÂMETRO DE TRONCO MENOR QUE 0,20 M), COM TRATOR DE ESTEIRAS. AF_03/2024</t>
  </si>
  <si>
    <t>QTD: 900</t>
  </si>
  <si>
    <t>OBSERVAÇÃO</t>
  </si>
  <si>
    <t>AUXILIAR (N1)</t>
  </si>
  <si>
    <t>89032</t>
  </si>
  <si>
    <t>TRATOR DE ESTEIRAS, POTÊNCIA 100 HP, PESO OPERACIONAL 9,4 T, COM LÂMINA 2,19 M3 - CHP DIURNO. AF_06/2014</t>
  </si>
  <si>
    <t>CHP</t>
  </si>
  <si>
    <t>0,0017</t>
  </si>
  <si>
    <t>1.1</t>
  </si>
  <si>
    <t>89031</t>
  </si>
  <si>
    <t>TRATOR DE ESTEIRAS, POTÊNCIA 100 HP, PESO OPERACIONAL 9,4 T, COM LÂMINA 2,19 M3 - CHI DIURNO. AF_06/2014</t>
  </si>
  <si>
    <t>CHI</t>
  </si>
  <si>
    <t>0,0029</t>
  </si>
  <si>
    <t>CANTEIRO DE OBRAS</t>
  </si>
  <si>
    <t>88441</t>
  </si>
  <si>
    <t>JARDINEIRO COM ENCARGOS COMPLEMENTARES</t>
  </si>
  <si>
    <t>0,0046</t>
  </si>
  <si>
    <t>1.2.2</t>
  </si>
  <si>
    <t>06.01.020</t>
  </si>
  <si>
    <t>ESCAVAÇÃO MANUAL EM SOLO DE 1ª E 2ª CATEGORIA EM CAMPO ABERTO</t>
  </si>
  <si>
    <t>M3</t>
  </si>
  <si>
    <t>QTD: 135</t>
  </si>
  <si>
    <t>SUBTOTAL</t>
  </si>
  <si>
    <t>B.01.000.010146</t>
  </si>
  <si>
    <t>SERVENTE</t>
  </si>
  <si>
    <t>2,5</t>
  </si>
  <si>
    <t>1.2.3</t>
  </si>
  <si>
    <t>100980</t>
  </si>
  <si>
    <t>CARGA, MANOBRA E DESCARGA DE SOLOS E MATERIAIS GRANULARES EM CAMINHÃO BASCULANTE 18 M³ - CARGA COM ESCAVADEIRA HIDRÁULICA (CAÇAMBA DE 1,20 M³ / 155 HP) E DESCARGA LIVRE (UNIDADE: M3). AF_02/2026</t>
  </si>
  <si>
    <t>QTD: 199,26</t>
  </si>
  <si>
    <t>89884</t>
  </si>
  <si>
    <t>CAMINHÃO BASCULANTE 18 M3, COM CAVALO MECÂNICO DE CAPACIDADE MÁXIMA DE TRAÇÃO COMBINADO DE 45000 KG, POTÊNCIA 330 CV, INCLUSIVE SEMIREBOQUE COM CAÇAMBA METÁLICA - CHI DIURNO. AF_12/2014</t>
  </si>
  <si>
    <t>0,0071014</t>
  </si>
  <si>
    <t>89883</t>
  </si>
  <si>
    <t>CAMINHÃO BASCULANTE 18 M3, COM CAVALO MECÂNICO DE CAPACIDADE MÁXIMA DE TRAÇÃO COMBINADO DE 45000 KG, POTÊNCIA 330 CV, INCLUSIVE SEMIREBOQUE COM CAÇAMBA METÁLICA - CHP DIURNO. AF_12/2014</t>
  </si>
  <si>
    <t>0,0110732</t>
  </si>
  <si>
    <t>88908</t>
  </si>
  <si>
    <t>ESCAVADEIRA HIDRÁULICA SOBRE ESTEIRAS, CAÇAMBA 1,20 M3, PESO OPERACIONAL 21 T, POTÊNCIA BRUTA 155 HP - CHI DIURNO. AF_06/2014</t>
  </si>
  <si>
    <t>0,0053852</t>
  </si>
  <si>
    <t>88907</t>
  </si>
  <si>
    <t>ESCAVADEIRA HIDRÁULICA SOBRE ESTEIRAS, CAÇAMBA 1,20 M3, PESO OPERACIONAL 21 T, POTÊNCIA BRUTA 155 HP - CHP DIURNO. AF_06/2014</t>
  </si>
  <si>
    <t>0,0040582</t>
  </si>
  <si>
    <t>1.2.4</t>
  </si>
  <si>
    <t>95877</t>
  </si>
  <si>
    <t>TRANSPORTE COM CAMINHÃO BASCULANTE DE 18 M³, EM VIA URBANA PAVIMENTADA, DMT ATÉ 30 KM (UNIDADE: M3XKM). AF_02/2026</t>
  </si>
  <si>
    <t>M3XKM</t>
  </si>
  <si>
    <t>QTD: 2191,86</t>
  </si>
  <si>
    <t>0,0018152</t>
  </si>
  <si>
    <t>0,0048309</t>
  </si>
  <si>
    <t>1.2.5</t>
  </si>
  <si>
    <t>05.09.007</t>
  </si>
  <si>
    <t>TAXA DE DESTINAÇÃO DE RESÍDUO SÓLIDO EM ATERRO, TIPO SOLO/TERRA</t>
  </si>
  <si>
    <t>A.05.000.020306</t>
  </si>
  <si>
    <t>1.3.1</t>
  </si>
  <si>
    <t>04.02.140</t>
  </si>
  <si>
    <t>RETIRADA DE ESTRUTURA METÁLICA</t>
  </si>
  <si>
    <t>KG</t>
  </si>
  <si>
    <t>QTD: 896,96</t>
  </si>
  <si>
    <t>S.05.000.093275</t>
  </si>
  <si>
    <t>1.3.2</t>
  </si>
  <si>
    <t>04.02.030</t>
  </si>
  <si>
    <t>RETIRADA DE PEÇAS LINEARES EM MADEIRA COM SEÇÃO SUPERIOR A 60 CM²</t>
  </si>
  <si>
    <t>QTD: 51</t>
  </si>
  <si>
    <t>1º MÊS</t>
  </si>
  <si>
    <t>2º MÊS</t>
  </si>
  <si>
    <t>3º MÊS</t>
  </si>
  <si>
    <t>QUANTIDADE TOTAL</t>
  </si>
  <si>
    <t>B.01.000.010111</t>
  </si>
  <si>
    <t>CARPINTEIRO</t>
  </si>
  <si>
    <t>0,1</t>
  </si>
  <si>
    <t>B.01.000.010112</t>
  </si>
  <si>
    <t>AJUDANTE DE CARPINTEIRO</t>
  </si>
  <si>
    <t>1.3.3</t>
  </si>
  <si>
    <t>05.07.050</t>
  </si>
  <si>
    <t>REMOÇÃO DE ENTULHO DE OBRA COM CAÇAMBA METÁLICA - MATERIAL VOLUMOSO E MISTURADO POR ALVENARIA, TERRA, MADEIRA, PAPEL, PLÁSTICO E METAL</t>
  </si>
  <si>
    <t>QTD: 4</t>
  </si>
  <si>
    <t>A.05.000.020359</t>
  </si>
  <si>
    <t>REMOÇÃO DE ENTULHO DE OBRA, MATERIAL VOLUMOSO (MISTURA DE ALVENARIA, TERRA, MADEIRA, PAPEL, PLÁSTICO E METAL), CAPACIDADE 4 M³</t>
  </si>
  <si>
    <t>0,6</t>
  </si>
  <si>
    <t>SUBTOTAL 1</t>
  </si>
  <si>
    <t>SUBTOTAL DO GRUPO 1</t>
  </si>
  <si>
    <t>QTDE</t>
  </si>
  <si>
    <t>Valor</t>
  </si>
  <si>
    <t>2.1.1</t>
  </si>
  <si>
    <t>24.20.090</t>
  </si>
  <si>
    <t>SOLDA MIG EM ESQUADRIAS METÁLICAS</t>
  </si>
  <si>
    <t>QTD: 57,3</t>
  </si>
  <si>
    <t>EVENTO 1</t>
  </si>
  <si>
    <t>A.05.000.027014</t>
  </si>
  <si>
    <t>EVENTO 2</t>
  </si>
  <si>
    <t>LOCAÇÃO MÁQUINAS DE SOLDA MIG/MAC, MODELO TRR 3410 MARCA BAMBOZZI OU EQUIVALENTE, (100% CICLO), PARA ARAME SÓLIDO/TUBULAR 0,8 ATÉ 1,6MM, TRIFÁSICOS, 220/380/440 V</t>
  </si>
  <si>
    <t>UNDIA</t>
  </si>
  <si>
    <t>0,13</t>
  </si>
  <si>
    <t>EVENTO 3</t>
  </si>
  <si>
    <t>A.06.000.027013</t>
  </si>
  <si>
    <t>GÁS PARA SOLDAGEM TIPO MIG, REF. COOGAR 215 OU EQUIVALENTE</t>
  </si>
  <si>
    <t>0,04</t>
  </si>
  <si>
    <t>B.01.000.010148</t>
  </si>
  <si>
    <t>SOLDADOR</t>
  </si>
  <si>
    <t>0,95</t>
  </si>
  <si>
    <t>E.02.000.027011</t>
  </si>
  <si>
    <t>ARAME TIPO MIG, DIÂMETRO DE 0,80 A 1,20 MM</t>
  </si>
  <si>
    <t>1,13</t>
  </si>
  <si>
    <t>2.1.2</t>
  </si>
  <si>
    <t>32.09.020</t>
  </si>
  <si>
    <t>CHAPA DE AÇO EM BITOLAS MEDIAS</t>
  </si>
  <si>
    <t>QTD: 24,75</t>
  </si>
  <si>
    <t>0,3</t>
  </si>
  <si>
    <t>B.01.000.010139</t>
  </si>
  <si>
    <t>PEDREIRO</t>
  </si>
  <si>
    <t>E.05.000.026662</t>
  </si>
  <si>
    <t>CHAPA DE AÇO ASTM A-36 DE 1/4´</t>
  </si>
  <si>
    <t>2.1.3</t>
  </si>
  <si>
    <t>15.03.140</t>
  </si>
  <si>
    <t>FORNECIMENTO E MONTAGEM DE ESTRUTURA TUBULAR EM AÇO ASTM-A572 GRAU 50, SEM PINTURA</t>
  </si>
  <si>
    <t>QTD: 122,15</t>
  </si>
  <si>
    <t>E.04.000.037503</t>
  </si>
  <si>
    <t>2.1.4</t>
  </si>
  <si>
    <t>100717</t>
  </si>
  <si>
    <t>LIXAMENTO MANUAL EM SUPERFÍCIES METÁLICAS EM OBRA. AF_01/2020</t>
  </si>
  <si>
    <t>QTD: 142,19</t>
  </si>
  <si>
    <t>88310</t>
  </si>
  <si>
    <t>PINTOR COM ENCARGOS COMPLEMENTARES</t>
  </si>
  <si>
    <t>0,2986</t>
  </si>
  <si>
    <t>3768</t>
  </si>
  <si>
    <t>LIXA EM FOLHA PARA FERRO, NUMERO 150</t>
  </si>
  <si>
    <t>UN</t>
  </si>
  <si>
    <t>2.1.5</t>
  </si>
  <si>
    <t>33.11.050</t>
  </si>
  <si>
    <t>ESMALTE À BASE ÁGUA EM SUPERFÍCIE METÁLICA, INCLUSIVE PREPARO</t>
  </si>
  <si>
    <t>QTD: 361,16</t>
  </si>
  <si>
    <t>1.2</t>
  </si>
  <si>
    <t>B.01.000.010140</t>
  </si>
  <si>
    <t>PINTOR</t>
  </si>
  <si>
    <t>B.01.000.010141</t>
  </si>
  <si>
    <t>AJUDANTE DE PINTOR</t>
  </si>
  <si>
    <t>J.01.000.038040</t>
  </si>
  <si>
    <t>LIXA D´ÁGUA, REF. NORTON N° 80, AQUAFLEX OU EQUIVALENTE</t>
  </si>
  <si>
    <t>J.02.000.028058</t>
  </si>
  <si>
    <t>TINTA ESMALTE PREMIUM, BASE ÁGUA, BRILHANTE/ACETINADO, VÁRIAS CORES, PINTURA INTERNA/EXTERNA, REF. CORALIT ZERO DA CORAL, FUTURA PREMIUM, SUVINIL PREMIUM, METALATEX ECO, SHERWIN WILLIAMS, OU EQUIVALENTE</t>
  </si>
  <si>
    <t>L</t>
  </si>
  <si>
    <t>0,25</t>
  </si>
  <si>
    <t>J.02.000.038000</t>
  </si>
  <si>
    <t>FUNDO PREPARADOR BASE ÁGUA, PARA MADEIRA E METAIS; REF. FUNDO PREPARADOR CORALIT BALANCE DA CORAL, METALATEX ECO FUNDO ANTIFERRUGEM DA SHERWIN WILLIAMS, FUNDO PREPARADOR DA SUVINIL OU EQUIVALENTE</t>
  </si>
  <si>
    <t>2.1.6</t>
  </si>
  <si>
    <t>17-003-065</t>
  </si>
  <si>
    <t>TELA DE NYLON PARA COBERTURA DE QUADRA</t>
  </si>
  <si>
    <t>QTD: 2,4</t>
  </si>
  <si>
    <t>LIMPEZA DO TERRENO</t>
  </si>
  <si>
    <t>38042</t>
  </si>
  <si>
    <t>COBERTURA DE QUADRA POLIESPORTIVA COM TELA DE NYLON FIO 3MM (FORNECIMENTO E COLOCAÇÃO)</t>
  </si>
  <si>
    <t>2.2.1</t>
  </si>
  <si>
    <t>18-013-046</t>
  </si>
  <si>
    <t>RV.11 - TANQUE DE AREIA - GENÉRICO - FORNECIMENTO E APLICAÇÃO DE AREIA LAVADA</t>
  </si>
  <si>
    <t>10501</t>
  </si>
  <si>
    <t>AREIA LAVADA</t>
  </si>
  <si>
    <t>2.3.1</t>
  </si>
  <si>
    <t>103195</t>
  </si>
  <si>
    <t>INSTALAÇÃO DE PLACA ORIENTATIVA SOBRE EXERCÍCIOS, 2,00M X 1,00M, EM TUBO DE AÇO CARBONO - PARA ACADEMIA AO AR LIVRE / ACADEMIA DA TERCEIRA IDADE - ATI, INSTALADO SOBRE SOLO. AF_10/2021</t>
  </si>
  <si>
    <t>QTD: 1</t>
  </si>
  <si>
    <t>102486</t>
  </si>
  <si>
    <t>CONCRETO FCK = 15MPA, TRAÇO 1:3,4:3,4 (EM MASSA SECA DE CIMENTO/ AREIA MÉDIA/ SEIXO ROLADO) - PREPARO MANUAL. AF_05/2021</t>
  </si>
  <si>
    <t>0,0569</t>
  </si>
  <si>
    <t>88316</t>
  </si>
  <si>
    <t>SERVENTE COM ENCARGOS COMPLEMENTARES</t>
  </si>
  <si>
    <t>0,8862</t>
  </si>
  <si>
    <t>88309</t>
  </si>
  <si>
    <t>PEDREIRO COM ENCARGOS COMPLEMENTARES</t>
  </si>
  <si>
    <t>1,7724</t>
  </si>
  <si>
    <t>42438</t>
  </si>
  <si>
    <t>PLACA ORIENTATIVA SOBRE EXERCICIOS, 2,00 M X 1,00 M (CHAPA GALVANIZADA #20), ESTRUTURA EM TUBOS REDONDOS DE ACO CARBONO, PINTURA NO PROCESSO ELETROSTATICO, ADESIVO FRENTE E VERSO - PARA ACADEMIA AO AR LIVRE / ACADEMIA DA TERCEIRA IDADE - ATI</t>
  </si>
  <si>
    <t>4721</t>
  </si>
  <si>
    <t>PEDRA BRITADA N. 1 (9,5 A 19 MM) POSTO PEDREIRA/FORNECEDOR, SEM FRETE</t>
  </si>
  <si>
    <t>0,0024</t>
  </si>
  <si>
    <t>2.3.2</t>
  </si>
  <si>
    <t>17-003-063</t>
  </si>
  <si>
    <t>TABELA PARA BASQUETE, ENGLOBANDO DESDE FUNDAÇÃO ATÉ A CESTA DE NYLON</t>
  </si>
  <si>
    <t>02015</t>
  </si>
  <si>
    <t>FERREIRO (SGSP)</t>
  </si>
  <si>
    <t>02020</t>
  </si>
  <si>
    <t>PEDREIRO (SGSP)</t>
  </si>
  <si>
    <t>02075</t>
  </si>
  <si>
    <t>PINTOR (SGSP)</t>
  </si>
  <si>
    <t>10524</t>
  </si>
  <si>
    <t>CONCRETO USINADO, BRITA 1E2,SLUMP 5+OU-1cm / FCK= 20,0MPA</t>
  </si>
  <si>
    <t>10608</t>
  </si>
  <si>
    <t>CONCRETO FCK=15MPA C/ BRITA 2</t>
  </si>
  <si>
    <t>0,49</t>
  </si>
  <si>
    <t>20,25</t>
  </si>
  <si>
    <t>11064</t>
  </si>
  <si>
    <t>PINUS - SARRAFO DE 1" X 2" - BRUTO</t>
  </si>
  <si>
    <t>4,32</t>
  </si>
  <si>
    <t>11070</t>
  </si>
  <si>
    <t>PINUS - TÁBUA DE 1" X 12" - BRUTA</t>
  </si>
  <si>
    <t>5,86</t>
  </si>
  <si>
    <t>11510</t>
  </si>
  <si>
    <t>AÇO CA-50A OU B - MÉDIA BITOLAS</t>
  </si>
  <si>
    <t>15505</t>
  </si>
  <si>
    <t>ESTRUTURA METÁLICA INCL. ANTIFERRUGINOSA</t>
  </si>
  <si>
    <t>15512</t>
  </si>
  <si>
    <t>MONTAGEM DE ESTRUTURA METÁLICA</t>
  </si>
  <si>
    <t>1,79</t>
  </si>
  <si>
    <t>17740</t>
  </si>
  <si>
    <t>ARAME RECOZIDO N. 16 E N. 18</t>
  </si>
  <si>
    <t>1,62</t>
  </si>
  <si>
    <t>37005</t>
  </si>
  <si>
    <t>TINTA ESMALTE BRILHANTE BRANCA</t>
  </si>
  <si>
    <t>0,43</t>
  </si>
  <si>
    <t>EVENTO 4</t>
  </si>
  <si>
    <t>37509</t>
  </si>
  <si>
    <t>FUNDO CROMATO DE ZINCO</t>
  </si>
  <si>
    <t>38050</t>
  </si>
  <si>
    <t>TABELA PARA BASQUETE; INCLUSIVE ARO</t>
  </si>
  <si>
    <t>Un</t>
  </si>
  <si>
    <t>39020</t>
  </si>
  <si>
    <t>GALVANIZAÇÃO ELETROLÍTICA (ENTRE 8 E 10 MÍCRONS) EM PEÇAS DE FERRO ACAB. BRANCO</t>
  </si>
  <si>
    <t>2.4.1</t>
  </si>
  <si>
    <t>03-040-005</t>
  </si>
  <si>
    <t>LIMPEZA DE SUPERFÍCIES COM HIDROJATEAMENTO</t>
  </si>
  <si>
    <t>QTD: 630</t>
  </si>
  <si>
    <t>0,088</t>
  </si>
  <si>
    <t>84001</t>
  </si>
  <si>
    <t>ÁGUA - FORNECIMENTO EM CARRO PIPA PARTICULAR DE 6000 L OBS.: ÁGUA POTÁVEL - PREÇO "A RETIRAR" NA SABESP</t>
  </si>
  <si>
    <t>0,03</t>
  </si>
  <si>
    <t>94249</t>
  </si>
  <si>
    <t>LAVADORA JATO D'AGUA DE ALTA PRESSAO</t>
  </si>
  <si>
    <t>SUBTOTAL 2</t>
  </si>
  <si>
    <t>SUBTOTAL DO GRUPO 2</t>
  </si>
  <si>
    <t>3.1.1</t>
  </si>
  <si>
    <t>3.1.2</t>
  </si>
  <si>
    <t>QTD: 156</t>
  </si>
  <si>
    <t>3.2.1</t>
  </si>
  <si>
    <t>102488</t>
  </si>
  <si>
    <t>PREPARO DO PISO CIMENTADO PARA PINTURA - LIXAMENTO E LIMPEZA. AF_05/2021</t>
  </si>
  <si>
    <t>QTD: 122,76</t>
  </si>
  <si>
    <t>95277</t>
  </si>
  <si>
    <t>POLIDORA DE PISO (POLITRIZ), PESO DE 100KG, DIÂMETRO 450 MM, MOTOR ELÉTRICO, POTÊNCIA 4 HP - CHI DIURNO. AF_05/2023</t>
  </si>
  <si>
    <t>0,0841</t>
  </si>
  <si>
    <t>95276</t>
  </si>
  <si>
    <t>POLIDORA DE PISO (POLITRIZ), PESO DE 100KG, DIÂMETRO 450 MM, MOTOR ELÉTRICO, POTÊNCIA 4 HP - CHP DIURNO. AF_05/2023</t>
  </si>
  <si>
    <t>0,0119</t>
  </si>
  <si>
    <t>1.3</t>
  </si>
  <si>
    <t>0,096</t>
  </si>
  <si>
    <t>3.2.2</t>
  </si>
  <si>
    <t>33.06.020</t>
  </si>
  <si>
    <t>ACRÍLICO PARA QUADRAS E PISOS CIMENTADOS</t>
  </si>
  <si>
    <t>0,45</t>
  </si>
  <si>
    <t>0,4</t>
  </si>
  <si>
    <t>J.02.000.037517</t>
  </si>
  <si>
    <t>TINTA ACRÍLICA PARA PISOS; REF. SUVINIL PISOS ACRÍLICA PREMIUM, CORAL PINTA PISO ACRÍLICA PREMIUM, EUCATEX SUPER PISO/EXTRA PISO ACRÍLICA PREMIUM OU EQUIVALENTE</t>
  </si>
  <si>
    <t>S.04.000.038014</t>
  </si>
  <si>
    <t>LIXA MASSA/MADEIRA USO GERAL NORTON, ALCAR OU EQUIVALENTE (MÉDIAS)</t>
  </si>
  <si>
    <t>3.2.3</t>
  </si>
  <si>
    <t>QTD: 12,59</t>
  </si>
  <si>
    <t>Total</t>
  </si>
  <si>
    <t>3.2.4</t>
  </si>
  <si>
    <t>100722</t>
  </si>
  <si>
    <t>PINTURA COM TINTA ALQUÍDICA DE FUNDO (TIPO ZARCÃO) APLICADA A ROLO OU PINCEL SOBRE SUPERFÍCIES METÁLICAS (EXCETO PERFIL) EXECUTADO EM OBRA (POR DEMÃO). AF_01/2020</t>
  </si>
  <si>
    <t>QTD: 25,18</t>
  </si>
  <si>
    <t>0,6779</t>
  </si>
  <si>
    <t>EVENTO 5</t>
  </si>
  <si>
    <t>RETIRADA DE ENTULHOS</t>
  </si>
  <si>
    <t>7307</t>
  </si>
  <si>
    <t>FUNDO ANTICORROSIVO PARA METAIS FERROSOS (ZARCAO)</t>
  </si>
  <si>
    <t>0,1098</t>
  </si>
  <si>
    <t>5318</t>
  </si>
  <si>
    <t>DILUENTE AGUARRAS</t>
  </si>
  <si>
    <t>0,011</t>
  </si>
  <si>
    <t>3.2.5</t>
  </si>
  <si>
    <t>100754</t>
  </si>
  <si>
    <t>PINTURA COM TINTA ACRÍLICA DE ACABAMENTO APLICADA A ROLO OU PINCEL SOBRE SUPERFÍCIES METÁLICAS (EXCETO PERFIL) EXECUTADO EM OBRA (02 DEMÃOS). AF_01/2020</t>
  </si>
  <si>
    <t>0,9097</t>
  </si>
  <si>
    <t>43649</t>
  </si>
  <si>
    <t>TINTA ESMALTE BASE AGUA PREMIUM ACETINADO</t>
  </si>
  <si>
    <t>0,0792</t>
  </si>
  <si>
    <t>3.2.6</t>
  </si>
  <si>
    <t>QTD: 184</t>
  </si>
  <si>
    <t>3.3.1</t>
  </si>
  <si>
    <t>18-012-101</t>
  </si>
  <si>
    <t>BANCO DE CONCRETO PRE-FABRICADO  - L=140CM</t>
  </si>
  <si>
    <t>QTD: 14</t>
  </si>
  <si>
    <t>0,36</t>
  </si>
  <si>
    <t>1,01</t>
  </si>
  <si>
    <t>10611</t>
  </si>
  <si>
    <t>CONCRETO FCK=20MPA C/ BRITA 1</t>
  </si>
  <si>
    <t>0,016</t>
  </si>
  <si>
    <t>88185</t>
  </si>
  <si>
    <t>BANCO DE CONCRETO PRE-FABRICADO SEM ENCOSTO (C=140CM E L= 35CM)</t>
  </si>
  <si>
    <t>3.3.2</t>
  </si>
  <si>
    <t>103310</t>
  </si>
  <si>
    <t>INSTALAÇÃO DE LIXEIRA METÁLICA DUPLA, CAPACIDADE DE 60 L, EM TUBO DE AÇO CARBONO E CESTOS EM CHAPA DE AÇO COM PINTURA ELETROSTÁTICA, SOBRE SOLO. AF_11/2021</t>
  </si>
  <si>
    <t>0,0222</t>
  </si>
  <si>
    <t>0,5787</t>
  </si>
  <si>
    <t>0,8681</t>
  </si>
  <si>
    <t>42440</t>
  </si>
  <si>
    <t>LIXEIRA DUPLA, COM CAPACIDADE VOLUMETRICA DE 60L*, FABRICADA EM TUBO DE ACO CARBONO, CESTOS EM CHAPA DE ACO E PINTURA NO PROCESSO ELETROSTATICO - PARA ACADEMIA AO AR LIVRE / ACADEMIA DA TERCEIRA IDADE - ATI</t>
  </si>
  <si>
    <t>0,0012</t>
  </si>
  <si>
    <t>SUBTOTAL 3</t>
  </si>
  <si>
    <t>SUBTOTAL DO GRUPO 3</t>
  </si>
  <si>
    <t>4.1.1</t>
  </si>
  <si>
    <t>101946</t>
  </si>
  <si>
    <t>QUADRO DE MEDIÇÃO GERAL DE ENERGIA PARA 1 MEDIDOR DE SOBREPOR - FORNECIMENTO E INSTALAÇÃO. AF_07/2025</t>
  </si>
  <si>
    <t>2.1</t>
  </si>
  <si>
    <t>88264</t>
  </si>
  <si>
    <t>ELETRICISTA COM ENCARGOS COMPLEMENTARES</t>
  </si>
  <si>
    <t>0,52171</t>
  </si>
  <si>
    <t>EVENTO 6</t>
  </si>
  <si>
    <t>EVENTO 7</t>
  </si>
  <si>
    <t>88247</t>
  </si>
  <si>
    <t>AUXILIAR DE ELETRICISTA COM ENCARGOS COMPLEMENTARES</t>
  </si>
  <si>
    <t>39808</t>
  </si>
  <si>
    <t>CAIXA PARA MEDIDOR MONOFASICO, EM POLICARBONATO / TERMOPLASTICO, PARA ALOJAR 1 DISJUNTOR (PADRAO DA CONCESSIONARIA LOCAL)</t>
  </si>
  <si>
    <t>11950</t>
  </si>
  <si>
    <t>BUCHA DE NYLON SEM ABA S6, COM PARAFUSO DE 4,20 X 40 MM EM ACO ZINCADO COM ROSCA SOBERBA, CABECA CHATA E FENDA PHILLIPS</t>
  </si>
  <si>
    <t>4</t>
  </si>
  <si>
    <t>4.1.2</t>
  </si>
  <si>
    <t>38.04.040</t>
  </si>
  <si>
    <t>ELETRODUTO GALVANIZADO CONFORME NBR13057 -  3/4´ COM ACESSÓRIOS</t>
  </si>
  <si>
    <t>QTD: 8</t>
  </si>
  <si>
    <t>P.04.000.042171</t>
  </si>
  <si>
    <t>ELETRODUTO COM COSTURA GALVANIZADO ELETROLITICAMENTE, DN = 3/4´ - NBR13057</t>
  </si>
  <si>
    <t>1,05</t>
  </si>
  <si>
    <t>4.1.3</t>
  </si>
  <si>
    <t>37.13.630</t>
  </si>
  <si>
    <t>DISJUNTOR TERMOMAGNÉTICO, BIPOLAR 220/380 V, CORRENTE DE 10 A ATÉ 50 A</t>
  </si>
  <si>
    <t>P.26.000.044616</t>
  </si>
  <si>
    <t>DISJUNTOR TERMOMAGNÉTICO, BIPOLAR 220/380V, CORRENTE DE 10 ATÉ 50A, CONFORME SELO DE CONFORMIDADE DO INMETRO DA PIAL LEGRAND, ELETROMAR / CUTTLER HAMMER, SOPRANO, LORENZETTI, ABB OU EQUIVALENTE</t>
  </si>
  <si>
    <t>4.1.4</t>
  </si>
  <si>
    <t>101903</t>
  </si>
  <si>
    <t>CONTATOR TRIPOLAR I NOMINAL 38A - FORNECIMENTO E INSTALAÇÃO. AF_07/2025</t>
  </si>
  <si>
    <t>0,263374</t>
  </si>
  <si>
    <t>TOTAL ITEM</t>
  </si>
  <si>
    <t>1620</t>
  </si>
  <si>
    <t>CONTATOR TRIPOLAR, CORRENTE DE *38* A, TENSAO NOMINAL DE *500* V, CATEGORIA AC-2 E AC-3</t>
  </si>
  <si>
    <t>1574</t>
  </si>
  <si>
    <t>TERMINAL A COMPRESSAO EM COBRE ESTANHADO PARA CABO 10 MM2, 1 FURO E 1 COMPRESSAO, PARA PARAFUSO DE FIXACAO M6</t>
  </si>
  <si>
    <t>3</t>
  </si>
  <si>
    <t>4.1.5</t>
  </si>
  <si>
    <t>101632</t>
  </si>
  <si>
    <t>RELÉ FOTOELÉTRICO PARA COMANDO DE ILUMINAÇÃO EXTERNA 1000 W - FORNECIMENTO E INSTALAÇÃO. AF_02/2025</t>
  </si>
  <si>
    <t>PLAYGROUND EXISTENTE</t>
  </si>
  <si>
    <t>0,0146</t>
  </si>
  <si>
    <t>REVITALIZAÇÃO DOS BRINQUEDOS EXISTENTES</t>
  </si>
  <si>
    <t>21127</t>
  </si>
  <si>
    <t>FITA ISOLANTE ADESIVA ANTICHAMA, USO ATE 750 V, EM ROLO DE 19 MM X 5 M</t>
  </si>
  <si>
    <t>0,021</t>
  </si>
  <si>
    <t>2510</t>
  </si>
  <si>
    <t>RELE FOTOELETRICO INTERNO E EXTERNO BIVOLT 1000 W, DE CONECTOR, SEM BASE</t>
  </si>
  <si>
    <t>4.1.6</t>
  </si>
  <si>
    <t>37.17.060</t>
  </si>
  <si>
    <t>DISPOSITIVO DIFERENCIAL RESIDUAL DE 25 A X 30 MA - 2 POLOS</t>
  </si>
  <si>
    <t>P.26.000.044602</t>
  </si>
  <si>
    <t>DISPOSITIVO DIFERENCIAL RESIDUAL DE 25 A X 30 MA, 2 POLOS, REF. 5SM1 312-0 MB DA SIEMENS OU EQUIVALENTE</t>
  </si>
  <si>
    <t>4.2.1</t>
  </si>
  <si>
    <t>101497</t>
  </si>
  <si>
    <t>ENTRADA DE ENERGIA ELÉTRICA, AÉREA, BIFÁSICA, COM CAIXA DE SOBREPOR, CABO DE 10 MM2 E DISJUNTOR DIN 50A (NÃO INCLUSO O POSTE DE CONCRETO). AF_12/2025</t>
  </si>
  <si>
    <t>104749</t>
  </si>
  <si>
    <t>CONECTOR GRAMPO METÁLICO TIPO OLHAL, PARA SPDA, PARA HASTE DE ATERRAMENTO DE 3/4'' E CABOS DE 10 A 50 MM2 - FORNECIMENTO E INSTALAÇÃO. AF_08/2023</t>
  </si>
  <si>
    <t>100578</t>
  </si>
  <si>
    <t>ASSENTAMENTO DE POSTE DE CONCRETO COM COMPRIMENTO NOMINAL DE 9 M, CARGA NOMINAL MENOR OU IGUAL A 1000 DAN, ENGASTAMENTO SIMPLES COM 1,5 M DE SOLO (NÃO INCLUI FORNECIMENTO). AF_04/2025</t>
  </si>
  <si>
    <t>96986</t>
  </si>
  <si>
    <t>HASTE DE ATERRAMENTO, DIÂMETRO 3/4", COM 3 METROS - FORNECIMENTO E INSTALAÇÃO. AF_08/2023</t>
  </si>
  <si>
    <t>96977</t>
  </si>
  <si>
    <t>CORDOALHA DE COBRE NU 50 MM², ENTERRADA - FORNECIMENTO E INSTALAÇÃO. AF_08/2023</t>
  </si>
  <si>
    <t>1,95</t>
  </si>
  <si>
    <t>93666</t>
  </si>
  <si>
    <t>DISJUNTOR BIPOLAR TIPO DIN, CORRENTE NOMINAL DE 50A - FORNECIMENTO E INSTALAÇÃO. AF_07/2025</t>
  </si>
  <si>
    <t>91933</t>
  </si>
  <si>
    <t>CABO DE COBRE FLEXÍVEL ISOLADO, 10 MM², ANTI-CHAMA 0,6/1,0 KV, PARA CIRCUITOS TERMINAIS - FORNECIMENTO E INSTALAÇÃO. AF_03/2023</t>
  </si>
  <si>
    <t>16,65</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</si>
  <si>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</si>
  <si>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</si>
  <si>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</si>
  <si>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</si>
  <si>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91885</t>
  </si>
  <si>
    <t>LUVA PARA ELETRODUTO, PVC, ROSCÁVEL, DN 32 MM (1"), PARA CIRCUITOS TERMINAIS, INSTALADA EM PAREDE - FORNECIMENTO E INSTALAÇÃO. AF_03/2023</t>
  </si>
  <si>
    <t>91872</t>
  </si>
  <si>
    <t>ELETRODUTO RÍGIDO ROSCÁVEL, PVC, DN 32 MM (1"), PARA CIRCUITOS TERMINAIS, INSTALADO EM PAREDE - FORNECIMENTO E INSTALAÇÃO. AF_03/2023</t>
  </si>
  <si>
    <t>6,05</t>
  </si>
  <si>
    <t>3,1568</t>
  </si>
  <si>
    <t>0,6314</t>
  </si>
  <si>
    <t>39997</t>
  </si>
  <si>
    <t>PORCA ZINCADA, SEXTAVADA, DIAMETRO 1/4"</t>
  </si>
  <si>
    <t>2</t>
  </si>
  <si>
    <t>39996</t>
  </si>
  <si>
    <t>VERGALHAO ZINCADO ROSCA TOTAL, 1/4" (6,3 MM)</t>
  </si>
  <si>
    <t>0,1664</t>
  </si>
  <si>
    <t>39809</t>
  </si>
  <si>
    <t>CAIXA PARA MEDIDOR POLIFASICO, EM POLICARBONATO / TERMOPLASTICO, PARA ALOJAR 1 DISJUNTOR (PADRAO DA CONCESSIONARIA LOCAL)</t>
  </si>
  <si>
    <t>34643</t>
  </si>
  <si>
    <t>CAIXA DE INSPECAO PARA ATERRAMENTO E PARA RAIOS, EM POLIPROPILENO, DIAMETRO = 300 MM X ALTURA = 400 MM (INCLUIDA TAMPA SEM ESCOTILHA)</t>
  </si>
  <si>
    <t>14153</t>
  </si>
  <si>
    <t>FITA METALICA PERFURADA, L = *18* MM, ROLO DE 30 M, CARGA RECOMENDADA = *30* KGF</t>
  </si>
  <si>
    <t>11267</t>
  </si>
  <si>
    <t>ARRUELA LISA, REDONDA, DE LATAO POLIDO, DIAMETRO NOMINAL 5/8", DIAMETRO EXTERNO = 34 MM, DIAMETRO DO FURO = 17 MM, ESPESSURA = *2,5* MM</t>
  </si>
  <si>
    <t>2.2</t>
  </si>
  <si>
    <t>4346</t>
  </si>
  <si>
    <t>PARAFUSO DE FERRO POLIDO, SEXTAVADO, COM ROSCA PARCIAL, DIAMETRO 5/8", COMPRIMENTO 6", COM PORCA E ARRUELA DE PRESSAO MEDIA</t>
  </si>
  <si>
    <t>3398</t>
  </si>
  <si>
    <t>ISOLADOR DE PORCELANA, TIPO ROLDANA, DIMENSOES DE *72* X *72* MM, PARA USO EM BAIXA TENSAO</t>
  </si>
  <si>
    <t>1094</t>
  </si>
  <si>
    <t>ARMACAO VERTICAL COM HASTE E CONTRA-PINO, EM CHAPA DE ACO GALVANIZADO 3/16", COM 1 ESTRIBO, SEM ISOLADOR</t>
  </si>
  <si>
    <t>EVENTO 8</t>
  </si>
  <si>
    <t>4.2.2</t>
  </si>
  <si>
    <t>SINAPI - INSUMO</t>
  </si>
  <si>
    <t>5057</t>
  </si>
  <si>
    <t>POSTE DE CONCRETO ARMADO DE SECAO DUPLO T, EXTENSAO DE 10,00 M, RESISTENCIA DE 300 A 400 DAN, TIPO B OU D</t>
  </si>
  <si>
    <t>4.2.3</t>
  </si>
  <si>
    <t>37.24.031</t>
  </si>
  <si>
    <t>SUPRESSOR DE SURTO MONOFÁSICO, CORRENTE NOMINAL 4 A 11 KA, IMAX. DE SURTO 12 ATÉ 15 KA</t>
  </si>
  <si>
    <t>QTD: 2</t>
  </si>
  <si>
    <t>0,3333</t>
  </si>
  <si>
    <t>B.01.000.010117</t>
  </si>
  <si>
    <t>ELETROTÉCNICO MONTADOR</t>
  </si>
  <si>
    <t>P.12.000.049753</t>
  </si>
  <si>
    <t>SUPRESSOR DE SURTO MONOFÁSICO, IN 4 A 11 KA, IMAX. DE SURTO DE 12 ATÉ 15 KA, REF. 722.B.010.127 / 220 FABRICAÇÃO CLAMPER, DPS15275 FABRICAÇÃO STECK OU EQUIVALENTE</t>
  </si>
  <si>
    <t>4.2.4</t>
  </si>
  <si>
    <t>06.02.020</t>
  </si>
  <si>
    <t>ESCAVAÇÃO MANUAL EM SOLO DE 1ª E 2ª CATEGORIA EM VALA OU CAVA ATÉ 1,5 M</t>
  </si>
  <si>
    <t>QTD: 0,08</t>
  </si>
  <si>
    <t>4.2.5</t>
  </si>
  <si>
    <t>101616</t>
  </si>
  <si>
    <t>PREPARO DE FUNDO DE VALA COM LARGURA MENOR QUE 1,5 M (ACERTO DO SOLO NATURAL), EM LOCAL COM NÍVEL BAIXO DE INTERFERÊNCIA. AF_01/2026</t>
  </si>
  <si>
    <t>QTD: 0,16</t>
  </si>
  <si>
    <t>91533</t>
  </si>
  <si>
    <t>COMPACTADOR DE SOLOS DE PERCUSSÃO (SOQUETE) COM MOTOR A GASOLINA 4 TEMPOS, POTÊNCIA 4 CV - CHP DIURNO. AF_08/2015</t>
  </si>
  <si>
    <t>0,006753</t>
  </si>
  <si>
    <t>2.3</t>
  </si>
  <si>
    <t>EVENTO 9</t>
  </si>
  <si>
    <t>EVENTO 10</t>
  </si>
  <si>
    <t>0,191587</t>
  </si>
  <si>
    <t>0,110919</t>
  </si>
  <si>
    <t>4.2.6</t>
  </si>
  <si>
    <t>97882</t>
  </si>
  <si>
    <t>CAIXA ENTERRADA ELÉTRICA RETANGULAR, EM CONCRETO PRÉ-MOLDADO, FUNDO COM BRITA, DIMENSÕES INTERNAS: 0,4X0,4X0,4 M. AF_12/2020</t>
  </si>
  <si>
    <t>101619</t>
  </si>
  <si>
    <t>PREPARO DE FUNDO DE VALA COM LARGURA MENOR QUE 1,5 M, COM CAMADA DE BRITA, LANÇAMENTO MANUAL. AF_01/2026</t>
  </si>
  <si>
    <t>0,049</t>
  </si>
  <si>
    <t>97734</t>
  </si>
  <si>
    <t>PEÇA RETANGULAR PRÉ-MOLDADA, VOLUME DE CONCRETO DE 10 A 30 LITROS, TAXA DE AÇO APROXIMADA DE 30KG/M³. AF_03/2024</t>
  </si>
  <si>
    <t>0,0148</t>
  </si>
  <si>
    <t>0,0239</t>
  </si>
  <si>
    <t>0,0304</t>
  </si>
  <si>
    <t>43430</t>
  </si>
  <si>
    <t>CAIXA DE CONCRETO ARMADO PRE-MOLDADO, SEM FUNDO, QUADRADA, DIMENSOES DE 0,40 X 0,40 X 0,40 M</t>
  </si>
  <si>
    <t>4.2.7</t>
  </si>
  <si>
    <t>11.18.040</t>
  </si>
  <si>
    <t>LASTRO DE PEDRA BRITADA</t>
  </si>
  <si>
    <t>QTD: 0,05</t>
  </si>
  <si>
    <t>1,5</t>
  </si>
  <si>
    <t>B.05.000.020518</t>
  </si>
  <si>
    <t>PEDRA BRITADA Nº MÉDIOS 1.2.3 E 4 (A GRANEL)</t>
  </si>
  <si>
    <t>1,2</t>
  </si>
  <si>
    <t>4.2.8</t>
  </si>
  <si>
    <t>94963</t>
  </si>
  <si>
    <t>CONCRETO FCK = 15MPA, TRAÇO 1:3,4:3,5 (EM MASSA SECA DE CIMENTO/ AREIA MÉDIA/ BRITA 1) - PREPARO MECÂNICO COM BETONEIRA 400 L. AF_05/2021</t>
  </si>
  <si>
    <t>QTD: 0,06</t>
  </si>
  <si>
    <t>88831</t>
  </si>
  <si>
    <t>BETONEIRA CAPACIDADE NOMINAL DE 400 L, CAPACIDADE DE MISTURA 280 L, MOTOR ELÉTRICO TRIFÁSICO POTÊNCIA DE 2 CV, SEM CARREGADOR - CHI DIURNO. AF_05/2023</t>
  </si>
  <si>
    <t>0,7131</t>
  </si>
  <si>
    <t>88830</t>
  </si>
  <si>
    <t>BETONEIRA CAPACIDADE NOMINAL DE 400 L, CAPACIDADE DE MISTURA 280 L, MOTOR ELÉTRICO TRIFÁSICO POTÊNCIA DE 2 CV, SEM CARREGADOR - CHP DIURNO. AF_05/2023</t>
  </si>
  <si>
    <t>0,7563</t>
  </si>
  <si>
    <t>88377</t>
  </si>
  <si>
    <t>OPERADOR DE BETONEIRA ESTACIONÁRIA/MISTURADOR COM ENCARGOS COMPLEMENTARES</t>
  </si>
  <si>
    <t>1,4695</t>
  </si>
  <si>
    <t>2,3275</t>
  </si>
  <si>
    <t>0,5792</t>
  </si>
  <si>
    <t>1379</t>
  </si>
  <si>
    <t>CIMENTO PORTLAND COMPOSTO CP II-32</t>
  </si>
  <si>
    <t>273,063</t>
  </si>
  <si>
    <t>370</t>
  </si>
  <si>
    <t>AREIA MEDIA - POSTO JAZIDA/FORNECEDOR (RETIRADO NA JAZIDA, SEM TRANSPORTE)</t>
  </si>
  <si>
    <t>0,8046</t>
  </si>
  <si>
    <t>4.2.9</t>
  </si>
  <si>
    <t>COMPOSIÇÃO</t>
  </si>
  <si>
    <t>C.09</t>
  </si>
  <si>
    <t>CAIXA DE PROTEÇÃO ANTIFURTO</t>
  </si>
  <si>
    <t>UN.</t>
  </si>
  <si>
    <t>2.4</t>
  </si>
  <si>
    <t>23</t>
  </si>
  <si>
    <t>EVENTO 11</t>
  </si>
  <si>
    <t>100721</t>
  </si>
  <si>
    <t>PINTURA COM TINTA ALQUIDICA DE FUNDO (TIPO ZARCAO) PULVERIZADA SOBRE SUPERFICIES METALICAS (EXCETO PERFIL) EXECUTADO EM OBRA (POR DEMAO). AF_01/2020</t>
  </si>
  <si>
    <t>100726</t>
  </si>
  <si>
    <t>PINTURA COM TINTA ALQUÍDICA DE FUNDO E ACABAMENTO (ESMALTE SINTÉTICO GRAFITE) APLICADA A ROLO OU PINCEL SOBRE SUPERFÍCIES METÁLICAS (EXCETO PERFIL) EXECUTADO EM OBRA (POR DEMÃO). AF_01/2020</t>
  </si>
  <si>
    <t>43603</t>
  </si>
  <si>
    <t>CADEADO SIMPLES, CORPO EM LATAO MACICO, COM LARGURA DE 50 MM E ALTURA DE APROX 40 MM, HASTE CEMENTADA EM ACO TEMPERADO COM DIAMETRO DE APROX 8,0 MM, INCLUINDO 2 CHAVES</t>
  </si>
  <si>
    <t>88315</t>
  </si>
  <si>
    <t>SERRALHEIRO COM ENCARGOS COMPLEMENTARES</t>
  </si>
  <si>
    <t>88251</t>
  </si>
  <si>
    <t>AUXILIAR DE SERRALHEIRO COM ENCARGOS COMPLEMENTARES</t>
  </si>
  <si>
    <t>4.3.1</t>
  </si>
  <si>
    <t>101651</t>
  </si>
  <si>
    <t>SUBSTITUIÇÃO DE LÂMPADA PARA ILUMINAÇÃO PÚBLICA (NÃO INCLUI FORNECIMENTO). AF_02/2025_PS (CONEXÃO COM POSTE DE ILUMINAÇÃO EXISTENTE)</t>
  </si>
  <si>
    <t>0,0507</t>
  </si>
  <si>
    <t>5930</t>
  </si>
  <si>
    <t>GUINDAUTO HIDRÁULICO, CAPACIDADE MÁXIMA DE CARGA 6200 KG, MOMENTO MÁXIMO DE CARGA 11,7 TM, ALCANCE MÁXIMO HORIZONTAL 9,70 M, INCLUSIVE CAMINHÃO TOCO PBT 16.000 KG, POTÊNCIA DE 189 CV - CHI DIURNO. AF_06/2014</t>
  </si>
  <si>
    <t>0,0517014</t>
  </si>
  <si>
    <t>5928</t>
  </si>
  <si>
    <t>GUINDAUTO HIDRÁULICO, CAPACIDADE MÁXIMA DE CARGA 6200 KG, MOMENTO MÁXIMO DE CARGA 11,7 TM, ALCANCE MÁXIMO HORIZONTAL 9,70 M, INCLUSIVE CAMINHÃO TOCO PBT 16.000 KG, POTÊNCIA DE 189 CV - CHP DIURNO. AF_06/2014</t>
  </si>
  <si>
    <t>0,2016071</t>
  </si>
  <si>
    <t>4.3.2</t>
  </si>
  <si>
    <t>RECOMPOSIÇÃO DO TANQUE DE AREIA</t>
  </si>
  <si>
    <t>QTD: 2,59</t>
  </si>
  <si>
    <t>3.1</t>
  </si>
  <si>
    <t>4.3.3</t>
  </si>
  <si>
    <t>QTD: 3,45</t>
  </si>
  <si>
    <t>EVENTO 12</t>
  </si>
  <si>
    <t>4.3.4</t>
  </si>
  <si>
    <t>38.13.030</t>
  </si>
  <si>
    <t>ELETRODUTO CORRUGADO EM POLIETILENO DE ALTA DENSIDADE, DN= 75 MM, COM ACESSÓRIOS</t>
  </si>
  <si>
    <t>QTD: 11,5</t>
  </si>
  <si>
    <t>P.03.000.042623</t>
  </si>
  <si>
    <t>DUTO CORRUGADO TIPO KANALEX-KL, DN= 75MM</t>
  </si>
  <si>
    <t>1,03</t>
  </si>
  <si>
    <t>4.3.5</t>
  </si>
  <si>
    <t>91931</t>
  </si>
  <si>
    <t>CABO DE COBRE FLEXÍVEL ISOLADO, 6 MM², ANTI-CHAMA 0,6/1,0 KV, PARA CIRCUITOS TERMINAIS - FORNECIMENTO E INSTALAÇÃO. AF_03/2023</t>
  </si>
  <si>
    <t>QTD: 70,5</t>
  </si>
  <si>
    <t>0,051</t>
  </si>
  <si>
    <t>EQUIPAMENTOS NOVOS</t>
  </si>
  <si>
    <t>0,0094</t>
  </si>
  <si>
    <t>994</t>
  </si>
  <si>
    <t>CABO DE COBRE, FLEXIVEL, CLASSE 4 OU 5, ISOLACAO EM PVC/A, ANTICHAMA BWF-B, COBERTURA PVC-ST1, ANTICHAMA BWF-B, 1 CONDUTOR, 0,6/1 KV, SECAO NOMINAL 6 MM2</t>
  </si>
  <si>
    <t>1,2434</t>
  </si>
  <si>
    <t>4.3.6</t>
  </si>
  <si>
    <t>QTD: 0,17</t>
  </si>
  <si>
    <t>3.2</t>
  </si>
  <si>
    <t>EVENTO 13</t>
  </si>
  <si>
    <t>EVENTO 14</t>
  </si>
  <si>
    <t>4.3.7</t>
  </si>
  <si>
    <t>93382</t>
  </si>
  <si>
    <t>REATERRO MANUAL DE VALAS, COM COMPACTADOR DE SOLOS DE PERCUSSÃO. AF_08/2023</t>
  </si>
  <si>
    <t>QTD: 2,42</t>
  </si>
  <si>
    <t>0,1962</t>
  </si>
  <si>
    <t>0,7866</t>
  </si>
  <si>
    <t>5903</t>
  </si>
  <si>
    <t>CAMINHÃO PIPA 10.000 L TRUCADO, PESO BRUTO TOTAL 23.000 KG, CARGA ÚTIL MÁXIMA 15.935 KG, DISTÂNCIA ENTRE EIXOS 4,8 M, POTÊNCIA 230 CV, INCLUSIVE TANQUE DE AÇO PARA TRANSPORTE DE ÁGUA - CHI DIURNO. AF_06/2014</t>
  </si>
  <si>
    <t>0,0006</t>
  </si>
  <si>
    <t>5901</t>
  </si>
  <si>
    <t>CAMINHÃO PIPA 10.000 L TRUCADO, PESO BRUTO TOTAL 23.000 KG, CARGA ÚTIL MÁXIMA 15.935 KG, DISTÂNCIA ENTRE EIXOS 4,8 M, POTÊNCIA 230 CV, INCLUSIVE TANQUE DE AÇO PARA TRANSPORTE DE ÁGUA - CHP DIURNO. AF_06/2014</t>
  </si>
  <si>
    <t>0,0054</t>
  </si>
  <si>
    <t>SUBTOTAL 4</t>
  </si>
  <si>
    <t>SUBTOTAL DO GRUPO 4</t>
  </si>
  <si>
    <t>5.1.1</t>
  </si>
  <si>
    <t>105521</t>
  </si>
  <si>
    <t>ESPALHAMENTO DE TERRA VEGETAL PARA O PLANTIO. AF_07/2024</t>
  </si>
  <si>
    <t>QTD: 4,6</t>
  </si>
  <si>
    <t>0,0548</t>
  </si>
  <si>
    <t>7253</t>
  </si>
  <si>
    <t>TERRA VEGETAL (GRANEL)</t>
  </si>
  <si>
    <t>0,0129</t>
  </si>
  <si>
    <t>5.1.2</t>
  </si>
  <si>
    <t>34.02.100</t>
  </si>
  <si>
    <t>PLANTIO DE GRAMA ESMERALDA EM PLACAS (JARDINS E CANTEIROS)</t>
  </si>
  <si>
    <t>LIMPEZA DO PISO</t>
  </si>
  <si>
    <t>0,18</t>
  </si>
  <si>
    <t>B.01.000.010126</t>
  </si>
  <si>
    <t>JARDINEIRO</t>
  </si>
  <si>
    <t>N.01.000.038511</t>
  </si>
  <si>
    <t>TERRA VEGETAL ORGÂNICA COMUM</t>
  </si>
  <si>
    <t>N.01.000.038513</t>
  </si>
  <si>
    <t>GRAMA TIPO ESMERALDA EM PLACAS</t>
  </si>
  <si>
    <t>SUBTOTAL 5</t>
  </si>
  <si>
    <t>SUBTOTAL DO GRUPO 5</t>
  </si>
  <si>
    <t>TOTAL DO ORÇAMENTO PRINCIPAL:</t>
  </si>
  <si>
    <t>C89032</t>
  </si>
  <si>
    <t>AUX (N2)</t>
  </si>
  <si>
    <t>89030</t>
  </si>
  <si>
    <t>TRATOR DE ESTEIRAS, POTÊNCIA 100 HP, PESO OPERACIONAL 9,4 T, COM LÂMINA 2,19 M3 - JUROS. AF_06/2014</t>
  </si>
  <si>
    <t>89029</t>
  </si>
  <si>
    <t>TRATOR DE ESTEIRAS, POTÊNCIA 100 HP, PESO OPERACIONAL 9,4 T, COM LÂMINA 2,19 M3 - DEPRECIAÇÃO. AF_06/2014</t>
  </si>
  <si>
    <t>88324</t>
  </si>
  <si>
    <t>TRATORISTA COM ENCARGOS COMPLEMENTARES</t>
  </si>
  <si>
    <t>53817</t>
  </si>
  <si>
    <t>TRATOR DE ESTEIRAS, POTÊNCIA 100 HP, PESO OPERACIONAL 9,4 T, COM LÂMINA 2,19 M3 - MATERIAIS NA OPERAÇÃO. AF_06/2014</t>
  </si>
  <si>
    <t>5724</t>
  </si>
  <si>
    <t>TRATOR DE ESTEIRAS, POTÊNCIA 100 HP, PESO OPERACIONAL 9,4 T, COM LÂMINA 2,19 M3 - MANUTENÇÃO. AF_06/2014</t>
  </si>
  <si>
    <t>C89031</t>
  </si>
  <si>
    <t>3.3</t>
  </si>
  <si>
    <t>REVITALIZAÇÕES DO ENTORNO</t>
  </si>
  <si>
    <t>EVENTO 15</t>
  </si>
  <si>
    <t>C88441</t>
  </si>
  <si>
    <t>ACADEMIA AO AR LIVRE</t>
  </si>
  <si>
    <t>95390</t>
  </si>
  <si>
    <t>CURSO DE CAPACITAÇÃO PARA JARDINEIRO (ENCARGOS COMPLEMENTARES) - HORISTA</t>
  </si>
  <si>
    <t>44503</t>
  </si>
  <si>
    <t>JARDINEIRO (HORISTA)</t>
  </si>
  <si>
    <t>43489</t>
  </si>
  <si>
    <t>EPI - FAMILIA PEDREIRO - HORISTA (ENCARGOS COMPLEMENTARES - COLETADO CAIXA)</t>
  </si>
  <si>
    <t>43465</t>
  </si>
  <si>
    <t>FERRAMENTAS - FAMILIA PEDREIRO - HORISTA (ENCARGOS COMPLEMENTARES - COLETADO CAIXA)</t>
  </si>
  <si>
    <t>37373</t>
  </si>
  <si>
    <t>SEGURO - HORISTA (COLETADO CAIXA - ENCARGOS COMPLEMENTARES)</t>
  </si>
  <si>
    <t>37372</t>
  </si>
  <si>
    <t>EXAMES - HORISTA (COLETADO CAIXA - ENCARGOS COMPLEMENTARES)</t>
  </si>
  <si>
    <t>37371</t>
  </si>
  <si>
    <t>TRANSPORTE - HORISTA (COLETADO CAIXA - ENCARGOS COMPLEMENTARES)</t>
  </si>
  <si>
    <t>37370</t>
  </si>
  <si>
    <t>ALIMENTACAO - HORISTA (COLETADO CAIXA - ENCARGOS COMPLEMENTARES)</t>
  </si>
  <si>
    <t>C89884</t>
  </si>
  <si>
    <t>89880</t>
  </si>
  <si>
    <t>CAMINHÃO BASCULANTE 18 M3, COM CAVALO MECÂNICO DE CAPACIDADE MÁXIMA DE TRAÇÃO COMBINADO DE 45000 KG, POTÊNCIA 330 CV, INCLUSIVE SEMIREBOQUE COM CAÇAMBA METÁLICA - IMPOSTOS E SEGUROS. AF_12/2014</t>
  </si>
  <si>
    <t>89879</t>
  </si>
  <si>
    <t>CAMINHÃO BASCULANTE 18 M3, COM CAVALO MECÂNICO DE CAPACIDADE MÁXIMA DE TRAÇÃO COMBINADO DE 45000 KG, POTÊNCIA 330 CV, INCLUSIVE SEMIREBOQUE COM CAÇAMBA METÁLICA - JUROS. AF_12/2014</t>
  </si>
  <si>
    <t>89878</t>
  </si>
  <si>
    <t>CAMINHÃO BASCULANTE 18 M3, COM CAVALO MECÂNICO DE CAPACIDADE MÁXIMA DE TRAÇÃO COMBINADO DE 45000 KG, POTÊNCIA 330 CV, INCLUSIVE SEMIREBOQUE COM CAÇAMBA METÁLICA - DEPRECIAÇÃO. AF_12/2014</t>
  </si>
  <si>
    <t>88281</t>
  </si>
  <si>
    <t>MOTORISTA DE BASCULANTE COM ENCARGOS COMPLEMENTARES</t>
  </si>
  <si>
    <t>C89883</t>
  </si>
  <si>
    <t>89882</t>
  </si>
  <si>
    <t>CAMINHÃO BASCULANTE 18 M3, COM CAVALO MECÂNICO DE CAPACIDADE MÁXIMA DE TRAÇÃO COMBINADO DE 45000 KG, POTÊNCIA 330 CV, INCLUSIVE SEMIREBOQUE COM CAÇAMBA METÁLICA - MATERIAIS NA OPERAÇÃO. AF_12/2014</t>
  </si>
  <si>
    <t>89881</t>
  </si>
  <si>
    <t>CAMINHÃO BASCULANTE 18 M3, COM CAVALO MECÂNICO DE CAPACIDADE MÁXIMA DE TRAÇÃO COMBINADO DE 45000 KG, POTÊNCIA 330 CV, INCLUSIVE SEMIREBOQUE COM CAÇAMBA METÁLICA - MANUTENÇÃO. AF_12/2014</t>
  </si>
  <si>
    <t>C88908</t>
  </si>
  <si>
    <t>4.1</t>
  </si>
  <si>
    <t>EVENTO 16</t>
  </si>
  <si>
    <t>88902</t>
  </si>
  <si>
    <t>ESCAVADEIRA HIDRÁULICA SOBRE ESTEIRAS, CAÇAMBA 1,20 M3, PESO OPERACIONAL 21 T, POTÊNCIA BRUTA 155 HP - JUROS. AF_06/2014</t>
  </si>
  <si>
    <t>88900</t>
  </si>
  <si>
    <t>ESCAVADEIRA HIDRÁULICA SOBRE ESTEIRAS, CAÇAMBA 1,20 M3, PESO OPERACIONAL 21 T, POTÊNCIA BRUTA 155 HP - DEPRECIAÇÃO. AF_06/2014</t>
  </si>
  <si>
    <t>88294</t>
  </si>
  <si>
    <t>OPERADOR DE ESCAVADEIRA COM ENCARGOS COMPLEMENTARES</t>
  </si>
  <si>
    <t>C88907</t>
  </si>
  <si>
    <t>88904</t>
  </si>
  <si>
    <t>ESCAVADEIRA HIDRÁULICA SOBRE ESTEIRAS, CAÇAMBA 1,20 M3, PESO OPERACIONAL 21 T, POTÊNCIA BRUTA 155 HP - MATERIAIS NA OPERAÇÃO. AF_06/2014</t>
  </si>
  <si>
    <t>88903</t>
  </si>
  <si>
    <t>ESCAVADEIRA HIDRÁULICA SOBRE ESTEIRAS, CAÇAMBA 1,20 M3, PESO OPERACIONAL 21 T, POTÊNCIA BRUTA 155 HP - MANUTENÇÃO. AF_06/2014</t>
  </si>
  <si>
    <t>C88310</t>
  </si>
  <si>
    <t>95372</t>
  </si>
  <si>
    <t>CURSO DE CAPACITAÇÃO PARA PINTOR (ENCARGOS COMPLEMENTARES) - HORISTA</t>
  </si>
  <si>
    <t>43490</t>
  </si>
  <si>
    <t>EPI - FAMILIA PINTOR - HORISTA (ENCARGOS COMPLEMENTARES - COLETADO CAIXA)</t>
  </si>
  <si>
    <t>43466</t>
  </si>
  <si>
    <t>FERRAMENTAS - FAMILIA PINTOR - HORISTA (ENCARGOS COMPLEMENTARES - COLETADO CAIXA)</t>
  </si>
  <si>
    <t>-</t>
  </si>
  <si>
    <t>4783</t>
  </si>
  <si>
    <t>PINTOR (HORISTA)</t>
  </si>
  <si>
    <t>C102486</t>
  </si>
  <si>
    <t>6,2383</t>
  </si>
  <si>
    <t>PISTA DE SKATE</t>
  </si>
  <si>
    <t>4734</t>
  </si>
  <si>
    <t>SEIXO ROLADO PARA APLICACAO EM CONCRETO (POSTO PEDREIRA/FORNECEDOR, SEM FRETE)</t>
  </si>
  <si>
    <t>0,5946</t>
  </si>
  <si>
    <t>283,3092</t>
  </si>
  <si>
    <t>0,8348</t>
  </si>
  <si>
    <t>C88316</t>
  </si>
  <si>
    <t>95378</t>
  </si>
  <si>
    <t>CURSO DE CAPACITAÇÃO PARA SERVENTE (ENCARGOS COMPLEMENTARES) - HORISTA</t>
  </si>
  <si>
    <t>43491</t>
  </si>
  <si>
    <t>EPI - FAMILIA SERVENTE - HORISTA (ENCARGOS COMPLEMENTARES - COLETADO CAIXA)</t>
  </si>
  <si>
    <t>43467</t>
  </si>
  <si>
    <t>FERRAMENTAS - FAMILIA SERVENTE - HORISTA (ENCARGOS COMPLEMENTARES - COLETADO CAIXA)</t>
  </si>
  <si>
    <t>6111</t>
  </si>
  <si>
    <t>SERVENTE DE OBRAS (HORISTA)</t>
  </si>
  <si>
    <t>C88309</t>
  </si>
  <si>
    <t>95371</t>
  </si>
  <si>
    <t>CURSO DE CAPACITAÇÃO PARA PEDREIRO (ENCARGOS COMPLEMENTARES) - HORISTA</t>
  </si>
  <si>
    <t>4750</t>
  </si>
  <si>
    <t>PEDREIRO (HORISTA)</t>
  </si>
  <si>
    <t>C95277</t>
  </si>
  <si>
    <t>95273</t>
  </si>
  <si>
    <t>POLIDORA DE PISO (POLITRIZ), PESO DE 100KG, DIÂMETRO 450 MM, MOTOR ELÉTRICO, POTÊNCIA 4 HP - JUROS. AF_05/2023</t>
  </si>
  <si>
    <t>4.2</t>
  </si>
  <si>
    <t>95272</t>
  </si>
  <si>
    <t>POLIDORA DE PISO (POLITRIZ), PESO DE 100KG, DIÂMETRO 450 MM, MOTOR ELÉTRICO, POTÊNCIA 4 HP - DEPRECIAÇÃO. AF_05/2023</t>
  </si>
  <si>
    <t>EVENTO 17</t>
  </si>
  <si>
    <t>C95276</t>
  </si>
  <si>
    <t>95275</t>
  </si>
  <si>
    <t>POLIDORA DE PISO (POLITRIZ), PESO DE 100KG, DIÂMETRO 450 MM, MOTOR ELÉTRICO, POTÊNCIA 4 HP - MATERIAIS NA OPERAÇÃO. AF_05/2023</t>
  </si>
  <si>
    <t>95274</t>
  </si>
  <si>
    <t>POLIDORA DE PISO (POLITRIZ), PESO DE 100KG, DIÂMETRO 450 MM, MOTOR ELÉTRICO, POTÊNCIA 4 HP - MANUTENÇÃO. AF_05/2023</t>
  </si>
  <si>
    <t>C88264</t>
  </si>
  <si>
    <t>95332</t>
  </si>
  <si>
    <t>CURSO DE CAPACITAÇÃO PARA ELETRICISTA (ENCARGOS COMPLEMENTARES) - HORISTA</t>
  </si>
  <si>
    <t>43484</t>
  </si>
  <si>
    <t>EPI - FAMILIA ELETRICISTA - HORISTA (ENCARGOS COMPLEMENTARES - COLETADO CAIXA)</t>
  </si>
  <si>
    <t>43460</t>
  </si>
  <si>
    <t>FERRAMENTAS - FAMILIA ELETRICISTA - HORISTA (ENCARGOS COMPLEMENTARES - COLETADO CAIXA)</t>
  </si>
  <si>
    <t>2436</t>
  </si>
  <si>
    <t>ELETRICISTA (HORISTA)</t>
  </si>
  <si>
    <t>C88247</t>
  </si>
  <si>
    <t>95316</t>
  </si>
  <si>
    <t>CURSO DE CAPACITAÇÃO PARA AUXILIAR DE ELETRICISTA (ENCARGOS COMPLEMENTARES) - HORISTA</t>
  </si>
  <si>
    <t>247</t>
  </si>
  <si>
    <t>AJUDANTE DE ELETRICISTA (HORISTA)</t>
  </si>
  <si>
    <t>C104749</t>
  </si>
  <si>
    <t>0,1863</t>
  </si>
  <si>
    <t>416</t>
  </si>
  <si>
    <t>GRAMPO METALICO TIPO OLHAL PARA HASTE DE ATERRAMENTO DE 3/4", CONDUTOR DE *10* A 50 MM2</t>
  </si>
  <si>
    <t>C100578</t>
  </si>
  <si>
    <t>4,1170909</t>
  </si>
  <si>
    <t>0,9149091</t>
  </si>
  <si>
    <t>0,9865201</t>
  </si>
  <si>
    <t>0,07316</t>
  </si>
  <si>
    <t>863</t>
  </si>
  <si>
    <t>CABO DE COBRE NU 35 MM2 MEIO-DURO</t>
  </si>
  <si>
    <t>9</t>
  </si>
  <si>
    <t>C96986</t>
  </si>
  <si>
    <t>0,3882</t>
  </si>
  <si>
    <t>3378</t>
  </si>
  <si>
    <t>HASTE DE ATERRAMENTO EM ACO COM 3,00 M DE COMPRIMENTO E DN = 3/4", REVESTIDA COM BAIXA CAMADA DE COBRE, SEM CONECTOR</t>
  </si>
  <si>
    <t>C96977</t>
  </si>
  <si>
    <t>0,0331</t>
  </si>
  <si>
    <t>867</t>
  </si>
  <si>
    <t>CABO DE COBRE NU 50 MM2 MEIO-DURO</t>
  </si>
  <si>
    <t>C93666</t>
  </si>
  <si>
    <t>0,353163</t>
  </si>
  <si>
    <t>4.3</t>
  </si>
  <si>
    <t>EVENTO 18</t>
  </si>
  <si>
    <t>34623</t>
  </si>
  <si>
    <t>DISJUNTOR TERMOMAGNETICO PARA TRILHO DIN (IEC), BIPOLAR, 40 - 50 A</t>
  </si>
  <si>
    <t>1575</t>
  </si>
  <si>
    <t>TERMINAL A COMPRESSAO EM COBRE ESTANHADO PARA CABO 16 MM2, 1 FURO E 1 COMPRESSAO, PARA PARAFUSO DE FIXACAO M6</t>
  </si>
  <si>
    <t>C91933</t>
  </si>
  <si>
    <t>0,076</t>
  </si>
  <si>
    <t>1020</t>
  </si>
  <si>
    <t>CABO DE COBRE, FLEXIVEL, CLASSE 4 OU 5, ISOLACAO EM PVC/A, ANTICHAMA BWF-B, COBERTURA PVC-ST1, ANTICHAMA BWF-B, 1 CONDUTOR, 0,6/1 KV, SECAO NOMINAL 10 MM2</t>
  </si>
  <si>
    <t>C91919</t>
  </si>
  <si>
    <t>0,328</t>
  </si>
  <si>
    <t>39276</t>
  </si>
  <si>
    <t>CURVA 180 GRAUS, DE PVC RIGIDO ROSCAVEL, DE 1", PARA ELETRODUTO</t>
  </si>
  <si>
    <t>C91917</t>
  </si>
  <si>
    <t>1884</t>
  </si>
  <si>
    <t>CURVA 90 GRAUS, LONGA, DE PVC RIGIDO ROSCAVEL, DE 1", PARA ELETRODUTO</t>
  </si>
  <si>
    <t>C91885</t>
  </si>
  <si>
    <t>0,219</t>
  </si>
  <si>
    <t>1892</t>
  </si>
  <si>
    <t>LUVA EM PVC RIGIDO ROSCAVEL, DE 1", PARA ELETRODUTO</t>
  </si>
  <si>
    <t>C91872</t>
  </si>
  <si>
    <t>0,197</t>
  </si>
  <si>
    <t>2685</t>
  </si>
  <si>
    <t>ELETRODUTO DE PVC RIGIDO ROSCAVEL DE 1", SEM LUVA</t>
  </si>
  <si>
    <t>1,017</t>
  </si>
  <si>
    <t>C91533</t>
  </si>
  <si>
    <t>MOBILIÁRIOS DIVERSOS</t>
  </si>
  <si>
    <t>91532</t>
  </si>
  <si>
    <t>COMPACTADOR DE SOLOS DE PERCUSSÃO (SOQUETE) COM MOTOR A GASOLINA 4 TEMPOS, POTÊNCIA 4 CV - MATERIAIS NA OPERAÇÃO. AF_08/2015</t>
  </si>
  <si>
    <t>5.1</t>
  </si>
  <si>
    <t>EVENTO 19</t>
  </si>
  <si>
    <t>91531</t>
  </si>
  <si>
    <t>COMPACTADOR DE SOLOS DE PERCUSSÃO (SOQUETE) COM MOTOR A GASOLINA 4 TEMPOS, POTÊNCIA 4 CV - MANUTENÇÃO. AF_08/2015</t>
  </si>
  <si>
    <t>91530</t>
  </si>
  <si>
    <t>COMPACTADOR DE SOLOS DE PERCUSSÃO (SOQUETE) COM MOTOR A GASOLINA 4 TEMPOS, POTÊNCIA 4 CV - JUROS. AF_08/2015</t>
  </si>
  <si>
    <t>91529</t>
  </si>
  <si>
    <t>COMPACTADOR DE SOLOS DE PERCUSSÃO (SOQUETE) COM MOTOR A GASOLINA 4 TEMPOS, POTÊNCIA 4 CV - DEPRECIAÇÃO. AF_08/2015</t>
  </si>
  <si>
    <t>88297</t>
  </si>
  <si>
    <t>OPERADOR DE MÁQUINAS E EQUIPAMENTOS COM ENCARGOS COMPLEMENTARES</t>
  </si>
  <si>
    <t>C101619</t>
  </si>
  <si>
    <t>0,13505</t>
  </si>
  <si>
    <t>3,504238</t>
  </si>
  <si>
    <t>2,02877</t>
  </si>
  <si>
    <t>4720</t>
  </si>
  <si>
    <t>PEDRA BRITADA N. 0, OU PEDRISCO (4,8 A 9,5 MM) POSTO PEDREIRA/FORNECEDOR, SEM FRETE</t>
  </si>
  <si>
    <t>C97734</t>
  </si>
  <si>
    <t>94971</t>
  </si>
  <si>
    <t>CONCRETO FCK = 25MPA, TRAÇO 1:2,3:2,7 (EM MASSA SECA DE CIMENTO/ AREIA MÉDIA/ BRITA 1) - PREPARO MECÂNICO COM BETONEIRA 600 L. AF_05/2021</t>
  </si>
  <si>
    <t>92767</t>
  </si>
  <si>
    <t>ARMAÇÃO DE LAJE DE ESTRUTURA CONVENCIONAL DE CONCRETO ARMADO UTILIZANDO AÇO CA-60 DE 4,2 MM - MONTAGEM. AF_06/2022</t>
  </si>
  <si>
    <t>27,8988</t>
  </si>
  <si>
    <t>91693</t>
  </si>
  <si>
    <t>SERRA CIRCULAR DE BANCADA COM MOTOR ELÉTRICO POTÊNCIA DE 5HP, COM COIFA PARA DISCO 10" - CHI DIURNO. AF_08/2015</t>
  </si>
  <si>
    <t>0,7043</t>
  </si>
  <si>
    <t>91692</t>
  </si>
  <si>
    <t>SERRA CIRCULAR DE BANCADA COM MOTOR ELÉTRICO POTÊNCIA DE 5HP, COM COIFA PARA DISCO 10" - CHP DIURNO. AF_08/2015</t>
  </si>
  <si>
    <t>0,4877</t>
  </si>
  <si>
    <t>90587</t>
  </si>
  <si>
    <t>VIBRADOR DE IMERSÃO, DIÂMETRO DE PONTEIRA 45MM, MOTOR ELÉTRICO TRIFÁSICO POTÊNCIA DE 2 CV - CHI DIURNO. AF_06/2015</t>
  </si>
  <si>
    <t>18,0917</t>
  </si>
  <si>
    <t>90586</t>
  </si>
  <si>
    <t>VIBRADOR DE IMERSÃO, DIÂMETRO DE PONTEIRA 45MM, MOTOR ELÉTRICO TRIFÁSICO POTÊNCIA DE 2 CV - CHP DIURNO. AF_06/2015</t>
  </si>
  <si>
    <t>6,635</t>
  </si>
  <si>
    <t>31,3499</t>
  </si>
  <si>
    <t>88261</t>
  </si>
  <si>
    <t>CARPINTEIRO DE ESQUADRIAS COM ENCARGOS COMPLEMENTARES</t>
  </si>
  <si>
    <t>5,96</t>
  </si>
  <si>
    <t>88239</t>
  </si>
  <si>
    <t>AJUDANTE DE CARPINTEIRO COM ENCARGOS COMPLEMENTARES</t>
  </si>
  <si>
    <t>1,192</t>
  </si>
  <si>
    <r>
      <rPr>
        <b/>
        <sz val="16"/>
        <color rgb="FFFF0000"/>
        <rFont val="Arial"/>
        <family val="2"/>
      </rPr>
      <t>OBSERVAÇÃO:</t>
    </r>
    <r>
      <rPr>
        <sz val="16"/>
        <color rgb="FF000000"/>
        <rFont val="Arial"/>
        <family val="2"/>
      </rPr>
      <t xml:space="preserve"> Os EVENTOS especificadas para cada item só </t>
    </r>
    <r>
      <rPr>
        <u/>
        <sz val="16"/>
        <color rgb="FF000000"/>
        <rFont val="Arial"/>
        <family val="2"/>
      </rPr>
      <t>serão consideradas concluídos</t>
    </r>
    <r>
      <rPr>
        <sz val="16"/>
        <color rgb="FF000000"/>
        <rFont val="Arial"/>
        <family val="2"/>
      </rPr>
      <t xml:space="preserve"> quando todas as </t>
    </r>
    <r>
      <rPr>
        <u/>
        <sz val="16"/>
        <color rgb="FF000000"/>
        <rFont val="Arial"/>
        <family val="2"/>
      </rPr>
      <t>quantidades especificadas para cada subitem</t>
    </r>
    <r>
      <rPr>
        <sz val="16"/>
        <color rgb="FF000000"/>
        <rFont val="Arial"/>
        <family val="2"/>
      </rPr>
      <t xml:space="preserve"> a ele pertencentes </t>
    </r>
    <r>
      <rPr>
        <u/>
        <sz val="16"/>
        <color rgb="FF000000"/>
        <rFont val="Arial"/>
        <family val="2"/>
      </rPr>
      <t>estiverem executadas</t>
    </r>
    <r>
      <rPr>
        <sz val="16"/>
        <color rgb="FF000000"/>
        <rFont val="Arial"/>
        <family val="2"/>
      </rPr>
      <t xml:space="preserve"> (</t>
    </r>
    <r>
      <rPr>
        <i/>
        <sz val="16"/>
        <color rgb="FF000000"/>
        <rFont val="Arial"/>
        <family val="2"/>
      </rPr>
      <t>Exemplo: o EVENTO 1  só será considerado concluído após a execução de todos os quantitativos especificados nele para os subitens 1.1.1 a 1.1.4</t>
    </r>
    <r>
      <rPr>
        <sz val="16"/>
        <color rgb="FF000000"/>
        <rFont val="Arial"/>
        <family val="2"/>
      </rPr>
      <t>).</t>
    </r>
  </si>
  <si>
    <t>20247</t>
  </si>
  <si>
    <t>PREGO DE ACO POLIDO COM CABECA 15 X 15 (1 1/4 X 13)</t>
  </si>
  <si>
    <t>0,4365</t>
  </si>
  <si>
    <t>4517</t>
  </si>
  <si>
    <t>SARRAFO *2,5 X 7,5* CM EM PINUS, MISTA OU EQUIVALENTE DA REGIAO - BRUTA</t>
  </si>
  <si>
    <t>5,6283</t>
  </si>
  <si>
    <t>2692</t>
  </si>
  <si>
    <t>DESMOLDANTE PROTETOR PARA FORMAS DE MADEIRA, DE BASE OLEOSA EMULSIONADA EM AGUA</t>
  </si>
  <si>
    <t>0,0833</t>
  </si>
  <si>
    <t>1358</t>
  </si>
  <si>
    <t>CHAPA/PAINEL DE MADEIRA COMPENSADA RESINADA (MADEIRITE RESINADO ROSA) PARA FORMA DE CONCRETO, DE 2200 X 1100 MM, E = 17 MM</t>
  </si>
  <si>
    <t>1,9404</t>
  </si>
  <si>
    <t>C88831</t>
  </si>
  <si>
    <t>88827</t>
  </si>
  <si>
    <t>BETONEIRA CAPACIDADE NOMINAL DE 400 L, CAPACIDADE DE MISTURA 280 L, MOTOR ELÉTRICO TRIFÁSICO POTÊNCIA DE 2 CV, SEM CARREGADOR - JUROS. AF_05/2023</t>
  </si>
  <si>
    <t>88826</t>
  </si>
  <si>
    <t>BETONEIRA CAPACIDADE NOMINAL DE 400 L, CAPACIDADE DE MISTURA 280 L, MOTOR ELÉTRICO TRIFÁSICO POTÊNCIA DE 2 CV, SEM CARREGADOR - DEPRECIAÇÃO. AF_05/2023</t>
  </si>
  <si>
    <t>C88830</t>
  </si>
  <si>
    <t>88829</t>
  </si>
  <si>
    <t>BETONEIRA CAPACIDADE NOMINAL DE 400 L, CAPACIDADE DE MISTURA 280 L, MOTOR ELÉTRICO TRIFÁSICO POTÊNCIA DE 2 CV, SEM CARREGADOR - MATERIAIS NA OPERAÇÃO. AF_05/2023</t>
  </si>
  <si>
    <t>88828</t>
  </si>
  <si>
    <t>BETONEIRA CAPACIDADE NOMINAL DE 400 L, CAPACIDADE DE MISTURA 280 L, MOTOR ELÉTRICO TRIFÁSICO POTÊNCIA DE 2 CV, SEM CARREGADOR - MANUTENÇÃO. AF_05/2023</t>
  </si>
  <si>
    <t>C88377</t>
  </si>
  <si>
    <t>95389</t>
  </si>
  <si>
    <t>CURSO DE CAPACITAÇÃO PARA OPERADOR DE BETONEIRA ESTACIONÁRIA/MISTURADOR (ENCARGOS COMPLEMENTARES) - HORISTA</t>
  </si>
  <si>
    <t>43488</t>
  </si>
  <si>
    <t>EPI - FAMILIA OPERADOR ESCAVADEIRA - HORISTA (ENCARGOS COMPLEMENTARES - COLETADO CAIXA)</t>
  </si>
  <si>
    <t>43464</t>
  </si>
  <si>
    <t>FERRAMENTAS - FAMILIA OPERADOR ESCAVADEIRA - HORISTA (ENCARGOS COMPLEMENTARES - COLETADO CAIXA)</t>
  </si>
  <si>
    <t>37666</t>
  </si>
  <si>
    <t>OPERADOR DE BETONEIRA ESTACIONARIA / MISTURADOR (HORISTA)</t>
  </si>
  <si>
    <t>INSTALAÇÕES ELÉTRICAS</t>
  </si>
  <si>
    <t>C100721</t>
  </si>
  <si>
    <t>102971</t>
  </si>
  <si>
    <t>COMPRESSOR DE AR, VAZAO DE 10 PCM, RESERVATORIO 100 L, PRESSAO DE TRABALHO ENTRE 6,9 E 9,7 BAR, POTENCIA 2 HP, TENSAO 110/220 V - CHP DIURNO. AF_05/2023</t>
  </si>
  <si>
    <t>0,1534</t>
  </si>
  <si>
    <t>CAIXA DE COMANDO E ACIONAMENTO</t>
  </si>
  <si>
    <t>102970</t>
  </si>
  <si>
    <t>COMPRESSOR DE AR, VAZAO DE 10 PCM, RESERVATORIO 100 L, PRESSAO DE TRABALHO ENTRE 6,9 E 9,7 BAR POTENCIA 2 HP, TENSAO 110/220 V - CHI DIURNO. AF_05/2023</t>
  </si>
  <si>
    <t>0,3732</t>
  </si>
  <si>
    <t>0,5266</t>
  </si>
  <si>
    <t>0,207</t>
  </si>
  <si>
    <t>0,0619</t>
  </si>
  <si>
    <t>C100726</t>
  </si>
  <si>
    <t>7293</t>
  </si>
  <si>
    <t>TINTA ESMALTE SINTETICO PREMIUM DE DUPLA ACAO GRAFITE FOSCO PARA SUPERFICIES METALICAS FERROSAS</t>
  </si>
  <si>
    <t>0,1776</t>
  </si>
  <si>
    <t>0,0178</t>
  </si>
  <si>
    <t>C88315</t>
  </si>
  <si>
    <t>95377</t>
  </si>
  <si>
    <t>CURSO DE CAPACITAÇÃO PARA SERRALHEIRO (ENCARGOS COMPLEMENTARES) - HORISTA</t>
  </si>
  <si>
    <t>6110</t>
  </si>
  <si>
    <t>SERRALHEIRO (HORISTA)</t>
  </si>
  <si>
    <t>C88251</t>
  </si>
  <si>
    <t>95320</t>
  </si>
  <si>
    <t>CURSO DE CAPACITAÇÃO PARA AUXILIAR DE SERRALHEIRO (ENCARGOS COMPLEMENTARES) - HORISTA</t>
  </si>
  <si>
    <t>252</t>
  </si>
  <si>
    <t>AJUDANTE DE SERRALHEIRO (HORISTA)</t>
  </si>
  <si>
    <t>C5930</t>
  </si>
  <si>
    <t>91466</t>
  </si>
  <si>
    <t>GUINDAUTO HIDRÁULICO, CAPACIDADE MÁXIMA DE CARGA 6200 KG, MOMENTO MÁXIMO DE CARGA 11,7 TM, ALCANCE MÁXIMO HORIZONTAL 9,70 M, INCLUSIVE CAMINHÃO TOCO PBT 16.000 KG, POTÊNCIA DE 189 CV - IMPOSTOS E SEGUROS. AF_08/2015</t>
  </si>
  <si>
    <t>89260</t>
  </si>
  <si>
    <t>GUINDAUTO HIDRÁULICO, CAPACIDADE MÁXIMA DE CARGA 6200 KG, MOMENTO MÁXIMO DE CARGA 11,7 TM, ALCANCE MÁXIMO HORIZONTAL 9,70 M, INCLUSIVE CAMINHÃO TOCO PBT 16.000 KG, POTÊNCIA DE 189 CV - JUROS. AF_06/2014</t>
  </si>
  <si>
    <t>89259</t>
  </si>
  <si>
    <t>GUINDAUTO HIDRÁULICO, CAPACIDADE MÁXIMA DE CARGA 6200 KG, MOMENTO MÁXIMO DE CARGA 11,7 TM, ALCANCE MÁXIMO HORIZONTAL 9,70 M, INCLUSIVE CAMINHÃO TOCO PBT 16.000 KG, POTÊNCIA DE 189 CV - DEPRECIAÇÃO. AF_06/2014</t>
  </si>
  <si>
    <t>88286</t>
  </si>
  <si>
    <t>MOTORISTA OPERADOR DE MUNCK COM ENCARGOS COMPLEMENTARES</t>
  </si>
  <si>
    <t>C5928</t>
  </si>
  <si>
    <t>91467</t>
  </si>
  <si>
    <t>GUINDAUTO HIDRÁULICO, CAPACIDADE MÁXIMA DE CARGA 6200 KG, MOMENTO MÁXIMO DE CARGA 11,7 TM, ALCANCE MÁXIMO HORIZONTAL 9,70 M, INCLUSIVE CAMINHÃO TOCO PBT 16.000 KG, POTÊNCIA DE 189 CV - MATERIAIS NA OPERAÇÃO. AF_08/2015</t>
  </si>
  <si>
    <t>89262</t>
  </si>
  <si>
    <t>GUINDAUTO HIDRÁULICO, CAPACIDADE MÁXIMA DE CARGA 6200 KG, MOMENTO MÁXIMO DE CARGA 11,7 TM, ALCANCE MÁXIMO HORIZONTAL 9,70 M, INCLUSIVE CAMINHÃO TOCO PBT 16.000 KG, POTÊNCIA DE 189 CV - MANUTENÇÃO. AF_06/2014</t>
  </si>
  <si>
    <t>C5903</t>
  </si>
  <si>
    <t>91398</t>
  </si>
  <si>
    <t>CAMINHÃO PIPA 10.000 L TRUCADO, PESO BRUTO TOTAL 23.000 KG, CARGA ÚTIL MÁXIMA 15.935 KG, DISTÂNCIA ENTRE EIXOS 4,8 M, POTÊNCIA 230 CV, INCLUSIVE TANQUE DE AÇO PARA TRANSPORTE DE ÁGUA - IMPOSTOS E SEGUROS. AF_06/2014</t>
  </si>
  <si>
    <t>91397</t>
  </si>
  <si>
    <t>CAMINHÃO PIPA 10.000 L TRUCADO, PESO BRUTO TOTAL 23.000 KG, CARGA ÚTIL MÁXIMA 15.935 KG, DISTÂNCIA ENTRE EIXOS 4,8 M, POTÊNCIA 230 CV, INCLUSIVE TANQUE DE AÇO PARA TRANSPORTE DE ÁGUA - JUROS. AF_06/2014</t>
  </si>
  <si>
    <t>91396</t>
  </si>
  <si>
    <t>CAMINHÃO PIPA 10.000 L TRUCADO, PESO BRUTO TOTAL 23.000 KG, CARGA ÚTIL MÁXIMA 15.935 KG, DISTÂNCIA ENTRE EIXOS 4,8 M, POTÊNCIA 230 CV, INCLUSIVE TANQUE DE AÇO PARA TRANSPORTE DE ÁGUA - DEPRECIAÇÃO. AF_06/2014</t>
  </si>
  <si>
    <t>88282</t>
  </si>
  <si>
    <t>MOTORISTA DE CAMINHÃO COM ENCARGOS COMPLEMENTARES</t>
  </si>
  <si>
    <t>C5901</t>
  </si>
  <si>
    <t>53831</t>
  </si>
  <si>
    <t>CAMINHÃO PIPA 10.000 L TRUCADO, PESO BRUTO TOTAL 23.000 KG, CARGA ÚTIL MÁXIMA 15.935 KG, DISTÂNCIA ENTRE EIXOS 4,8 M, POTÊNCIA 230 CV, INCLUSIVE TANQUE DE AÇO PARA TRANSPORTE DE ÁGUA - MATERIAIS NA OPERAÇÃO. AF_06/2014</t>
  </si>
  <si>
    <t>5763</t>
  </si>
  <si>
    <t>CAMINHÃO PIPA 10.000 L TRUCADO, PESO BRUTO TOTAL 23.000 KG, CARGA ÚTIL MÁXIMA 15.935 KG, DISTÂNCIA ENTRE EIXOS 4,8 M, POTÊNCIA 230 CV, INCLUSIVE TANQUE DE AÇO PARA TRANSPORTE DE ÁGUA - MANUTENÇÃO. AF_06/2014</t>
  </si>
  <si>
    <t>AUXILIAR (N2)</t>
  </si>
  <si>
    <t>C89030</t>
  </si>
  <si>
    <t>7622</t>
  </si>
  <si>
    <t>TRATOR DE ESTEIRAS, POTENCIA DE 100 HP, PESO OPERACIONAL DE 9,4 T, COM LAMINA COM CAPACIDADE DE 2,19 M3</t>
  </si>
  <si>
    <t>0,0000137</t>
  </si>
  <si>
    <t>C89029</t>
  </si>
  <si>
    <t>0,0000311</t>
  </si>
  <si>
    <t>C88324</t>
  </si>
  <si>
    <t>AUX (N3)</t>
  </si>
  <si>
    <t>95386</t>
  </si>
  <si>
    <t>CURSO DE CAPACITAÇÃO PARA TRATORISTA (ENCARGOS COMPLEMENTARES) - HORISTA</t>
  </si>
  <si>
    <t>4230</t>
  </si>
  <si>
    <t>OPERADOR DE MAQUINAS E TRATORES DIVERSOS - TERRAPLANAGEM (HORISTA)</t>
  </si>
  <si>
    <t>C53817</t>
  </si>
  <si>
    <t>4221</t>
  </si>
  <si>
    <t>OLEO DIESEL COMBUSTIVEL COMUM METROPOLITANO S-10 OU S-500</t>
  </si>
  <si>
    <t>10,44</t>
  </si>
  <si>
    <t>C5724</t>
  </si>
  <si>
    <t>0,0000556</t>
  </si>
  <si>
    <t>C95390</t>
  </si>
  <si>
    <t>0,00509</t>
  </si>
  <si>
    <t>C89880</t>
  </si>
  <si>
    <t>37763</t>
  </si>
  <si>
    <t>CAVALO MECANICO TRACAO 4X2, PESO BRUTO TOTAL 16000 KG, CAPACIDADE MAXIMA DE TRACAO *45000* KG, DISTANCIA ENTRE EIXOS *3,56* M, POTENCIA *330* CV (INCLUI CABINE E CHASSI, NAO INCLUI SEMIRREBOQUE)</t>
  </si>
  <si>
    <t>0,0000057</t>
  </si>
  <si>
    <t>37744</t>
  </si>
  <si>
    <t>SEMIRREBOQUE COM TRES EIXOS EM TANDEM TIPO BASCULANTE COM CACAMBA METALICA 18 M3 (INCLUI MONTAGEM, NAO INCLUI CAVALO MECANICO)</t>
  </si>
  <si>
    <t>0,0000059</t>
  </si>
  <si>
    <t>C89879</t>
  </si>
  <si>
    <t>0,0000141</t>
  </si>
  <si>
    <t>0,0000146</t>
  </si>
  <si>
    <t>C89878</t>
  </si>
  <si>
    <t>0,0000342</t>
  </si>
  <si>
    <t>0,0000603</t>
  </si>
  <si>
    <t>C88281</t>
  </si>
  <si>
    <t>95346</t>
  </si>
  <si>
    <t>CURSO DE CAPACITAÇÃO PARA MOTORISTA DE BASCULANTE (ENCARGOS COMPLEMENTARES) - HORISTA</t>
  </si>
  <si>
    <t>20020</t>
  </si>
  <si>
    <t>MOTORISTA DE CAMINHAO-BASCULANTE (HORISTA)</t>
  </si>
  <si>
    <t>C89882</t>
  </si>
  <si>
    <t>34</t>
  </si>
  <si>
    <t>C89881</t>
  </si>
  <si>
    <t>0,0000642</t>
  </si>
  <si>
    <t>0,0000849</t>
  </si>
  <si>
    <t>C88902</t>
  </si>
  <si>
    <t>14525</t>
  </si>
  <si>
    <t>ESCAVADEIRA HIDRAULICA SOBRE ESTEIRAS COM CACAMBA DE 1,20 M3, PESO OPERACIONAL 21 T, POTENCIA BRUTA 155 HP</t>
  </si>
  <si>
    <t>0,0000148</t>
  </si>
  <si>
    <t>C88900</t>
  </si>
  <si>
    <t>0,000056</t>
  </si>
  <si>
    <t>ENTRADA DE ENERGIA</t>
  </si>
  <si>
    <t>C88294</t>
  </si>
  <si>
    <t>95357</t>
  </si>
  <si>
    <t>CURSO DE CAPACITAÇÃO PARA OPERADOR DE ESCAVADEIRA (ENCARGOS COMPLEMENTARES) - HORISTA</t>
  </si>
  <si>
    <t>4234</t>
  </si>
  <si>
    <t>OPERADOR DE ESCAVADEIRA (HORISTA)</t>
  </si>
  <si>
    <t>C88904</t>
  </si>
  <si>
    <t>15,03</t>
  </si>
  <si>
    <t>C88903</t>
  </si>
  <si>
    <t>0,00007</t>
  </si>
  <si>
    <t>C95372</t>
  </si>
  <si>
    <t>0,01476</t>
  </si>
  <si>
    <t>C95378</t>
  </si>
  <si>
    <t>0,0212</t>
  </si>
  <si>
    <t>C95371</t>
  </si>
  <si>
    <t>C95273</t>
  </si>
  <si>
    <t>13954</t>
  </si>
  <si>
    <t>POLIDORA DE PISO (POLITRIZ) ELETRICA, MOTOR MONOFASICO DE 4 HP, PESO DE 100 KG, DIAMETRO DO TRABALHO DE 450 MM</t>
  </si>
  <si>
    <t>C95272</t>
  </si>
  <si>
    <t>0,000064</t>
  </si>
  <si>
    <t>C95275</t>
  </si>
  <si>
    <t>2705</t>
  </si>
  <si>
    <t>ENERGIA ELETRICA ATE 2000 KWH INDUSTRIAL, SEM DEMANDA</t>
  </si>
  <si>
    <t>KWH</t>
  </si>
  <si>
    <t>2,54</t>
  </si>
  <si>
    <t>C95274</t>
  </si>
  <si>
    <t>0,00005</t>
  </si>
  <si>
    <t>C95332</t>
  </si>
  <si>
    <t>0,03732</t>
  </si>
  <si>
    <t>C95316</t>
  </si>
  <si>
    <t>C91532</t>
  </si>
  <si>
    <t>4222</t>
  </si>
  <si>
    <t>GASOLINA COMUM</t>
  </si>
  <si>
    <t>C91531</t>
  </si>
  <si>
    <t>13458</t>
  </si>
  <si>
    <t>COMPACTADOR DE SOLOS DE PERCURSAO (SOQUETE) COM MOTOR A GASOLINA 4 TEMPOS DE 4 HP (4 CV)</t>
  </si>
  <si>
    <t>0,0000667</t>
  </si>
  <si>
    <t>C91530</t>
  </si>
  <si>
    <t>0,0000143</t>
  </si>
  <si>
    <t>C91529</t>
  </si>
  <si>
    <t>0,0000533</t>
  </si>
  <si>
    <t>C88297</t>
  </si>
  <si>
    <t>95360</t>
  </si>
  <si>
    <t>CURSO DE CAPACITAÇÃO PARA OPERADOR DE MÁQUINAS E EQUIPAMENTOS (ENCARGOS COMPLEMENTARES) - HORISTA</t>
  </si>
  <si>
    <t>C94971</t>
  </si>
  <si>
    <t>89226</t>
  </si>
  <si>
    <t>BETONEIRA CAPACIDADE NOMINAL DE 600 L, CAPACIDADE DE MISTURA 360 L, MOTOR ELÉTRICO TRIFÁSICO POTÊNCIA DE 4 CV, SEM CARREGADOR - CHI DIURNO. AF_05/2023</t>
  </si>
  <si>
    <t>0,6067</t>
  </si>
  <si>
    <t>89225</t>
  </si>
  <si>
    <t>BETONEIRA CAPACIDADE NOMINAL DE 600 L, CAPACIDADE DE MISTURA 360 L, MOTOR ELÉTRICO TRIFÁSICO POTÊNCIA DE 4 CV, SEM CARREGADOR - CHP DIURNO. AF_05/2023</t>
  </si>
  <si>
    <t>0,6434</t>
  </si>
  <si>
    <t>1,2501</t>
  </si>
  <si>
    <t>1,9792</t>
  </si>
  <si>
    <t>0,5972</t>
  </si>
  <si>
    <t>364,9433</t>
  </si>
  <si>
    <t>0,7275</t>
  </si>
  <si>
    <t>C92767</t>
  </si>
  <si>
    <t>92799</t>
  </si>
  <si>
    <t>CORTE E DOBRA DE AÇO CA-60, DIÂMETRO DE 4,2 MM. AF_06/2022</t>
  </si>
  <si>
    <t>88245</t>
  </si>
  <si>
    <t>ARMADOR COM ENCARGOS COMPLEMENTARES</t>
  </si>
  <si>
    <t>0,1055</t>
  </si>
  <si>
    <t>88238</t>
  </si>
  <si>
    <t>AJUDANTE DE ARMADOR COM ENCARGOS COMPLEMENTARES</t>
  </si>
  <si>
    <t>0,0172</t>
  </si>
  <si>
    <t>43132</t>
  </si>
  <si>
    <t>ARAME RECOZIDO 16 BWG, D = 1,65 MM (0,016 KG/M) OU 18 BWG, D = 1,25 MM (0,01 KG/M)</t>
  </si>
  <si>
    <t>0,025</t>
  </si>
  <si>
    <t>39017</t>
  </si>
  <si>
    <t>ESPACADOR / DISTANCIADOR CIRCULAR COM ENTRADA LATERAL, EM PLASTICO, PARA VERGALHAO *4,2 A 12,5* MM, COBRIMENTO 20 MM</t>
  </si>
  <si>
    <t>2,816</t>
  </si>
  <si>
    <t>C91693</t>
  </si>
  <si>
    <t>91689</t>
  </si>
  <si>
    <t>SERRA CIRCULAR DE BANCADA COM MOTOR ELÉTRICO POTÊNCIA DE 5HP, COM COIFA PARA DISCO 10" - JUROS. AF_08/2015</t>
  </si>
  <si>
    <t>91688</t>
  </si>
  <si>
    <t>SERRA CIRCULAR DE BANCADA COM MOTOR ELÉTRICO POTÊNCIA DE 5HP, COM COIFA PARA DISCO 10" - DEPRECIAÇÃO. AF_08/2015</t>
  </si>
  <si>
    <t>C91692</t>
  </si>
  <si>
    <t>91691</t>
  </si>
  <si>
    <t>SERRA CIRCULAR DE BANCADA COM MOTOR ELÉTRICO POTÊNCIA DE 5HP, COM COIFA PARA DISCO 10" - MATERIAIS NA OPERAÇÃO. AF_08/2015</t>
  </si>
  <si>
    <t>91690</t>
  </si>
  <si>
    <t>SERRA CIRCULAR DE BANCADA COM MOTOR ELÉTRICO POTÊNCIA DE 5HP, COM COIFA PARA DISCO 10" - MANUTENÇÃO. AF_08/2015</t>
  </si>
  <si>
    <t>C90587</t>
  </si>
  <si>
    <t>90583</t>
  </si>
  <si>
    <t>VIBRADOR DE IMERSÃO, DIÂMETRO DE PONTEIRA 45MM, MOTOR ELÉTRICO TRIFÁSICO POTÊNCIA DE 2 CV - JUROS. AF_06/2015</t>
  </si>
  <si>
    <t>90582</t>
  </si>
  <si>
    <t>VIBRADOR DE IMERSÃO, DIÂMETRO DE PONTEIRA 45MM, MOTOR ELÉTRICO TRIFÁSICO POTÊNCIA DE 2 CV - DEPRECIAÇÃO. AF_06/2015</t>
  </si>
  <si>
    <t>C90586</t>
  </si>
  <si>
    <t>90585</t>
  </si>
  <si>
    <t>VIBRADOR DE IMERSÃO, DIÂMETRO DE PONTEIRA 45MM, MOTOR ELÉTRICO TRIFÁSICO POTÊNCIA DE 2 CV - MATERIAIS NA OPERAÇÃO. AF_06/2015</t>
  </si>
  <si>
    <t>90584</t>
  </si>
  <si>
    <t>VIBRADOR DE IMERSÃO, DIÂMETRO DE PONTEIRA 45MM, MOTOR ELÉTRICO TRIFÁSICO POTÊNCIA DE 2 CV - MANUTENÇÃO. AF_06/2015</t>
  </si>
  <si>
    <t>C88261</t>
  </si>
  <si>
    <t>95329</t>
  </si>
  <si>
    <t>CURSO DE CAPACITAÇÃO PARA CARPINTEIRO DE ESQUADRIA (ENCARGOS COMPLEMENTARES) - HORISTA</t>
  </si>
  <si>
    <t>43483</t>
  </si>
  <si>
    <t>EPI - FAMILIA CARPINTEIRO DE FORMAS - HORISTA (ENCARGOS COMPLEMENTARES - COLETADO CAIXA)</t>
  </si>
  <si>
    <t>43459</t>
  </si>
  <si>
    <t>FERRAMENTAS - FAMILIA CARPINTEIRO DE FORMAS - HORISTA (ENCARGOS COMPLEMENTARES - COLETADO CAIXA)</t>
  </si>
  <si>
    <t>1214</t>
  </si>
  <si>
    <t>CARPINTEIRO DE ESQUADRIAS (HORISTA)</t>
  </si>
  <si>
    <t>C88239</t>
  </si>
  <si>
    <t>95309</t>
  </si>
  <si>
    <t>CURSO DE CAPACITAÇÃO PARA AJUDANTE DE CARPINTEIRO (ENCARGOS COMPLEMENTARES) - HORISTA</t>
  </si>
  <si>
    <t>6117</t>
  </si>
  <si>
    <t>CARPINTEIRO AUXILIAR (HORISTA)</t>
  </si>
  <si>
    <t>C88827</t>
  </si>
  <si>
    <t>10535</t>
  </si>
  <si>
    <t>BETONEIRA, CAPACIDADE NOMINAL 400 L, CAPACIDADE DE MISTURA 280 L, MOTOR ELETRICO TRIFASICO 220/380 V, POTENCIA 2 CV, SEM CARREGADOR</t>
  </si>
  <si>
    <t>C88826</t>
  </si>
  <si>
    <t>C88829</t>
  </si>
  <si>
    <t>1,25</t>
  </si>
  <si>
    <t>C88828</t>
  </si>
  <si>
    <t>C95389</t>
  </si>
  <si>
    <t>0,00831</t>
  </si>
  <si>
    <t>C102971</t>
  </si>
  <si>
    <t>102969</t>
  </si>
  <si>
    <t>COMPRESSOR DE AR, VAZAO DE 10 PCM, RESERVATORIO 100 L, PRESSAO DE TRABALHO ENTRE 6,9 E 9,7 BAR, POTENCIA 2 HP, TENSAO 110/220 V - MATERIAIS NA OPERAÇÃO. AF_05/2023</t>
  </si>
  <si>
    <t>102968</t>
  </si>
  <si>
    <t>COMPRESSOR DE AR, VAZAO DE 10 PCM, RESERVATORIO 100 L, PRESSAO DE TRABALHO ENTRE 6,9 E 9,7 BAR, POTENCIA 2 HP, TENSAO 110/220 V - MANUTENÇÃO. AF_05/2023</t>
  </si>
  <si>
    <t>102967</t>
  </si>
  <si>
    <t>COMPRESSOR DE AR, VAZAO DE 10 PCM, RESERVATORIO 100 L, PRESSAO DE TRABALHO ENTRE 6,9 E 9,7 BAR, POTENCIA 2 HP, TENSAO 110/220 V - JUROS. AF_05/2023</t>
  </si>
  <si>
    <t>102966</t>
  </si>
  <si>
    <t>COMPRESSOR DE AR, VAZAO DE 10 PCM, RESERVATORIO 100 L, PRESSAO DE TRABALHO ENTRE 6,9 E 9,7 BAR, POTENCIA 2 HP, TENSAO 110/220 V - DEPRECIAÇÃO. AF_05/2023</t>
  </si>
  <si>
    <t>C102970</t>
  </si>
  <si>
    <t>C95377</t>
  </si>
  <si>
    <t>0,01154</t>
  </si>
  <si>
    <t>C95320</t>
  </si>
  <si>
    <t>C91466</t>
  </si>
  <si>
    <t>37752</t>
  </si>
  <si>
    <t>CAMINHAO TOCO, PESO BRUTO TOTAL 16000 KG, CARGA UTIL MAXIMA 11030 KG, DISTANCIA ENTRE EIXOS 5,41 M, POTENCIA 185 CV (INCLUI CABINE E CHASSI, NAO INCLUI CARROCERIA)</t>
  </si>
  <si>
    <t>3363</t>
  </si>
  <si>
    <t>GUINDAUTO HIDRAULICO, CAPACIDADE MAXIMA DE CARGA 6200 KG, MOMENTO MAXIMO DE CARGA 11,7 TM, ALCANCE MAXIMO HORIZONTAL 9,70 M, PARA MONTAGEM SOBRE CHASSI DE CAMINHAO PBT MINIMO 13000 KG (INCLUI MONTAGEM, NAO INCLUI CAMINHAO)</t>
  </si>
  <si>
    <t>0,0000058</t>
  </si>
  <si>
    <t>C89260</t>
  </si>
  <si>
    <t>0,0000144</t>
  </si>
  <si>
    <t>C89259</t>
  </si>
  <si>
    <t>0,0000343</t>
  </si>
  <si>
    <t>0,0000551</t>
  </si>
  <si>
    <t>C88286</t>
  </si>
  <si>
    <t>95351</t>
  </si>
  <si>
    <t>CURSO DE CAPACITAÇÃO PARA MOTORISTA OPERADOR DE MUNCK (ENCARGOS COMPLEMENTARES) - HORISTA</t>
  </si>
  <si>
    <t>4096</t>
  </si>
  <si>
    <t>MOTORISTA OPERADOR DE CAMINHAO COM MUNCK (HORISTA)</t>
  </si>
  <si>
    <t>C91467</t>
  </si>
  <si>
    <t>26,43</t>
  </si>
  <si>
    <t>C89262</t>
  </si>
  <si>
    <t>0,0000643</t>
  </si>
  <si>
    <t>0,0000689</t>
  </si>
  <si>
    <t>C91398</t>
  </si>
  <si>
    <t>37758</t>
  </si>
  <si>
    <t>CAMINHAO TRUCADO, PESO BRUTO TOTAL 23000 KG, CARGA UTIL MAXIMA 15285 KG, DISTANCIA ENTRE EIXOS 4,80 M, POTENCIA 326 CV (INCLUI CABINE E CHASSI, NAO INCLUI CARROCERIA)</t>
  </si>
  <si>
    <t>37736</t>
  </si>
  <si>
    <t>TANQUE DE ACO CARBONO NAO REVESTIDO, PARA TRANSPORTE DE AGUA COM CAPACIDADE DE 10 M3, COM BOMBA CENTRIFUGA POR TOMADA DE FORCA, VAZAO MAXIMA *75* M3/H (INCLUI MONTAGEM, NAO INCLUI CAMINHAO)</t>
  </si>
  <si>
    <t>C91397</t>
  </si>
  <si>
    <t>CABEAMENTO E IMPLANTAÇÃO</t>
  </si>
  <si>
    <t>C91396</t>
  </si>
  <si>
    <t>C88282</t>
  </si>
  <si>
    <t>95347</t>
  </si>
  <si>
    <t>CURSO DE CAPACITAÇÃO PARA MOTORISTA DE CAMINHÃO (ENCARGOS COMPLEMENTARES) - HORISTA</t>
  </si>
  <si>
    <t>4093</t>
  </si>
  <si>
    <t>MOTORISTA DE CAMINHAO (HORISTA)</t>
  </si>
  <si>
    <t>C53831</t>
  </si>
  <si>
    <t>32,16</t>
  </si>
  <si>
    <t>C5763</t>
  </si>
  <si>
    <t>AUXILIAR (N3)</t>
  </si>
  <si>
    <t>C95386</t>
  </si>
  <si>
    <t>C95346</t>
  </si>
  <si>
    <t>C95357</t>
  </si>
  <si>
    <t>C95360</t>
  </si>
  <si>
    <t>C89226</t>
  </si>
  <si>
    <t>AUX (N4)</t>
  </si>
  <si>
    <t>89222</t>
  </si>
  <si>
    <t>BETONEIRA CAPACIDADE NOMINAL DE 600 L, CAPACIDADE DE MISTURA 360 L, MOTOR ELÉTRICO TRIFÁSICO POTÊNCIA DE 4 CV, SEM CARREGADOR - JUROS. AF_05/2023</t>
  </si>
  <si>
    <t>(CONEXÃO COM POSTE DE ILUMINAÇÃO EXISTENTE)</t>
  </si>
  <si>
    <t>89221</t>
  </si>
  <si>
    <t>BETONEIRA CAPACIDADE NOMINAL DE 600 L, CAPACIDADE DE MISTURA 360 L, MOTOR ELÉTRICO TRIFÁSICO POTÊNCIA DE 4 CV, SEM CARREGADOR - DEPRECIAÇÃO. AF_05/2023</t>
  </si>
  <si>
    <t>C89225</t>
  </si>
  <si>
    <t>89224</t>
  </si>
  <si>
    <t>BETONEIRA CAPACIDADE NOMINAL DE 600 L, CAPACIDADE DE MISTURA 360 L, MOTOR ELÉTRICO TRIFÁSICO POTÊNCIA DE 4 CV, SEM CARREGADOR - MATERIAIS NA OPERAÇÃO. AF_05/2023</t>
  </si>
  <si>
    <t>89223</t>
  </si>
  <si>
    <t>BETONEIRA CAPACIDADE NOMINAL DE 600 L, CAPACIDADE DE MISTURA 360 L, MOTOR ELÉTRICO TRIFÁSICO POTÊNCIA DE 4 CV, SEM CARREGADOR - MANUTENÇÃO. AF_05/2023</t>
  </si>
  <si>
    <t>C92799</t>
  </si>
  <si>
    <t>0,0933</t>
  </si>
  <si>
    <t>0,0152</t>
  </si>
  <si>
    <t>43059</t>
  </si>
  <si>
    <t>ACO CA-60, 4,2 MM, OU 5,0 MM, OU 6,0 MM, OU 7,0 MM, VERGALHAO</t>
  </si>
  <si>
    <t>1,07</t>
  </si>
  <si>
    <t>C88245</t>
  </si>
  <si>
    <t>95314</t>
  </si>
  <si>
    <t>CURSO DE CAPACITAÇÃO PARA ARMADOR (ENCARGOS COMPLEMENTARES) - HORISTA</t>
  </si>
  <si>
    <t>378</t>
  </si>
  <si>
    <t>ARMADOR (HORISTA)</t>
  </si>
  <si>
    <t>C88238</t>
  </si>
  <si>
    <t>95308</t>
  </si>
  <si>
    <t>CURSO DE CAPACITAÇÃO PARA AJUDANTE DE ARMADOR (ENCARGOS COMPLEMENTARES) - HORISTA</t>
  </si>
  <si>
    <t>6114</t>
  </si>
  <si>
    <t>AJUDANTE DE ARMADOR (HORISTA)</t>
  </si>
  <si>
    <t>C91689</t>
  </si>
  <si>
    <t>14618</t>
  </si>
  <si>
    <t>SERRA CIRCULAR DE BANCADA COM MOTOR ELETRICO, POTENCIA DE *1600* W, PARA DISCO DE DIAMETRO DE 10" (250 MM)</t>
  </si>
  <si>
    <t>C91688</t>
  </si>
  <si>
    <t>0,000072</t>
  </si>
  <si>
    <t>C91691</t>
  </si>
  <si>
    <t>1,36</t>
  </si>
  <si>
    <t>C91690</t>
  </si>
  <si>
    <t>C90583</t>
  </si>
  <si>
    <t>13896</t>
  </si>
  <si>
    <t>VIBRADOR DE IMERSAO, DIAMETRO DA PONTEIRA DE *45* MM, COM MOTOR ELETRICO TRIFASICO DE 2 HP (2 CV)</t>
  </si>
  <si>
    <t>0,0000296</t>
  </si>
  <si>
    <t>C90582</t>
  </si>
  <si>
    <t>0,000128</t>
  </si>
  <si>
    <t>C90585</t>
  </si>
  <si>
    <t>0,52</t>
  </si>
  <si>
    <t>C90584</t>
  </si>
  <si>
    <t>0,0001</t>
  </si>
  <si>
    <t>C95329</t>
  </si>
  <si>
    <t>C95309</t>
  </si>
  <si>
    <t>C102969</t>
  </si>
  <si>
    <t>0,15</t>
  </si>
  <si>
    <t>C102968</t>
  </si>
  <si>
    <t>45300</t>
  </si>
  <si>
    <t>COMPRESSOR DE AR PROFISSIONAL 10 PCM, *110* L, 140 PSI, 110/220 VOLTS, MONOFASICO</t>
  </si>
  <si>
    <t>C102967</t>
  </si>
  <si>
    <t>C102966</t>
  </si>
  <si>
    <t>C95351</t>
  </si>
  <si>
    <t>0,01637</t>
  </si>
  <si>
    <t>C95347</t>
  </si>
  <si>
    <t>AUXILIAR (N4)</t>
  </si>
  <si>
    <t>C89222</t>
  </si>
  <si>
    <t>36397</t>
  </si>
  <si>
    <t>BETONEIRA, CAPACIDADE NOMINAL 600 L, CAPACIDADE DE MISTURA 360 L, MOTOR ELETRICO TRIFASICO 220/380V, POTENCIA 4CV, SEM CARREGADOR</t>
  </si>
  <si>
    <t>C89221</t>
  </si>
  <si>
    <t>C89224</t>
  </si>
  <si>
    <t>C89223</t>
  </si>
  <si>
    <t>C95314</t>
  </si>
  <si>
    <t>C95308</t>
  </si>
  <si>
    <t>SERVIÇOS COMPLEMENTARES</t>
  </si>
  <si>
    <t>PAISAGISMO</t>
  </si>
  <si>
    <t>CRONOGRAMA FÍSICO-FINANCEIRO</t>
  </si>
  <si>
    <t>TOTAL</t>
  </si>
  <si>
    <t>ETAPA</t>
  </si>
  <si>
    <t>PREÇO (SEM BDI)</t>
  </si>
  <si>
    <t>PREÇO  (COM BDI)</t>
  </si>
  <si>
    <t>% SOBRE O TOTAL</t>
  </si>
  <si>
    <t>ADMINISTRAÇÃO LOCAL</t>
  </si>
  <si>
    <t>6.1</t>
  </si>
  <si>
    <t>Acordão TCU 2622/2013</t>
  </si>
  <si>
    <t>Administração local (pagamento relativo a evolução física da obra – contempla engenheiro, mestre de obra e vigia)</t>
  </si>
  <si>
    <t>%</t>
  </si>
  <si>
    <t>A</t>
  </si>
  <si>
    <t>Soma Coluna L / 2 + adm</t>
  </si>
  <si>
    <t>TABELAS DE REFERÊNCIA: CDHU 203 (08/26), SINAPI (08/26), SIURB (07/26 – publicado 09/26); – SEM DESONERAÇÃO</t>
  </si>
  <si>
    <t>Conferência</t>
  </si>
  <si>
    <t>Prefeitura Municipal de Sorocaba - CNPJ: 46.634.044/0001-74
SERPO
Avenida Rudolf Dafferner, nº 65– Alto da Boa Vista – CEP 18085-005 – Sorocaba/SP
Fone: (15) 3331-7030/3331-7031</t>
  </si>
  <si>
    <t>**</t>
  </si>
  <si>
    <t>TOTAL (R$)</t>
  </si>
  <si>
    <t>TOTAL (%)</t>
  </si>
  <si>
    <t>TOTAL ACUMULADO ($)</t>
  </si>
  <si>
    <t>TOTAL ACUMULADO (%)</t>
  </si>
  <si>
    <t>Planilha</t>
  </si>
  <si>
    <t>Cronograma</t>
  </si>
  <si>
    <t>COMPOSIÇÕES</t>
  </si>
  <si>
    <t xml:space="preserve">PLACA EM LONA COM IMPRESSÃO DIGITAL E REQUADRO EM METALON </t>
  </si>
  <si>
    <t xml:space="preserve">BANHEIRO QUÍMICO MODELO STANDARD, COM MANUTENÇÃO CONFORME EXIGÊNCIAS DA CETESB </t>
  </si>
  <si>
    <t xml:space="preserve">LOCAÇÃO DE CONTAINER TIPO DEPÓSITO - ÁREA MÍNIMA DE 13,80 M² </t>
  </si>
  <si>
    <t xml:space="preserve">TELA PARA PROTEÇÃO DE OBRAS, MALHA 2 MM </t>
  </si>
  <si>
    <t xml:space="preserve">LIMPEZA MECANIZADA DE CAMADA VEGETAL, VEGETAÇÃO E PEQUENAS ÁRVORES (DIÂMETRO DE TRONCO MENOR QUE 0,20 M), COM TRATOR DE ESTEIRAS. AF_03/2024 </t>
  </si>
  <si>
    <t xml:space="preserve">ESCAVAÇÃO MANUAL EM SOLO DE 1ª E 2ª CATEGORIA EM CAMPO ABERTO </t>
  </si>
  <si>
    <t xml:space="preserve">CARGA, MANOBRA E DESCARGA DE SOLOS E MATERIAIS GRANULARES EM CAMINHÃO BASCULANTE 18 M³ - CARGA COM ESCAVADEIRA HIDRÁULICA (CAÇAMBA DE 1,20 M³ / 155 HP) E DESCARGA LIVRE (UNIDADE: M3). AF_02/2026 </t>
  </si>
  <si>
    <t xml:space="preserve">TRANSPORTE COM CAMINHÃO BASCULANTE DE 18 M³, EM VIA URBANA PAVIMENTADA, DMT ATÉ 30 KM (UNIDADE: M3XKM). AF_02/2026 </t>
  </si>
  <si>
    <t xml:space="preserve">TAXA DE DESTINAÇÃO DE RESÍDUO SÓLIDO EM ATERRO, TIPO SOLO/TERRA </t>
  </si>
  <si>
    <t xml:space="preserve">RETIRADA DE ESTRUTURA METÁLICA </t>
  </si>
  <si>
    <t xml:space="preserve">RETIRADA DE PEÇAS LINEARES EM MADEIRA COM SEÇÃO SUPERIOR A 60 CM² </t>
  </si>
  <si>
    <t xml:space="preserve">REMOÇÃO DE ENTULHO DE OBRA COM CAÇAMBA METÁLICA - MATERIAL VOLUMOSO E MISTURADO POR ALVENARIA, TERRA, MADEIRA, PAPEL, PLÁSTICO E METAL </t>
  </si>
  <si>
    <t xml:space="preserve">SOLDA MIG EM ESQUADRIAS METÁLICAS </t>
  </si>
  <si>
    <t xml:space="preserve">CHAPA DE AÇO EM BITOLAS MEDIAS </t>
  </si>
  <si>
    <t xml:space="preserve">FORNECIMENTO E MONTAGEM DE ESTRUTURA TUBULAR EM AÇO ASTM-A572 GRAU 50, SEM PINTURA </t>
  </si>
  <si>
    <t xml:space="preserve">LIXAMENTO MANUAL EM SUPERFÍCIES METÁLICAS EM OBRA. AF_01/2020 </t>
  </si>
  <si>
    <t xml:space="preserve">ESMALTE À BASE ÁGUA EM SUPERFÍCIE METÁLICA, INCLUSIVE PREPARO </t>
  </si>
  <si>
    <t xml:space="preserve">TELA DE NYLON PARA COBERTURA DE QUADRA </t>
  </si>
  <si>
    <t xml:space="preserve">RV.11 - TANQUE DE AREIA - GENÉRICO - FORNECIMENTO E APLICAÇÃO DE AREIA LAVADA </t>
  </si>
  <si>
    <t xml:space="preserve">INSTALAÇÃO DE PLACA ORIENTATIVA SOBRE EXERCÍCIOS, 2,00M X 1,00M, EM TUBO DE AÇO CARBONO - PARA ACADEMIA AO AR LIVRE / ACADEMIA DA TERCEIRA IDADE - ATI, INSTALADO SOBRE SOLO. AF_10/2021 </t>
  </si>
  <si>
    <t xml:space="preserve">TABELA PARA BASQUETE, ENGLOBANDO DESDE FUNDAÇÃO ATÉ A CESTA DE NYLON </t>
  </si>
  <si>
    <t xml:space="preserve">LIMPEZA DE SUPERFÍCIES COM HIDROJATEAMENTO </t>
  </si>
  <si>
    <t xml:space="preserve">PREPARO DO PISO CIMENTADO PARA PINTURA - LIXAMENTO E LIMPEZA. AF_05/2021 </t>
  </si>
  <si>
    <t xml:space="preserve">ACRÍLICO PARA QUADRAS E PISOS CIMENTADOS </t>
  </si>
  <si>
    <t xml:space="preserve">PINTURA COM TINTA ALQUÍDICA DE FUNDO (TIPO ZARCÃO) APLICADA A ROLO OU PINCEL SOBRE SUPERFÍCIES METÁLICAS (EXCETO PERFIL) EXECUTADO EM OBRA (POR DEMÃO). AF_01/2020 </t>
  </si>
  <si>
    <t xml:space="preserve">PINTURA COM TINTA ACRÍLICA DE ACABAMENTO APLICADA A ROLO OU PINCEL SOBRE SUPERFÍCIES METÁLICAS (EXCETO PERFIL) EXECUTADO EM OBRA (02 DEMÃOS). AF_01/2020 </t>
  </si>
  <si>
    <t xml:space="preserve">BANCO DE CONCRETO PRE-FABRICADO  - L=140CM </t>
  </si>
  <si>
    <t xml:space="preserve">INSTALAÇÃO DE LIXEIRA METÁLICA DUPLA, CAPACIDADE DE 60 L, EM TUBO DE AÇO CARBONO E CESTOS EM CHAPA DE AÇO COM PINTURA ELETROSTÁTICA, SOBRE SOLO. AF_11/2021 </t>
  </si>
  <si>
    <t xml:space="preserve">QUADRO DE MEDIÇÃO GERAL DE ENERGIA PARA 1 MEDIDOR DE SOBREPOR - FORNECIMENTO E INSTALAÇÃO. AF_07/2025 </t>
  </si>
  <si>
    <t xml:space="preserve">ELETRODUTO GALVANIZADO CONFORME NBR13057 -  3/4´ COM ACESSÓRIOS </t>
  </si>
  <si>
    <t xml:space="preserve">DISJUNTOR TERMOMAGNÉTICO, BIPOLAR 220/380 V, CORRENTE DE 10 A ATÉ 50 A </t>
  </si>
  <si>
    <t xml:space="preserve">CONTATOR TRIPOLAR I NOMINAL 38A - FORNECIMENTO E INSTALAÇÃO. AF_07/2025 </t>
  </si>
  <si>
    <t xml:space="preserve">RELÉ FOTOELÉTRICO PARA COMANDO DE ILUMINAÇÃO EXTERNA 1000 W - FORNECIMENTO E INSTALAÇÃO. AF_02/2025 </t>
  </si>
  <si>
    <t xml:space="preserve">DISPOSITIVO DIFERENCIAL RESIDUAL DE 25 A X 30 MA - 2 POLOS </t>
  </si>
  <si>
    <t xml:space="preserve">ENTRADA DE ENERGIA ELÉTRICA, AÉREA, BIFÁSICA, COM CAIXA DE SOBREPOR, CABO DE 10 MM2 E DISJUNTOR DIN 50A (NÃO INCLUSO O POSTE DE CONCRETO). AF_12/2025 </t>
  </si>
  <si>
    <t xml:space="preserve">POSTE DE CONCRETO ARMADO DE SECAO DUPLO T, EXTENSAO DE 10,00 M, RESISTENCIA DE 300 A 400 DAN, TIPO B OU D </t>
  </si>
  <si>
    <t xml:space="preserve">SUPRESSOR DE SURTO MONOFÁSICO, CORRENTE NOMINAL 4 A 11 KA, IMAX. DE SURTO 12 ATÉ 15 KA </t>
  </si>
  <si>
    <t xml:space="preserve">ESCAVAÇÃO MANUAL EM SOLO DE 1ª E 2ª CATEGORIA EM VALA OU CAVA ATÉ 1,5 M </t>
  </si>
  <si>
    <t xml:space="preserve">PREPARO DE FUNDO DE VALA COM LARGURA MENOR QUE 1,5 M (ACERTO DO SOLO NATURAL), EM LOCAL COM NÍVEL BAIXO DE INTERFERÊNCIA. AF_01/2026 </t>
  </si>
  <si>
    <t xml:space="preserve">CAIXA ENTERRADA ELÉTRICA RETANGULAR, EM CONCRETO PRÉ-MOLDADO, FUNDO COM BRITA, DIMENSÕES INTERNAS: 0,4X0,4X0,4 M. AF_12/2020 </t>
  </si>
  <si>
    <t xml:space="preserve">LASTRO DE PEDRA BRITADA </t>
  </si>
  <si>
    <t xml:space="preserve">CONCRETO FCK = 15MPA, TRAÇO 1:3,4:3,5 (EM MASSA SECA DE CIMENTO/ AREIA MÉDIA/ BRITA 1) - PREPARO MECÂNICO COM BETONEIRA 400 L. AF_05/2021 </t>
  </si>
  <si>
    <t xml:space="preserve">CAIXA DE PROTEÇÃO ANTIFURTO </t>
  </si>
  <si>
    <t xml:space="preserve">ELETRODUTO CORRUGADO EM POLIETILENO DE ALTA DENSIDADE, DN= 75 MM, COM ACESSÓRIOS </t>
  </si>
  <si>
    <t xml:space="preserve">CABO DE COBRE FLEXÍVEL ISOLADO, 6 MM², ANTI-CHAMA 0,6/1,0 KV, PARA CIRCUITOS TERMINAIS - FORNECIMENTO E INSTALAÇÃO. AF_03/2023 </t>
  </si>
  <si>
    <t xml:space="preserve">REATERRO MANUAL DE VALAS, COM COMPACTADOR DE SOLOS DE PERCUSSÃO. AF_08/2023 </t>
  </si>
  <si>
    <t xml:space="preserve">ESPALHAMENTO DE TERRA VEGETAL PARA O PLANTIO. AF_07/2024 </t>
  </si>
  <si>
    <t xml:space="preserve">PLANTIO DE GRAMA ESMERALDA EM PLACAS (JARDINS E CANTEIROS) </t>
  </si>
  <si>
    <t>NÃO ALTERAR ESSA ABA. TRATA-SE DE BASE DE DADOS PARA AS DEMAIS. NÃO É NECESSÁRIA A IMPRESSÃO.</t>
  </si>
  <si>
    <t>1,0003</t>
  </si>
  <si>
    <t>16,6825</t>
  </si>
  <si>
    <t>9,1024</t>
  </si>
  <si>
    <t>10,2117</t>
  </si>
  <si>
    <t>2,0602</t>
  </si>
  <si>
    <t>58,3946</t>
  </si>
  <si>
    <t>1,10</t>
  </si>
  <si>
    <t>127,5810</t>
  </si>
  <si>
    <t>52,9853</t>
  </si>
  <si>
    <t>53,0501</t>
  </si>
  <si>
    <t>1,0</t>
  </si>
  <si>
    <t>55,0</t>
  </si>
</sst>
</file>

<file path=xl/styles.xml><?xml version="1.0" encoding="utf-8"?>
<styleSheet xmlns="http://schemas.openxmlformats.org/spreadsheetml/2006/main">
  <numFmts count="5">
    <numFmt numFmtId="164" formatCode="[$R$-416]\ #,##0.00;[Red]\-[$R$-416]\ #,##0.00"/>
    <numFmt numFmtId="165" formatCode="d/m/yyyy"/>
    <numFmt numFmtId="166" formatCode="0.0"/>
    <numFmt numFmtId="167" formatCode="[$R$-416]#,##0.00\ ;\-[$R$-416]#,##0.00\ ;[$R$-416]\-#\ ;@\ "/>
    <numFmt numFmtId="168" formatCode="0.00000"/>
  </numFmts>
  <fonts count="28">
    <font>
      <sz val="10"/>
      <color rgb="FF000000"/>
      <name val="Liberation Sans1"/>
      <scheme val="minor"/>
    </font>
    <font>
      <sz val="12"/>
      <color rgb="FF000000"/>
      <name val="Arial"/>
      <family val="2"/>
    </font>
    <font>
      <sz val="10"/>
      <color rgb="FF000000"/>
      <name val="Liberation Sans1"/>
    </font>
    <font>
      <sz val="10"/>
      <name val="Liberation Sans1"/>
    </font>
    <font>
      <b/>
      <sz val="18"/>
      <color rgb="FF000000"/>
      <name val="Arial"/>
      <family val="2"/>
    </font>
    <font>
      <sz val="16"/>
      <color rgb="FF000000"/>
      <name val="Arial"/>
      <family val="2"/>
    </font>
    <font>
      <b/>
      <sz val="16"/>
      <color rgb="FF000000"/>
      <name val="Arial"/>
      <family val="2"/>
    </font>
    <font>
      <b/>
      <sz val="22"/>
      <color rgb="FFFF0000"/>
      <name val="Arial"/>
      <family val="2"/>
    </font>
    <font>
      <sz val="12"/>
      <color rgb="FFC9211E"/>
      <name val="Arial"/>
      <family val="2"/>
    </font>
    <font>
      <b/>
      <u/>
      <sz val="16"/>
      <color rgb="FF000000"/>
      <name val="Arial"/>
      <family val="2"/>
    </font>
    <font>
      <b/>
      <u/>
      <sz val="16"/>
      <color rgb="FF000000"/>
      <name val="Arial"/>
      <family val="2"/>
    </font>
    <font>
      <b/>
      <u/>
      <sz val="16"/>
      <color rgb="FF000000"/>
      <name val="Arial"/>
      <family val="2"/>
    </font>
    <font>
      <b/>
      <u/>
      <sz val="16"/>
      <color rgb="FF000000"/>
      <name val="Arial"/>
      <family val="2"/>
    </font>
    <font>
      <b/>
      <sz val="12"/>
      <color rgb="FF000000"/>
      <name val="Arial"/>
      <family val="2"/>
    </font>
    <font>
      <b/>
      <sz val="14"/>
      <color theme="1"/>
      <name val="Arial"/>
      <family val="2"/>
    </font>
    <font>
      <b/>
      <u/>
      <sz val="16"/>
      <color rgb="FF000000"/>
      <name val="Arial"/>
      <family val="2"/>
    </font>
    <font>
      <i/>
      <sz val="16"/>
      <color rgb="FF000000"/>
      <name val="Arial"/>
      <family val="2"/>
    </font>
    <font>
      <b/>
      <sz val="16"/>
      <color rgb="FFFF0000"/>
      <name val="Arial"/>
      <family val="2"/>
    </font>
    <font>
      <b/>
      <u/>
      <sz val="16"/>
      <color rgb="FF000000"/>
      <name val="Arial"/>
      <family val="2"/>
    </font>
    <font>
      <b/>
      <u/>
      <sz val="16"/>
      <color rgb="FF000000"/>
      <name val="Arial"/>
      <family val="2"/>
    </font>
    <font>
      <b/>
      <sz val="16"/>
      <color rgb="FF000000"/>
      <name val="Liberation Sans1"/>
    </font>
    <font>
      <sz val="14"/>
      <color theme="1"/>
      <name val="Arial"/>
      <family val="2"/>
    </font>
    <font>
      <sz val="16"/>
      <color theme="1"/>
      <name val="Arial"/>
      <family val="2"/>
    </font>
    <font>
      <u/>
      <sz val="16"/>
      <color rgb="FF000000"/>
      <name val="Arial"/>
      <family val="2"/>
    </font>
    <font>
      <b/>
      <sz val="12"/>
      <color theme="1"/>
      <name val="Liberation Sans1"/>
      <scheme val="minor"/>
    </font>
    <font>
      <sz val="12"/>
      <color theme="1"/>
      <name val="Liberation Sans1"/>
      <scheme val="minor"/>
    </font>
    <font>
      <sz val="12"/>
      <color rgb="FF000000"/>
      <name val="Liberation Sans1"/>
      <scheme val="minor"/>
    </font>
    <font>
      <sz val="26"/>
      <color rgb="FFFF0000"/>
      <name val="Arial"/>
      <family val="2"/>
    </font>
  </fonts>
  <fills count="14">
    <fill>
      <patternFill patternType="none"/>
    </fill>
    <fill>
      <patternFill patternType="gray125"/>
    </fill>
    <fill>
      <patternFill patternType="solid">
        <fgColor rgb="FFCCCCCC"/>
        <bgColor rgb="FFCCCCCC"/>
      </patternFill>
    </fill>
    <fill>
      <patternFill patternType="solid">
        <fgColor rgb="FFE2EFDA"/>
        <bgColor rgb="FFE2EFDA"/>
      </patternFill>
    </fill>
    <fill>
      <patternFill patternType="solid">
        <fgColor rgb="FFFFFFFF"/>
        <bgColor rgb="FFFFFFFF"/>
      </patternFill>
    </fill>
    <fill>
      <patternFill patternType="solid">
        <fgColor rgb="FFF2F2F2"/>
        <bgColor rgb="FFF2F2F2"/>
      </patternFill>
    </fill>
    <fill>
      <patternFill patternType="solid">
        <fgColor rgb="FFDDDDDD"/>
        <bgColor rgb="FFDDDDDD"/>
      </patternFill>
    </fill>
    <fill>
      <patternFill patternType="solid">
        <fgColor rgb="FFECECEC"/>
        <bgColor rgb="FFECECEC"/>
      </patternFill>
    </fill>
    <fill>
      <patternFill patternType="solid">
        <fgColor rgb="FFD9E1F2"/>
        <bgColor rgb="FFD9E1F2"/>
      </patternFill>
    </fill>
    <fill>
      <patternFill patternType="solid">
        <fgColor rgb="FFEAEAEA"/>
        <bgColor rgb="FFEAEAEA"/>
      </patternFill>
    </fill>
    <fill>
      <patternFill patternType="solid">
        <fgColor theme="0"/>
        <bgColor theme="0"/>
      </patternFill>
    </fill>
    <fill>
      <patternFill patternType="solid">
        <fgColor rgb="FFFFE599"/>
        <bgColor rgb="FFFFE599"/>
      </patternFill>
    </fill>
    <fill>
      <patternFill patternType="solid">
        <fgColor rgb="FFD9D9D9"/>
        <bgColor rgb="FFD9D9D9"/>
      </patternFill>
    </fill>
    <fill>
      <patternFill patternType="solid">
        <fgColor rgb="FFFFFF00"/>
        <bgColor rgb="FFFFFF00"/>
      </patternFill>
    </fill>
  </fills>
  <borders count="51">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dotted">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dotted">
        <color rgb="FF000000"/>
      </bottom>
      <diagonal/>
    </border>
    <border>
      <left style="thin">
        <color rgb="FF000000"/>
      </left>
      <right style="dotted">
        <color rgb="FF000000"/>
      </right>
      <top style="thin">
        <color rgb="FF000000"/>
      </top>
      <bottom style="dotted">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6">
    <xf numFmtId="0" fontId="0" fillId="0" borderId="0" xfId="0" applyFont="1" applyAlignment="1"/>
    <xf numFmtId="0" fontId="1" fillId="4" borderId="1" xfId="0" applyFont="1" applyFill="1" applyBorder="1"/>
    <xf numFmtId="0" fontId="1" fillId="4" borderId="1" xfId="0" applyFont="1" applyFill="1" applyBorder="1" applyAlignment="1">
      <alignment wrapText="1"/>
    </xf>
    <xf numFmtId="4" fontId="1" fillId="4" borderId="1" xfId="0" applyNumberFormat="1" applyFont="1" applyFill="1" applyBorder="1" applyAlignment="1">
      <alignment horizontal="center"/>
    </xf>
    <xf numFmtId="164" fontId="1" fillId="4" borderId="1" xfId="0" applyNumberFormat="1" applyFont="1" applyFill="1" applyBorder="1"/>
    <xf numFmtId="0" fontId="1" fillId="0" borderId="0" xfId="0" applyFont="1"/>
    <xf numFmtId="0" fontId="1" fillId="4" borderId="1" xfId="0" applyFont="1" applyFill="1" applyBorder="1" applyAlignment="1">
      <alignment vertical="center"/>
    </xf>
    <xf numFmtId="0" fontId="1" fillId="4" borderId="1" xfId="0" applyFont="1" applyFill="1" applyBorder="1" applyAlignment="1">
      <alignment vertical="center" wrapText="1"/>
    </xf>
    <xf numFmtId="4" fontId="1" fillId="4" borderId="1" xfId="0" applyNumberFormat="1" applyFont="1" applyFill="1" applyBorder="1" applyAlignment="1">
      <alignment horizontal="center" vertical="center"/>
    </xf>
    <xf numFmtId="164" fontId="1" fillId="4" borderId="1" xfId="0" applyNumberFormat="1" applyFont="1" applyFill="1" applyBorder="1" applyAlignment="1">
      <alignment vertical="center"/>
    </xf>
    <xf numFmtId="0" fontId="4" fillId="4" borderId="1" xfId="0" applyFont="1" applyFill="1" applyBorder="1" applyAlignment="1">
      <alignment vertical="center"/>
    </xf>
    <xf numFmtId="0" fontId="4" fillId="4" borderId="1" xfId="0" applyFont="1" applyFill="1" applyBorder="1" applyAlignment="1">
      <alignment horizontal="right" vertical="center"/>
    </xf>
    <xf numFmtId="0" fontId="1" fillId="0" borderId="0" xfId="0" applyFont="1" applyAlignment="1">
      <alignment vertical="center"/>
    </xf>
    <xf numFmtId="0" fontId="5" fillId="4" borderId="1" xfId="0" applyFont="1" applyFill="1" applyBorder="1" applyAlignment="1">
      <alignment vertical="center"/>
    </xf>
    <xf numFmtId="0" fontId="5" fillId="4" borderId="1" xfId="0" applyFont="1" applyFill="1" applyBorder="1" applyAlignment="1">
      <alignment horizontal="right" vertical="center"/>
    </xf>
    <xf numFmtId="0" fontId="6" fillId="4" borderId="8" xfId="0" applyFont="1" applyFill="1" applyBorder="1" applyAlignment="1">
      <alignment vertical="center"/>
    </xf>
    <xf numFmtId="165" fontId="6" fillId="4" borderId="9" xfId="0" applyNumberFormat="1" applyFont="1" applyFill="1" applyBorder="1" applyAlignment="1">
      <alignment vertical="center"/>
    </xf>
    <xf numFmtId="0" fontId="1" fillId="4" borderId="10" xfId="0" applyFont="1" applyFill="1" applyBorder="1"/>
    <xf numFmtId="0" fontId="6" fillId="4" borderId="11" xfId="0" applyFont="1" applyFill="1" applyBorder="1" applyAlignment="1">
      <alignment vertical="center"/>
    </xf>
    <xf numFmtId="10" fontId="6" fillId="0" borderId="7" xfId="0" applyNumberFormat="1" applyFont="1" applyBorder="1" applyAlignment="1">
      <alignment vertical="center"/>
    </xf>
    <xf numFmtId="0" fontId="6" fillId="4" borderId="1" xfId="0" applyFont="1" applyFill="1" applyBorder="1" applyAlignment="1">
      <alignment vertical="center"/>
    </xf>
    <xf numFmtId="4" fontId="6" fillId="0" borderId="7" xfId="0" applyNumberFormat="1" applyFont="1" applyBorder="1" applyAlignment="1">
      <alignment vertical="center"/>
    </xf>
    <xf numFmtId="0" fontId="1" fillId="4" borderId="8" xfId="0" applyFont="1" applyFill="1" applyBorder="1"/>
    <xf numFmtId="0" fontId="1" fillId="4" borderId="15" xfId="0" applyFont="1" applyFill="1" applyBorder="1" applyAlignment="1">
      <alignment wrapText="1"/>
    </xf>
    <xf numFmtId="0" fontId="1" fillId="4" borderId="15" xfId="0" applyFont="1" applyFill="1" applyBorder="1"/>
    <xf numFmtId="4" fontId="1" fillId="4" borderId="15" xfId="0" applyNumberFormat="1" applyFont="1" applyFill="1" applyBorder="1" applyAlignment="1">
      <alignment horizontal="center"/>
    </xf>
    <xf numFmtId="164" fontId="1" fillId="4" borderId="15" xfId="0" applyNumberFormat="1" applyFont="1" applyFill="1" applyBorder="1"/>
    <xf numFmtId="0" fontId="1" fillId="4" borderId="9" xfId="0" applyFont="1" applyFill="1" applyBorder="1"/>
    <xf numFmtId="0" fontId="2" fillId="0" borderId="0" xfId="0" applyFont="1"/>
    <xf numFmtId="0" fontId="8" fillId="0" borderId="0" xfId="0" applyFont="1" applyAlignment="1">
      <alignment horizontal="center" vertical="center" wrapText="1"/>
    </xf>
    <xf numFmtId="0" fontId="9" fillId="6" borderId="11" xfId="0" applyFont="1" applyFill="1" applyBorder="1" applyAlignment="1">
      <alignment horizontal="center" vertical="center"/>
    </xf>
    <xf numFmtId="0" fontId="10" fillId="6" borderId="11" xfId="0" applyFont="1" applyFill="1" applyBorder="1" applyAlignment="1">
      <alignment horizontal="center" vertical="center" wrapText="1"/>
    </xf>
    <xf numFmtId="4" fontId="11" fillId="6" borderId="11" xfId="0" applyNumberFormat="1" applyFont="1" applyFill="1" applyBorder="1" applyAlignment="1">
      <alignment horizontal="center" vertical="center"/>
    </xf>
    <xf numFmtId="164" fontId="12" fillId="6" borderId="11" xfId="0" applyNumberFormat="1" applyFont="1" applyFill="1" applyBorder="1" applyAlignment="1">
      <alignment horizontal="center" vertical="center" wrapText="1"/>
    </xf>
    <xf numFmtId="0" fontId="13" fillId="0" borderId="0" xfId="0" applyFont="1"/>
    <xf numFmtId="0" fontId="8" fillId="0" borderId="11" xfId="0" applyFont="1" applyBorder="1" applyAlignment="1">
      <alignment horizontal="center" vertical="center" wrapText="1"/>
    </xf>
    <xf numFmtId="0" fontId="6" fillId="0" borderId="11" xfId="0" applyFont="1" applyBorder="1" applyAlignment="1">
      <alignment vertical="center"/>
    </xf>
    <xf numFmtId="0" fontId="1" fillId="0" borderId="0" xfId="0" applyFont="1" applyAlignment="1">
      <alignment horizontal="center" vertical="center"/>
    </xf>
    <xf numFmtId="0" fontId="6" fillId="6" borderId="8" xfId="0" applyFont="1" applyFill="1" applyBorder="1" applyAlignment="1">
      <alignment horizontal="center" vertical="center"/>
    </xf>
    <xf numFmtId="0" fontId="6" fillId="6" borderId="15" xfId="0" applyFont="1" applyFill="1" applyBorder="1" applyAlignment="1">
      <alignment horizontal="center" vertical="center"/>
    </xf>
    <xf numFmtId="0" fontId="6" fillId="6" borderId="15" xfId="0" applyFont="1" applyFill="1" applyBorder="1" applyAlignment="1">
      <alignment horizontal="center" vertical="center" wrapText="1"/>
    </xf>
    <xf numFmtId="4" fontId="6" fillId="6" borderId="15" xfId="0" applyNumberFormat="1" applyFont="1" applyFill="1" applyBorder="1" applyAlignment="1">
      <alignment horizontal="center" vertical="center"/>
    </xf>
    <xf numFmtId="164" fontId="6" fillId="6" borderId="15" xfId="0" applyNumberFormat="1" applyFont="1" applyFill="1" applyBorder="1" applyAlignment="1">
      <alignment horizontal="center" vertical="center"/>
    </xf>
    <xf numFmtId="0" fontId="6" fillId="6" borderId="9" xfId="0" applyFont="1" applyFill="1" applyBorder="1" applyAlignment="1">
      <alignment horizontal="center" vertical="center"/>
    </xf>
    <xf numFmtId="164" fontId="13" fillId="0" borderId="0" xfId="0" applyNumberFormat="1" applyFont="1" applyAlignment="1">
      <alignment horizontal="center" vertical="center"/>
    </xf>
    <xf numFmtId="0" fontId="8" fillId="0" borderId="11" xfId="0" applyFont="1" applyBorder="1" applyAlignment="1">
      <alignment horizontal="center" vertical="center"/>
    </xf>
    <xf numFmtId="0" fontId="14" fillId="0" borderId="0" xfId="0" applyFont="1" applyAlignment="1">
      <alignment horizontal="center" vertical="center"/>
    </xf>
    <xf numFmtId="0" fontId="5" fillId="0" borderId="11" xfId="0" applyFont="1" applyBorder="1" applyAlignment="1">
      <alignment horizontal="center"/>
    </xf>
    <xf numFmtId="0" fontId="6" fillId="0" borderId="5" xfId="0" applyFont="1" applyBorder="1" applyAlignment="1">
      <alignment horizontal="center" vertical="center"/>
    </xf>
    <xf numFmtId="0" fontId="6" fillId="4" borderId="15" xfId="0" applyFont="1" applyFill="1" applyBorder="1" applyAlignment="1">
      <alignment horizontal="center" vertical="center"/>
    </xf>
    <xf numFmtId="0" fontId="6" fillId="4" borderId="15" xfId="0" applyFont="1" applyFill="1" applyBorder="1" applyAlignment="1">
      <alignment horizontal="center" vertical="center" wrapText="1"/>
    </xf>
    <xf numFmtId="0" fontId="6" fillId="4" borderId="15" xfId="0" applyFont="1" applyFill="1" applyBorder="1" applyAlignment="1">
      <alignment horizontal="left" vertical="center" wrapText="1"/>
    </xf>
    <xf numFmtId="10" fontId="6" fillId="0" borderId="6" xfId="0" applyNumberFormat="1" applyFont="1" applyBorder="1" applyAlignment="1">
      <alignment horizontal="center" vertical="center"/>
    </xf>
    <xf numFmtId="4" fontId="6" fillId="4" borderId="15" xfId="0" applyNumberFormat="1" applyFont="1" applyFill="1" applyBorder="1" applyAlignment="1">
      <alignment horizontal="center" vertical="center"/>
    </xf>
    <xf numFmtId="164" fontId="6" fillId="4" borderId="15" xfId="0" applyNumberFormat="1" applyFont="1" applyFill="1" applyBorder="1" applyAlignment="1">
      <alignment horizontal="center" vertical="center"/>
    </xf>
    <xf numFmtId="164" fontId="6" fillId="4" borderId="9" xfId="0" applyNumberFormat="1" applyFont="1" applyFill="1" applyBorder="1" applyAlignment="1">
      <alignment horizontal="center" vertical="center"/>
    </xf>
    <xf numFmtId="0" fontId="5" fillId="4" borderId="1" xfId="0" applyFont="1" applyFill="1" applyBorder="1"/>
    <xf numFmtId="164" fontId="6" fillId="4" borderId="11" xfId="0" applyNumberFormat="1" applyFont="1" applyFill="1" applyBorder="1" applyAlignment="1">
      <alignment horizontal="center" vertical="center"/>
    </xf>
    <xf numFmtId="164" fontId="1" fillId="0" borderId="0" xfId="0" applyNumberFormat="1" applyFont="1" applyAlignment="1">
      <alignment horizontal="center" vertical="center"/>
    </xf>
    <xf numFmtId="0" fontId="1" fillId="0" borderId="11" xfId="0" applyFont="1" applyBorder="1" applyAlignment="1">
      <alignment horizontal="center" vertical="center"/>
    </xf>
    <xf numFmtId="0" fontId="5" fillId="0" borderId="11" xfId="0" applyFont="1" applyBorder="1" applyAlignment="1">
      <alignment horizontal="center" vertical="center"/>
    </xf>
    <xf numFmtId="1" fontId="5" fillId="4" borderId="11" xfId="0" applyNumberFormat="1" applyFont="1" applyFill="1" applyBorder="1" applyAlignment="1">
      <alignment horizontal="center" vertical="center"/>
    </xf>
    <xf numFmtId="0" fontId="5" fillId="4" borderId="11" xfId="0" applyFont="1" applyFill="1" applyBorder="1" applyAlignment="1">
      <alignment horizontal="center" vertical="center" wrapText="1"/>
    </xf>
    <xf numFmtId="0" fontId="5" fillId="4" borderId="11" xfId="0" applyFont="1" applyFill="1" applyBorder="1" applyAlignment="1">
      <alignment horizontal="left" vertical="center" wrapText="1"/>
    </xf>
    <xf numFmtId="0" fontId="5" fillId="4" borderId="11" xfId="0" applyFont="1" applyFill="1" applyBorder="1" applyAlignment="1">
      <alignment horizontal="center" vertical="center"/>
    </xf>
    <xf numFmtId="4" fontId="5" fillId="4" borderId="11" xfId="0" applyNumberFormat="1" applyFont="1" applyFill="1" applyBorder="1" applyAlignment="1">
      <alignment horizontal="center" vertical="center" wrapText="1"/>
    </xf>
    <xf numFmtId="0" fontId="1" fillId="4" borderId="27" xfId="0" applyFont="1" applyFill="1" applyBorder="1"/>
    <xf numFmtId="164" fontId="5" fillId="4" borderId="11" xfId="0" applyNumberFormat="1" applyFont="1" applyFill="1" applyBorder="1" applyAlignment="1">
      <alignment horizontal="center" vertical="center"/>
    </xf>
    <xf numFmtId="0" fontId="1" fillId="0" borderId="11" xfId="0" applyFont="1" applyBorder="1"/>
    <xf numFmtId="49" fontId="5" fillId="4" borderId="11" xfId="0" applyNumberFormat="1" applyFont="1" applyFill="1" applyBorder="1" applyAlignment="1">
      <alignment horizontal="center" vertical="center"/>
    </xf>
    <xf numFmtId="0" fontId="5" fillId="0" borderId="5" xfId="0" applyFont="1" applyBorder="1"/>
    <xf numFmtId="0" fontId="5" fillId="4" borderId="15" xfId="0" applyFont="1" applyFill="1" applyBorder="1" applyAlignment="1">
      <alignment horizontal="left" vertical="center" wrapText="1"/>
    </xf>
    <xf numFmtId="4" fontId="5" fillId="4" borderId="15" xfId="0" applyNumberFormat="1" applyFont="1" applyFill="1" applyBorder="1" applyAlignment="1">
      <alignment horizontal="center" vertical="center"/>
    </xf>
    <xf numFmtId="166" fontId="5" fillId="4" borderId="15" xfId="0" applyNumberFormat="1" applyFont="1" applyFill="1" applyBorder="1" applyAlignment="1">
      <alignment horizontal="center" vertical="center"/>
    </xf>
    <xf numFmtId="0" fontId="5" fillId="4" borderId="15" xfId="0" applyFont="1" applyFill="1" applyBorder="1"/>
    <xf numFmtId="0" fontId="5" fillId="4" borderId="15" xfId="0" applyFont="1" applyFill="1" applyBorder="1" applyAlignment="1">
      <alignment horizontal="center" vertical="center" wrapText="1"/>
    </xf>
    <xf numFmtId="164" fontId="5" fillId="4" borderId="15" xfId="0" applyNumberFormat="1" applyFont="1" applyFill="1" applyBorder="1" applyAlignment="1">
      <alignment horizontal="center" vertical="center"/>
    </xf>
    <xf numFmtId="164" fontId="5" fillId="0" borderId="11" xfId="0" applyNumberFormat="1" applyFont="1" applyBorder="1" applyAlignment="1">
      <alignment horizontal="center" vertical="center"/>
    </xf>
    <xf numFmtId="4" fontId="5" fillId="0" borderId="0" xfId="0" applyNumberFormat="1" applyFont="1" applyAlignment="1">
      <alignment horizontal="center" vertical="center"/>
    </xf>
    <xf numFmtId="164" fontId="1" fillId="0" borderId="0" xfId="0" applyNumberFormat="1" applyFont="1"/>
    <xf numFmtId="0" fontId="5" fillId="4" borderId="1" xfId="0" applyFont="1" applyFill="1" applyBorder="1" applyAlignment="1">
      <alignment horizontal="right"/>
    </xf>
    <xf numFmtId="0" fontId="5" fillId="0" borderId="0" xfId="0" applyFont="1"/>
    <xf numFmtId="0" fontId="5" fillId="6" borderId="8" xfId="0" applyFont="1" applyFill="1" applyBorder="1"/>
    <xf numFmtId="0" fontId="5" fillId="6" borderId="15" xfId="0" applyFont="1" applyFill="1" applyBorder="1"/>
    <xf numFmtId="0" fontId="5" fillId="6" borderId="15" xfId="0" applyFont="1" applyFill="1" applyBorder="1" applyAlignment="1">
      <alignment horizontal="center" vertical="center" wrapText="1"/>
    </xf>
    <xf numFmtId="0" fontId="6" fillId="4" borderId="39" xfId="0" applyFont="1" applyFill="1" applyBorder="1" applyAlignment="1">
      <alignment vertical="center"/>
    </xf>
    <xf numFmtId="0" fontId="5" fillId="6" borderId="15" xfId="0" applyFont="1" applyFill="1" applyBorder="1" applyAlignment="1">
      <alignment horizontal="left" vertical="center" wrapText="1"/>
    </xf>
    <xf numFmtId="166" fontId="5" fillId="6" borderId="15" xfId="0" applyNumberFormat="1" applyFont="1" applyFill="1" applyBorder="1" applyAlignment="1">
      <alignment horizontal="center" vertical="center"/>
    </xf>
    <xf numFmtId="4" fontId="5" fillId="6" borderId="15" xfId="0" applyNumberFormat="1" applyFont="1" applyFill="1" applyBorder="1" applyAlignment="1">
      <alignment horizontal="center" vertical="center"/>
    </xf>
    <xf numFmtId="164" fontId="5" fillId="6" borderId="15" xfId="0" applyNumberFormat="1" applyFont="1" applyFill="1" applyBorder="1" applyAlignment="1">
      <alignment horizontal="center" vertical="center"/>
    </xf>
    <xf numFmtId="164" fontId="6" fillId="6" borderId="9" xfId="0" applyNumberFormat="1" applyFont="1" applyFill="1" applyBorder="1" applyAlignment="1">
      <alignment horizontal="center" vertical="center"/>
    </xf>
    <xf numFmtId="164" fontId="6" fillId="6" borderId="11" xfId="0" applyNumberFormat="1" applyFont="1" applyFill="1" applyBorder="1" applyAlignment="1">
      <alignment horizontal="center" vertical="center" wrapText="1"/>
    </xf>
    <xf numFmtId="10" fontId="6" fillId="4" borderId="9" xfId="0" applyNumberFormat="1" applyFont="1" applyFill="1" applyBorder="1" applyAlignment="1">
      <alignment vertical="center"/>
    </xf>
    <xf numFmtId="0" fontId="6" fillId="4" borderId="8" xfId="0" applyFont="1" applyFill="1" applyBorder="1"/>
    <xf numFmtId="0" fontId="5" fillId="4" borderId="15" xfId="0" applyFont="1" applyFill="1" applyBorder="1" applyAlignment="1">
      <alignment horizontal="left"/>
    </xf>
    <xf numFmtId="0" fontId="6" fillId="4" borderId="15" xfId="0" applyFont="1" applyFill="1" applyBorder="1"/>
    <xf numFmtId="10" fontId="6" fillId="4" borderId="9" xfId="0" applyNumberFormat="1" applyFont="1" applyFill="1" applyBorder="1"/>
    <xf numFmtId="0" fontId="18" fillId="2" borderId="36" xfId="0" applyFont="1" applyFill="1" applyBorder="1" applyAlignment="1">
      <alignment horizontal="center" vertical="center"/>
    </xf>
    <xf numFmtId="0" fontId="19" fillId="2" borderId="36" xfId="0" applyFont="1" applyFill="1" applyBorder="1" applyAlignment="1">
      <alignment horizontal="center" vertical="center" wrapText="1"/>
    </xf>
    <xf numFmtId="0" fontId="6" fillId="2" borderId="36" xfId="0" applyFont="1" applyFill="1" applyBorder="1" applyAlignment="1">
      <alignment horizontal="center" vertical="center"/>
    </xf>
    <xf numFmtId="164" fontId="6" fillId="6" borderId="11" xfId="0" applyNumberFormat="1" applyFont="1" applyFill="1" applyBorder="1" applyAlignment="1">
      <alignment horizontal="center" vertical="center"/>
    </xf>
    <xf numFmtId="0" fontId="6" fillId="2" borderId="24" xfId="0" applyFont="1" applyFill="1" applyBorder="1" applyAlignment="1">
      <alignment horizontal="center" vertical="center"/>
    </xf>
    <xf numFmtId="0" fontId="6" fillId="2" borderId="39" xfId="0" applyFont="1" applyFill="1" applyBorder="1" applyAlignment="1">
      <alignment horizontal="center" vertical="center"/>
    </xf>
    <xf numFmtId="164" fontId="6" fillId="2" borderId="10" xfId="0" applyNumberFormat="1" applyFont="1" applyFill="1" applyBorder="1" applyAlignment="1">
      <alignment horizontal="center" vertical="center"/>
    </xf>
    <xf numFmtId="164" fontId="6" fillId="2" borderId="25" xfId="0" applyNumberFormat="1" applyFont="1" applyFill="1" applyBorder="1" applyAlignment="1">
      <alignment horizontal="center" vertical="center"/>
    </xf>
    <xf numFmtId="10" fontId="5" fillId="4" borderId="11" xfId="0" applyNumberFormat="1" applyFont="1" applyFill="1" applyBorder="1" applyAlignment="1">
      <alignment horizontal="center" vertical="center"/>
    </xf>
    <xf numFmtId="10" fontId="6" fillId="2" borderId="24" xfId="0" applyNumberFormat="1" applyFont="1" applyFill="1" applyBorder="1" applyAlignment="1">
      <alignment horizontal="center" vertical="center"/>
    </xf>
    <xf numFmtId="164" fontId="5" fillId="2" borderId="8" xfId="0" applyNumberFormat="1" applyFont="1" applyFill="1" applyBorder="1" applyAlignment="1">
      <alignment horizontal="center"/>
    </xf>
    <xf numFmtId="164" fontId="5" fillId="4" borderId="8" xfId="0" applyNumberFormat="1" applyFont="1" applyFill="1" applyBorder="1" applyAlignment="1">
      <alignment horizontal="center" vertical="center"/>
    </xf>
    <xf numFmtId="164" fontId="5" fillId="2" borderId="15" xfId="0" applyNumberFormat="1" applyFont="1" applyFill="1" applyBorder="1" applyAlignment="1">
      <alignment horizontal="center"/>
    </xf>
    <xf numFmtId="164" fontId="5" fillId="2" borderId="9" xfId="0" applyNumberFormat="1" applyFont="1" applyFill="1" applyBorder="1" applyAlignment="1">
      <alignment horizontal="center"/>
    </xf>
    <xf numFmtId="0" fontId="5" fillId="0" borderId="12" xfId="0" applyFont="1" applyBorder="1"/>
    <xf numFmtId="164" fontId="5" fillId="4" borderId="9" xfId="0" applyNumberFormat="1" applyFont="1" applyFill="1" applyBorder="1" applyAlignment="1">
      <alignment horizontal="center" vertical="center"/>
    </xf>
    <xf numFmtId="0" fontId="5" fillId="0" borderId="13" xfId="0" applyFont="1" applyBorder="1"/>
    <xf numFmtId="164" fontId="5" fillId="6" borderId="10" xfId="0" applyNumberFormat="1" applyFont="1" applyFill="1" applyBorder="1" applyAlignment="1">
      <alignment horizontal="center"/>
    </xf>
    <xf numFmtId="0" fontId="5" fillId="0" borderId="14" xfId="0" applyFont="1" applyBorder="1" applyAlignment="1">
      <alignment horizontal="center"/>
    </xf>
    <xf numFmtId="0" fontId="6" fillId="6" borderId="24" xfId="0" applyFont="1" applyFill="1" applyBorder="1" applyAlignment="1">
      <alignment horizontal="center" vertical="center"/>
    </xf>
    <xf numFmtId="0" fontId="6" fillId="6" borderId="39" xfId="0" applyFont="1" applyFill="1" applyBorder="1" applyAlignment="1">
      <alignment horizontal="center" vertical="center"/>
    </xf>
    <xf numFmtId="164" fontId="6" fillId="6" borderId="10" xfId="0" applyNumberFormat="1" applyFont="1" applyFill="1" applyBorder="1" applyAlignment="1">
      <alignment horizontal="center" vertical="center"/>
    </xf>
    <xf numFmtId="164" fontId="6" fillId="6" borderId="25" xfId="0" applyNumberFormat="1" applyFont="1" applyFill="1" applyBorder="1" applyAlignment="1">
      <alignment horizontal="center" vertical="center"/>
    </xf>
    <xf numFmtId="0" fontId="1" fillId="0" borderId="0" xfId="0" applyFont="1" applyAlignment="1">
      <alignment wrapText="1"/>
    </xf>
    <xf numFmtId="10" fontId="6" fillId="6" borderId="39" xfId="0" applyNumberFormat="1" applyFont="1" applyFill="1" applyBorder="1" applyAlignment="1">
      <alignment horizontal="center" vertical="center"/>
    </xf>
    <xf numFmtId="164" fontId="2" fillId="0" borderId="0" xfId="0" applyNumberFormat="1" applyFont="1"/>
    <xf numFmtId="164" fontId="5" fillId="6" borderId="40" xfId="0" applyNumberFormat="1" applyFont="1" applyFill="1" applyBorder="1" applyAlignment="1">
      <alignment horizontal="center"/>
    </xf>
    <xf numFmtId="0" fontId="6" fillId="4" borderId="26" xfId="0" applyFont="1" applyFill="1" applyBorder="1" applyAlignment="1">
      <alignment horizontal="center" vertical="center"/>
    </xf>
    <xf numFmtId="0" fontId="6" fillId="4" borderId="36" xfId="0" applyFont="1" applyFill="1" applyBorder="1" applyAlignment="1">
      <alignment horizontal="center" vertical="center"/>
    </xf>
    <xf numFmtId="164" fontId="6" fillId="4" borderId="27" xfId="0" applyNumberFormat="1" applyFont="1" applyFill="1" applyBorder="1" applyAlignment="1">
      <alignment horizontal="center" vertical="center"/>
    </xf>
    <xf numFmtId="164" fontId="6" fillId="4" borderId="34" xfId="0" applyNumberFormat="1" applyFont="1" applyFill="1" applyBorder="1" applyAlignment="1">
      <alignment horizontal="center" vertical="center"/>
    </xf>
    <xf numFmtId="164" fontId="6" fillId="4" borderId="36" xfId="0" applyNumberFormat="1" applyFont="1" applyFill="1" applyBorder="1" applyAlignment="1">
      <alignment horizontal="center" vertical="center"/>
    </xf>
    <xf numFmtId="10" fontId="5" fillId="4" borderId="36" xfId="0" applyNumberFormat="1" applyFont="1" applyFill="1" applyBorder="1" applyAlignment="1">
      <alignment horizontal="center"/>
    </xf>
    <xf numFmtId="10" fontId="5" fillId="4" borderId="26" xfId="0" applyNumberFormat="1" applyFont="1" applyFill="1" applyBorder="1" applyAlignment="1">
      <alignment horizontal="center"/>
    </xf>
    <xf numFmtId="0" fontId="5" fillId="0" borderId="19" xfId="0" applyFont="1" applyBorder="1" applyAlignment="1">
      <alignment horizontal="center"/>
    </xf>
    <xf numFmtId="0" fontId="5" fillId="0" borderId="19" xfId="0" applyFont="1" applyBorder="1"/>
    <xf numFmtId="0" fontId="5" fillId="0" borderId="20" xfId="0" applyFont="1" applyBorder="1"/>
    <xf numFmtId="0" fontId="21" fillId="10" borderId="1" xfId="0" applyFont="1" applyFill="1" applyBorder="1"/>
    <xf numFmtId="164" fontId="21" fillId="10" borderId="1" xfId="0" applyNumberFormat="1" applyFont="1" applyFill="1" applyBorder="1"/>
    <xf numFmtId="0" fontId="14" fillId="10" borderId="1" xfId="0" applyFont="1" applyFill="1" applyBorder="1"/>
    <xf numFmtId="0" fontId="22" fillId="10" borderId="1" xfId="0" applyFont="1" applyFill="1" applyBorder="1" applyAlignment="1">
      <alignment horizontal="center" vertical="center"/>
    </xf>
    <xf numFmtId="4" fontId="1" fillId="0" borderId="0" xfId="0" applyNumberFormat="1" applyFont="1" applyAlignment="1">
      <alignment horizontal="center"/>
    </xf>
    <xf numFmtId="10" fontId="6" fillId="2" borderId="39" xfId="0" applyNumberFormat="1" applyFont="1" applyFill="1" applyBorder="1" applyAlignment="1">
      <alignment horizontal="center" vertical="center"/>
    </xf>
    <xf numFmtId="164" fontId="5" fillId="6" borderId="39" xfId="0" applyNumberFormat="1" applyFont="1" applyFill="1" applyBorder="1" applyAlignment="1">
      <alignment horizontal="center"/>
    </xf>
    <xf numFmtId="0" fontId="5" fillId="2" borderId="24" xfId="0" applyFont="1" applyFill="1" applyBorder="1" applyAlignment="1">
      <alignment horizontal="center" vertical="center"/>
    </xf>
    <xf numFmtId="0" fontId="6" fillId="2" borderId="25" xfId="0" applyFont="1" applyFill="1" applyBorder="1" applyAlignment="1">
      <alignment horizontal="center" vertical="center"/>
    </xf>
    <xf numFmtId="164" fontId="6" fillId="2" borderId="24" xfId="0" applyNumberFormat="1" applyFont="1" applyFill="1" applyBorder="1" applyAlignment="1">
      <alignment horizontal="center" vertical="center"/>
    </xf>
    <xf numFmtId="164" fontId="6" fillId="2" borderId="39" xfId="0" applyNumberFormat="1" applyFont="1" applyFill="1" applyBorder="1"/>
    <xf numFmtId="0" fontId="6" fillId="2" borderId="26" xfId="0" applyFont="1" applyFill="1" applyBorder="1" applyAlignment="1">
      <alignment horizontal="right" vertical="center"/>
    </xf>
    <xf numFmtId="0" fontId="5" fillId="2" borderId="34" xfId="0" applyFont="1" applyFill="1" applyBorder="1" applyAlignment="1">
      <alignment horizontal="center" vertical="center"/>
    </xf>
    <xf numFmtId="0" fontId="5" fillId="2" borderId="26" xfId="0" applyFont="1" applyFill="1" applyBorder="1"/>
    <xf numFmtId="0" fontId="6" fillId="2" borderId="34" xfId="0" applyFont="1" applyFill="1" applyBorder="1" applyAlignment="1">
      <alignment horizontal="center" vertical="center"/>
    </xf>
    <xf numFmtId="10" fontId="6" fillId="2" borderId="36" xfId="0" applyNumberFormat="1" applyFont="1" applyFill="1" applyBorder="1"/>
    <xf numFmtId="0" fontId="6" fillId="2" borderId="2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xf numFmtId="0" fontId="5" fillId="2" borderId="27" xfId="0" applyFont="1" applyFill="1" applyBorder="1" applyAlignment="1">
      <alignment horizontal="center" vertical="center"/>
    </xf>
    <xf numFmtId="0" fontId="5" fillId="2" borderId="27" xfId="0" applyFont="1" applyFill="1" applyBorder="1"/>
    <xf numFmtId="0" fontId="5" fillId="0" borderId="0" xfId="0" applyFont="1" applyAlignment="1">
      <alignment horizontal="center" vertical="center"/>
    </xf>
    <xf numFmtId="164" fontId="5" fillId="0" borderId="0" xfId="0" applyNumberFormat="1" applyFont="1"/>
    <xf numFmtId="49" fontId="25" fillId="3" borderId="0" xfId="0" applyNumberFormat="1" applyFont="1" applyFill="1" applyAlignment="1">
      <alignment vertical="center"/>
    </xf>
    <xf numFmtId="49" fontId="25" fillId="3" borderId="0" xfId="0" applyNumberFormat="1" applyFont="1" applyFill="1" applyAlignment="1">
      <alignment vertical="center" wrapText="1"/>
    </xf>
    <xf numFmtId="4" fontId="25" fillId="3" borderId="0" xfId="0" applyNumberFormat="1" applyFont="1" applyFill="1" applyAlignment="1">
      <alignment vertical="center"/>
    </xf>
    <xf numFmtId="0" fontId="25" fillId="3" borderId="0" xfId="0" applyFont="1" applyFill="1" applyAlignment="1">
      <alignment vertical="center"/>
    </xf>
    <xf numFmtId="49" fontId="25" fillId="5" borderId="0" xfId="0" applyNumberFormat="1" applyFont="1" applyFill="1" applyAlignment="1">
      <alignment vertical="center"/>
    </xf>
    <xf numFmtId="49" fontId="25" fillId="5" borderId="0" xfId="0" applyNumberFormat="1" applyFont="1" applyFill="1" applyAlignment="1">
      <alignment vertical="center" wrapText="1"/>
    </xf>
    <xf numFmtId="4" fontId="25" fillId="5" borderId="0" xfId="0" applyNumberFormat="1" applyFont="1" applyFill="1" applyAlignment="1">
      <alignment vertical="center"/>
    </xf>
    <xf numFmtId="0" fontId="25" fillId="5" borderId="0" xfId="0" applyFont="1" applyFill="1" applyAlignment="1">
      <alignment vertical="center"/>
    </xf>
    <xf numFmtId="49" fontId="25" fillId="4" borderId="0" xfId="0" applyNumberFormat="1" applyFont="1" applyFill="1" applyAlignment="1">
      <alignment vertical="center"/>
    </xf>
    <xf numFmtId="49" fontId="25" fillId="4" borderId="0" xfId="0" applyNumberFormat="1" applyFont="1" applyFill="1" applyAlignment="1">
      <alignment vertical="center" wrapText="1"/>
    </xf>
    <xf numFmtId="4" fontId="25" fillId="4" borderId="0" xfId="0" applyNumberFormat="1" applyFont="1" applyFill="1" applyAlignment="1">
      <alignment vertical="center"/>
    </xf>
    <xf numFmtId="0" fontId="25" fillId="4" borderId="0" xfId="0" applyFont="1" applyFill="1" applyAlignment="1">
      <alignment vertical="center"/>
    </xf>
    <xf numFmtId="49" fontId="24" fillId="8" borderId="0" xfId="0" applyNumberFormat="1" applyFont="1" applyFill="1" applyAlignment="1">
      <alignment vertical="center"/>
    </xf>
    <xf numFmtId="49" fontId="24" fillId="8" borderId="0" xfId="0" applyNumberFormat="1" applyFont="1" applyFill="1" applyAlignment="1">
      <alignment vertical="center" wrapText="1"/>
    </xf>
    <xf numFmtId="4" fontId="24" fillId="8" borderId="0" xfId="0" applyNumberFormat="1" applyFont="1" applyFill="1" applyAlignment="1">
      <alignment vertical="center"/>
    </xf>
    <xf numFmtId="0" fontId="24" fillId="8" borderId="0" xfId="0" applyFont="1" applyFill="1" applyAlignment="1">
      <alignment vertical="center"/>
    </xf>
    <xf numFmtId="49" fontId="24" fillId="11" borderId="0" xfId="0" applyNumberFormat="1" applyFont="1" applyFill="1" applyAlignment="1">
      <alignment vertical="center"/>
    </xf>
    <xf numFmtId="49" fontId="24" fillId="11" borderId="0" xfId="0" applyNumberFormat="1" applyFont="1" applyFill="1" applyAlignment="1">
      <alignment vertical="center" wrapText="1"/>
    </xf>
    <xf numFmtId="4" fontId="24" fillId="11" borderId="0" xfId="0" applyNumberFormat="1" applyFont="1" applyFill="1" applyAlignment="1">
      <alignment vertical="center"/>
    </xf>
    <xf numFmtId="0" fontId="24" fillId="11" borderId="0" xfId="0" applyFont="1" applyFill="1" applyAlignment="1">
      <alignment vertical="center"/>
    </xf>
    <xf numFmtId="49" fontId="25" fillId="12" borderId="0" xfId="0" applyNumberFormat="1" applyFont="1" applyFill="1" applyAlignment="1">
      <alignment vertical="center"/>
    </xf>
    <xf numFmtId="49" fontId="25" fillId="12" borderId="0" xfId="0" applyNumberFormat="1" applyFont="1" applyFill="1" applyAlignment="1">
      <alignment vertical="center" wrapText="1"/>
    </xf>
    <xf numFmtId="4" fontId="25" fillId="12" borderId="0" xfId="0" applyNumberFormat="1" applyFont="1" applyFill="1" applyAlignment="1">
      <alignment vertical="center"/>
    </xf>
    <xf numFmtId="0" fontId="25" fillId="12" borderId="0" xfId="0" applyFont="1" applyFill="1" applyAlignment="1">
      <alignment vertical="center"/>
    </xf>
    <xf numFmtId="0" fontId="26" fillId="0" borderId="0" xfId="0" applyFont="1" applyAlignment="1"/>
    <xf numFmtId="0" fontId="26" fillId="0" borderId="0" xfId="0" applyFont="1" applyAlignment="1">
      <alignment wrapText="1"/>
    </xf>
    <xf numFmtId="0" fontId="0" fillId="0" borderId="0" xfId="0" applyFont="1" applyAlignment="1">
      <alignment horizontal="center"/>
    </xf>
    <xf numFmtId="49" fontId="24" fillId="2" borderId="47" xfId="0" applyNumberFormat="1" applyFont="1" applyFill="1" applyBorder="1" applyAlignment="1">
      <alignment horizontal="center" vertical="center"/>
    </xf>
    <xf numFmtId="49" fontId="24" fillId="2" borderId="47" xfId="0" applyNumberFormat="1" applyFont="1" applyFill="1" applyBorder="1" applyAlignment="1">
      <alignment horizontal="center" vertical="center" wrapText="1"/>
    </xf>
    <xf numFmtId="4" fontId="24" fillId="2" borderId="47" xfId="0" applyNumberFormat="1" applyFont="1" applyFill="1" applyBorder="1" applyAlignment="1">
      <alignment horizontal="center" vertical="center"/>
    </xf>
    <xf numFmtId="0" fontId="24" fillId="2" borderId="47" xfId="0" applyFont="1" applyFill="1" applyBorder="1" applyAlignment="1">
      <alignment horizontal="center" vertical="center"/>
    </xf>
    <xf numFmtId="0" fontId="6" fillId="4" borderId="41" xfId="0" applyFont="1" applyFill="1" applyBorder="1" applyAlignment="1">
      <alignment vertical="center"/>
    </xf>
    <xf numFmtId="4" fontId="6" fillId="0" borderId="42" xfId="0" applyNumberFormat="1" applyFont="1" applyBorder="1" applyAlignment="1">
      <alignment vertical="center"/>
    </xf>
    <xf numFmtId="0" fontId="1" fillId="4" borderId="48" xfId="0" applyFont="1" applyFill="1" applyBorder="1"/>
    <xf numFmtId="0" fontId="1" fillId="0" borderId="49" xfId="0" applyFont="1" applyBorder="1"/>
    <xf numFmtId="0" fontId="1" fillId="4" borderId="49" xfId="0" applyFont="1" applyFill="1" applyBorder="1" applyAlignment="1">
      <alignment wrapText="1"/>
    </xf>
    <xf numFmtId="0" fontId="1" fillId="4" borderId="49" xfId="0" applyFont="1" applyFill="1" applyBorder="1"/>
    <xf numFmtId="4" fontId="1" fillId="4" borderId="49" xfId="0" applyNumberFormat="1" applyFont="1" applyFill="1" applyBorder="1" applyAlignment="1">
      <alignment horizontal="center"/>
    </xf>
    <xf numFmtId="0" fontId="1" fillId="4" borderId="50" xfId="0" applyFont="1" applyFill="1" applyBorder="1"/>
    <xf numFmtId="0" fontId="9" fillId="6" borderId="11" xfId="0"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protection hidden="1"/>
    </xf>
    <xf numFmtId="0" fontId="10" fillId="6" borderId="11"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 fillId="0" borderId="0" xfId="0" applyFont="1" applyProtection="1">
      <protection hidden="1"/>
    </xf>
    <xf numFmtId="0" fontId="15" fillId="6" borderId="11" xfId="0" applyFont="1" applyFill="1" applyBorder="1" applyAlignment="1" applyProtection="1">
      <alignment vertical="center"/>
      <protection hidden="1"/>
    </xf>
    <xf numFmtId="0" fontId="6" fillId="6" borderId="8" xfId="0" applyFont="1" applyFill="1" applyBorder="1" applyAlignment="1" applyProtection="1">
      <alignment horizontal="center" vertical="center"/>
      <protection hidden="1"/>
    </xf>
    <xf numFmtId="0" fontId="6" fillId="6" borderId="15" xfId="0" applyFont="1" applyFill="1" applyBorder="1" applyAlignment="1" applyProtection="1">
      <alignment horizontal="center" vertical="center"/>
      <protection hidden="1"/>
    </xf>
    <xf numFmtId="4" fontId="6" fillId="6" borderId="24" xfId="0" applyNumberFormat="1" applyFont="1" applyFill="1" applyBorder="1" applyAlignment="1" applyProtection="1">
      <alignment horizontal="center" vertical="center"/>
      <protection hidden="1"/>
    </xf>
    <xf numFmtId="164" fontId="6" fillId="6" borderId="15" xfId="0" applyNumberFormat="1" applyFont="1" applyFill="1" applyBorder="1" applyAlignment="1" applyProtection="1">
      <alignment horizontal="center" vertical="center"/>
      <protection hidden="1"/>
    </xf>
    <xf numFmtId="0" fontId="6" fillId="6" borderId="9" xfId="0" applyFont="1" applyFill="1" applyBorder="1" applyAlignment="1" applyProtection="1">
      <alignment horizontal="center" vertical="center"/>
      <protection hidden="1"/>
    </xf>
    <xf numFmtId="4" fontId="6" fillId="6" borderId="9" xfId="0" applyNumberFormat="1" applyFont="1" applyFill="1" applyBorder="1" applyAlignment="1" applyProtection="1">
      <alignment horizontal="center" vertical="center"/>
      <protection hidden="1"/>
    </xf>
    <xf numFmtId="0" fontId="8" fillId="0" borderId="0" xfId="0" applyFont="1" applyAlignment="1" applyProtection="1">
      <alignment horizontal="center" vertical="center"/>
      <protection hidden="1"/>
    </xf>
    <xf numFmtId="4" fontId="6" fillId="6" borderId="11" xfId="0" applyNumberFormat="1" applyFont="1" applyFill="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6" fillId="9" borderId="8" xfId="0" applyFont="1" applyFill="1" applyBorder="1" applyAlignment="1" applyProtection="1">
      <alignment horizontal="center" vertical="center"/>
      <protection hidden="1"/>
    </xf>
    <xf numFmtId="0" fontId="6" fillId="9" borderId="15" xfId="0" applyFont="1" applyFill="1" applyBorder="1" applyAlignment="1" applyProtection="1">
      <alignment horizontal="left" vertical="center" wrapText="1"/>
      <protection hidden="1"/>
    </xf>
    <xf numFmtId="4" fontId="6" fillId="7" borderId="28" xfId="0" applyNumberFormat="1" applyFont="1" applyFill="1" applyBorder="1" applyAlignment="1" applyProtection="1">
      <alignment horizontal="center" vertical="center"/>
      <protection hidden="1"/>
    </xf>
    <xf numFmtId="4" fontId="6" fillId="9" borderId="29" xfId="0" applyNumberFormat="1" applyFont="1" applyFill="1" applyBorder="1" applyAlignment="1" applyProtection="1">
      <alignment horizontal="center" vertical="center"/>
      <protection hidden="1"/>
    </xf>
    <xf numFmtId="0" fontId="6" fillId="4" borderId="8" xfId="0" applyFont="1" applyFill="1" applyBorder="1" applyAlignment="1" applyProtection="1">
      <alignment horizontal="center" vertical="center" wrapText="1"/>
      <protection hidden="1"/>
    </xf>
    <xf numFmtId="4" fontId="6" fillId="4" borderId="9" xfId="0" applyNumberFormat="1" applyFont="1" applyFill="1" applyBorder="1" applyAlignment="1" applyProtection="1">
      <alignment horizontal="center" vertical="center"/>
      <protection hidden="1"/>
    </xf>
    <xf numFmtId="164" fontId="6" fillId="4" borderId="15" xfId="0" applyNumberFormat="1" applyFont="1" applyFill="1" applyBorder="1" applyAlignment="1" applyProtection="1">
      <alignment horizontal="center" vertical="center"/>
      <protection hidden="1"/>
    </xf>
    <xf numFmtId="164" fontId="6" fillId="4" borderId="9" xfId="0" applyNumberFormat="1" applyFont="1" applyFill="1" applyBorder="1" applyAlignment="1" applyProtection="1">
      <alignment horizontal="center" vertical="center"/>
      <protection hidden="1"/>
    </xf>
    <xf numFmtId="4" fontId="6" fillId="4" borderId="1" xfId="0" applyNumberFormat="1" applyFont="1" applyFill="1" applyBorder="1" applyAlignment="1" applyProtection="1">
      <alignment horizontal="center" vertical="center"/>
      <protection hidden="1"/>
    </xf>
    <xf numFmtId="4" fontId="6" fillId="4" borderId="11" xfId="0" applyNumberFormat="1" applyFont="1" applyFill="1" applyBorder="1" applyAlignment="1" applyProtection="1">
      <alignment horizontal="center" vertical="center"/>
      <protection hidden="1"/>
    </xf>
    <xf numFmtId="0" fontId="5" fillId="0" borderId="30" xfId="0" applyFont="1" applyBorder="1" applyAlignment="1" applyProtection="1">
      <alignment horizontal="center" vertical="center"/>
      <protection hidden="1"/>
    </xf>
    <xf numFmtId="0" fontId="5" fillId="4" borderId="26" xfId="0" applyFont="1" applyFill="1" applyBorder="1" applyAlignment="1" applyProtection="1">
      <alignment horizontal="left" vertical="center" wrapText="1"/>
      <protection hidden="1"/>
    </xf>
    <xf numFmtId="4" fontId="5" fillId="9" borderId="28" xfId="0" applyNumberFormat="1" applyFont="1" applyFill="1" applyBorder="1" applyAlignment="1" applyProtection="1">
      <alignment horizontal="center" vertical="center"/>
      <protection hidden="1"/>
    </xf>
    <xf numFmtId="2" fontId="5" fillId="4" borderId="31" xfId="0" applyNumberFormat="1" applyFont="1" applyFill="1" applyBorder="1" applyAlignment="1" applyProtection="1">
      <alignment horizontal="center" vertical="center" wrapText="1"/>
      <protection hidden="1"/>
    </xf>
    <xf numFmtId="2" fontId="5" fillId="4" borderId="1" xfId="0" applyNumberFormat="1" applyFont="1" applyFill="1" applyBorder="1" applyAlignment="1" applyProtection="1">
      <alignment horizontal="center" vertical="center" wrapText="1"/>
      <protection hidden="1"/>
    </xf>
    <xf numFmtId="0" fontId="5" fillId="4" borderId="9" xfId="0" applyFont="1" applyFill="1" applyBorder="1" applyAlignment="1" applyProtection="1">
      <alignment horizontal="center" vertical="center"/>
      <protection hidden="1"/>
    </xf>
    <xf numFmtId="2" fontId="5" fillId="4" borderId="11" xfId="0" applyNumberFormat="1" applyFont="1" applyFill="1" applyBorder="1" applyAlignment="1" applyProtection="1">
      <alignment horizontal="center" vertical="center" wrapText="1"/>
      <protection hidden="1"/>
    </xf>
    <xf numFmtId="164" fontId="5" fillId="4" borderId="11" xfId="0" applyNumberFormat="1" applyFont="1" applyFill="1" applyBorder="1" applyAlignment="1" applyProtection="1">
      <alignment horizontal="center" vertical="center"/>
      <protection hidden="1"/>
    </xf>
    <xf numFmtId="0" fontId="5" fillId="0" borderId="11" xfId="0" applyFont="1" applyBorder="1" applyAlignment="1" applyProtection="1">
      <alignment horizontal="center" vertical="center"/>
      <protection hidden="1"/>
    </xf>
    <xf numFmtId="0" fontId="5" fillId="4" borderId="8" xfId="0" applyFont="1" applyFill="1" applyBorder="1" applyAlignment="1" applyProtection="1">
      <alignment horizontal="left" vertical="center" wrapText="1"/>
      <protection hidden="1"/>
    </xf>
    <xf numFmtId="4" fontId="5" fillId="9" borderId="32" xfId="0" applyNumberFormat="1" applyFont="1" applyFill="1" applyBorder="1" applyAlignment="1" applyProtection="1">
      <alignment horizontal="center" vertical="center"/>
      <protection hidden="1"/>
    </xf>
    <xf numFmtId="2" fontId="5" fillId="7" borderId="28" xfId="0" applyNumberFormat="1" applyFont="1" applyFill="1" applyBorder="1" applyAlignment="1" applyProtection="1">
      <alignment horizontal="center" vertical="center" wrapText="1"/>
      <protection hidden="1"/>
    </xf>
    <xf numFmtId="2" fontId="5" fillId="7" borderId="33" xfId="0" applyNumberFormat="1" applyFont="1" applyFill="1" applyBorder="1" applyAlignment="1" applyProtection="1">
      <alignment horizontal="center" vertical="center" wrapText="1"/>
      <protection hidden="1"/>
    </xf>
    <xf numFmtId="4" fontId="5" fillId="9" borderId="33" xfId="0" applyNumberFormat="1" applyFont="1" applyFill="1" applyBorder="1" applyAlignment="1" applyProtection="1">
      <alignment horizontal="center" vertical="center"/>
      <protection hidden="1"/>
    </xf>
    <xf numFmtId="0" fontId="5" fillId="0" borderId="5" xfId="0" applyFont="1" applyBorder="1" applyProtection="1">
      <protection hidden="1"/>
    </xf>
    <xf numFmtId="0" fontId="5" fillId="4" borderId="15" xfId="0" applyFont="1" applyFill="1" applyBorder="1" applyAlignment="1" applyProtection="1">
      <alignment horizontal="left" vertical="center" wrapText="1"/>
      <protection hidden="1"/>
    </xf>
    <xf numFmtId="4" fontId="5" fillId="4" borderId="15" xfId="0" applyNumberFormat="1" applyFont="1" applyFill="1" applyBorder="1" applyAlignment="1" applyProtection="1">
      <alignment horizontal="center" vertical="center"/>
      <protection hidden="1"/>
    </xf>
    <xf numFmtId="4" fontId="5" fillId="4" borderId="9" xfId="0" applyNumberFormat="1" applyFont="1" applyFill="1" applyBorder="1" applyAlignment="1" applyProtection="1">
      <alignment horizontal="center" vertical="center"/>
      <protection hidden="1"/>
    </xf>
    <xf numFmtId="166" fontId="5" fillId="4" borderId="15" xfId="0" applyNumberFormat="1" applyFont="1" applyFill="1" applyBorder="1" applyAlignment="1" applyProtection="1">
      <alignment horizontal="center" vertical="center"/>
      <protection hidden="1"/>
    </xf>
    <xf numFmtId="0" fontId="6" fillId="9" borderId="26" xfId="0" applyFont="1" applyFill="1" applyBorder="1" applyAlignment="1" applyProtection="1">
      <alignment horizontal="center" vertical="center"/>
      <protection hidden="1"/>
    </xf>
    <xf numFmtId="0" fontId="6" fillId="9" borderId="27" xfId="0" applyFont="1" applyFill="1" applyBorder="1" applyAlignment="1" applyProtection="1">
      <alignment horizontal="left" vertical="center" wrapText="1"/>
      <protection hidden="1"/>
    </xf>
    <xf numFmtId="164" fontId="6" fillId="9" borderId="27" xfId="0" applyNumberFormat="1" applyFont="1" applyFill="1" applyBorder="1" applyAlignment="1" applyProtection="1">
      <alignment horizontal="center" vertical="center"/>
      <protection hidden="1"/>
    </xf>
    <xf numFmtId="164" fontId="6" fillId="9" borderId="34" xfId="0" applyNumberFormat="1" applyFont="1" applyFill="1" applyBorder="1" applyAlignment="1" applyProtection="1">
      <alignment horizontal="center" vertical="center"/>
      <protection hidden="1"/>
    </xf>
    <xf numFmtId="0" fontId="6" fillId="4" borderId="15" xfId="0" applyFont="1" applyFill="1" applyBorder="1" applyAlignment="1" applyProtection="1">
      <alignment horizontal="center" vertical="center" wrapText="1"/>
      <protection hidden="1"/>
    </xf>
    <xf numFmtId="0" fontId="5" fillId="4" borderId="11" xfId="0" applyFont="1" applyFill="1" applyBorder="1" applyAlignment="1" applyProtection="1">
      <alignment horizontal="center" vertical="center"/>
      <protection hidden="1"/>
    </xf>
    <xf numFmtId="2" fontId="5" fillId="7" borderId="32" xfId="0" applyNumberFormat="1" applyFont="1" applyFill="1" applyBorder="1" applyAlignment="1" applyProtection="1">
      <alignment horizontal="center" vertical="center" wrapText="1"/>
      <protection hidden="1"/>
    </xf>
    <xf numFmtId="166" fontId="5" fillId="4" borderId="1" xfId="0" applyNumberFormat="1" applyFont="1" applyFill="1" applyBorder="1" applyAlignment="1" applyProtection="1">
      <alignment horizontal="center" vertical="center"/>
      <protection hidden="1"/>
    </xf>
    <xf numFmtId="4" fontId="5" fillId="4" borderId="27" xfId="0" applyNumberFormat="1" applyFont="1" applyFill="1" applyBorder="1" applyAlignment="1" applyProtection="1">
      <alignment horizontal="center" vertical="center"/>
      <protection hidden="1"/>
    </xf>
    <xf numFmtId="0" fontId="6" fillId="6" borderId="26" xfId="0" applyFont="1" applyFill="1" applyBorder="1" applyAlignment="1" applyProtection="1">
      <alignment horizontal="center" vertical="center"/>
      <protection hidden="1"/>
    </xf>
    <xf numFmtId="0" fontId="6" fillId="6" borderId="27" xfId="0" applyFont="1" applyFill="1" applyBorder="1" applyAlignment="1" applyProtection="1">
      <alignment horizontal="center" vertical="center"/>
      <protection hidden="1"/>
    </xf>
    <xf numFmtId="4" fontId="6" fillId="6" borderId="27" xfId="0" applyNumberFormat="1" applyFont="1" applyFill="1" applyBorder="1" applyAlignment="1" applyProtection="1">
      <alignment horizontal="center" vertical="center"/>
      <protection hidden="1"/>
    </xf>
    <xf numFmtId="164" fontId="6" fillId="6" borderId="27" xfId="0" applyNumberFormat="1" applyFont="1" applyFill="1" applyBorder="1" applyAlignment="1" applyProtection="1">
      <alignment horizontal="center" vertical="center"/>
      <protection hidden="1"/>
    </xf>
    <xf numFmtId="0" fontId="6" fillId="6" borderId="34" xfId="0" applyFont="1" applyFill="1" applyBorder="1" applyAlignment="1" applyProtection="1">
      <alignment horizontal="center" vertical="center"/>
      <protection hidden="1"/>
    </xf>
    <xf numFmtId="4" fontId="6" fillId="9" borderId="15" xfId="0" applyNumberFormat="1" applyFont="1" applyFill="1" applyBorder="1" applyAlignment="1" applyProtection="1">
      <alignment horizontal="center" vertical="center"/>
      <protection hidden="1"/>
    </xf>
    <xf numFmtId="4" fontId="6" fillId="7" borderId="29" xfId="0" applyNumberFormat="1" applyFont="1" applyFill="1" applyBorder="1" applyAlignment="1" applyProtection="1">
      <alignment horizontal="center" vertical="center"/>
      <protection hidden="1"/>
    </xf>
    <xf numFmtId="0" fontId="5" fillId="4" borderId="11" xfId="0" applyFont="1" applyFill="1" applyBorder="1" applyAlignment="1" applyProtection="1">
      <alignment horizontal="left" vertical="center" wrapText="1"/>
      <protection hidden="1"/>
    </xf>
    <xf numFmtId="0" fontId="5" fillId="4" borderId="36" xfId="0" applyFont="1" applyFill="1" applyBorder="1" applyAlignment="1" applyProtection="1">
      <alignment horizontal="center" vertical="center"/>
      <protection hidden="1"/>
    </xf>
    <xf numFmtId="2" fontId="5" fillId="4" borderId="36" xfId="0" applyNumberFormat="1" applyFont="1" applyFill="1" applyBorder="1" applyAlignment="1" applyProtection="1">
      <alignment horizontal="center" vertical="center" wrapText="1"/>
      <protection hidden="1"/>
    </xf>
    <xf numFmtId="164" fontId="5" fillId="4" borderId="36" xfId="0" applyNumberFormat="1" applyFont="1" applyFill="1" applyBorder="1" applyAlignment="1" applyProtection="1">
      <alignment horizontal="center" vertical="center"/>
      <protection hidden="1"/>
    </xf>
    <xf numFmtId="2" fontId="5" fillId="4" borderId="37" xfId="0" applyNumberFormat="1" applyFont="1" applyFill="1" applyBorder="1" applyAlignment="1" applyProtection="1">
      <alignment horizontal="center" vertical="center" wrapText="1"/>
      <protection hidden="1"/>
    </xf>
    <xf numFmtId="2" fontId="5" fillId="7" borderId="29" xfId="0" applyNumberFormat="1" applyFont="1" applyFill="1" applyBorder="1" applyAlignment="1" applyProtection="1">
      <alignment horizontal="center" vertical="center" wrapText="1"/>
      <protection hidden="1"/>
    </xf>
    <xf numFmtId="4" fontId="5" fillId="4" borderId="34" xfId="0" applyNumberFormat="1" applyFont="1" applyFill="1" applyBorder="1" applyAlignment="1" applyProtection="1">
      <alignment horizontal="center" vertical="center"/>
      <protection hidden="1"/>
    </xf>
    <xf numFmtId="164" fontId="6" fillId="9" borderId="9" xfId="0" applyNumberFormat="1" applyFont="1" applyFill="1" applyBorder="1" applyAlignment="1" applyProtection="1">
      <alignment horizontal="center" vertical="center"/>
      <protection hidden="1"/>
    </xf>
    <xf numFmtId="2" fontId="5" fillId="4" borderId="38" xfId="0" applyNumberFormat="1" applyFont="1" applyFill="1" applyBorder="1" applyAlignment="1" applyProtection="1">
      <alignment horizontal="center" vertical="center" wrapText="1"/>
      <protection hidden="1"/>
    </xf>
    <xf numFmtId="164" fontId="6" fillId="9" borderId="15" xfId="0" applyNumberFormat="1" applyFont="1" applyFill="1" applyBorder="1" applyAlignment="1" applyProtection="1">
      <alignment horizontal="center" vertical="center"/>
      <protection hidden="1"/>
    </xf>
    <xf numFmtId="0" fontId="5" fillId="4" borderId="34" xfId="0" applyFont="1" applyFill="1" applyBorder="1" applyAlignment="1" applyProtection="1">
      <alignment horizontal="center" vertical="center"/>
      <protection hidden="1"/>
    </xf>
    <xf numFmtId="0" fontId="5" fillId="0" borderId="35" xfId="0" applyFont="1" applyBorder="1" applyAlignment="1" applyProtection="1">
      <alignment horizontal="center" vertical="center"/>
      <protection hidden="1"/>
    </xf>
    <xf numFmtId="0" fontId="5" fillId="4" borderId="39" xfId="0" applyFont="1" applyFill="1" applyBorder="1" applyAlignment="1" applyProtection="1">
      <alignment horizontal="left" vertical="center" wrapText="1"/>
      <protection hidden="1"/>
    </xf>
    <xf numFmtId="0" fontId="1" fillId="0" borderId="17" xfId="0" applyFont="1" applyBorder="1" applyProtection="1">
      <protection hidden="1"/>
    </xf>
    <xf numFmtId="164" fontId="1" fillId="0" borderId="0" xfId="0" applyNumberFormat="1" applyFont="1" applyProtection="1">
      <protection hidden="1"/>
    </xf>
    <xf numFmtId="0" fontId="5" fillId="4" borderId="21" xfId="0" applyFont="1" applyFill="1" applyBorder="1" applyProtection="1">
      <protection hidden="1"/>
    </xf>
    <xf numFmtId="0" fontId="5" fillId="4" borderId="1" xfId="0" applyFont="1" applyFill="1" applyBorder="1" applyProtection="1">
      <protection hidden="1"/>
    </xf>
    <xf numFmtId="0" fontId="1" fillId="4" borderId="1" xfId="0" applyFont="1" applyFill="1" applyBorder="1" applyProtection="1">
      <protection hidden="1"/>
    </xf>
    <xf numFmtId="0" fontId="5" fillId="4" borderId="23" xfId="0" applyFont="1" applyFill="1" applyBorder="1" applyProtection="1">
      <protection hidden="1"/>
    </xf>
    <xf numFmtId="0" fontId="1" fillId="0" borderId="16" xfId="0" applyFont="1" applyBorder="1" applyProtection="1">
      <protection hidden="1"/>
    </xf>
    <xf numFmtId="164" fontId="1" fillId="4" borderId="1" xfId="0" applyNumberFormat="1" applyFont="1" applyFill="1" applyBorder="1" applyProtection="1">
      <protection hidden="1"/>
    </xf>
    <xf numFmtId="0" fontId="1" fillId="4" borderId="23" xfId="0" applyFont="1" applyFill="1" applyBorder="1" applyProtection="1">
      <protection hidden="1"/>
    </xf>
    <xf numFmtId="0" fontId="0" fillId="0" borderId="0" xfId="0" applyFont="1" applyAlignment="1">
      <alignment vertical="center"/>
    </xf>
    <xf numFmtId="168" fontId="0" fillId="0" borderId="0" xfId="0" applyNumberFormat="1" applyFont="1" applyAlignment="1">
      <alignment vertical="center"/>
    </xf>
    <xf numFmtId="0" fontId="5" fillId="4"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2" fillId="0" borderId="0" xfId="0" applyFont="1"/>
    <xf numFmtId="0" fontId="0" fillId="0" borderId="0" xfId="0" applyFont="1" applyAlignment="1"/>
    <xf numFmtId="0" fontId="5" fillId="4" borderId="5" xfId="0" applyFont="1" applyFill="1" applyBorder="1" applyAlignment="1">
      <alignment horizontal="center" vertical="center"/>
    </xf>
    <xf numFmtId="167" fontId="20" fillId="0" borderId="16" xfId="0" applyNumberFormat="1" applyFont="1" applyBorder="1" applyAlignment="1">
      <alignment horizontal="center" vertical="center"/>
    </xf>
    <xf numFmtId="0" fontId="3" fillId="0" borderId="17" xfId="0" applyFont="1" applyBorder="1"/>
    <xf numFmtId="0" fontId="5" fillId="4" borderId="5" xfId="0" applyFont="1" applyFill="1" applyBorder="1" applyAlignment="1">
      <alignment horizontal="left" vertical="center"/>
    </xf>
    <xf numFmtId="0" fontId="2" fillId="4" borderId="2" xfId="0" applyFont="1" applyFill="1" applyBorder="1"/>
    <xf numFmtId="0" fontId="3" fillId="0" borderId="3" xfId="0" applyFont="1" applyBorder="1"/>
    <xf numFmtId="0" fontId="3" fillId="0" borderId="4" xfId="0" applyFont="1" applyBorder="1"/>
    <xf numFmtId="0" fontId="4" fillId="0" borderId="5" xfId="0" applyFont="1" applyBorder="1" applyAlignment="1">
      <alignment horizontal="center" vertical="center"/>
    </xf>
    <xf numFmtId="0" fontId="5" fillId="0" borderId="5" xfId="0" applyFont="1" applyBorder="1" applyAlignment="1">
      <alignment horizontal="left" vertical="center"/>
    </xf>
    <xf numFmtId="0" fontId="2" fillId="4" borderId="5" xfId="0" applyFont="1" applyFill="1" applyBorder="1"/>
    <xf numFmtId="0" fontId="4" fillId="0" borderId="8" xfId="0" applyFont="1" applyBorder="1" applyAlignment="1">
      <alignment horizontal="center" vertical="center"/>
    </xf>
    <xf numFmtId="0" fontId="4" fillId="0" borderId="22" xfId="0" applyFont="1" applyBorder="1" applyAlignment="1">
      <alignment horizontal="center" vertical="center"/>
    </xf>
    <xf numFmtId="0" fontId="4" fillId="0" borderId="9" xfId="0" applyFont="1" applyBorder="1" applyAlignment="1">
      <alignment horizontal="center" vertical="center"/>
    </xf>
    <xf numFmtId="0" fontId="5" fillId="0" borderId="8" xfId="0" applyFont="1" applyBorder="1" applyAlignment="1">
      <alignment horizontal="left" vertical="center"/>
    </xf>
    <xf numFmtId="0" fontId="5" fillId="0" borderId="22" xfId="0" applyFont="1" applyBorder="1" applyAlignment="1">
      <alignment horizontal="left" vertical="center"/>
    </xf>
    <xf numFmtId="0" fontId="5" fillId="0" borderId="9" xfId="0" applyFont="1" applyBorder="1" applyAlignment="1">
      <alignment horizontal="left" vertical="center"/>
    </xf>
    <xf numFmtId="0" fontId="5" fillId="0" borderId="41" xfId="0" applyFont="1" applyBorder="1" applyAlignment="1">
      <alignment horizontal="left" vertical="center"/>
    </xf>
    <xf numFmtId="0" fontId="5" fillId="0" borderId="45" xfId="0" applyFont="1" applyBorder="1" applyAlignment="1">
      <alignment horizontal="left" vertical="center"/>
    </xf>
    <xf numFmtId="0" fontId="5" fillId="0" borderId="42" xfId="0" applyFont="1" applyBorder="1" applyAlignment="1">
      <alignment horizontal="left" vertical="center"/>
    </xf>
    <xf numFmtId="0" fontId="17" fillId="13" borderId="12" xfId="0" applyFont="1" applyFill="1" applyBorder="1" applyAlignment="1" applyProtection="1">
      <alignment horizontal="left" vertical="center" wrapText="1"/>
      <protection hidden="1"/>
    </xf>
    <xf numFmtId="0" fontId="3" fillId="0" borderId="13" xfId="0" applyFont="1" applyBorder="1" applyProtection="1">
      <protection hidden="1"/>
    </xf>
    <xf numFmtId="0" fontId="3" fillId="0" borderId="14" xfId="0" applyFont="1" applyBorder="1" applyProtection="1">
      <protection hidden="1"/>
    </xf>
    <xf numFmtId="0" fontId="3" fillId="0" borderId="16" xfId="0" applyFont="1" applyBorder="1" applyProtection="1">
      <protection hidden="1"/>
    </xf>
    <xf numFmtId="0" fontId="0" fillId="0" borderId="0" xfId="0" applyFont="1" applyAlignment="1" applyProtection="1">
      <protection hidden="1"/>
    </xf>
    <xf numFmtId="0" fontId="3" fillId="0" borderId="17" xfId="0" applyFont="1" applyBorder="1" applyProtection="1">
      <protection hidden="1"/>
    </xf>
    <xf numFmtId="0" fontId="3" fillId="0" borderId="18" xfId="0" applyFont="1" applyBorder="1" applyProtection="1">
      <protection hidden="1"/>
    </xf>
    <xf numFmtId="0" fontId="3" fillId="0" borderId="19" xfId="0" applyFont="1" applyBorder="1" applyProtection="1">
      <protection hidden="1"/>
    </xf>
    <xf numFmtId="0" fontId="3" fillId="0" borderId="20" xfId="0" applyFont="1" applyBorder="1" applyProtection="1">
      <protection hidden="1"/>
    </xf>
    <xf numFmtId="0" fontId="7" fillId="4" borderId="12" xfId="0" applyFont="1" applyFill="1" applyBorder="1" applyAlignment="1" applyProtection="1">
      <alignment horizontal="left" vertical="center"/>
      <protection hidden="1"/>
    </xf>
    <xf numFmtId="0" fontId="6" fillId="6" borderId="5" xfId="0" applyFont="1" applyFill="1" applyBorder="1" applyAlignment="1" applyProtection="1">
      <alignment horizontal="center" vertical="center"/>
      <protection hidden="1"/>
    </xf>
    <xf numFmtId="0" fontId="3" fillId="0" borderId="7" xfId="0" applyFont="1" applyBorder="1" applyProtection="1">
      <protection hidden="1"/>
    </xf>
    <xf numFmtId="0" fontId="27" fillId="4" borderId="4" xfId="0" applyFont="1" applyFill="1" applyBorder="1" applyAlignment="1">
      <alignment horizontal="center" vertical="center" wrapText="1"/>
    </xf>
    <xf numFmtId="0" fontId="27" fillId="4" borderId="46" xfId="0" applyFont="1" applyFill="1" applyBorder="1" applyAlignment="1">
      <alignment horizontal="center" vertical="center" wrapText="1"/>
    </xf>
    <xf numFmtId="0" fontId="6" fillId="2" borderId="43" xfId="0" applyFont="1" applyFill="1" applyBorder="1" applyAlignment="1">
      <alignment horizontal="center" vertical="center"/>
    </xf>
    <xf numFmtId="0" fontId="3" fillId="0" borderId="44" xfId="0" applyFont="1" applyBorder="1"/>
    <xf numFmtId="0" fontId="6" fillId="0" borderId="5" xfId="0" applyFont="1" applyBorder="1" applyAlignment="1">
      <alignment horizontal="center" vertical="center"/>
    </xf>
    <xf numFmtId="0" fontId="5" fillId="0" borderId="12" xfId="0" applyFont="1" applyBorder="1" applyAlignment="1">
      <alignment horizontal="left" vertical="center"/>
    </xf>
    <xf numFmtId="0" fontId="3" fillId="0" borderId="13" xfId="0" applyFont="1" applyBorder="1"/>
    <xf numFmtId="0" fontId="3" fillId="0" borderId="14" xfId="0" applyFont="1" applyBorder="1"/>
    <xf numFmtId="0" fontId="6" fillId="2" borderId="41" xfId="0" applyFont="1" applyFill="1" applyBorder="1" applyAlignment="1">
      <alignment horizontal="center" vertical="center"/>
    </xf>
    <xf numFmtId="0" fontId="3" fillId="0" borderId="42" xfId="0" applyFont="1" applyBorder="1"/>
  </cellXfs>
  <cellStyles count="1">
    <cellStyle name="Normal" xfId="0" builtinId="0"/>
  </cellStyles>
  <dxfs count="18">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CCCCCC"/>
        <name val="Liberation Sans1"/>
      </font>
      <fill>
        <patternFill patternType="solid">
          <fgColor rgb="FFCCCCCC"/>
          <bgColor rgb="FFCCCCCC"/>
        </patternFill>
      </fill>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FFFFFF"/>
        <name val="Liberation Sans1"/>
      </font>
      <fill>
        <patternFill patternType="none"/>
      </fill>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FFFFFF"/>
        <name val="Liberation Sans1"/>
      </font>
      <fill>
        <patternFill patternType="none"/>
      </fill>
    </dxf>
    <dxf>
      <font>
        <color rgb="FFFFFFFF"/>
        <name val="Liberation Sans1"/>
      </font>
      <fill>
        <patternFill patternType="none"/>
      </fill>
    </dxf>
    <dxf>
      <font>
        <color rgb="FFDDDDDD"/>
        <name val="Liberation Sans1"/>
      </font>
      <numFmt numFmtId="164" formatCode="[$R$-416]\ #,##0.00;[Red]\-[$R$-416]\ #,##0.00"/>
      <fill>
        <patternFill patternType="solid">
          <fgColor rgb="FFDDDDDD"/>
          <bgColor rgb="FFDDDDDD"/>
        </patternFill>
      </fill>
      <border>
        <left style="thin">
          <color rgb="FF000000"/>
        </left>
        <right style="thin">
          <color rgb="FF000000"/>
        </right>
        <top style="thin">
          <color rgb="FF000000"/>
        </top>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70AD47"/>
        <name val="Liberation Sans1"/>
      </font>
      <fill>
        <patternFill patternType="none"/>
      </fill>
    </dxf>
    <dxf>
      <font>
        <b/>
        <color rgb="FFFF0000"/>
        <name val="Liberation Sans1"/>
      </font>
      <fill>
        <patternFill patternType="none"/>
      </fill>
    </dxf>
    <dxf>
      <font>
        <b/>
        <color rgb="FFFFFFFF"/>
      </font>
      <fill>
        <patternFill patternType="solid">
          <fgColor rgb="FF990000"/>
          <bgColor rgb="FF990000"/>
        </patternFill>
      </fill>
    </dxf>
    <dxf>
      <font>
        <b/>
        <color rgb="FFFF0000"/>
      </font>
      <fill>
        <patternFill patternType="none"/>
      </fill>
    </dxf>
    <dxf>
      <font>
        <b/>
        <color rgb="FF228B22"/>
      </font>
      <fill>
        <patternFill patternType="none"/>
      </fill>
    </dxf>
    <dxf>
      <font>
        <b/>
        <color rgb="FF00B050"/>
        <name val="Liberation Sans1"/>
      </font>
      <fill>
        <patternFill patternType="none"/>
      </fill>
    </dxf>
    <dxf>
      <font>
        <b/>
        <color rgb="FFFF0000"/>
        <name val="Liberation Sans1"/>
      </font>
      <fill>
        <patternFill patternType="none"/>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24" Type="http://schemas.microsoft.com/office/2017/10/relationships/person" Target="persons/person.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5000625" cy="9429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5000625" cy="942975"/>
    <xdr:pic>
      <xdr:nvPicPr>
        <xdr:cNvPr id="2" name="image1.png"/>
        <xdr:cNvPicPr preferRelativeResize="0"/>
      </xdr:nvPicPr>
      <xdr:blipFill>
        <a:blip xmlns:r="http://schemas.openxmlformats.org/officeDocument/2006/relationships" r:embed="rId1" cstate="print"/>
        <a:stretch>
          <a:fillRect/>
        </a:stretch>
      </xdr:blipFill>
      <xdr:spPr>
        <a:xfrm>
          <a:off x="0" y="0"/>
          <a:ext cx="5000625" cy="9429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0</xdr:row>
      <xdr:rowOff>0</xdr:rowOff>
    </xdr:from>
    <xdr:ext cx="4981575" cy="9334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Liberation Sans1"/>
        <a:ea typeface="Liberation Sans1"/>
        <a:cs typeface="Liberation Sans1"/>
      </a:majorFont>
      <a:minorFont>
        <a:latin typeface="Liberation Sans1"/>
        <a:ea typeface="Liberation Sans1"/>
        <a:cs typeface="Liberation Sans1"/>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AI996"/>
  <sheetViews>
    <sheetView tabSelected="1" view="pageBreakPreview" topLeftCell="A88" zoomScale="50" zoomScaleNormal="60" zoomScaleSheetLayoutView="50" workbookViewId="0">
      <selection activeCell="A98" sqref="A98:J98"/>
    </sheetView>
  </sheetViews>
  <sheetFormatPr defaultColWidth="14.42578125" defaultRowHeight="15" customHeight="1"/>
  <cols>
    <col min="1" max="1" width="13.42578125" customWidth="1"/>
    <col min="2" max="2" width="19.5703125" customWidth="1"/>
    <col min="3" max="3" width="22.42578125" customWidth="1"/>
    <col min="4" max="4" width="95" customWidth="1"/>
    <col min="5" max="5" width="16.140625" customWidth="1"/>
    <col min="6" max="6" width="22.85546875" customWidth="1"/>
    <col min="7" max="7" width="22.140625" customWidth="1"/>
    <col min="8" max="8" width="25" customWidth="1"/>
    <col min="9" max="9" width="27.5703125" customWidth="1"/>
    <col min="10" max="10" width="26.7109375" customWidth="1"/>
    <col min="11" max="11" width="19.5703125" customWidth="1"/>
    <col min="12" max="12" width="20.140625" customWidth="1"/>
    <col min="13" max="13" width="33.28515625" customWidth="1"/>
    <col min="14" max="14" width="22.5703125" customWidth="1"/>
    <col min="15" max="15" width="24.28515625" customWidth="1"/>
    <col min="16" max="35" width="12.140625" customWidth="1"/>
  </cols>
  <sheetData>
    <row r="1" spans="1:35" ht="24.75" customHeight="1">
      <c r="A1" s="1"/>
      <c r="B1" s="1"/>
      <c r="C1" s="2"/>
      <c r="D1" s="1"/>
      <c r="E1" s="1"/>
      <c r="F1" s="3"/>
      <c r="G1" s="4"/>
      <c r="H1" s="289"/>
      <c r="I1" s="290"/>
      <c r="J1" s="291"/>
      <c r="K1" s="5"/>
      <c r="L1" s="5"/>
      <c r="M1" s="5"/>
      <c r="N1" s="5"/>
      <c r="O1" s="5"/>
      <c r="P1" s="5"/>
      <c r="Q1" s="5"/>
      <c r="R1" s="5"/>
      <c r="S1" s="5"/>
      <c r="T1" s="5"/>
      <c r="U1" s="5"/>
      <c r="V1" s="5"/>
      <c r="W1" s="5"/>
      <c r="X1" s="5"/>
      <c r="Y1" s="5"/>
      <c r="Z1" s="5"/>
      <c r="AA1" s="5"/>
      <c r="AB1" s="5"/>
      <c r="AC1" s="5"/>
      <c r="AD1" s="5"/>
      <c r="AE1" s="5"/>
      <c r="AF1" s="5"/>
      <c r="AG1" s="5"/>
      <c r="AH1" s="5"/>
      <c r="AI1" s="5"/>
    </row>
    <row r="2" spans="1:35" ht="24.75" customHeight="1">
      <c r="A2" s="6"/>
      <c r="B2" s="6"/>
      <c r="C2" s="7"/>
      <c r="D2" s="6"/>
      <c r="E2" s="6"/>
      <c r="F2" s="8"/>
      <c r="G2" s="9"/>
      <c r="H2" s="10"/>
      <c r="I2" s="10"/>
      <c r="J2" s="11"/>
      <c r="K2" s="12"/>
      <c r="L2" s="12"/>
      <c r="M2" s="12"/>
      <c r="N2" s="12"/>
      <c r="O2" s="12"/>
      <c r="P2" s="12"/>
      <c r="Q2" s="12"/>
      <c r="R2" s="12"/>
      <c r="S2" s="12"/>
      <c r="T2" s="12"/>
      <c r="U2" s="12"/>
      <c r="V2" s="12"/>
      <c r="W2" s="12"/>
      <c r="X2" s="12"/>
      <c r="Y2" s="12"/>
      <c r="Z2" s="12"/>
      <c r="AA2" s="12"/>
      <c r="AB2" s="12"/>
      <c r="AC2" s="12"/>
      <c r="AD2" s="12"/>
      <c r="AE2" s="12"/>
      <c r="AF2" s="12"/>
      <c r="AG2" s="12"/>
      <c r="AH2" s="12"/>
      <c r="AI2" s="12"/>
    </row>
    <row r="3" spans="1:35" ht="24.75" customHeight="1">
      <c r="A3" s="6"/>
      <c r="B3" s="6"/>
      <c r="C3" s="7"/>
      <c r="D3" s="6"/>
      <c r="E3" s="6"/>
      <c r="F3" s="8"/>
      <c r="G3" s="9"/>
      <c r="H3" s="13"/>
      <c r="I3" s="13"/>
      <c r="J3" s="14"/>
      <c r="K3" s="12"/>
      <c r="L3" s="12"/>
      <c r="M3" s="12"/>
      <c r="N3" s="12"/>
      <c r="O3" s="12"/>
      <c r="P3" s="12"/>
      <c r="Q3" s="12"/>
      <c r="R3" s="12"/>
      <c r="S3" s="12"/>
      <c r="T3" s="12"/>
      <c r="U3" s="12"/>
      <c r="V3" s="12"/>
      <c r="W3" s="12"/>
      <c r="X3" s="12"/>
      <c r="Y3" s="12"/>
      <c r="Z3" s="12"/>
      <c r="AA3" s="12"/>
      <c r="AB3" s="12"/>
      <c r="AC3" s="12"/>
      <c r="AD3" s="12"/>
      <c r="AE3" s="12"/>
      <c r="AF3" s="12"/>
      <c r="AG3" s="12"/>
      <c r="AH3" s="12"/>
      <c r="AI3" s="12"/>
    </row>
    <row r="4" spans="1:35" ht="30" customHeight="1">
      <c r="A4" s="292" t="s">
        <v>30</v>
      </c>
      <c r="B4" s="281"/>
      <c r="C4" s="281"/>
      <c r="D4" s="281"/>
      <c r="E4" s="281"/>
      <c r="F4" s="281"/>
      <c r="G4" s="281"/>
      <c r="H4" s="282"/>
      <c r="I4" s="15" t="s">
        <v>32</v>
      </c>
      <c r="J4" s="16">
        <v>46287</v>
      </c>
      <c r="K4" s="12"/>
      <c r="L4" s="12"/>
      <c r="M4" s="12"/>
      <c r="N4" s="12"/>
      <c r="O4" s="12"/>
      <c r="P4" s="12"/>
      <c r="Q4" s="12"/>
      <c r="R4" s="12"/>
      <c r="S4" s="12"/>
      <c r="T4" s="12"/>
      <c r="U4" s="12"/>
      <c r="V4" s="12"/>
      <c r="W4" s="12"/>
      <c r="X4" s="12"/>
      <c r="Y4" s="12"/>
      <c r="Z4" s="12"/>
      <c r="AA4" s="12"/>
      <c r="AB4" s="12"/>
      <c r="AC4" s="12"/>
      <c r="AD4" s="12"/>
      <c r="AE4" s="12"/>
      <c r="AF4" s="12"/>
      <c r="AG4" s="12"/>
      <c r="AH4" s="12"/>
      <c r="AI4" s="12"/>
    </row>
    <row r="5" spans="1:35" ht="24.75" customHeight="1">
      <c r="A5" s="18" t="s">
        <v>37</v>
      </c>
      <c r="B5" s="293" t="s">
        <v>38</v>
      </c>
      <c r="C5" s="281"/>
      <c r="D5" s="281"/>
      <c r="E5" s="281"/>
      <c r="F5" s="281"/>
      <c r="G5" s="281"/>
      <c r="H5" s="282"/>
      <c r="I5" s="15" t="s">
        <v>41</v>
      </c>
      <c r="J5" s="19">
        <v>0.2354</v>
      </c>
      <c r="K5" s="12"/>
      <c r="L5" s="12"/>
      <c r="M5" s="12"/>
      <c r="N5" s="12"/>
      <c r="O5" s="12"/>
      <c r="P5" s="12"/>
      <c r="Q5" s="12"/>
      <c r="R5" s="12"/>
      <c r="S5" s="12"/>
      <c r="T5" s="12"/>
      <c r="U5" s="12"/>
      <c r="V5" s="12"/>
      <c r="W5" s="12"/>
      <c r="X5" s="12"/>
      <c r="Y5" s="12"/>
      <c r="Z5" s="12"/>
      <c r="AA5" s="12"/>
      <c r="AB5" s="12"/>
      <c r="AC5" s="12"/>
      <c r="AD5" s="12"/>
      <c r="AE5" s="12"/>
      <c r="AF5" s="12"/>
      <c r="AG5" s="12"/>
      <c r="AH5" s="12"/>
      <c r="AI5" s="12"/>
    </row>
    <row r="6" spans="1:35" ht="24.75" customHeight="1">
      <c r="A6" s="18" t="s">
        <v>45</v>
      </c>
      <c r="B6" s="293" t="s">
        <v>46</v>
      </c>
      <c r="C6" s="281"/>
      <c r="D6" s="281"/>
      <c r="E6" s="281"/>
      <c r="F6" s="281"/>
      <c r="G6" s="281"/>
      <c r="H6" s="282"/>
      <c r="I6" s="15" t="s">
        <v>47</v>
      </c>
      <c r="J6" s="21">
        <v>900</v>
      </c>
      <c r="K6" s="12"/>
      <c r="L6" s="12"/>
      <c r="M6" s="12"/>
      <c r="N6" s="12"/>
      <c r="O6" s="12"/>
      <c r="P6" s="12"/>
      <c r="Q6" s="12"/>
      <c r="R6" s="12"/>
      <c r="S6" s="12"/>
      <c r="T6" s="12"/>
      <c r="U6" s="12"/>
      <c r="V6" s="12"/>
      <c r="W6" s="12"/>
      <c r="X6" s="12"/>
      <c r="Y6" s="12"/>
      <c r="Z6" s="12"/>
      <c r="AA6" s="12"/>
      <c r="AB6" s="12"/>
      <c r="AC6" s="12"/>
      <c r="AD6" s="12"/>
      <c r="AE6" s="12"/>
      <c r="AF6" s="12"/>
      <c r="AG6" s="12"/>
      <c r="AH6" s="12"/>
      <c r="AI6" s="12"/>
    </row>
    <row r="7" spans="1:35" ht="13.5" customHeight="1">
      <c r="A7" s="22"/>
      <c r="B7" s="5"/>
      <c r="C7" s="23"/>
      <c r="D7" s="24"/>
      <c r="E7" s="24"/>
      <c r="F7" s="25"/>
      <c r="G7" s="26"/>
      <c r="H7" s="24"/>
      <c r="I7" s="24"/>
      <c r="J7" s="27"/>
      <c r="K7" s="283"/>
      <c r="L7" s="284"/>
      <c r="M7" s="29"/>
      <c r="N7" s="29"/>
      <c r="O7" s="5"/>
      <c r="P7" s="5"/>
      <c r="Q7" s="5"/>
      <c r="R7" s="5"/>
      <c r="S7" s="5"/>
      <c r="T7" s="5"/>
      <c r="U7" s="5"/>
      <c r="V7" s="5"/>
      <c r="W7" s="5"/>
      <c r="X7" s="5"/>
      <c r="Y7" s="5"/>
      <c r="Z7" s="5"/>
      <c r="AA7" s="5"/>
      <c r="AB7" s="5"/>
      <c r="AC7" s="5"/>
      <c r="AD7" s="5"/>
      <c r="AE7" s="5"/>
      <c r="AF7" s="5"/>
      <c r="AG7" s="5"/>
      <c r="AH7" s="5"/>
      <c r="AI7" s="5"/>
    </row>
    <row r="8" spans="1:35" ht="79.5" customHeight="1">
      <c r="A8" s="30" t="s">
        <v>61</v>
      </c>
      <c r="B8" s="30" t="s">
        <v>64</v>
      </c>
      <c r="C8" s="31" t="s">
        <v>65</v>
      </c>
      <c r="D8" s="30" t="s">
        <v>66</v>
      </c>
      <c r="E8" s="30" t="s">
        <v>67</v>
      </c>
      <c r="F8" s="32" t="s">
        <v>68</v>
      </c>
      <c r="G8" s="33" t="s">
        <v>69</v>
      </c>
      <c r="H8" s="31" t="s">
        <v>70</v>
      </c>
      <c r="I8" s="31" t="s">
        <v>71</v>
      </c>
      <c r="J8" s="31" t="s">
        <v>72</v>
      </c>
      <c r="K8" s="34" t="s">
        <v>74</v>
      </c>
      <c r="L8" s="34" t="s">
        <v>75</v>
      </c>
      <c r="M8" s="35" t="s">
        <v>76</v>
      </c>
      <c r="N8" s="29"/>
      <c r="O8" s="36" t="s">
        <v>80</v>
      </c>
      <c r="P8" s="5"/>
      <c r="Q8" s="5"/>
      <c r="R8" s="37"/>
      <c r="S8" s="5"/>
      <c r="T8" s="5"/>
      <c r="U8" s="5"/>
      <c r="V8" s="5"/>
      <c r="W8" s="5"/>
      <c r="X8" s="5"/>
      <c r="Y8" s="5"/>
      <c r="Z8" s="5"/>
      <c r="AA8" s="5"/>
      <c r="AB8" s="5"/>
      <c r="AC8" s="5"/>
      <c r="AD8" s="5"/>
      <c r="AE8" s="5"/>
      <c r="AF8" s="5"/>
      <c r="AG8" s="5"/>
      <c r="AH8" s="5"/>
      <c r="AI8" s="5"/>
    </row>
    <row r="9" spans="1:35" ht="39.75" customHeight="1">
      <c r="A9" s="38">
        <v>1</v>
      </c>
      <c r="B9" s="39"/>
      <c r="C9" s="40"/>
      <c r="D9" s="39" t="s">
        <v>87</v>
      </c>
      <c r="E9" s="39"/>
      <c r="F9" s="41"/>
      <c r="G9" s="42"/>
      <c r="H9" s="39"/>
      <c r="I9" s="39"/>
      <c r="J9" s="43"/>
      <c r="K9" s="44">
        <f t="shared" ref="K9:L9" si="0">I25</f>
        <v>36727.54</v>
      </c>
      <c r="L9" s="44">
        <f t="shared" si="0"/>
        <v>45354.32</v>
      </c>
      <c r="M9" s="45" t="s">
        <v>103</v>
      </c>
      <c r="N9" s="46">
        <f>A9</f>
        <v>1</v>
      </c>
      <c r="O9" s="47" t="str">
        <f>IF(L9=SUM(L10:L25),"OK","NOK")</f>
        <v>OK</v>
      </c>
      <c r="P9" s="5"/>
      <c r="Q9" s="5"/>
      <c r="R9" s="5"/>
      <c r="S9" s="37"/>
      <c r="T9" s="37"/>
      <c r="U9" s="37"/>
      <c r="V9" s="37"/>
      <c r="W9" s="37"/>
      <c r="X9" s="37"/>
      <c r="Y9" s="37"/>
      <c r="Z9" s="37"/>
      <c r="AA9" s="37"/>
      <c r="AB9" s="37"/>
      <c r="AC9" s="37"/>
      <c r="AD9" s="37"/>
      <c r="AE9" s="37"/>
      <c r="AF9" s="37"/>
      <c r="AG9" s="37"/>
      <c r="AH9" s="37"/>
      <c r="AI9" s="37"/>
    </row>
    <row r="10" spans="1:35" ht="39.75" customHeight="1">
      <c r="A10" s="48" t="s">
        <v>109</v>
      </c>
      <c r="B10" s="49"/>
      <c r="C10" s="50"/>
      <c r="D10" s="51" t="s">
        <v>114</v>
      </c>
      <c r="E10" s="52"/>
      <c r="F10" s="53"/>
      <c r="G10" s="54"/>
      <c r="H10" s="55" t="s">
        <v>123</v>
      </c>
      <c r="I10" s="57">
        <f t="shared" ref="I10:J10" si="1">SUBTOTAL(9,I11:I14)</f>
        <v>12656.52</v>
      </c>
      <c r="J10" s="57">
        <f t="shared" si="1"/>
        <v>15635.580000000002</v>
      </c>
      <c r="K10" s="58">
        <f t="shared" ref="K10:L10" si="2">SUM(I11:I14)</f>
        <v>12656.52</v>
      </c>
      <c r="L10" s="58">
        <f t="shared" si="2"/>
        <v>15635.580000000002</v>
      </c>
      <c r="M10" s="59"/>
      <c r="N10" s="37"/>
      <c r="O10" s="5"/>
      <c r="P10" s="5"/>
      <c r="Q10" s="5"/>
      <c r="R10" s="5"/>
      <c r="S10" s="37"/>
      <c r="T10" s="37"/>
      <c r="U10" s="37"/>
      <c r="V10" s="37"/>
      <c r="W10" s="37"/>
      <c r="X10" s="37"/>
      <c r="Y10" s="37"/>
      <c r="Z10" s="37"/>
      <c r="AA10" s="37"/>
      <c r="AB10" s="37"/>
      <c r="AC10" s="37"/>
      <c r="AD10" s="37"/>
      <c r="AE10" s="37"/>
      <c r="AF10" s="37"/>
      <c r="AG10" s="37"/>
      <c r="AH10" s="37"/>
      <c r="AI10" s="37"/>
    </row>
    <row r="11" spans="1:35" ht="60" customHeight="1">
      <c r="A11" s="60" t="s">
        <v>9</v>
      </c>
      <c r="B11" s="61" t="s">
        <v>11</v>
      </c>
      <c r="C11" s="62" t="s">
        <v>10</v>
      </c>
      <c r="D11" s="63" t="s">
        <v>1280</v>
      </c>
      <c r="E11" s="64" t="s">
        <v>13</v>
      </c>
      <c r="F11" s="65">
        <v>6</v>
      </c>
      <c r="G11" s="67">
        <v>450.11</v>
      </c>
      <c r="H11" s="67">
        <f t="shared" ref="H11:H14" si="3">TRUNC(G11*(1+$J$5),2)</f>
        <v>556.05999999999995</v>
      </c>
      <c r="I11" s="67">
        <f t="shared" ref="I11:I14" si="4">TRUNC(G11*F11,2)</f>
        <v>2700.66</v>
      </c>
      <c r="J11" s="67">
        <f t="shared" ref="J11:J14" si="5">TRUNC(H11*F11,2)</f>
        <v>3336.36</v>
      </c>
      <c r="K11" s="37"/>
      <c r="L11" s="37"/>
      <c r="M11" s="59"/>
      <c r="N11" s="37"/>
      <c r="O11" s="5"/>
      <c r="P11" s="5"/>
      <c r="Q11" s="5"/>
      <c r="R11" s="5"/>
      <c r="S11" s="37"/>
      <c r="T11" s="37"/>
      <c r="U11" s="37"/>
      <c r="V11" s="37"/>
      <c r="W11" s="37"/>
      <c r="X11" s="37"/>
      <c r="Y11" s="37"/>
      <c r="Z11" s="37"/>
      <c r="AA11" s="37"/>
      <c r="AB11" s="37"/>
      <c r="AC11" s="37"/>
      <c r="AD11" s="37"/>
      <c r="AE11" s="37"/>
      <c r="AF11" s="37"/>
      <c r="AG11" s="37"/>
      <c r="AH11" s="37"/>
      <c r="AI11" s="37"/>
    </row>
    <row r="12" spans="1:35" ht="60" customHeight="1">
      <c r="A12" s="60" t="s">
        <v>31</v>
      </c>
      <c r="B12" s="61" t="s">
        <v>33</v>
      </c>
      <c r="C12" s="62" t="s">
        <v>10</v>
      </c>
      <c r="D12" s="63" t="s">
        <v>1281</v>
      </c>
      <c r="E12" s="64" t="s">
        <v>35</v>
      </c>
      <c r="F12" s="65">
        <v>3</v>
      </c>
      <c r="G12" s="67">
        <v>1259.83</v>
      </c>
      <c r="H12" s="67">
        <f t="shared" si="3"/>
        <v>1556.39</v>
      </c>
      <c r="I12" s="67">
        <f t="shared" si="4"/>
        <v>3779.49</v>
      </c>
      <c r="J12" s="67">
        <f t="shared" si="5"/>
        <v>4669.17</v>
      </c>
      <c r="K12" s="37"/>
      <c r="L12" s="37"/>
      <c r="M12" s="59"/>
      <c r="N12" s="37"/>
      <c r="O12" s="5"/>
      <c r="P12" s="5"/>
      <c r="Q12" s="5"/>
      <c r="R12" s="5"/>
      <c r="S12" s="37"/>
      <c r="T12" s="37"/>
      <c r="U12" s="37"/>
      <c r="V12" s="37"/>
      <c r="W12" s="37"/>
      <c r="X12" s="37"/>
      <c r="Y12" s="37"/>
      <c r="Z12" s="37"/>
      <c r="AA12" s="37"/>
      <c r="AB12" s="37"/>
      <c r="AC12" s="37"/>
      <c r="AD12" s="37"/>
      <c r="AE12" s="37"/>
      <c r="AF12" s="37"/>
      <c r="AG12" s="37"/>
      <c r="AH12" s="37"/>
      <c r="AI12" s="37"/>
    </row>
    <row r="13" spans="1:35" ht="60" customHeight="1">
      <c r="A13" s="60" t="s">
        <v>42</v>
      </c>
      <c r="B13" s="61" t="s">
        <v>43</v>
      </c>
      <c r="C13" s="62" t="s">
        <v>10</v>
      </c>
      <c r="D13" s="63" t="s">
        <v>1282</v>
      </c>
      <c r="E13" s="64" t="s">
        <v>35</v>
      </c>
      <c r="F13" s="65">
        <v>3</v>
      </c>
      <c r="G13" s="67">
        <v>1010.89</v>
      </c>
      <c r="H13" s="67">
        <f t="shared" si="3"/>
        <v>1248.8499999999999</v>
      </c>
      <c r="I13" s="67">
        <f t="shared" si="4"/>
        <v>3032.67</v>
      </c>
      <c r="J13" s="67">
        <f t="shared" si="5"/>
        <v>3746.55</v>
      </c>
      <c r="K13" s="37"/>
      <c r="L13" s="37"/>
      <c r="M13" s="59"/>
      <c r="N13" s="37"/>
      <c r="O13" s="5"/>
      <c r="P13" s="5"/>
      <c r="Q13" s="5"/>
      <c r="R13" s="5"/>
      <c r="S13" s="37"/>
      <c r="T13" s="37"/>
      <c r="U13" s="37"/>
      <c r="V13" s="37"/>
      <c r="W13" s="37"/>
      <c r="X13" s="37"/>
      <c r="Y13" s="37"/>
      <c r="Z13" s="37"/>
      <c r="AA13" s="37"/>
      <c r="AB13" s="37"/>
      <c r="AC13" s="37"/>
      <c r="AD13" s="37"/>
      <c r="AE13" s="37"/>
      <c r="AF13" s="37"/>
      <c r="AG13" s="37"/>
      <c r="AH13" s="37"/>
      <c r="AI13" s="37"/>
    </row>
    <row r="14" spans="1:35" ht="39.75" customHeight="1">
      <c r="A14" s="60" t="s">
        <v>58</v>
      </c>
      <c r="B14" s="61" t="s">
        <v>60</v>
      </c>
      <c r="C14" s="62" t="s">
        <v>59</v>
      </c>
      <c r="D14" s="63" t="s">
        <v>1283</v>
      </c>
      <c r="E14" s="64" t="s">
        <v>13</v>
      </c>
      <c r="F14" s="65">
        <v>90</v>
      </c>
      <c r="G14" s="67">
        <v>34.93</v>
      </c>
      <c r="H14" s="67">
        <f t="shared" si="3"/>
        <v>43.15</v>
      </c>
      <c r="I14" s="67">
        <f t="shared" si="4"/>
        <v>3143.7</v>
      </c>
      <c r="J14" s="67">
        <f t="shared" si="5"/>
        <v>3883.5</v>
      </c>
      <c r="K14" s="5"/>
      <c r="L14" s="5"/>
      <c r="M14" s="68"/>
      <c r="N14" s="5"/>
      <c r="O14" s="5"/>
      <c r="P14" s="5"/>
      <c r="Q14" s="5"/>
      <c r="R14" s="5"/>
      <c r="S14" s="5"/>
      <c r="T14" s="5"/>
      <c r="U14" s="5"/>
      <c r="V14" s="5"/>
      <c r="W14" s="5"/>
      <c r="X14" s="5"/>
      <c r="Y14" s="5"/>
      <c r="Z14" s="5"/>
      <c r="AA14" s="5"/>
      <c r="AB14" s="5"/>
      <c r="AC14" s="5"/>
      <c r="AD14" s="5"/>
      <c r="AE14" s="5"/>
      <c r="AF14" s="5"/>
      <c r="AG14" s="5"/>
      <c r="AH14" s="5"/>
      <c r="AI14" s="5"/>
    </row>
    <row r="15" spans="1:35" ht="39.75" customHeight="1">
      <c r="A15" s="48" t="s">
        <v>232</v>
      </c>
      <c r="B15" s="49"/>
      <c r="C15" s="50"/>
      <c r="D15" s="51" t="s">
        <v>249</v>
      </c>
      <c r="E15" s="52"/>
      <c r="F15" s="53"/>
      <c r="G15" s="54"/>
      <c r="H15" s="55" t="s">
        <v>123</v>
      </c>
      <c r="I15" s="57">
        <f t="shared" ref="I15:J15" si="6">SUBTOTAL(9,I16:I20)</f>
        <v>20952.91</v>
      </c>
      <c r="J15" s="57">
        <f t="shared" si="6"/>
        <v>25869.370000000003</v>
      </c>
      <c r="K15" s="58">
        <f t="shared" ref="K15:L15" si="7">SUM(I16:I20)</f>
        <v>20952.91</v>
      </c>
      <c r="L15" s="58">
        <f t="shared" si="7"/>
        <v>25869.370000000003</v>
      </c>
      <c r="M15" s="59"/>
      <c r="N15" s="37"/>
      <c r="O15" s="37"/>
      <c r="P15" s="37"/>
      <c r="Q15" s="37"/>
      <c r="R15" s="37"/>
      <c r="S15" s="37"/>
      <c r="T15" s="37"/>
      <c r="U15" s="37"/>
      <c r="V15" s="37"/>
      <c r="W15" s="37"/>
      <c r="X15" s="37"/>
      <c r="Y15" s="37"/>
      <c r="Z15" s="37"/>
      <c r="AA15" s="37"/>
      <c r="AB15" s="37"/>
      <c r="AC15" s="37"/>
      <c r="AD15" s="37"/>
      <c r="AE15" s="37"/>
      <c r="AF15" s="37"/>
      <c r="AG15" s="37"/>
      <c r="AH15" s="37"/>
      <c r="AI15" s="37"/>
    </row>
    <row r="16" spans="1:35" ht="79.5" customHeight="1">
      <c r="A16" s="60" t="s">
        <v>98</v>
      </c>
      <c r="B16" s="64">
        <v>98525</v>
      </c>
      <c r="C16" s="62" t="s">
        <v>99</v>
      </c>
      <c r="D16" s="63" t="s">
        <v>1284</v>
      </c>
      <c r="E16" s="64" t="s">
        <v>13</v>
      </c>
      <c r="F16" s="65">
        <v>900</v>
      </c>
      <c r="G16" s="67">
        <v>0.76</v>
      </c>
      <c r="H16" s="67">
        <f t="shared" ref="H16:H20" si="8">TRUNC(G16*(1+$J$5),2)</f>
        <v>0.93</v>
      </c>
      <c r="I16" s="67">
        <f t="shared" ref="I16:I20" si="9">TRUNC(G16*F16,2)</f>
        <v>684</v>
      </c>
      <c r="J16" s="67">
        <f t="shared" ref="J16:J20" si="10">TRUNC(H16*F16,2)</f>
        <v>837</v>
      </c>
      <c r="K16" s="5"/>
      <c r="L16" s="5"/>
      <c r="M16" s="68"/>
      <c r="N16" s="5"/>
      <c r="O16" s="5"/>
      <c r="P16" s="5"/>
      <c r="Q16" s="5"/>
      <c r="R16" s="5"/>
      <c r="S16" s="5"/>
      <c r="T16" s="5"/>
      <c r="U16" s="5"/>
      <c r="V16" s="5"/>
      <c r="W16" s="5"/>
      <c r="X16" s="5"/>
      <c r="Y16" s="5"/>
      <c r="Z16" s="5"/>
      <c r="AA16" s="5"/>
      <c r="AB16" s="5"/>
      <c r="AC16" s="5"/>
      <c r="AD16" s="5"/>
      <c r="AE16" s="5"/>
      <c r="AF16" s="5"/>
      <c r="AG16" s="5"/>
      <c r="AH16" s="5"/>
      <c r="AI16" s="5"/>
    </row>
    <row r="17" spans="1:35" ht="60" customHeight="1">
      <c r="A17" s="60" t="s">
        <v>118</v>
      </c>
      <c r="B17" s="69" t="s">
        <v>119</v>
      </c>
      <c r="C17" s="62" t="s">
        <v>10</v>
      </c>
      <c r="D17" s="63" t="s">
        <v>1285</v>
      </c>
      <c r="E17" s="64" t="s">
        <v>121</v>
      </c>
      <c r="F17" s="65">
        <v>135</v>
      </c>
      <c r="G17" s="67">
        <v>59.75</v>
      </c>
      <c r="H17" s="67">
        <f t="shared" si="8"/>
        <v>73.81</v>
      </c>
      <c r="I17" s="67">
        <f t="shared" si="9"/>
        <v>8066.25</v>
      </c>
      <c r="J17" s="67">
        <f t="shared" si="10"/>
        <v>9964.35</v>
      </c>
      <c r="K17" s="5"/>
      <c r="L17" s="5"/>
      <c r="M17" s="68"/>
      <c r="N17" s="5"/>
      <c r="O17" s="5"/>
      <c r="P17" s="5"/>
      <c r="Q17" s="5"/>
      <c r="R17" s="5"/>
      <c r="S17" s="5"/>
      <c r="T17" s="5"/>
      <c r="U17" s="5"/>
      <c r="V17" s="5"/>
      <c r="W17" s="5"/>
      <c r="X17" s="5"/>
      <c r="Y17" s="5"/>
      <c r="Z17" s="5"/>
      <c r="AA17" s="5"/>
      <c r="AB17" s="5"/>
      <c r="AC17" s="5"/>
      <c r="AD17" s="5"/>
      <c r="AE17" s="5"/>
      <c r="AF17" s="5"/>
      <c r="AG17" s="5"/>
      <c r="AH17" s="5"/>
      <c r="AI17" s="5"/>
    </row>
    <row r="18" spans="1:35" ht="99.75" customHeight="1">
      <c r="A18" s="60" t="s">
        <v>127</v>
      </c>
      <c r="B18" s="64">
        <v>100980</v>
      </c>
      <c r="C18" s="62" t="s">
        <v>99</v>
      </c>
      <c r="D18" s="63" t="s">
        <v>1286</v>
      </c>
      <c r="E18" s="64" t="s">
        <v>121</v>
      </c>
      <c r="F18" s="65">
        <v>199.26</v>
      </c>
      <c r="G18" s="67">
        <v>6.88</v>
      </c>
      <c r="H18" s="67">
        <f t="shared" si="8"/>
        <v>8.49</v>
      </c>
      <c r="I18" s="67">
        <f t="shared" si="9"/>
        <v>1370.9</v>
      </c>
      <c r="J18" s="67">
        <f t="shared" si="10"/>
        <v>1691.71</v>
      </c>
      <c r="K18" s="5"/>
      <c r="L18" s="5"/>
      <c r="M18" s="68"/>
      <c r="N18" s="5"/>
      <c r="O18" s="5"/>
      <c r="P18" s="5"/>
      <c r="Q18" s="5"/>
      <c r="R18" s="5"/>
      <c r="S18" s="5"/>
      <c r="T18" s="5"/>
      <c r="U18" s="5"/>
      <c r="V18" s="5"/>
      <c r="W18" s="5"/>
      <c r="X18" s="5"/>
      <c r="Y18" s="5"/>
      <c r="Z18" s="5"/>
      <c r="AA18" s="5"/>
      <c r="AB18" s="5"/>
      <c r="AC18" s="5"/>
      <c r="AD18" s="5"/>
      <c r="AE18" s="5"/>
      <c r="AF18" s="5"/>
      <c r="AG18" s="5"/>
      <c r="AH18" s="5"/>
      <c r="AI18" s="5"/>
    </row>
    <row r="19" spans="1:35" ht="79.5" customHeight="1">
      <c r="A19" s="60" t="s">
        <v>143</v>
      </c>
      <c r="B19" s="64">
        <v>95877</v>
      </c>
      <c r="C19" s="62" t="s">
        <v>99</v>
      </c>
      <c r="D19" s="63" t="s">
        <v>1287</v>
      </c>
      <c r="E19" s="64" t="s">
        <v>146</v>
      </c>
      <c r="F19" s="65">
        <v>2191.86</v>
      </c>
      <c r="G19" s="67">
        <v>2.09</v>
      </c>
      <c r="H19" s="67">
        <f t="shared" si="8"/>
        <v>2.58</v>
      </c>
      <c r="I19" s="67">
        <f t="shared" si="9"/>
        <v>4580.9799999999996</v>
      </c>
      <c r="J19" s="67">
        <f t="shared" si="10"/>
        <v>5654.99</v>
      </c>
      <c r="K19" s="5"/>
      <c r="L19" s="5"/>
      <c r="M19" s="68"/>
      <c r="N19" s="5"/>
      <c r="O19" s="5"/>
      <c r="P19" s="5"/>
      <c r="Q19" s="5"/>
      <c r="R19" s="5"/>
      <c r="S19" s="5"/>
      <c r="T19" s="5"/>
      <c r="U19" s="5"/>
      <c r="V19" s="5"/>
      <c r="W19" s="5"/>
      <c r="X19" s="5"/>
      <c r="Y19" s="5"/>
      <c r="Z19" s="5"/>
      <c r="AA19" s="5"/>
      <c r="AB19" s="5"/>
      <c r="AC19" s="5"/>
      <c r="AD19" s="5"/>
      <c r="AE19" s="5"/>
      <c r="AF19" s="5"/>
      <c r="AG19" s="5"/>
      <c r="AH19" s="5"/>
      <c r="AI19" s="5"/>
    </row>
    <row r="20" spans="1:35" ht="60" customHeight="1">
      <c r="A20" s="60" t="s">
        <v>150</v>
      </c>
      <c r="B20" s="64" t="s">
        <v>151</v>
      </c>
      <c r="C20" s="62" t="s">
        <v>10</v>
      </c>
      <c r="D20" s="63" t="s">
        <v>1288</v>
      </c>
      <c r="E20" s="64" t="s">
        <v>121</v>
      </c>
      <c r="F20" s="65">
        <v>199.26</v>
      </c>
      <c r="G20" s="67">
        <v>31.37</v>
      </c>
      <c r="H20" s="67">
        <f t="shared" si="8"/>
        <v>38.75</v>
      </c>
      <c r="I20" s="67">
        <f t="shared" si="9"/>
        <v>6250.78</v>
      </c>
      <c r="J20" s="67">
        <f t="shared" si="10"/>
        <v>7721.32</v>
      </c>
      <c r="K20" s="5"/>
      <c r="L20" s="5"/>
      <c r="M20" s="68"/>
      <c r="N20" s="5"/>
      <c r="O20" s="5"/>
      <c r="P20" s="5"/>
      <c r="Q20" s="5"/>
      <c r="R20" s="5"/>
      <c r="S20" s="5"/>
      <c r="T20" s="5"/>
      <c r="U20" s="5"/>
      <c r="V20" s="5"/>
      <c r="W20" s="5"/>
      <c r="X20" s="5"/>
      <c r="Y20" s="5"/>
      <c r="Z20" s="5"/>
      <c r="AA20" s="5"/>
      <c r="AB20" s="5"/>
      <c r="AC20" s="5"/>
      <c r="AD20" s="5"/>
      <c r="AE20" s="5"/>
      <c r="AF20" s="5"/>
      <c r="AG20" s="5"/>
      <c r="AH20" s="5"/>
      <c r="AI20" s="5"/>
    </row>
    <row r="21" spans="1:35" ht="39.75" customHeight="1">
      <c r="A21" s="48" t="s">
        <v>342</v>
      </c>
      <c r="B21" s="49"/>
      <c r="C21" s="50"/>
      <c r="D21" s="51" t="s">
        <v>362</v>
      </c>
      <c r="E21" s="52"/>
      <c r="F21" s="53"/>
      <c r="G21" s="54"/>
      <c r="H21" s="55" t="s">
        <v>123</v>
      </c>
      <c r="I21" s="57">
        <f t="shared" ref="I21:J21" si="11">SUBTOTAL(9,I22:I24)</f>
        <v>3118.11</v>
      </c>
      <c r="J21" s="57">
        <f t="shared" si="11"/>
        <v>3849.37</v>
      </c>
      <c r="K21" s="58">
        <f t="shared" ref="K21:L21" si="12">SUM(I22:I24)</f>
        <v>3118.11</v>
      </c>
      <c r="L21" s="58">
        <f t="shared" si="12"/>
        <v>3849.37</v>
      </c>
      <c r="M21" s="59"/>
      <c r="N21" s="37"/>
      <c r="O21" s="37"/>
      <c r="P21" s="37"/>
      <c r="Q21" s="37"/>
      <c r="R21" s="37"/>
      <c r="S21" s="37"/>
      <c r="T21" s="37"/>
      <c r="U21" s="37"/>
      <c r="V21" s="37"/>
      <c r="W21" s="37"/>
      <c r="X21" s="37"/>
      <c r="Y21" s="37"/>
      <c r="Z21" s="37"/>
      <c r="AA21" s="37"/>
      <c r="AB21" s="37"/>
      <c r="AC21" s="37"/>
      <c r="AD21" s="37"/>
      <c r="AE21" s="37"/>
      <c r="AF21" s="37"/>
      <c r="AG21" s="37"/>
      <c r="AH21" s="37"/>
      <c r="AI21" s="37"/>
    </row>
    <row r="22" spans="1:35" ht="39.75" customHeight="1">
      <c r="A22" s="60" t="s">
        <v>154</v>
      </c>
      <c r="B22" s="64" t="s">
        <v>155</v>
      </c>
      <c r="C22" s="62" t="s">
        <v>10</v>
      </c>
      <c r="D22" s="63" t="s">
        <v>1289</v>
      </c>
      <c r="E22" s="64" t="s">
        <v>157</v>
      </c>
      <c r="F22" s="65">
        <v>896.96</v>
      </c>
      <c r="G22" s="67">
        <v>2.56</v>
      </c>
      <c r="H22" s="67">
        <f t="shared" ref="H22:H24" si="13">TRUNC(G22*(1+$J$5),2)</f>
        <v>3.16</v>
      </c>
      <c r="I22" s="67">
        <f t="shared" ref="I22:I24" si="14">TRUNC(G22*F22,2)</f>
        <v>2296.21</v>
      </c>
      <c r="J22" s="67">
        <f t="shared" ref="J22:J24" si="15">TRUNC(H22*F22,2)</f>
        <v>2834.39</v>
      </c>
      <c r="K22" s="5"/>
      <c r="L22" s="5"/>
      <c r="M22" s="68"/>
      <c r="N22" s="5"/>
      <c r="O22" s="5"/>
      <c r="P22" s="5"/>
      <c r="Q22" s="5"/>
      <c r="R22" s="5"/>
      <c r="S22" s="5"/>
      <c r="T22" s="5"/>
      <c r="U22" s="5"/>
      <c r="V22" s="5"/>
      <c r="W22" s="5"/>
      <c r="X22" s="5"/>
      <c r="Y22" s="5"/>
      <c r="Z22" s="5"/>
      <c r="AA22" s="5"/>
      <c r="AB22" s="5"/>
      <c r="AC22" s="5"/>
      <c r="AD22" s="5"/>
      <c r="AE22" s="5"/>
      <c r="AF22" s="5"/>
      <c r="AG22" s="5"/>
      <c r="AH22" s="5"/>
      <c r="AI22" s="5"/>
    </row>
    <row r="23" spans="1:35" ht="60" customHeight="1">
      <c r="A23" s="60" t="s">
        <v>160</v>
      </c>
      <c r="B23" s="69" t="s">
        <v>161</v>
      </c>
      <c r="C23" s="62" t="s">
        <v>10</v>
      </c>
      <c r="D23" s="63" t="s">
        <v>1290</v>
      </c>
      <c r="E23" s="64" t="s">
        <v>27</v>
      </c>
      <c r="F23" s="65">
        <v>51</v>
      </c>
      <c r="G23" s="67">
        <v>5.3</v>
      </c>
      <c r="H23" s="67">
        <f t="shared" si="13"/>
        <v>6.54</v>
      </c>
      <c r="I23" s="67">
        <f t="shared" si="14"/>
        <v>270.3</v>
      </c>
      <c r="J23" s="67">
        <f t="shared" si="15"/>
        <v>333.54</v>
      </c>
      <c r="K23" s="5"/>
      <c r="L23" s="5"/>
      <c r="M23" s="68"/>
      <c r="N23" s="5"/>
      <c r="O23" s="5"/>
      <c r="P23" s="5"/>
      <c r="Q23" s="5"/>
      <c r="R23" s="5"/>
      <c r="S23" s="5"/>
      <c r="T23" s="5"/>
      <c r="U23" s="5"/>
      <c r="V23" s="5"/>
      <c r="W23" s="5"/>
      <c r="X23" s="5"/>
      <c r="Y23" s="5"/>
      <c r="Z23" s="5"/>
      <c r="AA23" s="5"/>
      <c r="AB23" s="5"/>
      <c r="AC23" s="5"/>
      <c r="AD23" s="5"/>
      <c r="AE23" s="5"/>
      <c r="AF23" s="5"/>
      <c r="AG23" s="5"/>
      <c r="AH23" s="5"/>
      <c r="AI23" s="5"/>
    </row>
    <row r="24" spans="1:35" ht="79.5" customHeight="1">
      <c r="A24" s="60" t="s">
        <v>173</v>
      </c>
      <c r="B24" s="64" t="s">
        <v>174</v>
      </c>
      <c r="C24" s="62" t="s">
        <v>10</v>
      </c>
      <c r="D24" s="63" t="s">
        <v>1291</v>
      </c>
      <c r="E24" s="64" t="s">
        <v>121</v>
      </c>
      <c r="F24" s="65">
        <v>4</v>
      </c>
      <c r="G24" s="67">
        <v>137.9</v>
      </c>
      <c r="H24" s="67">
        <f t="shared" si="13"/>
        <v>170.36</v>
      </c>
      <c r="I24" s="67">
        <f t="shared" si="14"/>
        <v>551.6</v>
      </c>
      <c r="J24" s="67">
        <f t="shared" si="15"/>
        <v>681.44</v>
      </c>
      <c r="K24" s="5"/>
      <c r="L24" s="5"/>
      <c r="M24" s="68"/>
      <c r="N24" s="5"/>
      <c r="O24" s="5"/>
      <c r="P24" s="5"/>
      <c r="Q24" s="5"/>
      <c r="R24" s="5"/>
      <c r="S24" s="5"/>
      <c r="T24" s="5"/>
      <c r="U24" s="5"/>
      <c r="V24" s="5"/>
      <c r="W24" s="5"/>
      <c r="X24" s="5"/>
      <c r="Y24" s="5"/>
      <c r="Z24" s="5"/>
      <c r="AA24" s="5"/>
      <c r="AB24" s="5"/>
      <c r="AC24" s="5"/>
      <c r="AD24" s="5"/>
      <c r="AE24" s="5"/>
      <c r="AF24" s="5"/>
      <c r="AG24" s="5"/>
      <c r="AH24" s="5"/>
      <c r="AI24" s="5"/>
    </row>
    <row r="25" spans="1:35" ht="39.75" customHeight="1">
      <c r="A25" s="70"/>
      <c r="B25" s="74"/>
      <c r="C25" s="75"/>
      <c r="D25" s="71"/>
      <c r="E25" s="52"/>
      <c r="F25" s="72"/>
      <c r="G25" s="76"/>
      <c r="H25" s="55" t="s">
        <v>432</v>
      </c>
      <c r="I25" s="57">
        <f t="shared" ref="I25:J25" si="16">SUBTOTAL(9,I10:I24)</f>
        <v>36727.54</v>
      </c>
      <c r="J25" s="57">
        <f t="shared" si="16"/>
        <v>45354.32</v>
      </c>
      <c r="K25" s="5"/>
      <c r="L25" s="5"/>
      <c r="M25" s="68"/>
      <c r="N25" s="5"/>
      <c r="O25" s="5"/>
      <c r="P25" s="5"/>
      <c r="Q25" s="5"/>
      <c r="R25" s="5"/>
      <c r="S25" s="5"/>
      <c r="T25" s="5"/>
      <c r="U25" s="5"/>
      <c r="V25" s="5"/>
      <c r="W25" s="5"/>
      <c r="X25" s="5"/>
      <c r="Y25" s="5"/>
      <c r="Z25" s="5"/>
      <c r="AA25" s="5"/>
      <c r="AB25" s="5"/>
      <c r="AC25" s="5"/>
      <c r="AD25" s="5"/>
      <c r="AE25" s="5"/>
      <c r="AF25" s="5"/>
      <c r="AG25" s="5"/>
      <c r="AH25" s="5"/>
      <c r="AI25" s="5"/>
    </row>
    <row r="26" spans="1:35" ht="39.75" customHeight="1">
      <c r="A26" s="38">
        <v>2</v>
      </c>
      <c r="B26" s="39"/>
      <c r="C26" s="40"/>
      <c r="D26" s="39" t="s">
        <v>441</v>
      </c>
      <c r="E26" s="39"/>
      <c r="F26" s="41"/>
      <c r="G26" s="42"/>
      <c r="H26" s="39"/>
      <c r="I26" s="39"/>
      <c r="J26" s="43"/>
      <c r="K26" s="44">
        <f t="shared" ref="K26:L26" si="17">I41</f>
        <v>71157.340000000011</v>
      </c>
      <c r="L26" s="44">
        <f t="shared" si="17"/>
        <v>87896.8</v>
      </c>
      <c r="M26" s="68"/>
      <c r="N26" s="46">
        <f>A26</f>
        <v>2</v>
      </c>
      <c r="O26" s="47" t="str">
        <f>IF(L26=SUM(L27:L40),"OK","NOK")</f>
        <v>OK</v>
      </c>
      <c r="P26" s="5"/>
      <c r="Q26" s="5"/>
      <c r="R26" s="5"/>
      <c r="S26" s="5"/>
      <c r="T26" s="5"/>
      <c r="U26" s="5"/>
      <c r="V26" s="5"/>
      <c r="W26" s="5"/>
      <c r="X26" s="5"/>
      <c r="Y26" s="5"/>
      <c r="Z26" s="5"/>
      <c r="AA26" s="5"/>
      <c r="AB26" s="5"/>
      <c r="AC26" s="5"/>
      <c r="AD26" s="5"/>
      <c r="AE26" s="5"/>
      <c r="AF26" s="5"/>
      <c r="AG26" s="5"/>
      <c r="AH26" s="5"/>
      <c r="AI26" s="5"/>
    </row>
    <row r="27" spans="1:35" ht="39.75" customHeight="1">
      <c r="A27" s="48" t="s">
        <v>403</v>
      </c>
      <c r="B27" s="49"/>
      <c r="C27" s="50"/>
      <c r="D27" s="51" t="s">
        <v>443</v>
      </c>
      <c r="E27" s="52"/>
      <c r="F27" s="53"/>
      <c r="G27" s="54"/>
      <c r="H27" s="55" t="s">
        <v>123</v>
      </c>
      <c r="I27" s="57">
        <f t="shared" ref="I27:J27" si="18">SUBTOTAL(9,I28:I33)</f>
        <v>29611.200000000001</v>
      </c>
      <c r="J27" s="57">
        <f t="shared" si="18"/>
        <v>36577.81</v>
      </c>
      <c r="K27" s="58">
        <f t="shared" ref="K27:L27" si="19">SUM(I28:I33)</f>
        <v>29611.200000000001</v>
      </c>
      <c r="L27" s="58">
        <f t="shared" si="19"/>
        <v>36577.81</v>
      </c>
      <c r="M27" s="59"/>
      <c r="N27" s="37"/>
      <c r="O27" s="37"/>
      <c r="P27" s="37"/>
      <c r="Q27" s="37"/>
      <c r="R27" s="37"/>
      <c r="S27" s="37"/>
      <c r="T27" s="37"/>
      <c r="U27" s="37"/>
      <c r="V27" s="37"/>
      <c r="W27" s="37"/>
      <c r="X27" s="37"/>
      <c r="Y27" s="37"/>
      <c r="Z27" s="37"/>
      <c r="AA27" s="37"/>
      <c r="AB27" s="37"/>
      <c r="AC27" s="37"/>
      <c r="AD27" s="37"/>
      <c r="AE27" s="37"/>
      <c r="AF27" s="37"/>
      <c r="AG27" s="37"/>
      <c r="AH27" s="37"/>
      <c r="AI27" s="37"/>
    </row>
    <row r="28" spans="1:35" ht="39.75" customHeight="1">
      <c r="A28" s="60" t="s">
        <v>184</v>
      </c>
      <c r="B28" s="61" t="s">
        <v>185</v>
      </c>
      <c r="C28" s="62" t="s">
        <v>10</v>
      </c>
      <c r="D28" s="63" t="s">
        <v>1292</v>
      </c>
      <c r="E28" s="64" t="s">
        <v>27</v>
      </c>
      <c r="F28" s="65">
        <v>57.3</v>
      </c>
      <c r="G28" s="67">
        <v>57.39</v>
      </c>
      <c r="H28" s="67">
        <f t="shared" ref="H28:H33" si="20">TRUNC(G28*(1+$J$5),2)</f>
        <v>70.89</v>
      </c>
      <c r="I28" s="67">
        <f t="shared" ref="I28:I33" si="21">TRUNC(G28*F28,2)</f>
        <v>3288.44</v>
      </c>
      <c r="J28" s="67">
        <f t="shared" ref="J28:J33" si="22">TRUNC(H28*F28,2)</f>
        <v>4061.99</v>
      </c>
      <c r="K28" s="5"/>
      <c r="L28" s="5"/>
      <c r="M28" s="68"/>
      <c r="N28" s="5"/>
      <c r="O28" s="5"/>
      <c r="P28" s="5"/>
      <c r="Q28" s="5"/>
      <c r="R28" s="5"/>
      <c r="S28" s="5"/>
      <c r="T28" s="5"/>
      <c r="U28" s="5"/>
      <c r="V28" s="5"/>
      <c r="W28" s="5"/>
      <c r="X28" s="5"/>
      <c r="Y28" s="5"/>
      <c r="Z28" s="5"/>
      <c r="AA28" s="5"/>
      <c r="AB28" s="5"/>
      <c r="AC28" s="5"/>
      <c r="AD28" s="5"/>
      <c r="AE28" s="5"/>
      <c r="AF28" s="5"/>
      <c r="AG28" s="5"/>
      <c r="AH28" s="5"/>
      <c r="AI28" s="5"/>
    </row>
    <row r="29" spans="1:35" ht="39.75" customHeight="1">
      <c r="A29" s="60" t="s">
        <v>204</v>
      </c>
      <c r="B29" s="61" t="s">
        <v>205</v>
      </c>
      <c r="C29" s="62" t="s">
        <v>10</v>
      </c>
      <c r="D29" s="63" t="s">
        <v>1293</v>
      </c>
      <c r="E29" s="64" t="s">
        <v>157</v>
      </c>
      <c r="F29" s="65">
        <v>24.75</v>
      </c>
      <c r="G29" s="67">
        <v>24.93</v>
      </c>
      <c r="H29" s="67">
        <f t="shared" si="20"/>
        <v>30.79</v>
      </c>
      <c r="I29" s="67">
        <f t="shared" si="21"/>
        <v>617.01</v>
      </c>
      <c r="J29" s="67">
        <f t="shared" si="22"/>
        <v>762.05</v>
      </c>
      <c r="K29" s="5"/>
      <c r="L29" s="5"/>
      <c r="M29" s="68"/>
      <c r="N29" s="5"/>
      <c r="O29" s="5"/>
      <c r="P29" s="5"/>
      <c r="Q29" s="5"/>
      <c r="R29" s="5"/>
      <c r="S29" s="5"/>
      <c r="T29" s="5"/>
      <c r="U29" s="5"/>
      <c r="V29" s="5"/>
      <c r="W29" s="5"/>
      <c r="X29" s="5"/>
      <c r="Y29" s="5"/>
      <c r="Z29" s="5"/>
      <c r="AA29" s="5"/>
      <c r="AB29" s="5"/>
      <c r="AC29" s="5"/>
      <c r="AD29" s="5"/>
      <c r="AE29" s="5"/>
      <c r="AF29" s="5"/>
      <c r="AG29" s="5"/>
      <c r="AH29" s="5"/>
      <c r="AI29" s="5"/>
    </row>
    <row r="30" spans="1:35" ht="60" customHeight="1">
      <c r="A30" s="60" t="s">
        <v>213</v>
      </c>
      <c r="B30" s="61" t="s">
        <v>214</v>
      </c>
      <c r="C30" s="62" t="s">
        <v>10</v>
      </c>
      <c r="D30" s="63" t="s">
        <v>1294</v>
      </c>
      <c r="E30" s="64" t="s">
        <v>157</v>
      </c>
      <c r="F30" s="65">
        <v>122.15</v>
      </c>
      <c r="G30" s="67">
        <v>31.53</v>
      </c>
      <c r="H30" s="67">
        <f t="shared" si="20"/>
        <v>38.950000000000003</v>
      </c>
      <c r="I30" s="67">
        <f t="shared" si="21"/>
        <v>3851.38</v>
      </c>
      <c r="J30" s="67">
        <f t="shared" si="22"/>
        <v>4757.74</v>
      </c>
      <c r="K30" s="5"/>
      <c r="L30" s="5"/>
      <c r="M30" s="68"/>
      <c r="N30" s="5"/>
      <c r="O30" s="5"/>
      <c r="P30" s="5"/>
      <c r="Q30" s="5"/>
      <c r="R30" s="5"/>
      <c r="S30" s="5"/>
      <c r="T30" s="5"/>
      <c r="U30" s="5"/>
      <c r="V30" s="5"/>
      <c r="W30" s="5"/>
      <c r="X30" s="5"/>
      <c r="Y30" s="5"/>
      <c r="Z30" s="5"/>
      <c r="AA30" s="5"/>
      <c r="AB30" s="5"/>
      <c r="AC30" s="5"/>
      <c r="AD30" s="5"/>
      <c r="AE30" s="5"/>
      <c r="AF30" s="5"/>
      <c r="AG30" s="5"/>
      <c r="AH30" s="5"/>
      <c r="AI30" s="5"/>
    </row>
    <row r="31" spans="1:35" ht="60" customHeight="1">
      <c r="A31" s="60" t="s">
        <v>218</v>
      </c>
      <c r="B31" s="61">
        <v>100717</v>
      </c>
      <c r="C31" s="62" t="s">
        <v>99</v>
      </c>
      <c r="D31" s="63" t="s">
        <v>1295</v>
      </c>
      <c r="E31" s="64" t="s">
        <v>13</v>
      </c>
      <c r="F31" s="65">
        <v>142.19</v>
      </c>
      <c r="G31" s="67">
        <v>12.79</v>
      </c>
      <c r="H31" s="67">
        <f t="shared" si="20"/>
        <v>15.8</v>
      </c>
      <c r="I31" s="67">
        <f t="shared" si="21"/>
        <v>1818.61</v>
      </c>
      <c r="J31" s="67">
        <f t="shared" si="22"/>
        <v>2246.6</v>
      </c>
      <c r="K31" s="5"/>
      <c r="L31" s="5"/>
      <c r="M31" s="68"/>
      <c r="N31" s="5"/>
      <c r="O31" s="5"/>
      <c r="P31" s="5"/>
      <c r="Q31" s="5"/>
      <c r="R31" s="5"/>
      <c r="S31" s="5"/>
      <c r="T31" s="5"/>
      <c r="U31" s="5"/>
      <c r="V31" s="5"/>
      <c r="W31" s="5"/>
      <c r="X31" s="5"/>
      <c r="Y31" s="5"/>
      <c r="Z31" s="5"/>
      <c r="AA31" s="5"/>
      <c r="AB31" s="5"/>
      <c r="AC31" s="5"/>
      <c r="AD31" s="5"/>
      <c r="AE31" s="5"/>
      <c r="AF31" s="5"/>
      <c r="AG31" s="5"/>
      <c r="AH31" s="5"/>
      <c r="AI31" s="5"/>
    </row>
    <row r="32" spans="1:35" ht="60" customHeight="1">
      <c r="A32" s="60" t="s">
        <v>228</v>
      </c>
      <c r="B32" s="61" t="s">
        <v>229</v>
      </c>
      <c r="C32" s="62" t="s">
        <v>10</v>
      </c>
      <c r="D32" s="63" t="s">
        <v>1296</v>
      </c>
      <c r="E32" s="64" t="s">
        <v>13</v>
      </c>
      <c r="F32" s="65">
        <v>361.16</v>
      </c>
      <c r="G32" s="67">
        <v>55.3</v>
      </c>
      <c r="H32" s="67">
        <f t="shared" si="20"/>
        <v>68.31</v>
      </c>
      <c r="I32" s="67">
        <f t="shared" si="21"/>
        <v>19972.14</v>
      </c>
      <c r="J32" s="67">
        <f t="shared" si="22"/>
        <v>24670.83</v>
      </c>
      <c r="K32" s="5"/>
      <c r="L32" s="5"/>
      <c r="M32" s="68"/>
      <c r="N32" s="5"/>
      <c r="O32" s="5"/>
      <c r="P32" s="5"/>
      <c r="Q32" s="5"/>
      <c r="R32" s="5"/>
      <c r="S32" s="5"/>
      <c r="T32" s="5"/>
      <c r="U32" s="5"/>
      <c r="V32" s="5"/>
      <c r="W32" s="5"/>
      <c r="X32" s="5"/>
      <c r="Y32" s="5"/>
      <c r="Z32" s="5"/>
      <c r="AA32" s="5"/>
      <c r="AB32" s="5"/>
      <c r="AC32" s="5"/>
      <c r="AD32" s="5"/>
      <c r="AE32" s="5"/>
      <c r="AF32" s="5"/>
      <c r="AG32" s="5"/>
      <c r="AH32" s="5"/>
      <c r="AI32" s="5"/>
    </row>
    <row r="33" spans="1:35" ht="39.75" customHeight="1">
      <c r="A33" s="60" t="s">
        <v>245</v>
      </c>
      <c r="B33" s="61" t="s">
        <v>246</v>
      </c>
      <c r="C33" s="62" t="s">
        <v>59</v>
      </c>
      <c r="D33" s="63" t="s">
        <v>1297</v>
      </c>
      <c r="E33" s="64" t="s">
        <v>13</v>
      </c>
      <c r="F33" s="65">
        <v>2.4</v>
      </c>
      <c r="G33" s="67">
        <v>26.51</v>
      </c>
      <c r="H33" s="67">
        <f t="shared" si="20"/>
        <v>32.75</v>
      </c>
      <c r="I33" s="67">
        <f t="shared" si="21"/>
        <v>63.62</v>
      </c>
      <c r="J33" s="67">
        <f t="shared" si="22"/>
        <v>78.599999999999994</v>
      </c>
      <c r="K33" s="5"/>
      <c r="L33" s="5"/>
      <c r="M33" s="68"/>
      <c r="N33" s="5"/>
      <c r="O33" s="5"/>
      <c r="P33" s="5"/>
      <c r="Q33" s="5"/>
      <c r="R33" s="5"/>
      <c r="S33" s="5"/>
      <c r="T33" s="5"/>
      <c r="U33" s="5"/>
      <c r="V33" s="5"/>
      <c r="W33" s="5"/>
      <c r="X33" s="5"/>
      <c r="Y33" s="5"/>
      <c r="Z33" s="5"/>
      <c r="AA33" s="5"/>
      <c r="AB33" s="5"/>
      <c r="AC33" s="5"/>
      <c r="AD33" s="5"/>
      <c r="AE33" s="5"/>
      <c r="AF33" s="5"/>
      <c r="AG33" s="5"/>
      <c r="AH33" s="5"/>
      <c r="AI33" s="5"/>
    </row>
    <row r="34" spans="1:35" ht="39.75" customHeight="1">
      <c r="A34" s="48" t="s">
        <v>496</v>
      </c>
      <c r="B34" s="49"/>
      <c r="C34" s="50"/>
      <c r="D34" s="51" t="s">
        <v>604</v>
      </c>
      <c r="E34" s="52"/>
      <c r="F34" s="53"/>
      <c r="G34" s="54"/>
      <c r="H34" s="55" t="s">
        <v>123</v>
      </c>
      <c r="I34" s="57">
        <f t="shared" ref="I34:J34" si="23">SUBTOTAL(9,I35)</f>
        <v>28834.65</v>
      </c>
      <c r="J34" s="57">
        <f t="shared" si="23"/>
        <v>35621.1</v>
      </c>
      <c r="K34" s="58">
        <f t="shared" ref="K34:L34" si="24">SUM(I35)</f>
        <v>28834.65</v>
      </c>
      <c r="L34" s="58">
        <f t="shared" si="24"/>
        <v>35621.1</v>
      </c>
      <c r="M34" s="59"/>
      <c r="N34" s="37"/>
      <c r="O34" s="37"/>
      <c r="P34" s="37"/>
      <c r="Q34" s="37"/>
      <c r="R34" s="37"/>
      <c r="S34" s="37"/>
      <c r="T34" s="37"/>
      <c r="U34" s="37"/>
      <c r="V34" s="37"/>
      <c r="W34" s="37"/>
      <c r="X34" s="37"/>
      <c r="Y34" s="37"/>
      <c r="Z34" s="37"/>
      <c r="AA34" s="37"/>
      <c r="AB34" s="37"/>
      <c r="AC34" s="37"/>
      <c r="AD34" s="37"/>
      <c r="AE34" s="37"/>
      <c r="AF34" s="37"/>
      <c r="AG34" s="37"/>
      <c r="AH34" s="37"/>
      <c r="AI34" s="37"/>
    </row>
    <row r="35" spans="1:35" ht="60" customHeight="1">
      <c r="A35" s="60" t="s">
        <v>252</v>
      </c>
      <c r="B35" s="61" t="s">
        <v>253</v>
      </c>
      <c r="C35" s="62" t="s">
        <v>59</v>
      </c>
      <c r="D35" s="63" t="s">
        <v>1298</v>
      </c>
      <c r="E35" s="64" t="s">
        <v>121</v>
      </c>
      <c r="F35" s="65">
        <v>135</v>
      </c>
      <c r="G35" s="67">
        <v>213.59</v>
      </c>
      <c r="H35" s="67">
        <f>TRUNC(G35*(1+$J$5),2)</f>
        <v>263.86</v>
      </c>
      <c r="I35" s="67">
        <f>TRUNC(G35*F35,2)</f>
        <v>28834.65</v>
      </c>
      <c r="J35" s="77">
        <f>TRUNC(H35*F35,2)</f>
        <v>35621.1</v>
      </c>
      <c r="K35" s="5"/>
      <c r="L35" s="5"/>
      <c r="M35" s="68"/>
      <c r="N35" s="5"/>
      <c r="O35" s="5"/>
      <c r="P35" s="5"/>
      <c r="Q35" s="5"/>
      <c r="R35" s="5"/>
      <c r="S35" s="5"/>
      <c r="T35" s="5"/>
      <c r="U35" s="5"/>
      <c r="V35" s="5"/>
      <c r="W35" s="5"/>
      <c r="X35" s="5"/>
      <c r="Y35" s="5"/>
      <c r="Z35" s="5"/>
      <c r="AA35" s="5"/>
      <c r="AB35" s="5"/>
      <c r="AC35" s="5"/>
      <c r="AD35" s="5"/>
      <c r="AE35" s="5"/>
      <c r="AF35" s="5"/>
      <c r="AG35" s="5"/>
      <c r="AH35" s="5"/>
      <c r="AI35" s="5"/>
    </row>
    <row r="36" spans="1:35" ht="39.75" customHeight="1">
      <c r="A36" s="48" t="s">
        <v>528</v>
      </c>
      <c r="B36" s="49"/>
      <c r="C36" s="50"/>
      <c r="D36" s="51" t="s">
        <v>622</v>
      </c>
      <c r="E36" s="52"/>
      <c r="F36" s="53"/>
      <c r="G36" s="54"/>
      <c r="H36" s="55" t="s">
        <v>123</v>
      </c>
      <c r="I36" s="57">
        <f t="shared" ref="I36:J36" si="25">SUBTOTAL(9,I37:I38)</f>
        <v>9769.39</v>
      </c>
      <c r="J36" s="57">
        <f t="shared" si="25"/>
        <v>12069.09</v>
      </c>
      <c r="K36" s="58">
        <f t="shared" ref="K36:L36" si="26">SUM(I37:I38)</f>
        <v>9769.39</v>
      </c>
      <c r="L36" s="58">
        <f t="shared" si="26"/>
        <v>12069.09</v>
      </c>
      <c r="M36" s="59"/>
      <c r="N36" s="37"/>
      <c r="O36" s="37"/>
      <c r="P36" s="37"/>
      <c r="Q36" s="37"/>
      <c r="R36" s="37"/>
      <c r="S36" s="37"/>
      <c r="T36" s="37"/>
      <c r="U36" s="37"/>
      <c r="V36" s="37"/>
      <c r="W36" s="37"/>
      <c r="X36" s="37"/>
      <c r="Y36" s="37"/>
      <c r="Z36" s="37"/>
      <c r="AA36" s="37"/>
      <c r="AB36" s="37"/>
      <c r="AC36" s="37"/>
      <c r="AD36" s="37"/>
      <c r="AE36" s="37"/>
      <c r="AF36" s="37"/>
      <c r="AG36" s="37"/>
      <c r="AH36" s="37"/>
      <c r="AI36" s="37"/>
    </row>
    <row r="37" spans="1:35" ht="99.75" customHeight="1">
      <c r="A37" s="60" t="s">
        <v>257</v>
      </c>
      <c r="B37" s="61">
        <v>103195</v>
      </c>
      <c r="C37" s="62" t="s">
        <v>99</v>
      </c>
      <c r="D37" s="63" t="s">
        <v>1299</v>
      </c>
      <c r="E37" s="64" t="s">
        <v>227</v>
      </c>
      <c r="F37" s="65">
        <v>1</v>
      </c>
      <c r="G37" s="67">
        <v>2222.25</v>
      </c>
      <c r="H37" s="67">
        <f t="shared" ref="H37:H38" si="27">TRUNC(G37*(1+$J$5),2)</f>
        <v>2745.36</v>
      </c>
      <c r="I37" s="67">
        <f t="shared" ref="I37:I38" si="28">TRUNC(G37*F37,2)</f>
        <v>2222.25</v>
      </c>
      <c r="J37" s="67">
        <f t="shared" ref="J37:J38" si="29">TRUNC(H37*F37,2)</f>
        <v>2745.36</v>
      </c>
      <c r="K37" s="5"/>
      <c r="L37" s="5"/>
      <c r="M37" s="68"/>
      <c r="N37" s="5"/>
      <c r="O37" s="5"/>
      <c r="P37" s="5"/>
      <c r="Q37" s="5"/>
      <c r="R37" s="5"/>
      <c r="S37" s="5"/>
      <c r="T37" s="5"/>
      <c r="U37" s="5"/>
      <c r="V37" s="5"/>
      <c r="W37" s="5"/>
      <c r="X37" s="5"/>
      <c r="Y37" s="5"/>
      <c r="Z37" s="5"/>
      <c r="AA37" s="5"/>
      <c r="AB37" s="5"/>
      <c r="AC37" s="5"/>
      <c r="AD37" s="5"/>
      <c r="AE37" s="5"/>
      <c r="AF37" s="5"/>
      <c r="AG37" s="5"/>
      <c r="AH37" s="5"/>
      <c r="AI37" s="5"/>
    </row>
    <row r="38" spans="1:35" ht="60" customHeight="1">
      <c r="A38" s="60" t="s">
        <v>275</v>
      </c>
      <c r="B38" s="61" t="s">
        <v>276</v>
      </c>
      <c r="C38" s="62" t="s">
        <v>59</v>
      </c>
      <c r="D38" s="63" t="s">
        <v>1300</v>
      </c>
      <c r="E38" s="64" t="s">
        <v>227</v>
      </c>
      <c r="F38" s="65">
        <v>1</v>
      </c>
      <c r="G38" s="67">
        <v>7547.14</v>
      </c>
      <c r="H38" s="67">
        <f t="shared" si="27"/>
        <v>9323.73</v>
      </c>
      <c r="I38" s="67">
        <f t="shared" si="28"/>
        <v>7547.14</v>
      </c>
      <c r="J38" s="67">
        <f t="shared" si="29"/>
        <v>9323.73</v>
      </c>
      <c r="K38" s="5"/>
      <c r="L38" s="5"/>
      <c r="M38" s="68"/>
      <c r="N38" s="5"/>
      <c r="O38" s="5"/>
      <c r="P38" s="5"/>
      <c r="Q38" s="5"/>
      <c r="R38" s="5"/>
      <c r="S38" s="5"/>
      <c r="T38" s="5"/>
      <c r="U38" s="5"/>
      <c r="V38" s="5"/>
      <c r="W38" s="5"/>
      <c r="X38" s="5"/>
      <c r="Y38" s="5"/>
      <c r="Z38" s="5"/>
      <c r="AA38" s="5"/>
      <c r="AB38" s="5"/>
      <c r="AC38" s="5"/>
      <c r="AD38" s="5"/>
      <c r="AE38" s="5"/>
      <c r="AF38" s="5"/>
      <c r="AG38" s="5"/>
      <c r="AH38" s="5"/>
      <c r="AI38" s="5"/>
    </row>
    <row r="39" spans="1:35" ht="39.75" customHeight="1">
      <c r="A39" s="48" t="s">
        <v>580</v>
      </c>
      <c r="B39" s="49"/>
      <c r="C39" s="50"/>
      <c r="D39" s="51" t="s">
        <v>657</v>
      </c>
      <c r="E39" s="52"/>
      <c r="F39" s="53"/>
      <c r="G39" s="54"/>
      <c r="H39" s="55" t="s">
        <v>123</v>
      </c>
      <c r="I39" s="57">
        <f t="shared" ref="I39:J39" si="30">SUBTOTAL(9,I40)</f>
        <v>2942.1</v>
      </c>
      <c r="J39" s="57">
        <f t="shared" si="30"/>
        <v>3628.8</v>
      </c>
      <c r="K39" s="58">
        <f t="shared" ref="K39:L39" si="31">SUM(I40)</f>
        <v>2942.1</v>
      </c>
      <c r="L39" s="58">
        <f t="shared" si="31"/>
        <v>3628.8</v>
      </c>
      <c r="M39" s="59"/>
      <c r="N39" s="37"/>
      <c r="O39" s="37"/>
      <c r="P39" s="37"/>
      <c r="Q39" s="37"/>
      <c r="R39" s="37"/>
      <c r="S39" s="37"/>
      <c r="T39" s="37"/>
      <c r="U39" s="37"/>
      <c r="V39" s="37"/>
      <c r="W39" s="37"/>
      <c r="X39" s="37"/>
      <c r="Y39" s="37"/>
      <c r="Z39" s="37"/>
      <c r="AA39" s="37"/>
      <c r="AB39" s="37"/>
      <c r="AC39" s="37"/>
      <c r="AD39" s="37"/>
      <c r="AE39" s="37"/>
      <c r="AF39" s="37"/>
      <c r="AG39" s="37"/>
      <c r="AH39" s="37"/>
      <c r="AI39" s="37"/>
    </row>
    <row r="40" spans="1:35" ht="39.75" customHeight="1">
      <c r="A40" s="60" t="s">
        <v>317</v>
      </c>
      <c r="B40" s="61" t="s">
        <v>318</v>
      </c>
      <c r="C40" s="62" t="s">
        <v>59</v>
      </c>
      <c r="D40" s="63" t="s">
        <v>1301</v>
      </c>
      <c r="E40" s="64" t="s">
        <v>13</v>
      </c>
      <c r="F40" s="65">
        <v>630</v>
      </c>
      <c r="G40" s="67">
        <v>4.67</v>
      </c>
      <c r="H40" s="67">
        <f>TRUNC(G40*(1+$J$5),2)</f>
        <v>5.76</v>
      </c>
      <c r="I40" s="67">
        <f>TRUNC(G40*F40,2)</f>
        <v>2942.1</v>
      </c>
      <c r="J40" s="67">
        <f>TRUNC(H40*F40,2)</f>
        <v>3628.8</v>
      </c>
      <c r="K40" s="5"/>
      <c r="L40" s="5"/>
      <c r="M40" s="68"/>
      <c r="N40" s="5"/>
      <c r="O40" s="5"/>
      <c r="P40" s="5"/>
      <c r="Q40" s="5"/>
      <c r="R40" s="5"/>
      <c r="S40" s="5"/>
      <c r="T40" s="5"/>
      <c r="U40" s="5"/>
      <c r="V40" s="5"/>
      <c r="W40" s="5"/>
      <c r="X40" s="5"/>
      <c r="Y40" s="5"/>
      <c r="Z40" s="5"/>
      <c r="AA40" s="5"/>
      <c r="AB40" s="5"/>
      <c r="AC40" s="5"/>
      <c r="AD40" s="5"/>
      <c r="AE40" s="5"/>
      <c r="AF40" s="5"/>
      <c r="AG40" s="5"/>
      <c r="AH40" s="5"/>
      <c r="AI40" s="5"/>
    </row>
    <row r="41" spans="1:35" ht="39.75" customHeight="1">
      <c r="A41" s="70"/>
      <c r="B41" s="74"/>
      <c r="C41" s="75"/>
      <c r="D41" s="71"/>
      <c r="E41" s="52"/>
      <c r="F41" s="72"/>
      <c r="G41" s="76"/>
      <c r="H41" s="55" t="s">
        <v>432</v>
      </c>
      <c r="I41" s="57">
        <f t="shared" ref="I41:J41" si="32">SUBTOTAL(9,I27:I40)</f>
        <v>71157.340000000011</v>
      </c>
      <c r="J41" s="57">
        <f t="shared" si="32"/>
        <v>87896.8</v>
      </c>
      <c r="K41" s="5"/>
      <c r="L41" s="5"/>
      <c r="M41" s="68"/>
      <c r="N41" s="5"/>
      <c r="O41" s="5"/>
      <c r="P41" s="5"/>
      <c r="Q41" s="5"/>
      <c r="R41" s="5"/>
      <c r="S41" s="5"/>
      <c r="T41" s="5"/>
      <c r="U41" s="5"/>
      <c r="V41" s="5"/>
      <c r="W41" s="5"/>
      <c r="X41" s="5"/>
      <c r="Y41" s="5"/>
      <c r="Z41" s="5"/>
      <c r="AA41" s="5"/>
      <c r="AB41" s="5"/>
      <c r="AC41" s="5"/>
      <c r="AD41" s="5"/>
      <c r="AE41" s="5"/>
      <c r="AF41" s="5"/>
      <c r="AG41" s="5"/>
      <c r="AH41" s="5"/>
      <c r="AI41" s="5"/>
    </row>
    <row r="42" spans="1:35" ht="39.75" customHeight="1">
      <c r="A42" s="38">
        <v>3</v>
      </c>
      <c r="B42" s="39"/>
      <c r="C42" s="40"/>
      <c r="D42" s="39" t="s">
        <v>682</v>
      </c>
      <c r="E42" s="39"/>
      <c r="F42" s="41"/>
      <c r="G42" s="42"/>
      <c r="H42" s="39"/>
      <c r="I42" s="39"/>
      <c r="J42" s="43"/>
      <c r="K42" s="44">
        <f t="shared" ref="K42:L42" si="33">I56</f>
        <v>21992.710000000003</v>
      </c>
      <c r="L42" s="44">
        <f t="shared" si="33"/>
        <v>27164.97</v>
      </c>
      <c r="M42" s="68"/>
      <c r="N42" s="46">
        <f>A42</f>
        <v>3</v>
      </c>
      <c r="O42" s="47" t="str">
        <f>IF(L42=SUM(L43:L55),"OK","NOK")</f>
        <v>OK</v>
      </c>
      <c r="P42" s="5"/>
      <c r="Q42" s="5"/>
      <c r="R42" s="5"/>
      <c r="S42" s="5"/>
      <c r="T42" s="5"/>
      <c r="U42" s="5"/>
      <c r="V42" s="5"/>
      <c r="W42" s="5"/>
      <c r="X42" s="5"/>
      <c r="Y42" s="5"/>
      <c r="Z42" s="5"/>
      <c r="AA42" s="5"/>
      <c r="AB42" s="5"/>
      <c r="AC42" s="5"/>
      <c r="AD42" s="5"/>
      <c r="AE42" s="5"/>
      <c r="AF42" s="5"/>
      <c r="AG42" s="5"/>
      <c r="AH42" s="5"/>
      <c r="AI42" s="5"/>
    </row>
    <row r="43" spans="1:35" ht="39.75" customHeight="1">
      <c r="A43" s="48" t="s">
        <v>606</v>
      </c>
      <c r="B43" s="49"/>
      <c r="C43" s="50"/>
      <c r="D43" s="51" t="s">
        <v>685</v>
      </c>
      <c r="E43" s="52"/>
      <c r="F43" s="53"/>
      <c r="G43" s="54"/>
      <c r="H43" s="55" t="s">
        <v>123</v>
      </c>
      <c r="I43" s="57">
        <f t="shared" ref="I43:J43" si="34">SUBTOTAL(9,I44:I45)</f>
        <v>2950.77</v>
      </c>
      <c r="J43" s="57">
        <f t="shared" si="34"/>
        <v>3643.92</v>
      </c>
      <c r="K43" s="58">
        <f t="shared" ref="K43:L43" si="35">SUM(I44:I45)</f>
        <v>2950.77</v>
      </c>
      <c r="L43" s="58">
        <f t="shared" si="35"/>
        <v>3643.92</v>
      </c>
      <c r="M43" s="59"/>
      <c r="N43" s="37"/>
      <c r="O43" s="37"/>
      <c r="P43" s="37"/>
      <c r="Q43" s="37"/>
      <c r="R43" s="37"/>
      <c r="S43" s="37"/>
      <c r="T43" s="37"/>
      <c r="U43" s="37"/>
      <c r="V43" s="37"/>
      <c r="W43" s="37"/>
      <c r="X43" s="37"/>
      <c r="Y43" s="37"/>
      <c r="Z43" s="37"/>
      <c r="AA43" s="37"/>
      <c r="AB43" s="37"/>
      <c r="AC43" s="37"/>
      <c r="AD43" s="37"/>
      <c r="AE43" s="37"/>
      <c r="AF43" s="37"/>
      <c r="AG43" s="37"/>
      <c r="AH43" s="37"/>
      <c r="AI43" s="37"/>
    </row>
    <row r="44" spans="1:35" ht="99.75" customHeight="1">
      <c r="A44" s="60" t="s">
        <v>329</v>
      </c>
      <c r="B44" s="61">
        <v>103195</v>
      </c>
      <c r="C44" s="62" t="s">
        <v>99</v>
      </c>
      <c r="D44" s="63" t="s">
        <v>1299</v>
      </c>
      <c r="E44" s="64" t="s">
        <v>227</v>
      </c>
      <c r="F44" s="65">
        <v>1</v>
      </c>
      <c r="G44" s="67">
        <v>2222.25</v>
      </c>
      <c r="H44" s="67">
        <f t="shared" ref="H44:H45" si="36">TRUNC(G44*(1+$J$5),2)</f>
        <v>2745.36</v>
      </c>
      <c r="I44" s="67">
        <f t="shared" ref="I44:I45" si="37">TRUNC(G44*F44,2)</f>
        <v>2222.25</v>
      </c>
      <c r="J44" s="67">
        <f t="shared" ref="J44:J45" si="38">TRUNC(H44*F44,2)</f>
        <v>2745.36</v>
      </c>
      <c r="K44" s="37"/>
      <c r="L44" s="37"/>
      <c r="M44" s="68"/>
      <c r="N44" s="5"/>
      <c r="O44" s="5"/>
      <c r="P44" s="5"/>
      <c r="Q44" s="5"/>
      <c r="R44" s="5"/>
      <c r="S44" s="5"/>
      <c r="T44" s="5"/>
      <c r="U44" s="5"/>
      <c r="V44" s="5"/>
      <c r="W44" s="5"/>
      <c r="X44" s="5"/>
      <c r="Y44" s="5"/>
      <c r="Z44" s="5"/>
      <c r="AA44" s="5"/>
      <c r="AB44" s="5"/>
      <c r="AC44" s="5"/>
      <c r="AD44" s="5"/>
      <c r="AE44" s="5"/>
      <c r="AF44" s="5"/>
      <c r="AG44" s="5"/>
      <c r="AH44" s="5"/>
      <c r="AI44" s="5"/>
    </row>
    <row r="45" spans="1:35" ht="39.75" customHeight="1">
      <c r="A45" s="60" t="s">
        <v>330</v>
      </c>
      <c r="B45" s="61" t="s">
        <v>318</v>
      </c>
      <c r="C45" s="62" t="s">
        <v>59</v>
      </c>
      <c r="D45" s="63" t="s">
        <v>1301</v>
      </c>
      <c r="E45" s="64" t="s">
        <v>13</v>
      </c>
      <c r="F45" s="65">
        <v>156</v>
      </c>
      <c r="G45" s="67">
        <v>4.67</v>
      </c>
      <c r="H45" s="67">
        <f t="shared" si="36"/>
        <v>5.76</v>
      </c>
      <c r="I45" s="67">
        <f t="shared" si="37"/>
        <v>728.52</v>
      </c>
      <c r="J45" s="67">
        <f t="shared" si="38"/>
        <v>898.56</v>
      </c>
      <c r="K45" s="37"/>
      <c r="L45" s="37"/>
      <c r="M45" s="68"/>
      <c r="N45" s="5"/>
      <c r="O45" s="5"/>
      <c r="P45" s="5"/>
      <c r="Q45" s="5"/>
      <c r="R45" s="5"/>
      <c r="S45" s="5"/>
      <c r="T45" s="5"/>
      <c r="U45" s="5"/>
      <c r="V45" s="5"/>
      <c r="W45" s="5"/>
      <c r="X45" s="5"/>
      <c r="Y45" s="5"/>
      <c r="Z45" s="5"/>
      <c r="AA45" s="5"/>
      <c r="AB45" s="5"/>
      <c r="AC45" s="5"/>
      <c r="AD45" s="5"/>
      <c r="AE45" s="5"/>
      <c r="AF45" s="5"/>
      <c r="AG45" s="5"/>
      <c r="AH45" s="5"/>
      <c r="AI45" s="5"/>
    </row>
    <row r="46" spans="1:35" ht="39.75" customHeight="1">
      <c r="A46" s="48" t="s">
        <v>629</v>
      </c>
      <c r="B46" s="49"/>
      <c r="C46" s="50"/>
      <c r="D46" s="51" t="s">
        <v>742</v>
      </c>
      <c r="E46" s="52"/>
      <c r="F46" s="53"/>
      <c r="G46" s="54"/>
      <c r="H46" s="55" t="s">
        <v>123</v>
      </c>
      <c r="I46" s="57">
        <f t="shared" ref="I46:J46" si="39">SUBTOTAL(9,I47:I52)</f>
        <v>6612.9900000000007</v>
      </c>
      <c r="J46" s="57">
        <f t="shared" si="39"/>
        <v>8166.380000000001</v>
      </c>
      <c r="K46" s="58">
        <f t="shared" ref="K46:L46" si="40">SUM(I47:I52)</f>
        <v>6612.9900000000007</v>
      </c>
      <c r="L46" s="58">
        <f t="shared" si="40"/>
        <v>8166.380000000001</v>
      </c>
      <c r="M46" s="59"/>
      <c r="N46" s="37"/>
      <c r="O46" s="37"/>
      <c r="P46" s="37"/>
      <c r="Q46" s="37"/>
      <c r="R46" s="37"/>
      <c r="S46" s="37"/>
      <c r="T46" s="37"/>
      <c r="U46" s="37"/>
      <c r="V46" s="37"/>
      <c r="W46" s="37"/>
      <c r="X46" s="37"/>
      <c r="Y46" s="37"/>
      <c r="Z46" s="37"/>
      <c r="AA46" s="37"/>
      <c r="AB46" s="37"/>
      <c r="AC46" s="37"/>
      <c r="AD46" s="37"/>
      <c r="AE46" s="37"/>
      <c r="AF46" s="37"/>
      <c r="AG46" s="37"/>
      <c r="AH46" s="37"/>
      <c r="AI46" s="37"/>
    </row>
    <row r="47" spans="1:35" ht="60" customHeight="1">
      <c r="A47" s="60" t="s">
        <v>332</v>
      </c>
      <c r="B47" s="61">
        <v>102488</v>
      </c>
      <c r="C47" s="62" t="s">
        <v>99</v>
      </c>
      <c r="D47" s="63" t="s">
        <v>1302</v>
      </c>
      <c r="E47" s="64" t="s">
        <v>13</v>
      </c>
      <c r="F47" s="65">
        <v>122.76</v>
      </c>
      <c r="G47" s="67">
        <v>4.95</v>
      </c>
      <c r="H47" s="67">
        <f t="shared" ref="H47:H52" si="41">TRUNC(G47*(1+$J$5),2)</f>
        <v>6.11</v>
      </c>
      <c r="I47" s="67">
        <f t="shared" ref="I47:I52" si="42">TRUNC(G47*F47,2)</f>
        <v>607.66</v>
      </c>
      <c r="J47" s="67">
        <f t="shared" ref="J47:J52" si="43">TRUNC(H47*F47,2)</f>
        <v>750.06</v>
      </c>
      <c r="K47" s="5"/>
      <c r="L47" s="5"/>
      <c r="M47" s="68"/>
      <c r="N47" s="5"/>
      <c r="O47" s="5"/>
      <c r="P47" s="5"/>
      <c r="Q47" s="5"/>
      <c r="R47" s="5"/>
      <c r="S47" s="5"/>
      <c r="T47" s="5"/>
      <c r="U47" s="5"/>
      <c r="V47" s="5"/>
      <c r="W47" s="5"/>
      <c r="X47" s="5"/>
      <c r="Y47" s="5"/>
      <c r="Z47" s="5"/>
      <c r="AA47" s="5"/>
      <c r="AB47" s="5"/>
      <c r="AC47" s="5"/>
      <c r="AD47" s="5"/>
      <c r="AE47" s="5"/>
      <c r="AF47" s="5"/>
      <c r="AG47" s="5"/>
      <c r="AH47" s="5"/>
      <c r="AI47" s="5"/>
    </row>
    <row r="48" spans="1:35" ht="39.75" customHeight="1">
      <c r="A48" s="60" t="s">
        <v>344</v>
      </c>
      <c r="B48" s="61" t="s">
        <v>345</v>
      </c>
      <c r="C48" s="62" t="s">
        <v>10</v>
      </c>
      <c r="D48" s="63" t="s">
        <v>1303</v>
      </c>
      <c r="E48" s="64" t="s">
        <v>13</v>
      </c>
      <c r="F48" s="65">
        <v>122.76</v>
      </c>
      <c r="G48" s="67">
        <v>30.14</v>
      </c>
      <c r="H48" s="67">
        <f t="shared" si="41"/>
        <v>37.229999999999997</v>
      </c>
      <c r="I48" s="67">
        <f t="shared" si="42"/>
        <v>3699.98</v>
      </c>
      <c r="J48" s="67">
        <f t="shared" si="43"/>
        <v>4570.3500000000004</v>
      </c>
      <c r="K48" s="5"/>
      <c r="L48" s="5"/>
      <c r="M48" s="68"/>
      <c r="N48" s="5"/>
      <c r="O48" s="5"/>
      <c r="P48" s="5"/>
      <c r="Q48" s="5"/>
      <c r="R48" s="5"/>
      <c r="S48" s="5"/>
      <c r="T48" s="5"/>
      <c r="U48" s="5"/>
      <c r="V48" s="5"/>
      <c r="W48" s="5"/>
      <c r="X48" s="5"/>
      <c r="Y48" s="5"/>
      <c r="Z48" s="5"/>
      <c r="AA48" s="5"/>
      <c r="AB48" s="5"/>
      <c r="AC48" s="5"/>
      <c r="AD48" s="5"/>
      <c r="AE48" s="5"/>
      <c r="AF48" s="5"/>
      <c r="AG48" s="5"/>
      <c r="AH48" s="5"/>
      <c r="AI48" s="5"/>
    </row>
    <row r="49" spans="1:35" ht="60" customHeight="1">
      <c r="A49" s="60" t="s">
        <v>353</v>
      </c>
      <c r="B49" s="61">
        <v>100717</v>
      </c>
      <c r="C49" s="62" t="s">
        <v>99</v>
      </c>
      <c r="D49" s="63" t="s">
        <v>1295</v>
      </c>
      <c r="E49" s="64" t="s">
        <v>13</v>
      </c>
      <c r="F49" s="65">
        <v>12.59</v>
      </c>
      <c r="G49" s="67">
        <v>12.79</v>
      </c>
      <c r="H49" s="67">
        <f t="shared" si="41"/>
        <v>15.8</v>
      </c>
      <c r="I49" s="67">
        <f t="shared" si="42"/>
        <v>161.02000000000001</v>
      </c>
      <c r="J49" s="67">
        <f t="shared" si="43"/>
        <v>198.92</v>
      </c>
      <c r="K49" s="5"/>
      <c r="L49" s="5"/>
      <c r="M49" s="68"/>
      <c r="N49" s="5"/>
      <c r="O49" s="5"/>
      <c r="P49" s="5"/>
      <c r="Q49" s="5"/>
      <c r="R49" s="5"/>
      <c r="S49" s="5"/>
      <c r="T49" s="5"/>
      <c r="U49" s="5"/>
      <c r="V49" s="5"/>
      <c r="W49" s="5"/>
      <c r="X49" s="5"/>
      <c r="Y49" s="5"/>
      <c r="Z49" s="5"/>
      <c r="AA49" s="5"/>
      <c r="AB49" s="5"/>
      <c r="AC49" s="5"/>
      <c r="AD49" s="5"/>
      <c r="AE49" s="5"/>
      <c r="AF49" s="5"/>
      <c r="AG49" s="5"/>
      <c r="AH49" s="5"/>
      <c r="AI49" s="5"/>
    </row>
    <row r="50" spans="1:35" ht="99.75" customHeight="1">
      <c r="A50" s="60" t="s">
        <v>356</v>
      </c>
      <c r="B50" s="61">
        <v>100722</v>
      </c>
      <c r="C50" s="62" t="s">
        <v>99</v>
      </c>
      <c r="D50" s="63" t="s">
        <v>1304</v>
      </c>
      <c r="E50" s="64" t="s">
        <v>13</v>
      </c>
      <c r="F50" s="65">
        <v>25.18</v>
      </c>
      <c r="G50" s="67">
        <v>31.6</v>
      </c>
      <c r="H50" s="67">
        <f t="shared" si="41"/>
        <v>39.03</v>
      </c>
      <c r="I50" s="67">
        <f t="shared" si="42"/>
        <v>795.68</v>
      </c>
      <c r="J50" s="67">
        <f t="shared" si="43"/>
        <v>982.77</v>
      </c>
      <c r="K50" s="5"/>
      <c r="L50" s="5"/>
      <c r="M50" s="68"/>
      <c r="N50" s="5"/>
      <c r="O50" s="5"/>
      <c r="P50" s="5"/>
      <c r="Q50" s="5"/>
      <c r="R50" s="5"/>
      <c r="S50" s="5"/>
      <c r="T50" s="5"/>
      <c r="U50" s="5"/>
      <c r="V50" s="5"/>
      <c r="W50" s="5"/>
      <c r="X50" s="5"/>
      <c r="Y50" s="5"/>
      <c r="Z50" s="5"/>
      <c r="AA50" s="5"/>
      <c r="AB50" s="5"/>
      <c r="AC50" s="5"/>
      <c r="AD50" s="5"/>
      <c r="AE50" s="5"/>
      <c r="AF50" s="5"/>
      <c r="AG50" s="5"/>
      <c r="AH50" s="5"/>
      <c r="AI50" s="5"/>
    </row>
    <row r="51" spans="1:35" ht="79.5" customHeight="1">
      <c r="A51" s="60" t="s">
        <v>369</v>
      </c>
      <c r="B51" s="61">
        <v>100754</v>
      </c>
      <c r="C51" s="62" t="s">
        <v>99</v>
      </c>
      <c r="D51" s="63" t="s">
        <v>1305</v>
      </c>
      <c r="E51" s="64" t="s">
        <v>13</v>
      </c>
      <c r="F51" s="65">
        <v>12.59</v>
      </c>
      <c r="G51" s="67">
        <v>38.869999999999997</v>
      </c>
      <c r="H51" s="67">
        <f t="shared" si="41"/>
        <v>48.01</v>
      </c>
      <c r="I51" s="67">
        <f t="shared" si="42"/>
        <v>489.37</v>
      </c>
      <c r="J51" s="67">
        <f t="shared" si="43"/>
        <v>604.44000000000005</v>
      </c>
      <c r="K51" s="5"/>
      <c r="L51" s="5"/>
      <c r="M51" s="68"/>
      <c r="N51" s="5"/>
      <c r="O51" s="5"/>
      <c r="P51" s="5"/>
      <c r="Q51" s="5"/>
      <c r="R51" s="5"/>
      <c r="S51" s="5"/>
      <c r="T51" s="5"/>
      <c r="U51" s="5"/>
      <c r="V51" s="5"/>
      <c r="W51" s="5"/>
      <c r="X51" s="5"/>
      <c r="Y51" s="5"/>
      <c r="Z51" s="5"/>
      <c r="AA51" s="5"/>
      <c r="AB51" s="5"/>
      <c r="AC51" s="5"/>
      <c r="AD51" s="5"/>
      <c r="AE51" s="5"/>
      <c r="AF51" s="5"/>
      <c r="AG51" s="5"/>
      <c r="AH51" s="5"/>
      <c r="AI51" s="5"/>
    </row>
    <row r="52" spans="1:35" ht="39.75" customHeight="1">
      <c r="A52" s="60" t="s">
        <v>376</v>
      </c>
      <c r="B52" s="61" t="s">
        <v>318</v>
      </c>
      <c r="C52" s="62" t="s">
        <v>59</v>
      </c>
      <c r="D52" s="63" t="s">
        <v>1301</v>
      </c>
      <c r="E52" s="64" t="s">
        <v>13</v>
      </c>
      <c r="F52" s="65">
        <v>184</v>
      </c>
      <c r="G52" s="67">
        <v>4.67</v>
      </c>
      <c r="H52" s="67">
        <f t="shared" si="41"/>
        <v>5.76</v>
      </c>
      <c r="I52" s="67">
        <f t="shared" si="42"/>
        <v>859.28</v>
      </c>
      <c r="J52" s="67">
        <f t="shared" si="43"/>
        <v>1059.8399999999999</v>
      </c>
      <c r="K52" s="5"/>
      <c r="L52" s="5"/>
      <c r="M52" s="68"/>
      <c r="N52" s="5"/>
      <c r="O52" s="5"/>
      <c r="P52" s="5"/>
      <c r="Q52" s="5"/>
      <c r="R52" s="5"/>
      <c r="S52" s="5"/>
      <c r="T52" s="5"/>
      <c r="U52" s="5"/>
      <c r="V52" s="5"/>
      <c r="W52" s="5"/>
      <c r="X52" s="5"/>
      <c r="Y52" s="5"/>
      <c r="Z52" s="5"/>
      <c r="AA52" s="5"/>
      <c r="AB52" s="5"/>
      <c r="AC52" s="5"/>
      <c r="AD52" s="5"/>
      <c r="AE52" s="5"/>
      <c r="AF52" s="5"/>
      <c r="AG52" s="5"/>
      <c r="AH52" s="5"/>
      <c r="AI52" s="5"/>
    </row>
    <row r="53" spans="1:35" ht="39.75" customHeight="1">
      <c r="A53" s="48" t="s">
        <v>681</v>
      </c>
      <c r="B53" s="49"/>
      <c r="C53" s="50"/>
      <c r="D53" s="51" t="s">
        <v>837</v>
      </c>
      <c r="E53" s="52"/>
      <c r="F53" s="53"/>
      <c r="G53" s="54"/>
      <c r="H53" s="55" t="s">
        <v>123</v>
      </c>
      <c r="I53" s="57">
        <f t="shared" ref="I53:J53" si="44">SUBTOTAL(9,I54:I55)</f>
        <v>12428.95</v>
      </c>
      <c r="J53" s="57">
        <f t="shared" si="44"/>
        <v>15354.670000000002</v>
      </c>
      <c r="K53" s="58">
        <f t="shared" ref="K53:L53" si="45">SUM(I54:I55)</f>
        <v>12428.95</v>
      </c>
      <c r="L53" s="58">
        <f t="shared" si="45"/>
        <v>15354.670000000002</v>
      </c>
      <c r="M53" s="59"/>
      <c r="N53" s="37"/>
      <c r="O53" s="37"/>
      <c r="P53" s="37"/>
      <c r="Q53" s="37"/>
      <c r="R53" s="37"/>
      <c r="S53" s="37"/>
      <c r="T53" s="37"/>
      <c r="U53" s="37"/>
      <c r="V53" s="37"/>
      <c r="W53" s="37"/>
      <c r="X53" s="37"/>
      <c r="Y53" s="37"/>
      <c r="Z53" s="37"/>
      <c r="AA53" s="37"/>
      <c r="AB53" s="37"/>
      <c r="AC53" s="37"/>
      <c r="AD53" s="37"/>
      <c r="AE53" s="37"/>
      <c r="AF53" s="37"/>
      <c r="AG53" s="37"/>
      <c r="AH53" s="37"/>
      <c r="AI53" s="37"/>
    </row>
    <row r="54" spans="1:35" ht="39.75" customHeight="1">
      <c r="A54" s="60" t="s">
        <v>378</v>
      </c>
      <c r="B54" s="61" t="s">
        <v>379</v>
      </c>
      <c r="C54" s="62" t="s">
        <v>59</v>
      </c>
      <c r="D54" s="63" t="s">
        <v>1306</v>
      </c>
      <c r="E54" s="64" t="s">
        <v>227</v>
      </c>
      <c r="F54" s="65">
        <v>14</v>
      </c>
      <c r="G54" s="67">
        <v>608.92999999999995</v>
      </c>
      <c r="H54" s="67">
        <f t="shared" ref="H54:H55" si="46">TRUNC(G54*(1+$J$5),2)</f>
        <v>752.27</v>
      </c>
      <c r="I54" s="67">
        <f t="shared" ref="I54:I55" si="47">TRUNC(G54*F54,2)</f>
        <v>8525.02</v>
      </c>
      <c r="J54" s="67">
        <f t="shared" ref="J54:J55" si="48">TRUNC(H54*F54,2)</f>
        <v>10531.78</v>
      </c>
      <c r="K54" s="78"/>
      <c r="L54" s="5"/>
      <c r="M54" s="68"/>
      <c r="N54" s="5"/>
      <c r="O54" s="5"/>
      <c r="P54" s="5"/>
      <c r="Q54" s="5"/>
      <c r="R54" s="5"/>
      <c r="S54" s="5"/>
      <c r="T54" s="5"/>
      <c r="U54" s="5"/>
      <c r="V54" s="5"/>
      <c r="W54" s="5"/>
      <c r="X54" s="5"/>
      <c r="Y54" s="5"/>
      <c r="Z54" s="5"/>
      <c r="AA54" s="5"/>
      <c r="AB54" s="5"/>
      <c r="AC54" s="5"/>
      <c r="AD54" s="5"/>
      <c r="AE54" s="5"/>
      <c r="AF54" s="5"/>
      <c r="AG54" s="5"/>
      <c r="AH54" s="5"/>
      <c r="AI54" s="5"/>
    </row>
    <row r="55" spans="1:35" ht="79.5" customHeight="1">
      <c r="A55" s="60" t="s">
        <v>389</v>
      </c>
      <c r="B55" s="61">
        <v>103310</v>
      </c>
      <c r="C55" s="62" t="s">
        <v>99</v>
      </c>
      <c r="D55" s="63" t="s">
        <v>1307</v>
      </c>
      <c r="E55" s="64" t="s">
        <v>227</v>
      </c>
      <c r="F55" s="65">
        <v>3</v>
      </c>
      <c r="G55" s="67">
        <v>1301.31</v>
      </c>
      <c r="H55" s="67">
        <f t="shared" si="46"/>
        <v>1607.63</v>
      </c>
      <c r="I55" s="67">
        <f t="shared" si="47"/>
        <v>3903.93</v>
      </c>
      <c r="J55" s="67">
        <f t="shared" si="48"/>
        <v>4822.8900000000003</v>
      </c>
      <c r="K55" s="5"/>
      <c r="L55" s="5"/>
      <c r="M55" s="68"/>
      <c r="N55" s="5"/>
      <c r="O55" s="5"/>
      <c r="P55" s="5"/>
      <c r="Q55" s="5"/>
      <c r="R55" s="5"/>
      <c r="S55" s="5"/>
      <c r="T55" s="5"/>
      <c r="U55" s="5"/>
      <c r="V55" s="5"/>
      <c r="W55" s="5"/>
      <c r="X55" s="5"/>
      <c r="Y55" s="5"/>
      <c r="Z55" s="5"/>
      <c r="AA55" s="5"/>
      <c r="AB55" s="5"/>
      <c r="AC55" s="5"/>
      <c r="AD55" s="5"/>
      <c r="AE55" s="5"/>
      <c r="AF55" s="5"/>
      <c r="AG55" s="5"/>
      <c r="AH55" s="5"/>
      <c r="AI55" s="5"/>
    </row>
    <row r="56" spans="1:35" ht="39.75" customHeight="1">
      <c r="A56" s="70"/>
      <c r="B56" s="74"/>
      <c r="C56" s="75"/>
      <c r="D56" s="71"/>
      <c r="E56" s="73"/>
      <c r="F56" s="72"/>
      <c r="G56" s="76"/>
      <c r="H56" s="55" t="s">
        <v>432</v>
      </c>
      <c r="I56" s="57">
        <f t="shared" ref="I56:J56" si="49">SUBTOTAL(9,I43:I55)</f>
        <v>21992.710000000003</v>
      </c>
      <c r="J56" s="57">
        <f t="shared" si="49"/>
        <v>27164.97</v>
      </c>
      <c r="K56" s="5"/>
      <c r="L56" s="5"/>
      <c r="M56" s="68"/>
      <c r="N56" s="5"/>
      <c r="O56" s="5"/>
      <c r="P56" s="5"/>
      <c r="Q56" s="5"/>
      <c r="R56" s="5"/>
      <c r="S56" s="5"/>
      <c r="T56" s="5"/>
      <c r="U56" s="5"/>
      <c r="V56" s="5"/>
      <c r="W56" s="5"/>
      <c r="X56" s="5"/>
      <c r="Y56" s="5"/>
      <c r="Z56" s="5"/>
      <c r="AA56" s="5"/>
      <c r="AB56" s="5"/>
      <c r="AC56" s="5"/>
      <c r="AD56" s="5"/>
      <c r="AE56" s="5"/>
      <c r="AF56" s="5"/>
      <c r="AG56" s="5"/>
      <c r="AH56" s="5"/>
      <c r="AI56" s="5"/>
    </row>
    <row r="57" spans="1:35" ht="39.75" customHeight="1">
      <c r="A57" s="38">
        <v>4</v>
      </c>
      <c r="B57" s="39"/>
      <c r="C57" s="40"/>
      <c r="D57" s="39" t="s">
        <v>913</v>
      </c>
      <c r="E57" s="39"/>
      <c r="F57" s="41"/>
      <c r="G57" s="42"/>
      <c r="H57" s="39"/>
      <c r="I57" s="39"/>
      <c r="J57" s="43"/>
      <c r="K57" s="44">
        <f t="shared" ref="K57:L57" si="50">I83</f>
        <v>7381.33</v>
      </c>
      <c r="L57" s="44">
        <f t="shared" si="50"/>
        <v>9118.1</v>
      </c>
      <c r="M57" s="68"/>
      <c r="N57" s="46">
        <f>A57</f>
        <v>4</v>
      </c>
      <c r="O57" s="47" t="str">
        <f>IF(L57=SUM(L58:L82),"OK","NOK")</f>
        <v>OK</v>
      </c>
      <c r="P57" s="5"/>
      <c r="Q57" s="5"/>
      <c r="R57" s="5"/>
      <c r="S57" s="5"/>
      <c r="T57" s="5"/>
      <c r="U57" s="5"/>
      <c r="V57" s="5"/>
      <c r="W57" s="5"/>
      <c r="X57" s="5"/>
      <c r="Y57" s="5"/>
      <c r="Z57" s="5"/>
      <c r="AA57" s="5"/>
      <c r="AB57" s="5"/>
      <c r="AC57" s="5"/>
      <c r="AD57" s="5"/>
      <c r="AE57" s="5"/>
      <c r="AF57" s="5"/>
      <c r="AG57" s="5"/>
      <c r="AH57" s="5"/>
      <c r="AI57" s="5"/>
    </row>
    <row r="58" spans="1:35" ht="39.75" customHeight="1">
      <c r="A58" s="48" t="s">
        <v>717</v>
      </c>
      <c r="B58" s="49"/>
      <c r="C58" s="50"/>
      <c r="D58" s="51" t="s">
        <v>918</v>
      </c>
      <c r="E58" s="52"/>
      <c r="F58" s="53"/>
      <c r="G58" s="54"/>
      <c r="H58" s="55" t="s">
        <v>123</v>
      </c>
      <c r="I58" s="57">
        <f t="shared" ref="I58:J58" si="51">SUBTOTAL(9,I59:I64)</f>
        <v>1189.2</v>
      </c>
      <c r="J58" s="57">
        <f t="shared" si="51"/>
        <v>1469.0700000000002</v>
      </c>
      <c r="K58" s="58">
        <f t="shared" ref="K58:L58" si="52">SUM(I59:I64)</f>
        <v>1189.2</v>
      </c>
      <c r="L58" s="58">
        <f t="shared" si="52"/>
        <v>1469.0700000000002</v>
      </c>
      <c r="M58" s="59"/>
      <c r="N58" s="37"/>
      <c r="O58" s="37"/>
      <c r="P58" s="37"/>
      <c r="Q58" s="37"/>
      <c r="R58" s="37"/>
      <c r="S58" s="37"/>
      <c r="T58" s="37"/>
      <c r="U58" s="37"/>
      <c r="V58" s="37"/>
      <c r="W58" s="37"/>
      <c r="X58" s="37"/>
      <c r="Y58" s="37"/>
      <c r="Z58" s="37"/>
      <c r="AA58" s="37"/>
      <c r="AB58" s="37"/>
      <c r="AC58" s="37"/>
      <c r="AD58" s="37"/>
      <c r="AE58" s="37"/>
      <c r="AF58" s="37"/>
      <c r="AG58" s="37"/>
      <c r="AH58" s="37"/>
      <c r="AI58" s="37"/>
    </row>
    <row r="59" spans="1:35" ht="60" customHeight="1">
      <c r="A59" s="60" t="s">
        <v>400</v>
      </c>
      <c r="B59" s="64">
        <v>101946</v>
      </c>
      <c r="C59" s="62" t="s">
        <v>99</v>
      </c>
      <c r="D59" s="63" t="s">
        <v>1308</v>
      </c>
      <c r="E59" s="64" t="s">
        <v>227</v>
      </c>
      <c r="F59" s="65">
        <v>1</v>
      </c>
      <c r="G59" s="67">
        <v>117.16</v>
      </c>
      <c r="H59" s="67">
        <f t="shared" ref="H59:H64" si="53">TRUNC(G59*(1+$J$5),2)</f>
        <v>144.72999999999999</v>
      </c>
      <c r="I59" s="67">
        <f t="shared" ref="I59:I64" si="54">TRUNC(G59*F59,2)</f>
        <v>117.16</v>
      </c>
      <c r="J59" s="67">
        <f t="shared" ref="J59:J64" si="55">TRUNC(H59*F59,2)</f>
        <v>144.72999999999999</v>
      </c>
      <c r="K59" s="37"/>
      <c r="L59" s="37"/>
      <c r="M59" s="68"/>
      <c r="N59" s="5"/>
      <c r="O59" s="5"/>
      <c r="P59" s="5"/>
      <c r="Q59" s="5"/>
      <c r="R59" s="5"/>
      <c r="S59" s="5"/>
      <c r="T59" s="5"/>
      <c r="U59" s="5"/>
      <c r="V59" s="5"/>
      <c r="W59" s="5"/>
      <c r="X59" s="5"/>
      <c r="Y59" s="5"/>
      <c r="Z59" s="5"/>
      <c r="AA59" s="5"/>
      <c r="AB59" s="5"/>
      <c r="AC59" s="5"/>
      <c r="AD59" s="5"/>
      <c r="AE59" s="5"/>
      <c r="AF59" s="5"/>
      <c r="AG59" s="5"/>
      <c r="AH59" s="5"/>
      <c r="AI59" s="5"/>
    </row>
    <row r="60" spans="1:35" ht="60" customHeight="1">
      <c r="A60" s="60" t="s">
        <v>416</v>
      </c>
      <c r="B60" s="64" t="s">
        <v>417</v>
      </c>
      <c r="C60" s="62" t="s">
        <v>10</v>
      </c>
      <c r="D60" s="63" t="s">
        <v>1309</v>
      </c>
      <c r="E60" s="64" t="s">
        <v>27</v>
      </c>
      <c r="F60" s="65">
        <v>8</v>
      </c>
      <c r="G60" s="67">
        <v>49.81</v>
      </c>
      <c r="H60" s="67">
        <f t="shared" si="53"/>
        <v>61.53</v>
      </c>
      <c r="I60" s="67">
        <f t="shared" si="54"/>
        <v>398.48</v>
      </c>
      <c r="J60" s="67">
        <f t="shared" si="55"/>
        <v>492.24</v>
      </c>
      <c r="K60" s="37"/>
      <c r="L60" s="37"/>
      <c r="M60" s="68"/>
      <c r="N60" s="5"/>
      <c r="O60" s="5"/>
      <c r="P60" s="5"/>
      <c r="Q60" s="5"/>
      <c r="R60" s="5"/>
      <c r="S60" s="5"/>
      <c r="T60" s="5"/>
      <c r="U60" s="5"/>
      <c r="V60" s="5"/>
      <c r="W60" s="5"/>
      <c r="X60" s="5"/>
      <c r="Y60" s="5"/>
      <c r="Z60" s="5"/>
      <c r="AA60" s="5"/>
      <c r="AB60" s="5"/>
      <c r="AC60" s="5"/>
      <c r="AD60" s="5"/>
      <c r="AE60" s="5"/>
      <c r="AF60" s="5"/>
      <c r="AG60" s="5"/>
      <c r="AH60" s="5"/>
      <c r="AI60" s="5"/>
    </row>
    <row r="61" spans="1:35" ht="60" customHeight="1">
      <c r="A61" s="60" t="s">
        <v>423</v>
      </c>
      <c r="B61" s="64" t="s">
        <v>424</v>
      </c>
      <c r="C61" s="62" t="s">
        <v>10</v>
      </c>
      <c r="D61" s="63" t="s">
        <v>1310</v>
      </c>
      <c r="E61" s="64" t="s">
        <v>227</v>
      </c>
      <c r="F61" s="65">
        <v>1</v>
      </c>
      <c r="G61" s="67">
        <v>133.99</v>
      </c>
      <c r="H61" s="67">
        <f t="shared" si="53"/>
        <v>165.53</v>
      </c>
      <c r="I61" s="67">
        <f t="shared" si="54"/>
        <v>133.99</v>
      </c>
      <c r="J61" s="67">
        <f t="shared" si="55"/>
        <v>165.53</v>
      </c>
      <c r="K61" s="37"/>
      <c r="L61" s="37"/>
      <c r="M61" s="68"/>
      <c r="N61" s="5"/>
      <c r="O61" s="5"/>
      <c r="P61" s="5"/>
      <c r="Q61" s="5"/>
      <c r="R61" s="5"/>
      <c r="S61" s="5"/>
      <c r="T61" s="5"/>
      <c r="U61" s="5"/>
      <c r="V61" s="5"/>
      <c r="W61" s="5"/>
      <c r="X61" s="5"/>
      <c r="Y61" s="5"/>
      <c r="Z61" s="5"/>
      <c r="AA61" s="5"/>
      <c r="AB61" s="5"/>
      <c r="AC61" s="5"/>
      <c r="AD61" s="5"/>
      <c r="AE61" s="5"/>
      <c r="AF61" s="5"/>
      <c r="AG61" s="5"/>
      <c r="AH61" s="5"/>
      <c r="AI61" s="5"/>
    </row>
    <row r="62" spans="1:35" ht="60" customHeight="1">
      <c r="A62" s="60" t="s">
        <v>428</v>
      </c>
      <c r="B62" s="64">
        <v>101903</v>
      </c>
      <c r="C62" s="62" t="s">
        <v>99</v>
      </c>
      <c r="D62" s="63" t="s">
        <v>1311</v>
      </c>
      <c r="E62" s="64" t="s">
        <v>227</v>
      </c>
      <c r="F62" s="65">
        <v>1</v>
      </c>
      <c r="G62" s="67">
        <v>358.33</v>
      </c>
      <c r="H62" s="67">
        <f t="shared" si="53"/>
        <v>442.68</v>
      </c>
      <c r="I62" s="67">
        <f t="shared" si="54"/>
        <v>358.33</v>
      </c>
      <c r="J62" s="67">
        <f t="shared" si="55"/>
        <v>442.68</v>
      </c>
      <c r="K62" s="5"/>
      <c r="L62" s="5"/>
      <c r="M62" s="68"/>
      <c r="N62" s="5"/>
      <c r="O62" s="5"/>
      <c r="P62" s="5"/>
      <c r="Q62" s="5"/>
      <c r="R62" s="5"/>
      <c r="S62" s="5"/>
      <c r="T62" s="5"/>
      <c r="U62" s="5"/>
      <c r="V62" s="5"/>
      <c r="W62" s="5"/>
      <c r="X62" s="5"/>
      <c r="Y62" s="5"/>
      <c r="Z62" s="5"/>
      <c r="AA62" s="5"/>
      <c r="AB62" s="5"/>
      <c r="AC62" s="5"/>
      <c r="AD62" s="5"/>
      <c r="AE62" s="5"/>
      <c r="AF62" s="5"/>
      <c r="AG62" s="5"/>
      <c r="AH62" s="5"/>
      <c r="AI62" s="5"/>
    </row>
    <row r="63" spans="1:35" ht="60" customHeight="1">
      <c r="A63" s="60" t="s">
        <v>438</v>
      </c>
      <c r="B63" s="64">
        <v>101632</v>
      </c>
      <c r="C63" s="62" t="s">
        <v>99</v>
      </c>
      <c r="D63" s="63" t="s">
        <v>1312</v>
      </c>
      <c r="E63" s="64" t="s">
        <v>227</v>
      </c>
      <c r="F63" s="65">
        <v>1</v>
      </c>
      <c r="G63" s="67">
        <v>28.53</v>
      </c>
      <c r="H63" s="67">
        <f t="shared" si="53"/>
        <v>35.24</v>
      </c>
      <c r="I63" s="67">
        <f t="shared" si="54"/>
        <v>28.53</v>
      </c>
      <c r="J63" s="67">
        <f t="shared" si="55"/>
        <v>35.24</v>
      </c>
      <c r="K63" s="5"/>
      <c r="L63" s="5"/>
      <c r="M63" s="68"/>
      <c r="N63" s="5"/>
      <c r="O63" s="5"/>
      <c r="P63" s="5"/>
      <c r="Q63" s="5"/>
      <c r="R63" s="5"/>
      <c r="S63" s="5"/>
      <c r="T63" s="5"/>
      <c r="U63" s="5"/>
      <c r="V63" s="5"/>
      <c r="W63" s="5"/>
      <c r="X63" s="5"/>
      <c r="Y63" s="5"/>
      <c r="Z63" s="5"/>
      <c r="AA63" s="5"/>
      <c r="AB63" s="5"/>
      <c r="AC63" s="5"/>
      <c r="AD63" s="5"/>
      <c r="AE63" s="5"/>
      <c r="AF63" s="5"/>
      <c r="AG63" s="5"/>
      <c r="AH63" s="5"/>
      <c r="AI63" s="5"/>
    </row>
    <row r="64" spans="1:35" ht="39.75" customHeight="1">
      <c r="A64" s="60" t="s">
        <v>449</v>
      </c>
      <c r="B64" s="64" t="s">
        <v>450</v>
      </c>
      <c r="C64" s="62" t="s">
        <v>10</v>
      </c>
      <c r="D64" s="63" t="s">
        <v>1313</v>
      </c>
      <c r="E64" s="64" t="s">
        <v>227</v>
      </c>
      <c r="F64" s="65">
        <v>1</v>
      </c>
      <c r="G64" s="67">
        <v>152.71</v>
      </c>
      <c r="H64" s="67">
        <f t="shared" si="53"/>
        <v>188.65</v>
      </c>
      <c r="I64" s="67">
        <f t="shared" si="54"/>
        <v>152.71</v>
      </c>
      <c r="J64" s="67">
        <f t="shared" si="55"/>
        <v>188.65</v>
      </c>
      <c r="K64" s="5"/>
      <c r="L64" s="5"/>
      <c r="M64" s="68"/>
      <c r="N64" s="5"/>
      <c r="O64" s="5"/>
      <c r="P64" s="5"/>
      <c r="Q64" s="5"/>
      <c r="R64" s="5"/>
      <c r="S64" s="5"/>
      <c r="T64" s="5"/>
      <c r="U64" s="5"/>
      <c r="V64" s="5"/>
      <c r="W64" s="5"/>
      <c r="X64" s="5"/>
      <c r="Y64" s="5"/>
      <c r="Z64" s="5"/>
      <c r="AA64" s="5"/>
      <c r="AB64" s="5"/>
      <c r="AC64" s="5"/>
      <c r="AD64" s="5"/>
      <c r="AE64" s="5"/>
      <c r="AF64" s="5"/>
      <c r="AG64" s="5"/>
      <c r="AH64" s="5"/>
      <c r="AI64" s="5"/>
    </row>
    <row r="65" spans="1:35" ht="39.75" customHeight="1">
      <c r="A65" s="48" t="s">
        <v>765</v>
      </c>
      <c r="B65" s="49"/>
      <c r="C65" s="50"/>
      <c r="D65" s="51" t="s">
        <v>1018</v>
      </c>
      <c r="E65" s="52"/>
      <c r="F65" s="53"/>
      <c r="G65" s="54"/>
      <c r="H65" s="55" t="s">
        <v>123</v>
      </c>
      <c r="I65" s="57">
        <f t="shared" ref="I65:J65" si="56">SUBTOTAL(9,I66:I74)</f>
        <v>4595.09</v>
      </c>
      <c r="J65" s="57">
        <f t="shared" si="56"/>
        <v>5676.75</v>
      </c>
      <c r="K65" s="58">
        <f t="shared" ref="K65:L65" si="57">SUM(I66:I74)</f>
        <v>4595.09</v>
      </c>
      <c r="L65" s="58">
        <f t="shared" si="57"/>
        <v>5676.75</v>
      </c>
      <c r="M65" s="59"/>
      <c r="N65" s="37"/>
      <c r="O65" s="37"/>
      <c r="P65" s="37"/>
      <c r="Q65" s="37"/>
      <c r="R65" s="37"/>
      <c r="S65" s="37"/>
      <c r="T65" s="37"/>
      <c r="U65" s="37"/>
      <c r="V65" s="37"/>
      <c r="W65" s="37"/>
      <c r="X65" s="37"/>
      <c r="Y65" s="37"/>
      <c r="Z65" s="37"/>
      <c r="AA65" s="37"/>
      <c r="AB65" s="37"/>
      <c r="AC65" s="37"/>
      <c r="AD65" s="37"/>
      <c r="AE65" s="37"/>
      <c r="AF65" s="37"/>
      <c r="AG65" s="37"/>
      <c r="AH65" s="37"/>
      <c r="AI65" s="37"/>
    </row>
    <row r="66" spans="1:35" ht="79.5" customHeight="1">
      <c r="A66" s="60" t="s">
        <v>454</v>
      </c>
      <c r="B66" s="64">
        <v>101497</v>
      </c>
      <c r="C66" s="62" t="s">
        <v>99</v>
      </c>
      <c r="D66" s="63" t="s">
        <v>1314</v>
      </c>
      <c r="E66" s="64" t="s">
        <v>227</v>
      </c>
      <c r="F66" s="65">
        <v>1</v>
      </c>
      <c r="G66" s="67">
        <v>2119.56</v>
      </c>
      <c r="H66" s="67">
        <f t="shared" ref="H66:H74" si="58">TRUNC(G66*(1+$J$5),2)</f>
        <v>2618.5</v>
      </c>
      <c r="I66" s="67">
        <f t="shared" ref="I66:I74" si="59">TRUNC(G66*F66,2)</f>
        <v>2119.56</v>
      </c>
      <c r="J66" s="67">
        <f t="shared" ref="J66:J74" si="60">TRUNC(H66*F66,2)</f>
        <v>2618.5</v>
      </c>
      <c r="K66" s="5"/>
      <c r="L66" s="5"/>
      <c r="M66" s="68"/>
      <c r="N66" s="5"/>
      <c r="O66" s="5"/>
      <c r="P66" s="5"/>
      <c r="Q66" s="5"/>
      <c r="R66" s="5"/>
      <c r="S66" s="5"/>
      <c r="T66" s="5"/>
      <c r="U66" s="5"/>
      <c r="V66" s="5"/>
      <c r="W66" s="5"/>
      <c r="X66" s="5"/>
      <c r="Y66" s="5"/>
      <c r="Z66" s="5"/>
      <c r="AA66" s="5"/>
      <c r="AB66" s="5"/>
      <c r="AC66" s="5"/>
      <c r="AD66" s="5"/>
      <c r="AE66" s="5"/>
      <c r="AF66" s="5"/>
      <c r="AG66" s="5"/>
      <c r="AH66" s="5"/>
      <c r="AI66" s="5"/>
    </row>
    <row r="67" spans="1:35" ht="60" customHeight="1">
      <c r="A67" s="60" t="s">
        <v>504</v>
      </c>
      <c r="B67" s="64">
        <v>5057</v>
      </c>
      <c r="C67" s="62" t="s">
        <v>505</v>
      </c>
      <c r="D67" s="63" t="s">
        <v>1315</v>
      </c>
      <c r="E67" s="64" t="s">
        <v>227</v>
      </c>
      <c r="F67" s="65">
        <v>1</v>
      </c>
      <c r="G67" s="67">
        <v>1072.0999999999999</v>
      </c>
      <c r="H67" s="67">
        <f t="shared" si="58"/>
        <v>1324.47</v>
      </c>
      <c r="I67" s="67">
        <f t="shared" si="59"/>
        <v>1072.0999999999999</v>
      </c>
      <c r="J67" s="67">
        <f t="shared" si="60"/>
        <v>1324.47</v>
      </c>
      <c r="K67" s="5"/>
      <c r="L67" s="5"/>
      <c r="M67" s="68"/>
      <c r="N67" s="5"/>
      <c r="O67" s="5"/>
      <c r="P67" s="5"/>
      <c r="Q67" s="5"/>
      <c r="R67" s="5"/>
      <c r="S67" s="5"/>
      <c r="T67" s="5"/>
      <c r="U67" s="5"/>
      <c r="V67" s="5"/>
      <c r="W67" s="5"/>
      <c r="X67" s="5"/>
      <c r="Y67" s="5"/>
      <c r="Z67" s="5"/>
      <c r="AA67" s="5"/>
      <c r="AB67" s="5"/>
      <c r="AC67" s="5"/>
      <c r="AD67" s="5"/>
      <c r="AE67" s="5"/>
      <c r="AF67" s="5"/>
      <c r="AG67" s="5"/>
      <c r="AH67" s="5"/>
      <c r="AI67" s="5"/>
    </row>
    <row r="68" spans="1:35" ht="60" customHeight="1">
      <c r="A68" s="60" t="s">
        <v>508</v>
      </c>
      <c r="B68" s="64" t="s">
        <v>509</v>
      </c>
      <c r="C68" s="62" t="s">
        <v>10</v>
      </c>
      <c r="D68" s="63" t="s">
        <v>1316</v>
      </c>
      <c r="E68" s="64" t="s">
        <v>227</v>
      </c>
      <c r="F68" s="65">
        <v>2</v>
      </c>
      <c r="G68" s="67">
        <v>80.11</v>
      </c>
      <c r="H68" s="67">
        <f t="shared" si="58"/>
        <v>98.96</v>
      </c>
      <c r="I68" s="67">
        <f t="shared" si="59"/>
        <v>160.22</v>
      </c>
      <c r="J68" s="67">
        <f t="shared" si="60"/>
        <v>197.92</v>
      </c>
      <c r="K68" s="5"/>
      <c r="L68" s="5"/>
      <c r="M68" s="68"/>
      <c r="N68" s="5"/>
      <c r="O68" s="5"/>
      <c r="P68" s="5"/>
      <c r="Q68" s="5"/>
      <c r="R68" s="5"/>
      <c r="S68" s="5"/>
      <c r="T68" s="5"/>
      <c r="U68" s="5"/>
      <c r="V68" s="5"/>
      <c r="W68" s="5"/>
      <c r="X68" s="5"/>
      <c r="Y68" s="5"/>
      <c r="Z68" s="5"/>
      <c r="AA68" s="5"/>
      <c r="AB68" s="5"/>
      <c r="AC68" s="5"/>
      <c r="AD68" s="5"/>
      <c r="AE68" s="5"/>
      <c r="AF68" s="5"/>
      <c r="AG68" s="5"/>
      <c r="AH68" s="5"/>
      <c r="AI68" s="5"/>
    </row>
    <row r="69" spans="1:35" ht="60" customHeight="1">
      <c r="A69" s="60" t="s">
        <v>517</v>
      </c>
      <c r="B69" s="69" t="s">
        <v>518</v>
      </c>
      <c r="C69" s="62" t="s">
        <v>10</v>
      </c>
      <c r="D69" s="63" t="s">
        <v>1317</v>
      </c>
      <c r="E69" s="64" t="s">
        <v>121</v>
      </c>
      <c r="F69" s="65">
        <v>0.08</v>
      </c>
      <c r="G69" s="67">
        <v>71.7</v>
      </c>
      <c r="H69" s="67">
        <f t="shared" si="58"/>
        <v>88.57</v>
      </c>
      <c r="I69" s="67">
        <f t="shared" si="59"/>
        <v>5.73</v>
      </c>
      <c r="J69" s="67">
        <f t="shared" si="60"/>
        <v>7.08</v>
      </c>
      <c r="K69" s="5"/>
      <c r="L69" s="5"/>
      <c r="M69" s="68"/>
      <c r="N69" s="5"/>
      <c r="O69" s="5"/>
      <c r="P69" s="5"/>
      <c r="Q69" s="5"/>
      <c r="R69" s="5"/>
      <c r="S69" s="5"/>
      <c r="T69" s="5"/>
      <c r="U69" s="5"/>
      <c r="V69" s="5"/>
      <c r="W69" s="5"/>
      <c r="X69" s="5"/>
      <c r="Y69" s="5"/>
      <c r="Z69" s="5"/>
      <c r="AA69" s="5"/>
      <c r="AB69" s="5"/>
      <c r="AC69" s="5"/>
      <c r="AD69" s="5"/>
      <c r="AE69" s="5"/>
      <c r="AF69" s="5"/>
      <c r="AG69" s="5"/>
      <c r="AH69" s="5"/>
      <c r="AI69" s="5"/>
    </row>
    <row r="70" spans="1:35" ht="79.5" customHeight="1">
      <c r="A70" s="60" t="s">
        <v>521</v>
      </c>
      <c r="B70" s="64">
        <v>101616</v>
      </c>
      <c r="C70" s="62" t="s">
        <v>99</v>
      </c>
      <c r="D70" s="63" t="s">
        <v>1318</v>
      </c>
      <c r="E70" s="64" t="s">
        <v>13</v>
      </c>
      <c r="F70" s="65">
        <v>0.16</v>
      </c>
      <c r="G70" s="67">
        <v>10.61</v>
      </c>
      <c r="H70" s="67">
        <f t="shared" si="58"/>
        <v>13.1</v>
      </c>
      <c r="I70" s="67">
        <f t="shared" si="59"/>
        <v>1.69</v>
      </c>
      <c r="J70" s="67">
        <f t="shared" si="60"/>
        <v>2.09</v>
      </c>
      <c r="K70" s="5"/>
      <c r="L70" s="5"/>
      <c r="M70" s="68"/>
      <c r="N70" s="5"/>
      <c r="O70" s="5"/>
      <c r="P70" s="5"/>
      <c r="Q70" s="5"/>
      <c r="R70" s="5"/>
      <c r="S70" s="5"/>
      <c r="T70" s="5"/>
      <c r="U70" s="5"/>
      <c r="V70" s="5"/>
      <c r="W70" s="5"/>
      <c r="X70" s="5"/>
      <c r="Y70" s="5"/>
      <c r="Z70" s="5"/>
      <c r="AA70" s="5"/>
      <c r="AB70" s="5"/>
      <c r="AC70" s="5"/>
      <c r="AD70" s="5"/>
      <c r="AE70" s="5"/>
      <c r="AF70" s="5"/>
      <c r="AG70" s="5"/>
      <c r="AH70" s="5"/>
      <c r="AI70" s="5"/>
    </row>
    <row r="71" spans="1:35" ht="79.5" customHeight="1">
      <c r="A71" s="60" t="s">
        <v>533</v>
      </c>
      <c r="B71" s="64">
        <v>97882</v>
      </c>
      <c r="C71" s="62" t="s">
        <v>99</v>
      </c>
      <c r="D71" s="63" t="s">
        <v>1319</v>
      </c>
      <c r="E71" s="64" t="s">
        <v>227</v>
      </c>
      <c r="F71" s="65">
        <v>1</v>
      </c>
      <c r="G71" s="67">
        <v>250.52</v>
      </c>
      <c r="H71" s="67">
        <f t="shared" si="58"/>
        <v>309.49</v>
      </c>
      <c r="I71" s="67">
        <f t="shared" si="59"/>
        <v>250.52</v>
      </c>
      <c r="J71" s="67">
        <f t="shared" si="60"/>
        <v>309.49</v>
      </c>
      <c r="K71" s="5"/>
      <c r="L71" s="5"/>
      <c r="M71" s="68"/>
      <c r="N71" s="5"/>
      <c r="O71" s="5"/>
      <c r="P71" s="5"/>
      <c r="Q71" s="5"/>
      <c r="R71" s="5"/>
      <c r="S71" s="5"/>
      <c r="T71" s="5"/>
      <c r="U71" s="5"/>
      <c r="V71" s="5"/>
      <c r="W71" s="5"/>
      <c r="X71" s="5"/>
      <c r="Y71" s="5"/>
      <c r="Z71" s="5"/>
      <c r="AA71" s="5"/>
      <c r="AB71" s="5"/>
      <c r="AC71" s="5"/>
      <c r="AD71" s="5"/>
      <c r="AE71" s="5"/>
      <c r="AF71" s="5"/>
      <c r="AG71" s="5"/>
      <c r="AH71" s="5"/>
      <c r="AI71" s="5"/>
    </row>
    <row r="72" spans="1:35" ht="39.75" customHeight="1">
      <c r="A72" s="60" t="s">
        <v>546</v>
      </c>
      <c r="B72" s="64" t="s">
        <v>547</v>
      </c>
      <c r="C72" s="62" t="s">
        <v>10</v>
      </c>
      <c r="D72" s="63" t="s">
        <v>1320</v>
      </c>
      <c r="E72" s="64" t="s">
        <v>121</v>
      </c>
      <c r="F72" s="65">
        <v>0.05</v>
      </c>
      <c r="G72" s="67">
        <v>224.12</v>
      </c>
      <c r="H72" s="67">
        <f t="shared" si="58"/>
        <v>276.87</v>
      </c>
      <c r="I72" s="67">
        <f t="shared" si="59"/>
        <v>11.2</v>
      </c>
      <c r="J72" s="67">
        <f t="shared" si="60"/>
        <v>13.84</v>
      </c>
      <c r="K72" s="5"/>
      <c r="L72" s="5"/>
      <c r="M72" s="68"/>
      <c r="N72" s="5"/>
      <c r="O72" s="5"/>
      <c r="P72" s="5"/>
      <c r="Q72" s="5"/>
      <c r="R72" s="5"/>
      <c r="S72" s="5"/>
      <c r="T72" s="5"/>
      <c r="U72" s="5"/>
      <c r="V72" s="5"/>
      <c r="W72" s="5"/>
      <c r="X72" s="5"/>
      <c r="Y72" s="5"/>
      <c r="Z72" s="5"/>
      <c r="AA72" s="5"/>
      <c r="AB72" s="5"/>
      <c r="AC72" s="5"/>
      <c r="AD72" s="5"/>
      <c r="AE72" s="5"/>
      <c r="AF72" s="5"/>
      <c r="AG72" s="5"/>
      <c r="AH72" s="5"/>
      <c r="AI72" s="5"/>
    </row>
    <row r="73" spans="1:35" ht="79.5" customHeight="1">
      <c r="A73" s="60" t="s">
        <v>554</v>
      </c>
      <c r="B73" s="64">
        <v>94963</v>
      </c>
      <c r="C73" s="62" t="s">
        <v>99</v>
      </c>
      <c r="D73" s="63" t="s">
        <v>1321</v>
      </c>
      <c r="E73" s="64" t="s">
        <v>121</v>
      </c>
      <c r="F73" s="65">
        <v>0.06</v>
      </c>
      <c r="G73" s="67">
        <v>443.57</v>
      </c>
      <c r="H73" s="67">
        <f t="shared" si="58"/>
        <v>547.98</v>
      </c>
      <c r="I73" s="67">
        <f t="shared" si="59"/>
        <v>26.61</v>
      </c>
      <c r="J73" s="67">
        <f t="shared" si="60"/>
        <v>32.869999999999997</v>
      </c>
      <c r="K73" s="5"/>
      <c r="L73" s="5"/>
      <c r="M73" s="68"/>
      <c r="N73" s="5"/>
      <c r="O73" s="5"/>
      <c r="P73" s="5"/>
      <c r="Q73" s="5"/>
      <c r="R73" s="5"/>
      <c r="S73" s="5"/>
      <c r="T73" s="5"/>
      <c r="U73" s="5"/>
      <c r="V73" s="5"/>
      <c r="W73" s="5"/>
      <c r="X73" s="5"/>
      <c r="Y73" s="5"/>
      <c r="Z73" s="5"/>
      <c r="AA73" s="5"/>
      <c r="AB73" s="5"/>
      <c r="AC73" s="5"/>
      <c r="AD73" s="5"/>
      <c r="AE73" s="5"/>
      <c r="AF73" s="5"/>
      <c r="AG73" s="5"/>
      <c r="AH73" s="5"/>
      <c r="AI73" s="5"/>
    </row>
    <row r="74" spans="1:35" ht="39.75" customHeight="1">
      <c r="A74" s="60" t="s">
        <v>575</v>
      </c>
      <c r="B74" s="64" t="s">
        <v>577</v>
      </c>
      <c r="C74" s="62" t="s">
        <v>576</v>
      </c>
      <c r="D74" s="63" t="s">
        <v>1322</v>
      </c>
      <c r="E74" s="64" t="s">
        <v>579</v>
      </c>
      <c r="F74" s="65">
        <v>1</v>
      </c>
      <c r="G74" s="67">
        <v>947.45999999999992</v>
      </c>
      <c r="H74" s="67">
        <f t="shared" si="58"/>
        <v>1170.49</v>
      </c>
      <c r="I74" s="67">
        <f t="shared" si="59"/>
        <v>947.46</v>
      </c>
      <c r="J74" s="67">
        <f t="shared" si="60"/>
        <v>1170.49</v>
      </c>
      <c r="K74" s="5"/>
      <c r="L74" s="5"/>
      <c r="M74" s="68"/>
      <c r="N74" s="5"/>
      <c r="O74" s="5"/>
      <c r="P74" s="5"/>
      <c r="Q74" s="5"/>
      <c r="R74" s="5"/>
      <c r="S74" s="5"/>
      <c r="T74" s="5"/>
      <c r="U74" s="5"/>
      <c r="V74" s="5"/>
      <c r="W74" s="5"/>
      <c r="X74" s="5"/>
      <c r="Y74" s="5"/>
      <c r="Z74" s="5"/>
      <c r="AA74" s="5"/>
      <c r="AB74" s="5"/>
      <c r="AC74" s="5"/>
      <c r="AD74" s="5"/>
      <c r="AE74" s="5"/>
      <c r="AF74" s="5"/>
      <c r="AG74" s="5"/>
      <c r="AH74" s="5"/>
      <c r="AI74" s="5"/>
    </row>
    <row r="75" spans="1:35" ht="39.75" customHeight="1">
      <c r="A75" s="48" t="s">
        <v>810</v>
      </c>
      <c r="B75" s="49"/>
      <c r="C75" s="50"/>
      <c r="D75" s="51" t="s">
        <v>1172</v>
      </c>
      <c r="E75" s="52"/>
      <c r="F75" s="53"/>
      <c r="G75" s="54"/>
      <c r="H75" s="55" t="s">
        <v>123</v>
      </c>
      <c r="I75" s="57">
        <f t="shared" ref="I75:J75" si="61">SUBTOTAL(9,I76:I82)</f>
        <v>1597.0400000000002</v>
      </c>
      <c r="J75" s="57">
        <f t="shared" si="61"/>
        <v>1972.28</v>
      </c>
      <c r="K75" s="58">
        <f t="shared" ref="K75:L75" si="62">SUM(I76:I82)</f>
        <v>1597.0400000000002</v>
      </c>
      <c r="L75" s="58">
        <f t="shared" si="62"/>
        <v>1972.28</v>
      </c>
      <c r="M75" s="59"/>
      <c r="N75" s="37"/>
      <c r="O75" s="37"/>
      <c r="P75" s="37"/>
      <c r="Q75" s="37"/>
      <c r="R75" s="37"/>
      <c r="S75" s="37"/>
      <c r="T75" s="37"/>
      <c r="U75" s="37"/>
      <c r="V75" s="37"/>
      <c r="W75" s="37"/>
      <c r="X75" s="37"/>
      <c r="Y75" s="37"/>
      <c r="Z75" s="37"/>
      <c r="AA75" s="37"/>
      <c r="AB75" s="37"/>
      <c r="AC75" s="37"/>
      <c r="AD75" s="37"/>
      <c r="AE75" s="37"/>
      <c r="AF75" s="37"/>
      <c r="AG75" s="37"/>
      <c r="AH75" s="37"/>
      <c r="AI75" s="37"/>
    </row>
    <row r="76" spans="1:35" ht="79.5" customHeight="1">
      <c r="A76" s="60" t="s">
        <v>593</v>
      </c>
      <c r="B76" s="64">
        <v>101651</v>
      </c>
      <c r="C76" s="62" t="s">
        <v>99</v>
      </c>
      <c r="D76" s="63" t="s">
        <v>595</v>
      </c>
      <c r="E76" s="64" t="s">
        <v>227</v>
      </c>
      <c r="F76" s="65">
        <v>1</v>
      </c>
      <c r="G76" s="67">
        <v>70.290000000000006</v>
      </c>
      <c r="H76" s="67">
        <f t="shared" ref="H76:H82" si="63">TRUNC(G76*(1+$J$5),2)</f>
        <v>86.83</v>
      </c>
      <c r="I76" s="67">
        <f t="shared" ref="I76:I82" si="64">TRUNC(G76*F76,2)</f>
        <v>70.290000000000006</v>
      </c>
      <c r="J76" s="67">
        <f t="shared" ref="J76:J82" si="65">TRUNC(H76*F76,2)</f>
        <v>86.83</v>
      </c>
      <c r="K76" s="5"/>
      <c r="L76" s="5"/>
      <c r="M76" s="68" t="s">
        <v>1191</v>
      </c>
      <c r="N76" s="5"/>
      <c r="O76" s="5"/>
      <c r="P76" s="5"/>
      <c r="Q76" s="5"/>
      <c r="R76" s="5"/>
      <c r="S76" s="5"/>
      <c r="T76" s="5"/>
      <c r="U76" s="5"/>
      <c r="V76" s="5"/>
      <c r="W76" s="5"/>
      <c r="X76" s="5"/>
      <c r="Y76" s="5"/>
      <c r="Z76" s="5"/>
      <c r="AA76" s="5"/>
      <c r="AB76" s="5"/>
      <c r="AC76" s="5"/>
      <c r="AD76" s="5"/>
      <c r="AE76" s="5"/>
      <c r="AF76" s="5"/>
      <c r="AG76" s="5"/>
      <c r="AH76" s="5"/>
      <c r="AI76" s="5"/>
    </row>
    <row r="77" spans="1:35" ht="60" customHeight="1">
      <c r="A77" s="60" t="s">
        <v>603</v>
      </c>
      <c r="B77" s="69" t="s">
        <v>518</v>
      </c>
      <c r="C77" s="62" t="s">
        <v>10</v>
      </c>
      <c r="D77" s="63" t="s">
        <v>1317</v>
      </c>
      <c r="E77" s="64" t="s">
        <v>121</v>
      </c>
      <c r="F77" s="65">
        <v>2.59</v>
      </c>
      <c r="G77" s="67">
        <v>71.7</v>
      </c>
      <c r="H77" s="67">
        <f t="shared" si="63"/>
        <v>88.57</v>
      </c>
      <c r="I77" s="67">
        <f t="shared" si="64"/>
        <v>185.7</v>
      </c>
      <c r="J77" s="67">
        <f t="shared" si="65"/>
        <v>229.39</v>
      </c>
      <c r="K77" s="5"/>
      <c r="L77" s="5"/>
      <c r="M77" s="68"/>
      <c r="N77" s="5"/>
      <c r="O77" s="5"/>
      <c r="P77" s="5"/>
      <c r="Q77" s="5"/>
      <c r="R77" s="5"/>
      <c r="S77" s="5"/>
      <c r="T77" s="5"/>
      <c r="U77" s="5"/>
      <c r="V77" s="5"/>
      <c r="W77" s="5"/>
      <c r="X77" s="5"/>
      <c r="Y77" s="5"/>
      <c r="Z77" s="5"/>
      <c r="AA77" s="5"/>
      <c r="AB77" s="5"/>
      <c r="AC77" s="5"/>
      <c r="AD77" s="5"/>
      <c r="AE77" s="5"/>
      <c r="AF77" s="5"/>
      <c r="AG77" s="5"/>
      <c r="AH77" s="5"/>
      <c r="AI77" s="5"/>
    </row>
    <row r="78" spans="1:35" ht="79.5" customHeight="1">
      <c r="A78" s="60" t="s">
        <v>607</v>
      </c>
      <c r="B78" s="64">
        <v>101616</v>
      </c>
      <c r="C78" s="62" t="s">
        <v>99</v>
      </c>
      <c r="D78" s="63" t="s">
        <v>1318</v>
      </c>
      <c r="E78" s="64" t="s">
        <v>13</v>
      </c>
      <c r="F78" s="65">
        <v>3.45</v>
      </c>
      <c r="G78" s="67">
        <v>10.61</v>
      </c>
      <c r="H78" s="67">
        <f t="shared" si="63"/>
        <v>13.1</v>
      </c>
      <c r="I78" s="67">
        <f t="shared" si="64"/>
        <v>36.6</v>
      </c>
      <c r="J78" s="67">
        <f t="shared" si="65"/>
        <v>45.19</v>
      </c>
      <c r="K78" s="5"/>
      <c r="L78" s="5"/>
      <c r="M78" s="68"/>
      <c r="N78" s="5"/>
      <c r="O78" s="5"/>
      <c r="P78" s="5"/>
      <c r="Q78" s="5"/>
      <c r="R78" s="5"/>
      <c r="S78" s="5"/>
      <c r="T78" s="5"/>
      <c r="U78" s="5"/>
      <c r="V78" s="5"/>
      <c r="W78" s="5"/>
      <c r="X78" s="5"/>
      <c r="Y78" s="5"/>
      <c r="Z78" s="5"/>
      <c r="AA78" s="5"/>
      <c r="AB78" s="5"/>
      <c r="AC78" s="5"/>
      <c r="AD78" s="5"/>
      <c r="AE78" s="5"/>
      <c r="AF78" s="5"/>
      <c r="AG78" s="5"/>
      <c r="AH78" s="5"/>
      <c r="AI78" s="5"/>
    </row>
    <row r="79" spans="1:35" ht="60" customHeight="1">
      <c r="A79" s="60" t="s">
        <v>610</v>
      </c>
      <c r="B79" s="69" t="s">
        <v>611</v>
      </c>
      <c r="C79" s="62" t="s">
        <v>10</v>
      </c>
      <c r="D79" s="63" t="s">
        <v>1323</v>
      </c>
      <c r="E79" s="64" t="s">
        <v>27</v>
      </c>
      <c r="F79" s="65">
        <v>11.5</v>
      </c>
      <c r="G79" s="67">
        <v>18.71</v>
      </c>
      <c r="H79" s="67">
        <f t="shared" si="63"/>
        <v>23.11</v>
      </c>
      <c r="I79" s="67">
        <f t="shared" si="64"/>
        <v>215.16</v>
      </c>
      <c r="J79" s="67">
        <f t="shared" si="65"/>
        <v>265.76</v>
      </c>
      <c r="K79" s="5"/>
      <c r="L79" s="5"/>
      <c r="M79" s="68"/>
      <c r="N79" s="5"/>
      <c r="O79" s="5"/>
      <c r="P79" s="5"/>
      <c r="Q79" s="5"/>
      <c r="R79" s="5"/>
      <c r="S79" s="5"/>
      <c r="T79" s="5"/>
      <c r="U79" s="5"/>
      <c r="V79" s="5"/>
      <c r="W79" s="5"/>
      <c r="X79" s="5"/>
      <c r="Y79" s="5"/>
      <c r="Z79" s="5"/>
      <c r="AA79" s="5"/>
      <c r="AB79" s="5"/>
      <c r="AC79" s="5"/>
      <c r="AD79" s="5"/>
      <c r="AE79" s="5"/>
      <c r="AF79" s="5"/>
      <c r="AG79" s="5"/>
      <c r="AH79" s="5"/>
      <c r="AI79" s="5"/>
    </row>
    <row r="80" spans="1:35" ht="79.5" customHeight="1">
      <c r="A80" s="60" t="s">
        <v>617</v>
      </c>
      <c r="B80" s="64">
        <v>91931</v>
      </c>
      <c r="C80" s="62" t="s">
        <v>99</v>
      </c>
      <c r="D80" s="63" t="s">
        <v>1324</v>
      </c>
      <c r="E80" s="64" t="s">
        <v>27</v>
      </c>
      <c r="F80" s="65">
        <v>70.5</v>
      </c>
      <c r="G80" s="67">
        <v>13.12</v>
      </c>
      <c r="H80" s="67">
        <f t="shared" si="63"/>
        <v>16.2</v>
      </c>
      <c r="I80" s="67">
        <f t="shared" si="64"/>
        <v>924.96</v>
      </c>
      <c r="J80" s="67">
        <f t="shared" si="65"/>
        <v>1142.0999999999999</v>
      </c>
      <c r="K80" s="5"/>
      <c r="L80" s="5"/>
      <c r="M80" s="68"/>
      <c r="N80" s="5"/>
      <c r="O80" s="5"/>
      <c r="P80" s="5"/>
      <c r="Q80" s="5"/>
      <c r="R80" s="5"/>
      <c r="S80" s="5"/>
      <c r="T80" s="5"/>
      <c r="U80" s="5"/>
      <c r="V80" s="5"/>
      <c r="W80" s="5"/>
      <c r="X80" s="5"/>
      <c r="Y80" s="5"/>
      <c r="Z80" s="5"/>
      <c r="AA80" s="5"/>
      <c r="AB80" s="5"/>
      <c r="AC80" s="5"/>
      <c r="AD80" s="5"/>
      <c r="AE80" s="5"/>
      <c r="AF80" s="5"/>
      <c r="AG80" s="5"/>
      <c r="AH80" s="5"/>
      <c r="AI80" s="5"/>
    </row>
    <row r="81" spans="1:35" ht="79.5" customHeight="1">
      <c r="A81" s="60" t="s">
        <v>627</v>
      </c>
      <c r="B81" s="64">
        <v>94963</v>
      </c>
      <c r="C81" s="62" t="s">
        <v>99</v>
      </c>
      <c r="D81" s="63" t="s">
        <v>1321</v>
      </c>
      <c r="E81" s="64" t="s">
        <v>121</v>
      </c>
      <c r="F81" s="65">
        <v>0.17</v>
      </c>
      <c r="G81" s="67">
        <v>443.57</v>
      </c>
      <c r="H81" s="67">
        <f t="shared" si="63"/>
        <v>547.98</v>
      </c>
      <c r="I81" s="67">
        <f t="shared" si="64"/>
        <v>75.400000000000006</v>
      </c>
      <c r="J81" s="67">
        <f t="shared" si="65"/>
        <v>93.15</v>
      </c>
      <c r="K81" s="5"/>
      <c r="L81" s="5"/>
      <c r="M81" s="68"/>
      <c r="N81" s="5"/>
      <c r="O81" s="5"/>
      <c r="P81" s="5"/>
      <c r="Q81" s="5"/>
      <c r="R81" s="5"/>
      <c r="S81" s="5"/>
      <c r="T81" s="5"/>
      <c r="U81" s="5"/>
      <c r="V81" s="5"/>
      <c r="W81" s="5"/>
      <c r="X81" s="5"/>
      <c r="Y81" s="5"/>
      <c r="Z81" s="5"/>
      <c r="AA81" s="5"/>
      <c r="AB81" s="5"/>
      <c r="AC81" s="5"/>
      <c r="AD81" s="5"/>
      <c r="AE81" s="5"/>
      <c r="AF81" s="5"/>
      <c r="AG81" s="5"/>
      <c r="AH81" s="5"/>
      <c r="AI81" s="5"/>
    </row>
    <row r="82" spans="1:35" ht="60" customHeight="1">
      <c r="A82" s="60" t="s">
        <v>632</v>
      </c>
      <c r="B82" s="69">
        <v>93382</v>
      </c>
      <c r="C82" s="62" t="s">
        <v>99</v>
      </c>
      <c r="D82" s="63" t="s">
        <v>1325</v>
      </c>
      <c r="E82" s="64" t="s">
        <v>121</v>
      </c>
      <c r="F82" s="65">
        <v>2.42</v>
      </c>
      <c r="G82" s="67">
        <v>36.75</v>
      </c>
      <c r="H82" s="67">
        <f t="shared" si="63"/>
        <v>45.4</v>
      </c>
      <c r="I82" s="67">
        <f t="shared" si="64"/>
        <v>88.93</v>
      </c>
      <c r="J82" s="67">
        <f t="shared" si="65"/>
        <v>109.86</v>
      </c>
      <c r="K82" s="5"/>
      <c r="L82" s="5"/>
      <c r="M82" s="68"/>
      <c r="N82" s="5"/>
      <c r="O82" s="5"/>
      <c r="P82" s="5"/>
      <c r="Q82" s="5"/>
      <c r="R82" s="5"/>
      <c r="S82" s="5"/>
      <c r="T82" s="5"/>
      <c r="U82" s="5"/>
      <c r="V82" s="5"/>
      <c r="W82" s="5"/>
      <c r="X82" s="5"/>
      <c r="Y82" s="5"/>
      <c r="Z82" s="5"/>
      <c r="AA82" s="5"/>
      <c r="AB82" s="5"/>
      <c r="AC82" s="5"/>
      <c r="AD82" s="5"/>
      <c r="AE82" s="5"/>
      <c r="AF82" s="5"/>
      <c r="AG82" s="5"/>
      <c r="AH82" s="5"/>
      <c r="AI82" s="5"/>
    </row>
    <row r="83" spans="1:35" ht="39.75" customHeight="1">
      <c r="A83" s="70"/>
      <c r="B83" s="74"/>
      <c r="C83" s="75"/>
      <c r="D83" s="71"/>
      <c r="E83" s="52"/>
      <c r="F83" s="72"/>
      <c r="G83" s="76"/>
      <c r="H83" s="55" t="s">
        <v>432</v>
      </c>
      <c r="I83" s="57">
        <f t="shared" ref="I83:J83" si="66">SUBTOTAL(9,I58:I82)</f>
        <v>7381.33</v>
      </c>
      <c r="J83" s="57">
        <f t="shared" si="66"/>
        <v>9118.1</v>
      </c>
      <c r="K83" s="5"/>
      <c r="L83" s="5"/>
      <c r="M83" s="68"/>
      <c r="N83" s="5"/>
      <c r="O83" s="5"/>
      <c r="P83" s="5"/>
      <c r="Q83" s="5"/>
      <c r="R83" s="5"/>
      <c r="S83" s="5"/>
      <c r="T83" s="5"/>
      <c r="U83" s="5"/>
      <c r="V83" s="5"/>
      <c r="W83" s="5"/>
      <c r="X83" s="5"/>
      <c r="Y83" s="5"/>
      <c r="Z83" s="5"/>
      <c r="AA83" s="5"/>
      <c r="AB83" s="5"/>
      <c r="AC83" s="5"/>
      <c r="AD83" s="5"/>
      <c r="AE83" s="5"/>
      <c r="AF83" s="5"/>
      <c r="AG83" s="5"/>
      <c r="AH83" s="5"/>
      <c r="AI83" s="5"/>
    </row>
    <row r="84" spans="1:35" ht="39.75" customHeight="1">
      <c r="A84" s="38">
        <v>5</v>
      </c>
      <c r="B84" s="39"/>
      <c r="C84" s="40"/>
      <c r="D84" s="39" t="s">
        <v>1254</v>
      </c>
      <c r="E84" s="39"/>
      <c r="F84" s="41"/>
      <c r="G84" s="42"/>
      <c r="H84" s="39"/>
      <c r="I84" s="39"/>
      <c r="J84" s="43"/>
      <c r="K84" s="44">
        <f t="shared" ref="K84:L84" si="67">I88</f>
        <v>113.15</v>
      </c>
      <c r="L84" s="44">
        <f t="shared" si="67"/>
        <v>139.74</v>
      </c>
      <c r="M84" s="68"/>
      <c r="N84" s="46">
        <f>A84</f>
        <v>5</v>
      </c>
      <c r="O84" s="47" t="str">
        <f>IF(L84=SUM(L85:L87),"OK","NOK")</f>
        <v>OK</v>
      </c>
      <c r="P84" s="5"/>
      <c r="Q84" s="5"/>
      <c r="R84" s="5"/>
      <c r="S84" s="5"/>
      <c r="T84" s="5"/>
      <c r="U84" s="5"/>
      <c r="V84" s="5"/>
      <c r="W84" s="5"/>
      <c r="X84" s="5"/>
      <c r="Y84" s="5"/>
      <c r="Z84" s="5"/>
      <c r="AA84" s="5"/>
      <c r="AB84" s="5"/>
      <c r="AC84" s="5"/>
      <c r="AD84" s="5"/>
      <c r="AE84" s="5"/>
      <c r="AF84" s="5"/>
      <c r="AG84" s="5"/>
      <c r="AH84" s="5"/>
      <c r="AI84" s="5"/>
    </row>
    <row r="85" spans="1:35" ht="39.75" customHeight="1">
      <c r="A85" s="48" t="s">
        <v>840</v>
      </c>
      <c r="B85" s="49"/>
      <c r="C85" s="50"/>
      <c r="D85" s="51" t="s">
        <v>1255</v>
      </c>
      <c r="E85" s="52"/>
      <c r="F85" s="53"/>
      <c r="G85" s="54"/>
      <c r="H85" s="55" t="s">
        <v>123</v>
      </c>
      <c r="I85" s="57">
        <f t="shared" ref="I85:J85" si="68">SUBTOTAL(9,I86:I87)</f>
        <v>113.15</v>
      </c>
      <c r="J85" s="57">
        <f t="shared" si="68"/>
        <v>139.74</v>
      </c>
      <c r="K85" s="58">
        <f t="shared" ref="K85:L85" si="69">SUM(I86:I87)</f>
        <v>113.15</v>
      </c>
      <c r="L85" s="58">
        <f t="shared" si="69"/>
        <v>139.74</v>
      </c>
      <c r="M85" s="59"/>
      <c r="N85" s="37"/>
      <c r="O85" s="37"/>
      <c r="P85" s="37"/>
      <c r="Q85" s="37"/>
      <c r="R85" s="37"/>
      <c r="S85" s="37"/>
      <c r="T85" s="37"/>
      <c r="U85" s="37"/>
      <c r="V85" s="37"/>
      <c r="W85" s="37"/>
      <c r="X85" s="37"/>
      <c r="Y85" s="37"/>
      <c r="Z85" s="37"/>
      <c r="AA85" s="37"/>
      <c r="AB85" s="37"/>
      <c r="AC85" s="37"/>
      <c r="AD85" s="37"/>
      <c r="AE85" s="37"/>
      <c r="AF85" s="37"/>
      <c r="AG85" s="37"/>
      <c r="AH85" s="37"/>
      <c r="AI85" s="37"/>
    </row>
    <row r="86" spans="1:35" ht="60" customHeight="1">
      <c r="A86" s="60" t="s">
        <v>646</v>
      </c>
      <c r="B86" s="61">
        <v>105521</v>
      </c>
      <c r="C86" s="62" t="s">
        <v>99</v>
      </c>
      <c r="D86" s="63" t="s">
        <v>1326</v>
      </c>
      <c r="E86" s="64" t="s">
        <v>13</v>
      </c>
      <c r="F86" s="65">
        <v>4.5999999999999996</v>
      </c>
      <c r="G86" s="67">
        <v>5.16</v>
      </c>
      <c r="H86" s="67">
        <f t="shared" ref="H86:H87" si="70">TRUNC(G86*(1+$J$5),2)</f>
        <v>6.37</v>
      </c>
      <c r="I86" s="67">
        <f t="shared" ref="I86:I87" si="71">TRUNC(G86*F86,2)</f>
        <v>23.73</v>
      </c>
      <c r="J86" s="67">
        <f t="shared" ref="J86:J87" si="72">TRUNC(H86*F86,2)</f>
        <v>29.3</v>
      </c>
      <c r="K86" s="37"/>
      <c r="L86" s="37"/>
      <c r="M86" s="68"/>
      <c r="N86" s="5"/>
      <c r="O86" s="5"/>
      <c r="P86" s="5"/>
      <c r="Q86" s="5"/>
      <c r="R86" s="5"/>
      <c r="S86" s="5"/>
      <c r="T86" s="5"/>
      <c r="U86" s="5"/>
      <c r="V86" s="5"/>
      <c r="W86" s="5"/>
      <c r="X86" s="5"/>
      <c r="Y86" s="5"/>
      <c r="Z86" s="5"/>
      <c r="AA86" s="5"/>
      <c r="AB86" s="5"/>
      <c r="AC86" s="5"/>
      <c r="AD86" s="5"/>
      <c r="AE86" s="5"/>
      <c r="AF86" s="5"/>
      <c r="AG86" s="5"/>
      <c r="AH86" s="5"/>
      <c r="AI86" s="5"/>
    </row>
    <row r="87" spans="1:35" ht="60" customHeight="1">
      <c r="A87" s="60" t="s">
        <v>654</v>
      </c>
      <c r="B87" s="61" t="s">
        <v>655</v>
      </c>
      <c r="C87" s="62" t="s">
        <v>10</v>
      </c>
      <c r="D87" s="63" t="s">
        <v>1327</v>
      </c>
      <c r="E87" s="64" t="s">
        <v>13</v>
      </c>
      <c r="F87" s="65">
        <v>4.5999999999999996</v>
      </c>
      <c r="G87" s="67">
        <v>19.440000000000001</v>
      </c>
      <c r="H87" s="67">
        <f t="shared" si="70"/>
        <v>24.01</v>
      </c>
      <c r="I87" s="67">
        <f t="shared" si="71"/>
        <v>89.42</v>
      </c>
      <c r="J87" s="67">
        <f t="shared" si="72"/>
        <v>110.44</v>
      </c>
      <c r="K87" s="37"/>
      <c r="L87" s="37"/>
      <c r="M87" s="68"/>
      <c r="N87" s="5"/>
      <c r="O87" s="5"/>
      <c r="P87" s="5"/>
      <c r="Q87" s="5"/>
      <c r="R87" s="5"/>
      <c r="S87" s="5"/>
      <c r="T87" s="5"/>
      <c r="U87" s="5"/>
      <c r="V87" s="5"/>
      <c r="W87" s="5"/>
      <c r="X87" s="5"/>
      <c r="Y87" s="5"/>
      <c r="Z87" s="5"/>
      <c r="AA87" s="5"/>
      <c r="AB87" s="5"/>
      <c r="AC87" s="5"/>
      <c r="AD87" s="5"/>
      <c r="AE87" s="5"/>
      <c r="AF87" s="5"/>
      <c r="AG87" s="5"/>
      <c r="AH87" s="5"/>
      <c r="AI87" s="5"/>
    </row>
    <row r="88" spans="1:35" ht="39.75" customHeight="1">
      <c r="A88" s="70"/>
      <c r="B88" s="74"/>
      <c r="C88" s="75"/>
      <c r="D88" s="71"/>
      <c r="E88" s="73"/>
      <c r="F88" s="72"/>
      <c r="G88" s="76"/>
      <c r="H88" s="55" t="s">
        <v>432</v>
      </c>
      <c r="I88" s="57">
        <f t="shared" ref="I88:J88" si="73">SUBTOTAL(9,I85:I87)</f>
        <v>113.15</v>
      </c>
      <c r="J88" s="57">
        <f t="shared" si="73"/>
        <v>139.74</v>
      </c>
      <c r="K88" s="5"/>
      <c r="L88" s="5"/>
      <c r="M88" s="68"/>
      <c r="N88" s="5"/>
      <c r="O88" s="5"/>
      <c r="P88" s="5"/>
      <c r="Q88" s="5"/>
      <c r="R88" s="5"/>
      <c r="S88" s="5"/>
      <c r="T88" s="5"/>
      <c r="U88" s="5"/>
      <c r="V88" s="5"/>
      <c r="W88" s="5"/>
      <c r="X88" s="5"/>
      <c r="Y88" s="5"/>
      <c r="Z88" s="5"/>
      <c r="AA88" s="5"/>
      <c r="AB88" s="5"/>
      <c r="AC88" s="5"/>
      <c r="AD88" s="5"/>
      <c r="AE88" s="5"/>
      <c r="AF88" s="5"/>
      <c r="AG88" s="5"/>
      <c r="AH88" s="5"/>
      <c r="AI88" s="5"/>
    </row>
    <row r="89" spans="1:35" ht="60" customHeight="1">
      <c r="A89" s="82"/>
      <c r="B89" s="83"/>
      <c r="C89" s="84"/>
      <c r="D89" s="86"/>
      <c r="E89" s="87"/>
      <c r="F89" s="88"/>
      <c r="G89" s="89"/>
      <c r="H89" s="90"/>
      <c r="I89" s="91" t="s">
        <v>71</v>
      </c>
      <c r="J89" s="91" t="s">
        <v>72</v>
      </c>
      <c r="K89" s="34"/>
      <c r="L89" s="34"/>
      <c r="M89" s="68"/>
      <c r="N89" s="5"/>
      <c r="O89" s="5"/>
      <c r="P89" s="5"/>
      <c r="Q89" s="5"/>
      <c r="R89" s="5"/>
      <c r="S89" s="5"/>
      <c r="T89" s="5"/>
      <c r="U89" s="5"/>
      <c r="V89" s="5"/>
      <c r="W89" s="5"/>
      <c r="X89" s="5"/>
      <c r="Y89" s="5"/>
      <c r="Z89" s="5"/>
      <c r="AA89" s="5"/>
      <c r="AB89" s="5"/>
      <c r="AC89" s="5"/>
      <c r="AD89" s="5"/>
      <c r="AE89" s="5"/>
      <c r="AF89" s="5"/>
      <c r="AG89" s="5"/>
      <c r="AH89" s="5"/>
      <c r="AI89" s="5"/>
    </row>
    <row r="90" spans="1:35" ht="39.75" customHeight="1">
      <c r="A90" s="82"/>
      <c r="B90" s="83"/>
      <c r="C90" s="84"/>
      <c r="D90" s="86"/>
      <c r="E90" s="87"/>
      <c r="F90" s="88"/>
      <c r="G90" s="89"/>
      <c r="H90" s="90" t="s">
        <v>1257</v>
      </c>
      <c r="I90" s="100">
        <f>SUMIF(H10:H88,"TOTAL ITEM",I10:I88)</f>
        <v>137372.07</v>
      </c>
      <c r="J90" s="100">
        <f>SUMIF(H10:H88,"TOTAL ITEM",J10:J88)</f>
        <v>169673.93</v>
      </c>
      <c r="K90" s="34"/>
      <c r="L90" s="34"/>
      <c r="M90" s="68"/>
      <c r="N90" s="5"/>
      <c r="O90" s="5"/>
      <c r="P90" s="5"/>
      <c r="Q90" s="5"/>
      <c r="R90" s="5"/>
      <c r="S90" s="5"/>
      <c r="T90" s="5"/>
      <c r="U90" s="5"/>
      <c r="V90" s="5"/>
      <c r="W90" s="5"/>
      <c r="X90" s="5"/>
      <c r="Y90" s="5"/>
      <c r="Z90" s="5"/>
      <c r="AA90" s="5"/>
      <c r="AB90" s="5"/>
      <c r="AC90" s="5"/>
      <c r="AD90" s="5"/>
      <c r="AE90" s="5"/>
      <c r="AF90" s="5"/>
      <c r="AG90" s="5"/>
      <c r="AH90" s="5"/>
      <c r="AI90" s="5"/>
    </row>
    <row r="91" spans="1:35" ht="39.75" customHeight="1">
      <c r="A91" s="38">
        <v>6</v>
      </c>
      <c r="B91" s="39"/>
      <c r="C91" s="40"/>
      <c r="D91" s="39" t="s">
        <v>1262</v>
      </c>
      <c r="E91" s="39"/>
      <c r="F91" s="41"/>
      <c r="G91" s="42"/>
      <c r="H91" s="39"/>
      <c r="I91" s="39"/>
      <c r="J91" s="43"/>
      <c r="K91" s="44">
        <f t="shared" ref="K91:L91" si="74">I93</f>
        <v>4794.28</v>
      </c>
      <c r="L91" s="44">
        <f t="shared" si="74"/>
        <v>5922.85</v>
      </c>
      <c r="M91" s="68"/>
      <c r="N91" s="46">
        <f>A91</f>
        <v>6</v>
      </c>
      <c r="O91" s="47" t="str">
        <f>IF(L91=SUM(J93),"OK","NOK")</f>
        <v>OK</v>
      </c>
      <c r="P91" s="5"/>
      <c r="Q91" s="5"/>
      <c r="R91" s="5"/>
      <c r="S91" s="5"/>
      <c r="T91" s="5"/>
      <c r="U91" s="5"/>
      <c r="V91" s="5"/>
      <c r="W91" s="5"/>
      <c r="X91" s="5"/>
      <c r="Y91" s="5"/>
      <c r="Z91" s="5"/>
      <c r="AA91" s="5"/>
      <c r="AB91" s="5"/>
      <c r="AC91" s="5"/>
      <c r="AD91" s="5"/>
      <c r="AE91" s="5"/>
      <c r="AF91" s="5"/>
      <c r="AG91" s="5"/>
      <c r="AH91" s="5"/>
      <c r="AI91" s="5"/>
    </row>
    <row r="92" spans="1:35" ht="60" customHeight="1">
      <c r="A92" s="60" t="s">
        <v>1263</v>
      </c>
      <c r="B92" s="285" t="s">
        <v>1264</v>
      </c>
      <c r="C92" s="282"/>
      <c r="D92" s="63" t="s">
        <v>1265</v>
      </c>
      <c r="E92" s="62" t="s">
        <v>1266</v>
      </c>
      <c r="F92" s="105">
        <v>3.49E-2</v>
      </c>
      <c r="G92" s="108"/>
      <c r="H92" s="112">
        <f>I90</f>
        <v>137372.07</v>
      </c>
      <c r="I92" s="108">
        <f>TRUNC(H92*F92,2)</f>
        <v>4794.28</v>
      </c>
      <c r="J92" s="67">
        <f>TRUNC(I92*(1+$J$5),2)</f>
        <v>5922.85</v>
      </c>
      <c r="K92" s="5"/>
      <c r="L92" s="5"/>
      <c r="M92" s="68"/>
      <c r="N92" s="5"/>
      <c r="O92" s="5"/>
      <c r="P92" s="5"/>
      <c r="Q92" s="5"/>
      <c r="R92" s="5"/>
      <c r="S92" s="5"/>
      <c r="T92" s="5"/>
      <c r="U92" s="5"/>
      <c r="V92" s="5"/>
      <c r="W92" s="5"/>
      <c r="X92" s="5"/>
      <c r="Y92" s="5"/>
      <c r="Z92" s="5"/>
      <c r="AA92" s="5"/>
      <c r="AB92" s="5"/>
      <c r="AC92" s="5"/>
      <c r="AD92" s="5"/>
      <c r="AE92" s="5"/>
      <c r="AF92" s="5"/>
      <c r="AG92" s="5"/>
      <c r="AH92" s="5"/>
      <c r="AI92" s="5"/>
    </row>
    <row r="93" spans="1:35" ht="39.75" customHeight="1">
      <c r="A93" s="70"/>
      <c r="B93" s="74"/>
      <c r="C93" s="75"/>
      <c r="D93" s="71"/>
      <c r="E93" s="73"/>
      <c r="F93" s="72"/>
      <c r="G93" s="76"/>
      <c r="H93" s="55" t="s">
        <v>123</v>
      </c>
      <c r="I93" s="55">
        <f t="shared" ref="I93:J93" si="75">SUM(I92)</f>
        <v>4794.28</v>
      </c>
      <c r="J93" s="55">
        <f t="shared" si="75"/>
        <v>5922.85</v>
      </c>
      <c r="K93" s="5"/>
      <c r="L93" s="5"/>
      <c r="M93" s="68"/>
      <c r="N93" s="5"/>
      <c r="O93" s="5"/>
      <c r="P93" s="5"/>
      <c r="Q93" s="5"/>
      <c r="R93" s="5"/>
      <c r="S93" s="5"/>
      <c r="T93" s="5"/>
      <c r="U93" s="5"/>
      <c r="V93" s="5"/>
      <c r="W93" s="5"/>
      <c r="X93" s="5"/>
      <c r="Y93" s="5"/>
      <c r="Z93" s="5"/>
      <c r="AA93" s="5"/>
      <c r="AB93" s="5"/>
      <c r="AC93" s="5"/>
      <c r="AD93" s="5"/>
      <c r="AE93" s="5"/>
      <c r="AF93" s="5"/>
      <c r="AG93" s="5"/>
      <c r="AH93" s="5"/>
      <c r="AI93" s="5"/>
    </row>
    <row r="94" spans="1:35" ht="60" customHeight="1">
      <c r="A94" s="82"/>
      <c r="B94" s="83"/>
      <c r="C94" s="84"/>
      <c r="D94" s="86"/>
      <c r="E94" s="87"/>
      <c r="F94" s="88"/>
      <c r="G94" s="89"/>
      <c r="H94" s="90"/>
      <c r="I94" s="91" t="s">
        <v>71</v>
      </c>
      <c r="J94" s="91" t="s">
        <v>72</v>
      </c>
      <c r="K94" s="5"/>
      <c r="L94" s="5"/>
      <c r="M94" s="68"/>
      <c r="N94" s="120" t="s">
        <v>1268</v>
      </c>
      <c r="O94" s="122">
        <f>SUM(L9:L88)/2+L91</f>
        <v>175596.77999999997</v>
      </c>
      <c r="P94" s="5"/>
      <c r="Q94" s="5"/>
      <c r="R94" s="5"/>
      <c r="S94" s="5"/>
      <c r="T94" s="5"/>
      <c r="U94" s="5"/>
      <c r="V94" s="5"/>
      <c r="W94" s="5"/>
      <c r="X94" s="5"/>
      <c r="Y94" s="5"/>
      <c r="Z94" s="5"/>
      <c r="AA94" s="5"/>
      <c r="AB94" s="5"/>
      <c r="AC94" s="5"/>
      <c r="AD94" s="5"/>
      <c r="AE94" s="5"/>
      <c r="AF94" s="5"/>
      <c r="AG94" s="5"/>
      <c r="AH94" s="5"/>
      <c r="AI94" s="5"/>
    </row>
    <row r="95" spans="1:35" ht="39.75" customHeight="1">
      <c r="A95" s="82"/>
      <c r="B95" s="83"/>
      <c r="C95" s="84"/>
      <c r="D95" s="86"/>
      <c r="E95" s="87"/>
      <c r="F95" s="88"/>
      <c r="G95" s="89"/>
      <c r="H95" s="90" t="s">
        <v>1257</v>
      </c>
      <c r="I95" s="90">
        <f t="shared" ref="I95:J95" si="76">I90+I93</f>
        <v>142166.35</v>
      </c>
      <c r="J95" s="90">
        <f t="shared" si="76"/>
        <v>175596.78</v>
      </c>
      <c r="K95" s="286">
        <f>K97-J95</f>
        <v>-4596.7799999999988</v>
      </c>
      <c r="L95" s="287"/>
      <c r="M95" s="68"/>
      <c r="N95" s="5" t="s">
        <v>355</v>
      </c>
      <c r="O95" s="122">
        <f>J95</f>
        <v>175596.78</v>
      </c>
      <c r="P95" s="5"/>
      <c r="Q95" s="5"/>
      <c r="R95" s="5"/>
      <c r="S95" s="5"/>
      <c r="T95" s="5"/>
      <c r="U95" s="5"/>
      <c r="V95" s="5"/>
      <c r="W95" s="5"/>
      <c r="X95" s="5"/>
      <c r="Y95" s="5"/>
      <c r="Z95" s="5"/>
      <c r="AA95" s="5"/>
      <c r="AB95" s="5"/>
      <c r="AC95" s="5"/>
      <c r="AD95" s="5"/>
      <c r="AE95" s="5"/>
      <c r="AF95" s="5"/>
      <c r="AG95" s="5"/>
      <c r="AH95" s="5"/>
      <c r="AI95" s="5"/>
    </row>
    <row r="96" spans="1:35" ht="11.25" customHeight="1">
      <c r="A96" s="294"/>
      <c r="B96" s="281"/>
      <c r="C96" s="281"/>
      <c r="D96" s="281"/>
      <c r="E96" s="281"/>
      <c r="F96" s="281"/>
      <c r="G96" s="281"/>
      <c r="H96" s="281"/>
      <c r="I96" s="281"/>
      <c r="J96" s="282"/>
      <c r="K96" s="5"/>
      <c r="L96" s="5"/>
      <c r="M96" s="68"/>
      <c r="N96" s="5"/>
      <c r="O96" s="28"/>
      <c r="P96" s="5"/>
      <c r="Q96" s="5"/>
      <c r="R96" s="5"/>
      <c r="S96" s="5"/>
      <c r="T96" s="5"/>
      <c r="U96" s="5"/>
      <c r="V96" s="5"/>
      <c r="W96" s="5"/>
      <c r="X96" s="5"/>
      <c r="Y96" s="5"/>
      <c r="Z96" s="5"/>
      <c r="AA96" s="5"/>
      <c r="AB96" s="5"/>
      <c r="AC96" s="5"/>
      <c r="AD96" s="5"/>
      <c r="AE96" s="5"/>
      <c r="AF96" s="5"/>
      <c r="AG96" s="5"/>
      <c r="AH96" s="5"/>
      <c r="AI96" s="5"/>
    </row>
    <row r="97" spans="1:35" ht="24.75" customHeight="1">
      <c r="A97" s="288" t="s">
        <v>1269</v>
      </c>
      <c r="B97" s="281"/>
      <c r="C97" s="281"/>
      <c r="D97" s="281"/>
      <c r="E97" s="281"/>
      <c r="F97" s="281"/>
      <c r="G97" s="281"/>
      <c r="H97" s="281"/>
      <c r="I97" s="281"/>
      <c r="J97" s="282"/>
      <c r="K97" s="286">
        <v>171000</v>
      </c>
      <c r="L97" s="287"/>
      <c r="M97" s="68"/>
      <c r="N97" s="5" t="s">
        <v>1270</v>
      </c>
      <c r="O97" s="47" t="str">
        <f>IF(O94=SUM(O95),"OK","NOK")</f>
        <v>OK</v>
      </c>
      <c r="P97" s="5"/>
      <c r="Q97" s="5"/>
      <c r="R97" s="5"/>
      <c r="S97" s="5"/>
      <c r="T97" s="5"/>
      <c r="U97" s="5"/>
      <c r="V97" s="5"/>
      <c r="W97" s="5"/>
      <c r="X97" s="5"/>
      <c r="Y97" s="5"/>
      <c r="Z97" s="5"/>
      <c r="AA97" s="5"/>
      <c r="AB97" s="5"/>
      <c r="AC97" s="5"/>
      <c r="AD97" s="5"/>
      <c r="AE97" s="5"/>
      <c r="AF97" s="5"/>
      <c r="AG97" s="5"/>
      <c r="AH97" s="5"/>
      <c r="AI97" s="5"/>
    </row>
    <row r="98" spans="1:35" ht="99.75" customHeight="1">
      <c r="A98" s="280" t="s">
        <v>1271</v>
      </c>
      <c r="B98" s="281"/>
      <c r="C98" s="281"/>
      <c r="D98" s="281"/>
      <c r="E98" s="281"/>
      <c r="F98" s="281"/>
      <c r="G98" s="281"/>
      <c r="H98" s="281"/>
      <c r="I98" s="281"/>
      <c r="J98" s="282"/>
      <c r="K98" s="5"/>
      <c r="L98" s="5"/>
      <c r="M98" s="5"/>
      <c r="N98" s="5"/>
      <c r="O98" s="5"/>
      <c r="P98" s="5"/>
      <c r="Q98" s="5"/>
      <c r="R98" s="5"/>
      <c r="S98" s="5"/>
      <c r="T98" s="5"/>
      <c r="U98" s="5"/>
      <c r="V98" s="5"/>
      <c r="W98" s="5"/>
      <c r="X98" s="5"/>
      <c r="Y98" s="5"/>
      <c r="Z98" s="5"/>
      <c r="AA98" s="5"/>
      <c r="AB98" s="5"/>
      <c r="AC98" s="5"/>
      <c r="AD98" s="5"/>
      <c r="AE98" s="5"/>
      <c r="AF98" s="5"/>
      <c r="AG98" s="5"/>
      <c r="AH98" s="5"/>
      <c r="AI98" s="5"/>
    </row>
    <row r="99" spans="1:35" ht="15" customHeight="1">
      <c r="A99" s="134"/>
      <c r="B99" s="134"/>
      <c r="C99" s="134"/>
      <c r="D99" s="134"/>
      <c r="E99" s="134"/>
      <c r="F99" s="134"/>
      <c r="G99" s="134"/>
      <c r="H99" s="134"/>
      <c r="I99" s="134"/>
      <c r="J99" s="134"/>
      <c r="K99" s="5"/>
      <c r="L99" s="5"/>
      <c r="M99" s="5"/>
      <c r="N99" s="5"/>
      <c r="O99" s="5"/>
      <c r="P99" s="5"/>
      <c r="Q99" s="5"/>
      <c r="R99" s="5"/>
      <c r="S99" s="5"/>
      <c r="T99" s="5"/>
      <c r="U99" s="5"/>
      <c r="V99" s="5"/>
      <c r="W99" s="5"/>
      <c r="X99" s="5"/>
      <c r="Y99" s="5"/>
      <c r="Z99" s="5"/>
      <c r="AA99" s="5"/>
      <c r="AB99" s="5"/>
      <c r="AC99" s="5"/>
      <c r="AD99" s="5"/>
      <c r="AE99" s="5"/>
      <c r="AF99" s="5"/>
      <c r="AG99" s="5"/>
      <c r="AH99" s="5"/>
      <c r="AI99" s="5"/>
    </row>
    <row r="100" spans="1:35" ht="15" customHeight="1">
      <c r="A100" s="134"/>
      <c r="B100" s="134"/>
      <c r="C100" s="134"/>
      <c r="D100" s="134"/>
      <c r="E100" s="134"/>
      <c r="F100" s="134"/>
      <c r="G100" s="134"/>
      <c r="H100" s="134"/>
      <c r="I100" s="134"/>
      <c r="J100" s="134"/>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row>
    <row r="101" spans="1:35" ht="15" customHeight="1">
      <c r="A101" s="134"/>
      <c r="B101" s="134"/>
      <c r="C101" s="134"/>
      <c r="D101" s="134"/>
      <c r="E101" s="134"/>
      <c r="F101" s="134"/>
      <c r="G101" s="134"/>
      <c r="H101" s="134"/>
      <c r="I101" s="134"/>
      <c r="J101" s="13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row>
    <row r="102" spans="1:35" ht="15" customHeight="1">
      <c r="A102" s="134"/>
      <c r="B102" s="134"/>
      <c r="C102" s="134"/>
      <c r="D102" s="134"/>
      <c r="E102" s="134"/>
      <c r="F102" s="134"/>
      <c r="G102" s="134"/>
      <c r="H102" s="134"/>
      <c r="I102" s="134"/>
      <c r="J102" s="134"/>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row>
    <row r="103" spans="1:35" ht="15" customHeight="1">
      <c r="A103" s="134"/>
      <c r="B103" s="134"/>
      <c r="C103" s="134"/>
      <c r="D103" s="134"/>
      <c r="E103" s="134"/>
      <c r="F103" s="134"/>
      <c r="G103" s="134"/>
      <c r="H103" s="134"/>
      <c r="I103" s="134"/>
      <c r="J103" s="134"/>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row>
    <row r="104" spans="1:35" ht="15" customHeight="1">
      <c r="A104" s="134"/>
      <c r="B104" s="134"/>
      <c r="C104" s="134"/>
      <c r="D104" s="134"/>
      <c r="E104" s="134"/>
      <c r="F104" s="134"/>
      <c r="G104" s="134"/>
      <c r="H104" s="134"/>
      <c r="I104" s="134"/>
      <c r="J104" s="134"/>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row>
    <row r="105" spans="1:35" ht="15" customHeight="1">
      <c r="A105" s="134"/>
      <c r="B105" s="134"/>
      <c r="C105" s="134"/>
      <c r="D105" s="134"/>
      <c r="E105" s="134"/>
      <c r="F105" s="134"/>
      <c r="G105" s="134"/>
      <c r="H105" s="134"/>
      <c r="I105" s="134"/>
      <c r="J105" s="134"/>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row>
    <row r="106" spans="1:35" ht="15" customHeight="1">
      <c r="A106" s="134"/>
      <c r="B106" s="134"/>
      <c r="C106" s="134"/>
      <c r="D106" s="134"/>
      <c r="E106" s="134"/>
      <c r="F106" s="134"/>
      <c r="G106" s="134"/>
      <c r="H106" s="134"/>
      <c r="I106" s="134"/>
      <c r="J106" s="134"/>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row>
    <row r="107" spans="1:35" ht="15" customHeight="1">
      <c r="A107" s="134"/>
      <c r="B107" s="134"/>
      <c r="C107" s="134"/>
      <c r="D107" s="134"/>
      <c r="E107" s="134"/>
      <c r="F107" s="134"/>
      <c r="G107" s="134"/>
      <c r="H107" s="134"/>
      <c r="I107" s="134"/>
      <c r="J107" s="134"/>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row>
    <row r="108" spans="1:35" ht="15" customHeight="1">
      <c r="A108" s="134"/>
      <c r="B108" s="134"/>
      <c r="C108" s="134"/>
      <c r="D108" s="134"/>
      <c r="E108" s="134"/>
      <c r="F108" s="134"/>
      <c r="G108" s="134"/>
      <c r="H108" s="134"/>
      <c r="I108" s="134"/>
      <c r="J108" s="134"/>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row>
    <row r="109" spans="1:35" ht="15" customHeight="1">
      <c r="A109" s="134"/>
      <c r="B109" s="134"/>
      <c r="C109" s="134"/>
      <c r="D109" s="134"/>
      <c r="E109" s="134"/>
      <c r="F109" s="134"/>
      <c r="G109" s="134"/>
      <c r="H109" s="134"/>
      <c r="I109" s="134"/>
      <c r="J109" s="134"/>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row>
    <row r="110" spans="1:35" ht="15" customHeight="1">
      <c r="A110" s="136"/>
      <c r="B110" s="136"/>
      <c r="C110" s="136"/>
      <c r="D110" s="137"/>
      <c r="E110" s="137"/>
      <c r="F110" s="137"/>
      <c r="G110" s="137"/>
      <c r="H110" s="137"/>
      <c r="I110" s="137"/>
      <c r="J110" s="137"/>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row>
    <row r="111" spans="1:35" ht="15" customHeight="1">
      <c r="A111" s="134"/>
      <c r="B111" s="134"/>
      <c r="C111" s="134"/>
      <c r="D111" s="137"/>
      <c r="E111" s="137"/>
      <c r="F111" s="137"/>
      <c r="G111" s="137"/>
      <c r="H111" s="137"/>
      <c r="I111" s="137"/>
      <c r="J111" s="137"/>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row>
    <row r="112" spans="1:35" ht="15.75" customHeight="1">
      <c r="A112" s="5"/>
      <c r="B112" s="5"/>
      <c r="C112" s="120"/>
      <c r="D112" s="5"/>
      <c r="E112" s="5"/>
      <c r="F112" s="138"/>
      <c r="G112" s="79"/>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row>
    <row r="113" spans="1:35" ht="15.75" customHeight="1">
      <c r="A113" s="5"/>
      <c r="B113" s="5"/>
      <c r="C113" s="120"/>
      <c r="D113" s="5"/>
      <c r="E113" s="5"/>
      <c r="F113" s="138"/>
      <c r="G113" s="79"/>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row>
    <row r="114" spans="1:35" ht="15.75" customHeight="1">
      <c r="A114" s="5"/>
      <c r="B114" s="5"/>
      <c r="C114" s="120"/>
      <c r="D114" s="5"/>
      <c r="E114" s="5"/>
      <c r="F114" s="138"/>
      <c r="G114" s="79"/>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row>
    <row r="115" spans="1:35" ht="15.75" customHeight="1">
      <c r="A115" s="5"/>
      <c r="B115" s="5"/>
      <c r="C115" s="120"/>
      <c r="D115" s="5"/>
      <c r="E115" s="5"/>
      <c r="F115" s="138"/>
      <c r="G115" s="79"/>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row>
    <row r="116" spans="1:35" ht="15.75" customHeight="1">
      <c r="A116" s="5"/>
      <c r="B116" s="5"/>
      <c r="C116" s="120"/>
      <c r="D116" s="5"/>
      <c r="E116" s="5"/>
      <c r="F116" s="138"/>
      <c r="G116" s="79"/>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row>
    <row r="117" spans="1:35" ht="15.75" customHeight="1">
      <c r="A117" s="5"/>
      <c r="B117" s="5"/>
      <c r="C117" s="120"/>
      <c r="D117" s="5"/>
      <c r="E117" s="5"/>
      <c r="F117" s="138"/>
      <c r="G117" s="79"/>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row>
    <row r="118" spans="1:35" ht="15.75" customHeight="1">
      <c r="A118" s="5"/>
      <c r="B118" s="5"/>
      <c r="C118" s="120"/>
      <c r="D118" s="5"/>
      <c r="E118" s="5"/>
      <c r="F118" s="138"/>
      <c r="G118" s="79"/>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row>
    <row r="119" spans="1:35" ht="15.75" customHeight="1">
      <c r="A119" s="5"/>
      <c r="B119" s="5"/>
      <c r="C119" s="120"/>
      <c r="D119" s="5"/>
      <c r="E119" s="5"/>
      <c r="F119" s="138"/>
      <c r="G119" s="79"/>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row>
    <row r="120" spans="1:35" ht="15.75" customHeight="1">
      <c r="A120" s="5"/>
      <c r="B120" s="5"/>
      <c r="C120" s="120"/>
      <c r="D120" s="5"/>
      <c r="E120" s="5"/>
      <c r="F120" s="138"/>
      <c r="G120" s="79"/>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row>
    <row r="121" spans="1:35" ht="15.75" customHeight="1">
      <c r="A121" s="5"/>
      <c r="B121" s="5"/>
      <c r="C121" s="120"/>
      <c r="D121" s="5"/>
      <c r="E121" s="5"/>
      <c r="F121" s="138"/>
      <c r="G121" s="79"/>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row>
    <row r="122" spans="1:35" ht="15.75" customHeight="1">
      <c r="A122" s="5"/>
      <c r="B122" s="5"/>
      <c r="C122" s="120"/>
      <c r="D122" s="5"/>
      <c r="E122" s="5"/>
      <c r="F122" s="138"/>
      <c r="G122" s="79"/>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row>
    <row r="123" spans="1:35" ht="15.75" customHeight="1">
      <c r="A123" s="5"/>
      <c r="B123" s="5"/>
      <c r="C123" s="120"/>
      <c r="D123" s="5"/>
      <c r="E123" s="5"/>
      <c r="F123" s="138"/>
      <c r="G123" s="79"/>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row>
    <row r="124" spans="1:35" ht="15.75" customHeight="1">
      <c r="A124" s="5"/>
      <c r="B124" s="5"/>
      <c r="C124" s="120"/>
      <c r="D124" s="5"/>
      <c r="E124" s="5"/>
      <c r="F124" s="138"/>
      <c r="G124" s="79"/>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row>
    <row r="125" spans="1:35" ht="15.75" customHeight="1">
      <c r="A125" s="5"/>
      <c r="B125" s="5"/>
      <c r="C125" s="120"/>
      <c r="D125" s="5"/>
      <c r="E125" s="5"/>
      <c r="F125" s="138"/>
      <c r="G125" s="79"/>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row>
    <row r="126" spans="1:35" ht="15.75" customHeight="1">
      <c r="A126" s="5"/>
      <c r="B126" s="5"/>
      <c r="C126" s="120"/>
      <c r="D126" s="5"/>
      <c r="E126" s="5"/>
      <c r="F126" s="138"/>
      <c r="G126" s="79"/>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row>
    <row r="127" spans="1:35" ht="15.75" customHeight="1">
      <c r="A127" s="5"/>
      <c r="B127" s="5"/>
      <c r="C127" s="120"/>
      <c r="D127" s="5"/>
      <c r="E127" s="5"/>
      <c r="F127" s="138"/>
      <c r="G127" s="79"/>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row>
    <row r="128" spans="1:35" ht="15.75" customHeight="1">
      <c r="A128" s="5"/>
      <c r="B128" s="5"/>
      <c r="C128" s="120"/>
      <c r="D128" s="5"/>
      <c r="E128" s="5"/>
      <c r="F128" s="138"/>
      <c r="G128" s="79"/>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row>
    <row r="129" spans="1:35" ht="15.75" customHeight="1">
      <c r="A129" s="5"/>
      <c r="B129" s="5"/>
      <c r="C129" s="120"/>
      <c r="D129" s="5"/>
      <c r="E129" s="5"/>
      <c r="F129" s="138"/>
      <c r="G129" s="79"/>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row>
    <row r="130" spans="1:35" ht="15.75" customHeight="1">
      <c r="A130" s="5"/>
      <c r="B130" s="5"/>
      <c r="C130" s="120"/>
      <c r="D130" s="5"/>
      <c r="E130" s="5"/>
      <c r="F130" s="138"/>
      <c r="G130" s="79"/>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row>
    <row r="131" spans="1:35" ht="15.75" customHeight="1">
      <c r="A131" s="5"/>
      <c r="B131" s="5"/>
      <c r="C131" s="120"/>
      <c r="D131" s="5"/>
      <c r="E131" s="5"/>
      <c r="F131" s="138"/>
      <c r="G131" s="79"/>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row>
    <row r="132" spans="1:35" ht="15.75" customHeight="1">
      <c r="A132" s="5"/>
      <c r="B132" s="5"/>
      <c r="C132" s="120"/>
      <c r="D132" s="5"/>
      <c r="E132" s="5"/>
      <c r="F132" s="138"/>
      <c r="G132" s="79"/>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row>
    <row r="133" spans="1:35" ht="15.75" customHeight="1">
      <c r="A133" s="5"/>
      <c r="B133" s="5"/>
      <c r="C133" s="120"/>
      <c r="D133" s="5"/>
      <c r="E133" s="5"/>
      <c r="F133" s="138"/>
      <c r="G133" s="79"/>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row>
    <row r="134" spans="1:35" ht="15.75" customHeight="1">
      <c r="A134" s="5"/>
      <c r="B134" s="5"/>
      <c r="C134" s="120"/>
      <c r="D134" s="5"/>
      <c r="E134" s="5"/>
      <c r="F134" s="138"/>
      <c r="G134" s="79"/>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row>
    <row r="135" spans="1:35" ht="15.75" customHeight="1">
      <c r="A135" s="5"/>
      <c r="B135" s="5"/>
      <c r="C135" s="120"/>
      <c r="D135" s="5"/>
      <c r="E135" s="5"/>
      <c r="F135" s="138"/>
      <c r="G135" s="79"/>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row>
    <row r="136" spans="1:35" ht="15.75" customHeight="1">
      <c r="A136" s="5"/>
      <c r="B136" s="5"/>
      <c r="C136" s="120"/>
      <c r="D136" s="5"/>
      <c r="E136" s="5"/>
      <c r="F136" s="138"/>
      <c r="G136" s="79"/>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row>
    <row r="137" spans="1:35" ht="15.75" customHeight="1">
      <c r="A137" s="5"/>
      <c r="B137" s="5"/>
      <c r="C137" s="120"/>
      <c r="D137" s="5"/>
      <c r="E137" s="5"/>
      <c r="F137" s="138"/>
      <c r="G137" s="79"/>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row>
    <row r="138" spans="1:35" ht="15.75" customHeight="1">
      <c r="A138" s="5"/>
      <c r="B138" s="5"/>
      <c r="C138" s="120"/>
      <c r="D138" s="5"/>
      <c r="E138" s="5"/>
      <c r="F138" s="138"/>
      <c r="G138" s="79"/>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row>
    <row r="139" spans="1:35" ht="15.75" customHeight="1">
      <c r="A139" s="5"/>
      <c r="B139" s="5"/>
      <c r="C139" s="120"/>
      <c r="D139" s="5"/>
      <c r="E139" s="5"/>
      <c r="F139" s="138"/>
      <c r="G139" s="79"/>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row>
    <row r="140" spans="1:35" ht="15.75" customHeight="1">
      <c r="A140" s="5"/>
      <c r="B140" s="5"/>
      <c r="C140" s="120"/>
      <c r="D140" s="5"/>
      <c r="E140" s="5"/>
      <c r="F140" s="138"/>
      <c r="G140" s="79"/>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row>
    <row r="141" spans="1:35" ht="15.75" customHeight="1">
      <c r="A141" s="5"/>
      <c r="B141" s="5"/>
      <c r="C141" s="120"/>
      <c r="D141" s="5"/>
      <c r="E141" s="5"/>
      <c r="F141" s="138"/>
      <c r="G141" s="79"/>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row>
    <row r="142" spans="1:35" ht="15.75" customHeight="1">
      <c r="A142" s="5"/>
      <c r="B142" s="5"/>
      <c r="C142" s="120"/>
      <c r="D142" s="5"/>
      <c r="E142" s="5"/>
      <c r="F142" s="138"/>
      <c r="G142" s="79"/>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row>
    <row r="143" spans="1:35" ht="15.75" customHeight="1">
      <c r="A143" s="5"/>
      <c r="B143" s="5"/>
      <c r="C143" s="120"/>
      <c r="D143" s="5"/>
      <c r="E143" s="5"/>
      <c r="F143" s="138"/>
      <c r="G143" s="79"/>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row>
    <row r="144" spans="1:35" ht="15.75" customHeight="1">
      <c r="A144" s="5"/>
      <c r="B144" s="5"/>
      <c r="C144" s="120"/>
      <c r="D144" s="5"/>
      <c r="E144" s="5"/>
      <c r="F144" s="138"/>
      <c r="G144" s="79"/>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row>
    <row r="145" spans="1:35" ht="15.75" customHeight="1">
      <c r="A145" s="5"/>
      <c r="B145" s="5"/>
      <c r="C145" s="120"/>
      <c r="D145" s="5"/>
      <c r="E145" s="5"/>
      <c r="F145" s="138"/>
      <c r="G145" s="79"/>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row>
    <row r="146" spans="1:35" ht="15.75" customHeight="1">
      <c r="A146" s="5"/>
      <c r="B146" s="5"/>
      <c r="C146" s="120"/>
      <c r="D146" s="5"/>
      <c r="E146" s="5"/>
      <c r="F146" s="138"/>
      <c r="G146" s="79"/>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row>
    <row r="147" spans="1:35" ht="15.75" customHeight="1">
      <c r="A147" s="5"/>
      <c r="B147" s="5"/>
      <c r="C147" s="120"/>
      <c r="D147" s="5"/>
      <c r="E147" s="5"/>
      <c r="F147" s="138"/>
      <c r="G147" s="79"/>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row>
    <row r="148" spans="1:35" ht="15.75" customHeight="1">
      <c r="A148" s="5"/>
      <c r="B148" s="5"/>
      <c r="C148" s="120"/>
      <c r="D148" s="5"/>
      <c r="E148" s="5"/>
      <c r="F148" s="138"/>
      <c r="G148" s="79"/>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row>
    <row r="149" spans="1:35" ht="15.75" customHeight="1">
      <c r="A149" s="5"/>
      <c r="B149" s="5"/>
      <c r="C149" s="120"/>
      <c r="D149" s="5"/>
      <c r="E149" s="5"/>
      <c r="F149" s="138"/>
      <c r="G149" s="79"/>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row>
    <row r="150" spans="1:35" ht="15.75" customHeight="1">
      <c r="A150" s="5"/>
      <c r="B150" s="5"/>
      <c r="C150" s="120"/>
      <c r="D150" s="5"/>
      <c r="E150" s="5"/>
      <c r="F150" s="138"/>
      <c r="G150" s="79"/>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row>
    <row r="151" spans="1:35" ht="15.75" customHeight="1">
      <c r="A151" s="5"/>
      <c r="B151" s="5"/>
      <c r="C151" s="120"/>
      <c r="D151" s="5"/>
      <c r="E151" s="5"/>
      <c r="F151" s="138"/>
      <c r="G151" s="79"/>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row>
    <row r="152" spans="1:35" ht="15.75" customHeight="1">
      <c r="A152" s="5"/>
      <c r="B152" s="5"/>
      <c r="C152" s="120"/>
      <c r="D152" s="5"/>
      <c r="E152" s="5"/>
      <c r="F152" s="138"/>
      <c r="G152" s="79"/>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row>
    <row r="153" spans="1:35" ht="15.75" customHeight="1">
      <c r="A153" s="5"/>
      <c r="B153" s="5"/>
      <c r="C153" s="120"/>
      <c r="D153" s="5"/>
      <c r="E153" s="5"/>
      <c r="F153" s="138"/>
      <c r="G153" s="79"/>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row>
    <row r="154" spans="1:35" ht="15.75" customHeight="1">
      <c r="A154" s="5"/>
      <c r="B154" s="5"/>
      <c r="C154" s="120"/>
      <c r="D154" s="5"/>
      <c r="E154" s="5"/>
      <c r="F154" s="138"/>
      <c r="G154" s="79"/>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row>
    <row r="155" spans="1:35" ht="15.75" customHeight="1">
      <c r="A155" s="5"/>
      <c r="B155" s="5"/>
      <c r="C155" s="120"/>
      <c r="D155" s="5"/>
      <c r="E155" s="5"/>
      <c r="F155" s="138"/>
      <c r="G155" s="79"/>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row>
    <row r="156" spans="1:35" ht="15.75" customHeight="1">
      <c r="A156" s="5"/>
      <c r="B156" s="5"/>
      <c r="C156" s="120"/>
      <c r="D156" s="5"/>
      <c r="E156" s="5"/>
      <c r="F156" s="138"/>
      <c r="G156" s="79"/>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row>
    <row r="157" spans="1:35" ht="15.75" customHeight="1">
      <c r="A157" s="5"/>
      <c r="B157" s="5"/>
      <c r="C157" s="120"/>
      <c r="D157" s="5"/>
      <c r="E157" s="5"/>
      <c r="F157" s="138"/>
      <c r="G157" s="79"/>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row>
    <row r="158" spans="1:35" ht="15.75" customHeight="1">
      <c r="A158" s="5"/>
      <c r="B158" s="5"/>
      <c r="C158" s="120"/>
      <c r="D158" s="5"/>
      <c r="E158" s="5"/>
      <c r="F158" s="138"/>
      <c r="G158" s="79"/>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row>
    <row r="159" spans="1:35" ht="15.75" customHeight="1">
      <c r="A159" s="5"/>
      <c r="B159" s="5"/>
      <c r="C159" s="120"/>
      <c r="D159" s="5"/>
      <c r="E159" s="5"/>
      <c r="F159" s="138"/>
      <c r="G159" s="79"/>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row>
    <row r="160" spans="1:35" ht="15.75" customHeight="1">
      <c r="A160" s="5"/>
      <c r="B160" s="5"/>
      <c r="C160" s="120"/>
      <c r="D160" s="5"/>
      <c r="E160" s="5"/>
      <c r="F160" s="138"/>
      <c r="G160" s="79"/>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row>
    <row r="161" spans="1:35" ht="15.75" customHeight="1">
      <c r="A161" s="5"/>
      <c r="B161" s="5"/>
      <c r="C161" s="120"/>
      <c r="D161" s="5"/>
      <c r="E161" s="5"/>
      <c r="F161" s="138"/>
      <c r="G161" s="79"/>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row>
    <row r="162" spans="1:35" ht="15.75" customHeight="1">
      <c r="A162" s="5"/>
      <c r="B162" s="5"/>
      <c r="C162" s="120"/>
      <c r="D162" s="5"/>
      <c r="E162" s="5"/>
      <c r="F162" s="138"/>
      <c r="G162" s="79"/>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row>
    <row r="163" spans="1:35" ht="15.75" customHeight="1">
      <c r="A163" s="5"/>
      <c r="B163" s="5"/>
      <c r="C163" s="120"/>
      <c r="D163" s="5"/>
      <c r="E163" s="5"/>
      <c r="F163" s="138"/>
      <c r="G163" s="79"/>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row>
    <row r="164" spans="1:35" ht="15.75" customHeight="1">
      <c r="A164" s="5"/>
      <c r="B164" s="5"/>
      <c r="C164" s="120"/>
      <c r="D164" s="5"/>
      <c r="E164" s="5"/>
      <c r="F164" s="138"/>
      <c r="G164" s="79"/>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row>
    <row r="165" spans="1:35" ht="15.75" customHeight="1">
      <c r="A165" s="5"/>
      <c r="B165" s="5"/>
      <c r="C165" s="120"/>
      <c r="D165" s="5"/>
      <c r="E165" s="5"/>
      <c r="F165" s="138"/>
      <c r="G165" s="79"/>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row>
    <row r="166" spans="1:35" ht="15.75" customHeight="1">
      <c r="A166" s="5"/>
      <c r="B166" s="5"/>
      <c r="C166" s="120"/>
      <c r="D166" s="5"/>
      <c r="E166" s="5"/>
      <c r="F166" s="138"/>
      <c r="G166" s="79"/>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row>
    <row r="167" spans="1:35" ht="15.75" customHeight="1">
      <c r="A167" s="5"/>
      <c r="B167" s="5"/>
      <c r="C167" s="120"/>
      <c r="D167" s="5"/>
      <c r="E167" s="5"/>
      <c r="F167" s="138"/>
      <c r="G167" s="79"/>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row>
    <row r="168" spans="1:35" ht="15.75" customHeight="1">
      <c r="A168" s="5"/>
      <c r="B168" s="5"/>
      <c r="C168" s="120"/>
      <c r="D168" s="5"/>
      <c r="E168" s="5"/>
      <c r="F168" s="138"/>
      <c r="G168" s="79"/>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row>
    <row r="169" spans="1:35" ht="15.75" customHeight="1">
      <c r="A169" s="5"/>
      <c r="B169" s="5"/>
      <c r="C169" s="120"/>
      <c r="D169" s="5"/>
      <c r="E169" s="5"/>
      <c r="F169" s="138"/>
      <c r="G169" s="79"/>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row>
    <row r="170" spans="1:35" ht="15.75" customHeight="1">
      <c r="A170" s="5"/>
      <c r="B170" s="5"/>
      <c r="C170" s="120"/>
      <c r="D170" s="5"/>
      <c r="E170" s="5"/>
      <c r="F170" s="138"/>
      <c r="G170" s="79"/>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row>
    <row r="171" spans="1:35" ht="15.75" customHeight="1">
      <c r="A171" s="5"/>
      <c r="B171" s="5"/>
      <c r="C171" s="120"/>
      <c r="D171" s="5"/>
      <c r="E171" s="5"/>
      <c r="F171" s="138"/>
      <c r="G171" s="79"/>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row>
    <row r="172" spans="1:35" ht="15.75" customHeight="1">
      <c r="A172" s="5"/>
      <c r="B172" s="5"/>
      <c r="C172" s="120"/>
      <c r="D172" s="5"/>
      <c r="E172" s="5"/>
      <c r="F172" s="138"/>
      <c r="G172" s="79"/>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row>
    <row r="173" spans="1:35" ht="15.75" customHeight="1">
      <c r="A173" s="5"/>
      <c r="B173" s="5"/>
      <c r="C173" s="120"/>
      <c r="D173" s="5"/>
      <c r="E173" s="5"/>
      <c r="F173" s="138"/>
      <c r="G173" s="79"/>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row>
    <row r="174" spans="1:35" ht="15.75" customHeight="1">
      <c r="A174" s="5"/>
      <c r="B174" s="5"/>
      <c r="C174" s="120"/>
      <c r="D174" s="5"/>
      <c r="E174" s="5"/>
      <c r="F174" s="138"/>
      <c r="G174" s="79"/>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row>
    <row r="175" spans="1:35" ht="15.75" customHeight="1">
      <c r="A175" s="5"/>
      <c r="B175" s="5"/>
      <c r="C175" s="120"/>
      <c r="D175" s="5"/>
      <c r="E175" s="5"/>
      <c r="F175" s="138"/>
      <c r="G175" s="79"/>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row>
    <row r="176" spans="1:35" ht="15.75" customHeight="1">
      <c r="A176" s="5"/>
      <c r="B176" s="5"/>
      <c r="C176" s="120"/>
      <c r="D176" s="5"/>
      <c r="E176" s="5"/>
      <c r="F176" s="138"/>
      <c r="G176" s="79"/>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row>
    <row r="177" spans="1:35" ht="15.75" customHeight="1">
      <c r="A177" s="5"/>
      <c r="B177" s="5"/>
      <c r="C177" s="120"/>
      <c r="D177" s="5"/>
      <c r="E177" s="5"/>
      <c r="F177" s="138"/>
      <c r="G177" s="79"/>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row>
    <row r="178" spans="1:35" ht="15.75" customHeight="1">
      <c r="A178" s="5"/>
      <c r="B178" s="5"/>
      <c r="C178" s="120"/>
      <c r="D178" s="5"/>
      <c r="E178" s="5"/>
      <c r="F178" s="138"/>
      <c r="G178" s="79"/>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row>
    <row r="179" spans="1:35" ht="15.75" customHeight="1">
      <c r="A179" s="5"/>
      <c r="B179" s="5"/>
      <c r="C179" s="120"/>
      <c r="D179" s="5"/>
      <c r="E179" s="5"/>
      <c r="F179" s="138"/>
      <c r="G179" s="79"/>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row>
    <row r="180" spans="1:35" ht="15.75" customHeight="1">
      <c r="A180" s="5"/>
      <c r="B180" s="5"/>
      <c r="C180" s="120"/>
      <c r="D180" s="5"/>
      <c r="E180" s="5"/>
      <c r="F180" s="138"/>
      <c r="G180" s="79"/>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row>
    <row r="181" spans="1:35" ht="15.75" customHeight="1">
      <c r="A181" s="5"/>
      <c r="B181" s="5"/>
      <c r="C181" s="120"/>
      <c r="D181" s="5"/>
      <c r="E181" s="5"/>
      <c r="F181" s="138"/>
      <c r="G181" s="79"/>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row>
    <row r="182" spans="1:35" ht="15.75" customHeight="1">
      <c r="A182" s="5"/>
      <c r="B182" s="5"/>
      <c r="C182" s="120"/>
      <c r="D182" s="5"/>
      <c r="E182" s="5"/>
      <c r="F182" s="138"/>
      <c r="G182" s="79"/>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row>
    <row r="183" spans="1:35" ht="15.75" customHeight="1">
      <c r="A183" s="5"/>
      <c r="B183" s="5"/>
      <c r="C183" s="120"/>
      <c r="D183" s="5"/>
      <c r="E183" s="5"/>
      <c r="F183" s="138"/>
      <c r="G183" s="79"/>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row>
    <row r="184" spans="1:35" ht="15.75" customHeight="1">
      <c r="A184" s="5"/>
      <c r="B184" s="5"/>
      <c r="C184" s="120"/>
      <c r="D184" s="5"/>
      <c r="E184" s="5"/>
      <c r="F184" s="138"/>
      <c r="G184" s="79"/>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row>
    <row r="185" spans="1:35" ht="15.75" customHeight="1">
      <c r="A185" s="5"/>
      <c r="B185" s="5"/>
      <c r="C185" s="120"/>
      <c r="D185" s="5"/>
      <c r="E185" s="5"/>
      <c r="F185" s="138"/>
      <c r="G185" s="79"/>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row>
    <row r="186" spans="1:35" ht="15.75" customHeight="1">
      <c r="A186" s="5"/>
      <c r="B186" s="5"/>
      <c r="C186" s="120"/>
      <c r="D186" s="5"/>
      <c r="E186" s="5"/>
      <c r="F186" s="138"/>
      <c r="G186" s="79"/>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row>
    <row r="187" spans="1:35" ht="15.75" customHeight="1">
      <c r="A187" s="5"/>
      <c r="B187" s="5"/>
      <c r="C187" s="120"/>
      <c r="D187" s="5"/>
      <c r="E187" s="5"/>
      <c r="F187" s="138"/>
      <c r="G187" s="79"/>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row>
    <row r="188" spans="1:35" ht="15.75" customHeight="1">
      <c r="A188" s="5"/>
      <c r="B188" s="5"/>
      <c r="C188" s="120"/>
      <c r="D188" s="5"/>
      <c r="E188" s="5"/>
      <c r="F188" s="138"/>
      <c r="G188" s="79"/>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row>
    <row r="189" spans="1:35" ht="15.75" customHeight="1">
      <c r="A189" s="5"/>
      <c r="B189" s="5"/>
      <c r="C189" s="120"/>
      <c r="D189" s="5"/>
      <c r="E189" s="5"/>
      <c r="F189" s="138"/>
      <c r="G189" s="79"/>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row>
    <row r="190" spans="1:35" ht="15.75" customHeight="1">
      <c r="A190" s="5"/>
      <c r="B190" s="5"/>
      <c r="C190" s="120"/>
      <c r="D190" s="5"/>
      <c r="E190" s="5"/>
      <c r="F190" s="138"/>
      <c r="G190" s="79"/>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row>
    <row r="191" spans="1:35" ht="15.75" customHeight="1">
      <c r="A191" s="5"/>
      <c r="B191" s="5"/>
      <c r="C191" s="120"/>
      <c r="D191" s="5"/>
      <c r="E191" s="5"/>
      <c r="F191" s="138"/>
      <c r="G191" s="79"/>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row>
    <row r="192" spans="1:35" ht="15.75" customHeight="1">
      <c r="A192" s="5"/>
      <c r="B192" s="5"/>
      <c r="C192" s="120"/>
      <c r="D192" s="5"/>
      <c r="E192" s="5"/>
      <c r="F192" s="138"/>
      <c r="G192" s="79"/>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row>
    <row r="193" spans="1:35" ht="15.75" customHeight="1">
      <c r="A193" s="5"/>
      <c r="B193" s="5"/>
      <c r="C193" s="120"/>
      <c r="D193" s="5"/>
      <c r="E193" s="5"/>
      <c r="F193" s="138"/>
      <c r="G193" s="79"/>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row>
    <row r="194" spans="1:35" ht="15.75" customHeight="1">
      <c r="A194" s="5"/>
      <c r="B194" s="5"/>
      <c r="C194" s="120"/>
      <c r="D194" s="5"/>
      <c r="E194" s="5"/>
      <c r="F194" s="138"/>
      <c r="G194" s="79"/>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row>
    <row r="195" spans="1:35" ht="15.75" customHeight="1">
      <c r="A195" s="5"/>
      <c r="B195" s="5"/>
      <c r="C195" s="120"/>
      <c r="D195" s="5"/>
      <c r="E195" s="5"/>
      <c r="F195" s="138"/>
      <c r="G195" s="79"/>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row>
    <row r="196" spans="1:35" ht="15.75" customHeight="1">
      <c r="A196" s="5"/>
      <c r="B196" s="5"/>
      <c r="C196" s="120"/>
      <c r="D196" s="5"/>
      <c r="E196" s="5"/>
      <c r="F196" s="138"/>
      <c r="G196" s="79"/>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row>
    <row r="197" spans="1:35" ht="15.75" customHeight="1">
      <c r="A197" s="5"/>
      <c r="B197" s="5"/>
      <c r="C197" s="120"/>
      <c r="D197" s="5"/>
      <c r="E197" s="5"/>
      <c r="F197" s="138"/>
      <c r="G197" s="79"/>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row>
    <row r="198" spans="1:35" ht="15.75" customHeight="1">
      <c r="A198" s="5"/>
      <c r="B198" s="5"/>
      <c r="C198" s="120"/>
      <c r="D198" s="5"/>
      <c r="E198" s="5"/>
      <c r="F198" s="138"/>
      <c r="G198" s="79"/>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row>
    <row r="199" spans="1:35" ht="15.75" customHeight="1">
      <c r="A199" s="5"/>
      <c r="B199" s="5"/>
      <c r="C199" s="120"/>
      <c r="D199" s="5"/>
      <c r="E199" s="5"/>
      <c r="F199" s="138"/>
      <c r="G199" s="79"/>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row>
    <row r="200" spans="1:35" ht="15.75" customHeight="1">
      <c r="A200" s="5"/>
      <c r="B200" s="5"/>
      <c r="C200" s="120"/>
      <c r="D200" s="5"/>
      <c r="E200" s="5"/>
      <c r="F200" s="138"/>
      <c r="G200" s="79"/>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row>
    <row r="201" spans="1:35" ht="15.75" customHeight="1">
      <c r="A201" s="5"/>
      <c r="B201" s="5"/>
      <c r="C201" s="120"/>
      <c r="D201" s="5"/>
      <c r="E201" s="5"/>
      <c r="F201" s="138"/>
      <c r="G201" s="79"/>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row>
    <row r="202" spans="1:35" ht="15.75" customHeight="1">
      <c r="A202" s="5"/>
      <c r="B202" s="5"/>
      <c r="C202" s="120"/>
      <c r="D202" s="5"/>
      <c r="E202" s="5"/>
      <c r="F202" s="138"/>
      <c r="G202" s="79"/>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row>
    <row r="203" spans="1:35" ht="15.75" customHeight="1">
      <c r="A203" s="5"/>
      <c r="B203" s="5"/>
      <c r="C203" s="120"/>
      <c r="D203" s="5"/>
      <c r="E203" s="5"/>
      <c r="F203" s="138"/>
      <c r="G203" s="79"/>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row>
    <row r="204" spans="1:35" ht="15.75" customHeight="1">
      <c r="A204" s="5"/>
      <c r="B204" s="5"/>
      <c r="C204" s="120"/>
      <c r="D204" s="5"/>
      <c r="E204" s="5"/>
      <c r="F204" s="138"/>
      <c r="G204" s="79"/>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row>
    <row r="205" spans="1:35" ht="15.75" customHeight="1">
      <c r="A205" s="5"/>
      <c r="B205" s="5"/>
      <c r="C205" s="120"/>
      <c r="D205" s="5"/>
      <c r="E205" s="5"/>
      <c r="F205" s="138"/>
      <c r="G205" s="79"/>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row>
    <row r="206" spans="1:35" ht="15.75" customHeight="1">
      <c r="A206" s="5"/>
      <c r="B206" s="5"/>
      <c r="C206" s="120"/>
      <c r="D206" s="5"/>
      <c r="E206" s="5"/>
      <c r="F206" s="138"/>
      <c r="G206" s="79"/>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row>
    <row r="207" spans="1:35" ht="15.75" customHeight="1">
      <c r="A207" s="5"/>
      <c r="B207" s="5"/>
      <c r="C207" s="120"/>
      <c r="D207" s="5"/>
      <c r="E207" s="5"/>
      <c r="F207" s="138"/>
      <c r="G207" s="79"/>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row>
    <row r="208" spans="1:35" ht="15.75" customHeight="1">
      <c r="A208" s="5"/>
      <c r="B208" s="5"/>
      <c r="C208" s="120"/>
      <c r="D208" s="5"/>
      <c r="E208" s="5"/>
      <c r="F208" s="138"/>
      <c r="G208" s="79"/>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row>
    <row r="209" spans="1:35" ht="15.75" customHeight="1">
      <c r="A209" s="5"/>
      <c r="B209" s="5"/>
      <c r="C209" s="120"/>
      <c r="D209" s="5"/>
      <c r="E209" s="5"/>
      <c r="F209" s="138"/>
      <c r="G209" s="79"/>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row>
    <row r="210" spans="1:35" ht="15.75" customHeight="1">
      <c r="A210" s="5"/>
      <c r="B210" s="5"/>
      <c r="C210" s="120"/>
      <c r="D210" s="5"/>
      <c r="E210" s="5"/>
      <c r="F210" s="138"/>
      <c r="G210" s="79"/>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row>
    <row r="211" spans="1:35" ht="15.75" customHeight="1">
      <c r="A211" s="5"/>
      <c r="B211" s="5"/>
      <c r="C211" s="120"/>
      <c r="D211" s="5"/>
      <c r="E211" s="5"/>
      <c r="F211" s="138"/>
      <c r="G211" s="79"/>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row>
    <row r="212" spans="1:35" ht="15.75" customHeight="1">
      <c r="A212" s="5"/>
      <c r="B212" s="5"/>
      <c r="C212" s="120"/>
      <c r="D212" s="5"/>
      <c r="E212" s="5"/>
      <c r="F212" s="138"/>
      <c r="G212" s="79"/>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row>
    <row r="213" spans="1:35" ht="15.75" customHeight="1">
      <c r="A213" s="5"/>
      <c r="B213" s="5"/>
      <c r="C213" s="120"/>
      <c r="D213" s="5"/>
      <c r="E213" s="5"/>
      <c r="F213" s="138"/>
      <c r="G213" s="79"/>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row>
    <row r="214" spans="1:35" ht="15.75" customHeight="1">
      <c r="A214" s="5"/>
      <c r="B214" s="5"/>
      <c r="C214" s="120"/>
      <c r="D214" s="5"/>
      <c r="E214" s="5"/>
      <c r="F214" s="138"/>
      <c r="G214" s="79"/>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row>
    <row r="215" spans="1:35" ht="15.75" customHeight="1">
      <c r="A215" s="5"/>
      <c r="B215" s="5"/>
      <c r="C215" s="120"/>
      <c r="D215" s="5"/>
      <c r="E215" s="5"/>
      <c r="F215" s="138"/>
      <c r="G215" s="79"/>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row>
    <row r="216" spans="1:35" ht="15.75" customHeight="1">
      <c r="A216" s="5"/>
      <c r="B216" s="5"/>
      <c r="C216" s="120"/>
      <c r="D216" s="5"/>
      <c r="E216" s="5"/>
      <c r="F216" s="138"/>
      <c r="G216" s="79"/>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row>
    <row r="217" spans="1:35" ht="15.75" customHeight="1">
      <c r="A217" s="5"/>
      <c r="B217" s="5"/>
      <c r="C217" s="120"/>
      <c r="D217" s="5"/>
      <c r="E217" s="5"/>
      <c r="F217" s="138"/>
      <c r="G217" s="79"/>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row>
    <row r="218" spans="1:35" ht="15.75" customHeight="1">
      <c r="A218" s="5"/>
      <c r="B218" s="5"/>
      <c r="C218" s="120"/>
      <c r="D218" s="5"/>
      <c r="E218" s="5"/>
      <c r="F218" s="138"/>
      <c r="G218" s="79"/>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row>
    <row r="219" spans="1:35" ht="15.75" customHeight="1">
      <c r="A219" s="5"/>
      <c r="B219" s="5"/>
      <c r="C219" s="120"/>
      <c r="D219" s="5"/>
      <c r="E219" s="5"/>
      <c r="F219" s="138"/>
      <c r="G219" s="79"/>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row>
    <row r="220" spans="1:35" ht="15.75" customHeight="1">
      <c r="A220" s="5"/>
      <c r="B220" s="5"/>
      <c r="C220" s="120"/>
      <c r="D220" s="5"/>
      <c r="E220" s="5"/>
      <c r="F220" s="138"/>
      <c r="G220" s="79"/>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row>
    <row r="221" spans="1:35" ht="15.75" customHeight="1">
      <c r="A221" s="5"/>
      <c r="B221" s="5"/>
      <c r="C221" s="120"/>
      <c r="D221" s="5"/>
      <c r="E221" s="5"/>
      <c r="F221" s="138"/>
      <c r="G221" s="79"/>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row>
    <row r="222" spans="1:35" ht="15.75" customHeight="1">
      <c r="A222" s="5"/>
      <c r="B222" s="5"/>
      <c r="C222" s="120"/>
      <c r="D222" s="5"/>
      <c r="E222" s="5"/>
      <c r="F222" s="138"/>
      <c r="G222" s="79"/>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row>
    <row r="223" spans="1:35" ht="15.75" customHeight="1">
      <c r="A223" s="5"/>
      <c r="B223" s="5"/>
      <c r="C223" s="120"/>
      <c r="D223" s="5"/>
      <c r="E223" s="5"/>
      <c r="F223" s="138"/>
      <c r="G223" s="79"/>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row>
    <row r="224" spans="1:35" ht="15.75" customHeight="1">
      <c r="A224" s="5"/>
      <c r="B224" s="5"/>
      <c r="C224" s="120"/>
      <c r="D224" s="5"/>
      <c r="E224" s="5"/>
      <c r="F224" s="138"/>
      <c r="G224" s="79"/>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row>
    <row r="225" spans="1:35" ht="15.75" customHeight="1">
      <c r="A225" s="5"/>
      <c r="B225" s="5"/>
      <c r="C225" s="120"/>
      <c r="D225" s="5"/>
      <c r="E225" s="5"/>
      <c r="F225" s="138"/>
      <c r="G225" s="79"/>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row>
    <row r="226" spans="1:35" ht="15.75" customHeight="1">
      <c r="A226" s="5"/>
      <c r="B226" s="5"/>
      <c r="C226" s="120"/>
      <c r="D226" s="5"/>
      <c r="E226" s="5"/>
      <c r="F226" s="138"/>
      <c r="G226" s="79"/>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row>
    <row r="227" spans="1:35" ht="15.75" customHeight="1">
      <c r="A227" s="5"/>
      <c r="B227" s="5"/>
      <c r="C227" s="120"/>
      <c r="D227" s="5"/>
      <c r="E227" s="5"/>
      <c r="F227" s="138"/>
      <c r="G227" s="79"/>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row>
    <row r="228" spans="1:35" ht="15.75" customHeight="1">
      <c r="A228" s="5"/>
      <c r="B228" s="5"/>
      <c r="C228" s="120"/>
      <c r="D228" s="5"/>
      <c r="E228" s="5"/>
      <c r="F228" s="138"/>
      <c r="G228" s="79"/>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row>
    <row r="229" spans="1:35" ht="15.75" customHeight="1">
      <c r="A229" s="5"/>
      <c r="B229" s="5"/>
      <c r="C229" s="120"/>
      <c r="D229" s="5"/>
      <c r="E229" s="5"/>
      <c r="F229" s="138"/>
      <c r="G229" s="79"/>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row>
    <row r="230" spans="1:35" ht="15.75" customHeight="1">
      <c r="A230" s="5"/>
      <c r="B230" s="5"/>
      <c r="C230" s="120"/>
      <c r="D230" s="5"/>
      <c r="E230" s="5"/>
      <c r="F230" s="138"/>
      <c r="G230" s="79"/>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row>
    <row r="231" spans="1:35" ht="15.75" customHeight="1">
      <c r="A231" s="5"/>
      <c r="B231" s="5"/>
      <c r="C231" s="120"/>
      <c r="D231" s="5"/>
      <c r="E231" s="5"/>
      <c r="F231" s="138"/>
      <c r="G231" s="79"/>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row>
    <row r="232" spans="1:35" ht="15.75" customHeight="1">
      <c r="A232" s="5"/>
      <c r="B232" s="5"/>
      <c r="C232" s="120"/>
      <c r="D232" s="5"/>
      <c r="E232" s="5"/>
      <c r="F232" s="138"/>
      <c r="G232" s="79"/>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row>
    <row r="233" spans="1:35" ht="15.75" customHeight="1">
      <c r="A233" s="5"/>
      <c r="B233" s="5"/>
      <c r="C233" s="120"/>
      <c r="D233" s="5"/>
      <c r="E233" s="5"/>
      <c r="F233" s="138"/>
      <c r="G233" s="79"/>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row>
    <row r="234" spans="1:35" ht="15.75" customHeight="1">
      <c r="A234" s="5"/>
      <c r="B234" s="5"/>
      <c r="C234" s="120"/>
      <c r="D234" s="5"/>
      <c r="E234" s="5"/>
      <c r="F234" s="138"/>
      <c r="G234" s="79"/>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row>
    <row r="235" spans="1:35" ht="15.75" customHeight="1">
      <c r="A235" s="5"/>
      <c r="B235" s="5"/>
      <c r="C235" s="120"/>
      <c r="D235" s="5"/>
      <c r="E235" s="5"/>
      <c r="F235" s="138"/>
      <c r="G235" s="79"/>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row>
    <row r="236" spans="1:35" ht="15.75" customHeight="1">
      <c r="A236" s="5"/>
      <c r="B236" s="5"/>
      <c r="C236" s="120"/>
      <c r="D236" s="5"/>
      <c r="E236" s="5"/>
      <c r="F236" s="138"/>
      <c r="G236" s="79"/>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row>
    <row r="237" spans="1:35" ht="15.75" customHeight="1">
      <c r="A237" s="5"/>
      <c r="B237" s="5"/>
      <c r="C237" s="120"/>
      <c r="D237" s="5"/>
      <c r="E237" s="5"/>
      <c r="F237" s="138"/>
      <c r="G237" s="79"/>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row>
    <row r="238" spans="1:35" ht="15.75" customHeight="1">
      <c r="A238" s="5"/>
      <c r="B238" s="5"/>
      <c r="C238" s="120"/>
      <c r="D238" s="5"/>
      <c r="E238" s="5"/>
      <c r="F238" s="138"/>
      <c r="G238" s="79"/>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row>
    <row r="239" spans="1:35" ht="15.75" customHeight="1">
      <c r="A239" s="5"/>
      <c r="B239" s="5"/>
      <c r="C239" s="120"/>
      <c r="D239" s="5"/>
      <c r="E239" s="5"/>
      <c r="F239" s="138"/>
      <c r="G239" s="79"/>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row>
    <row r="240" spans="1:35" ht="15.75" customHeight="1">
      <c r="A240" s="5"/>
      <c r="B240" s="5"/>
      <c r="C240" s="120"/>
      <c r="D240" s="5"/>
      <c r="E240" s="5"/>
      <c r="F240" s="138"/>
      <c r="G240" s="79"/>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row>
    <row r="241" spans="1:35" ht="15.75" customHeight="1">
      <c r="A241" s="5"/>
      <c r="B241" s="5"/>
      <c r="C241" s="120"/>
      <c r="D241" s="5"/>
      <c r="E241" s="5"/>
      <c r="F241" s="138"/>
      <c r="G241" s="79"/>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row>
    <row r="242" spans="1:35" ht="15.75" customHeight="1">
      <c r="A242" s="5"/>
      <c r="B242" s="5"/>
      <c r="C242" s="120"/>
      <c r="D242" s="5"/>
      <c r="E242" s="5"/>
      <c r="F242" s="138"/>
      <c r="G242" s="79"/>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row>
    <row r="243" spans="1:35" ht="15.75" customHeight="1">
      <c r="A243" s="5"/>
      <c r="B243" s="5"/>
      <c r="C243" s="120"/>
      <c r="D243" s="5"/>
      <c r="E243" s="5"/>
      <c r="F243" s="138"/>
      <c r="G243" s="79"/>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row>
    <row r="244" spans="1:35" ht="15.75" customHeight="1">
      <c r="A244" s="5"/>
      <c r="B244" s="5"/>
      <c r="C244" s="120"/>
      <c r="D244" s="5"/>
      <c r="E244" s="5"/>
      <c r="F244" s="138"/>
      <c r="G244" s="79"/>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row>
    <row r="245" spans="1:35" ht="15.75" customHeight="1">
      <c r="A245" s="5"/>
      <c r="B245" s="5"/>
      <c r="C245" s="120"/>
      <c r="D245" s="5"/>
      <c r="E245" s="5"/>
      <c r="F245" s="138"/>
      <c r="G245" s="79"/>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row>
    <row r="246" spans="1:35" ht="15.75" customHeight="1">
      <c r="A246" s="5"/>
      <c r="B246" s="5"/>
      <c r="C246" s="120"/>
      <c r="D246" s="5"/>
      <c r="E246" s="5"/>
      <c r="F246" s="138"/>
      <c r="G246" s="79"/>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row>
    <row r="247" spans="1:35" ht="15.75" customHeight="1">
      <c r="A247" s="5"/>
      <c r="B247" s="5"/>
      <c r="C247" s="120"/>
      <c r="D247" s="5"/>
      <c r="E247" s="5"/>
      <c r="F247" s="138"/>
      <c r="G247" s="79"/>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row>
    <row r="248" spans="1:35" ht="15.75" customHeight="1">
      <c r="A248" s="5"/>
      <c r="B248" s="5"/>
      <c r="C248" s="120"/>
      <c r="D248" s="5"/>
      <c r="E248" s="5"/>
      <c r="F248" s="138"/>
      <c r="G248" s="79"/>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row>
    <row r="249" spans="1:35" ht="15.75" customHeight="1">
      <c r="A249" s="5"/>
      <c r="B249" s="5"/>
      <c r="C249" s="120"/>
      <c r="D249" s="5"/>
      <c r="E249" s="5"/>
      <c r="F249" s="138"/>
      <c r="G249" s="79"/>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row>
    <row r="250" spans="1:35" ht="15.75" customHeight="1">
      <c r="A250" s="5"/>
      <c r="B250" s="5"/>
      <c r="C250" s="120"/>
      <c r="D250" s="5"/>
      <c r="E250" s="5"/>
      <c r="F250" s="138"/>
      <c r="G250" s="79"/>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row>
    <row r="251" spans="1:35" ht="15.75" customHeight="1">
      <c r="A251" s="5"/>
      <c r="B251" s="5"/>
      <c r="C251" s="120"/>
      <c r="D251" s="5"/>
      <c r="E251" s="5"/>
      <c r="F251" s="138"/>
      <c r="G251" s="79"/>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row>
    <row r="252" spans="1:35" ht="15.75" customHeight="1">
      <c r="A252" s="5"/>
      <c r="B252" s="5"/>
      <c r="C252" s="120"/>
      <c r="D252" s="5"/>
      <c r="E252" s="5"/>
      <c r="F252" s="138"/>
      <c r="G252" s="79"/>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row>
    <row r="253" spans="1:35" ht="15.75" customHeight="1">
      <c r="A253" s="5"/>
      <c r="B253" s="5"/>
      <c r="C253" s="120"/>
      <c r="D253" s="5"/>
      <c r="E253" s="5"/>
      <c r="F253" s="138"/>
      <c r="G253" s="79"/>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row>
    <row r="254" spans="1:35" ht="15.75" customHeight="1">
      <c r="A254" s="5"/>
      <c r="B254" s="5"/>
      <c r="C254" s="120"/>
      <c r="D254" s="5"/>
      <c r="E254" s="5"/>
      <c r="F254" s="138"/>
      <c r="G254" s="79"/>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row>
    <row r="255" spans="1:35" ht="15.75" customHeight="1">
      <c r="A255" s="5"/>
      <c r="B255" s="5"/>
      <c r="C255" s="120"/>
      <c r="D255" s="5"/>
      <c r="E255" s="5"/>
      <c r="F255" s="138"/>
      <c r="G255" s="79"/>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row>
    <row r="256" spans="1:35" ht="15.75" customHeight="1">
      <c r="A256" s="5"/>
      <c r="B256" s="5"/>
      <c r="C256" s="120"/>
      <c r="D256" s="5"/>
      <c r="E256" s="5"/>
      <c r="F256" s="138"/>
      <c r="G256" s="79"/>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row>
    <row r="257" spans="1:35" ht="15.75" customHeight="1">
      <c r="A257" s="5"/>
      <c r="B257" s="5"/>
      <c r="C257" s="120"/>
      <c r="D257" s="5"/>
      <c r="E257" s="5"/>
      <c r="F257" s="138"/>
      <c r="G257" s="79"/>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row>
    <row r="258" spans="1:35" ht="15.75" customHeight="1">
      <c r="A258" s="5"/>
      <c r="B258" s="5"/>
      <c r="C258" s="120"/>
      <c r="D258" s="5"/>
      <c r="E258" s="5"/>
      <c r="F258" s="138"/>
      <c r="G258" s="79"/>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row>
    <row r="259" spans="1:35" ht="15.75" customHeight="1">
      <c r="A259" s="5"/>
      <c r="B259" s="5"/>
      <c r="C259" s="120"/>
      <c r="D259" s="5"/>
      <c r="E259" s="5"/>
      <c r="F259" s="138"/>
      <c r="G259" s="79"/>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row>
    <row r="260" spans="1:35" ht="15.75" customHeight="1">
      <c r="A260" s="5"/>
      <c r="B260" s="5"/>
      <c r="C260" s="120"/>
      <c r="D260" s="5"/>
      <c r="E260" s="5"/>
      <c r="F260" s="138"/>
      <c r="G260" s="79"/>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row>
    <row r="261" spans="1:35" ht="15.75" customHeight="1">
      <c r="A261" s="5"/>
      <c r="B261" s="5"/>
      <c r="C261" s="120"/>
      <c r="D261" s="5"/>
      <c r="E261" s="5"/>
      <c r="F261" s="138"/>
      <c r="G261" s="79"/>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row>
    <row r="262" spans="1:35" ht="15.75" customHeight="1">
      <c r="A262" s="5"/>
      <c r="B262" s="5"/>
      <c r="C262" s="120"/>
      <c r="D262" s="5"/>
      <c r="E262" s="5"/>
      <c r="F262" s="138"/>
      <c r="G262" s="79"/>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row>
    <row r="263" spans="1:35" ht="15.75" customHeight="1">
      <c r="A263" s="5"/>
      <c r="B263" s="5"/>
      <c r="C263" s="120"/>
      <c r="D263" s="5"/>
      <c r="E263" s="5"/>
      <c r="F263" s="138"/>
      <c r="G263" s="79"/>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row>
    <row r="264" spans="1:35" ht="15.75" customHeight="1">
      <c r="A264" s="5"/>
      <c r="B264" s="5"/>
      <c r="C264" s="120"/>
      <c r="D264" s="5"/>
      <c r="E264" s="5"/>
      <c r="F264" s="138"/>
      <c r="G264" s="79"/>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row>
    <row r="265" spans="1:35" ht="15.75" customHeight="1">
      <c r="A265" s="5"/>
      <c r="B265" s="5"/>
      <c r="C265" s="120"/>
      <c r="D265" s="5"/>
      <c r="E265" s="5"/>
      <c r="F265" s="138"/>
      <c r="G265" s="79"/>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row>
    <row r="266" spans="1:35" ht="15.75" customHeight="1">
      <c r="A266" s="5"/>
      <c r="B266" s="5"/>
      <c r="C266" s="120"/>
      <c r="D266" s="5"/>
      <c r="E266" s="5"/>
      <c r="F266" s="138"/>
      <c r="G266" s="79"/>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row>
    <row r="267" spans="1:35" ht="15.75" customHeight="1">
      <c r="A267" s="5"/>
      <c r="B267" s="5"/>
      <c r="C267" s="120"/>
      <c r="D267" s="5"/>
      <c r="E267" s="5"/>
      <c r="F267" s="138"/>
      <c r="G267" s="79"/>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row>
    <row r="268" spans="1:35" ht="15.75" customHeight="1">
      <c r="A268" s="5"/>
      <c r="B268" s="5"/>
      <c r="C268" s="120"/>
      <c r="D268" s="5"/>
      <c r="E268" s="5"/>
      <c r="F268" s="138"/>
      <c r="G268" s="79"/>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row>
    <row r="269" spans="1:35" ht="15.75" customHeight="1">
      <c r="A269" s="5"/>
      <c r="B269" s="5"/>
      <c r="C269" s="120"/>
      <c r="D269" s="5"/>
      <c r="E269" s="5"/>
      <c r="F269" s="138"/>
      <c r="G269" s="79"/>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row>
    <row r="270" spans="1:35" ht="15.75" customHeight="1">
      <c r="A270" s="5"/>
      <c r="B270" s="5"/>
      <c r="C270" s="120"/>
      <c r="D270" s="5"/>
      <c r="E270" s="5"/>
      <c r="F270" s="138"/>
      <c r="G270" s="79"/>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row>
    <row r="271" spans="1:35" ht="15.75" customHeight="1">
      <c r="A271" s="5"/>
      <c r="B271" s="5"/>
      <c r="C271" s="120"/>
      <c r="D271" s="5"/>
      <c r="E271" s="5"/>
      <c r="F271" s="138"/>
      <c r="G271" s="79"/>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row>
    <row r="272" spans="1:35" ht="15.75" customHeight="1">
      <c r="A272" s="5"/>
      <c r="B272" s="5"/>
      <c r="C272" s="120"/>
      <c r="D272" s="5"/>
      <c r="E272" s="5"/>
      <c r="F272" s="138"/>
      <c r="G272" s="79"/>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row>
    <row r="273" spans="1:35" ht="15.75" customHeight="1">
      <c r="A273" s="5"/>
      <c r="B273" s="5"/>
      <c r="C273" s="120"/>
      <c r="D273" s="5"/>
      <c r="E273" s="5"/>
      <c r="F273" s="138"/>
      <c r="G273" s="79"/>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row>
    <row r="274" spans="1:35" ht="15.75" customHeight="1">
      <c r="A274" s="5"/>
      <c r="B274" s="5"/>
      <c r="C274" s="120"/>
      <c r="D274" s="5"/>
      <c r="E274" s="5"/>
      <c r="F274" s="138"/>
      <c r="G274" s="79"/>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row>
    <row r="275" spans="1:35" ht="15.75" customHeight="1">
      <c r="A275" s="5"/>
      <c r="B275" s="5"/>
      <c r="C275" s="120"/>
      <c r="D275" s="5"/>
      <c r="E275" s="5"/>
      <c r="F275" s="138"/>
      <c r="G275" s="79"/>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row>
    <row r="276" spans="1:35" ht="15.75" customHeight="1">
      <c r="A276" s="5"/>
      <c r="B276" s="5"/>
      <c r="C276" s="120"/>
      <c r="D276" s="5"/>
      <c r="E276" s="5"/>
      <c r="F276" s="138"/>
      <c r="G276" s="79"/>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row>
    <row r="277" spans="1:35" ht="15.75" customHeight="1">
      <c r="A277" s="5"/>
      <c r="B277" s="5"/>
      <c r="C277" s="120"/>
      <c r="D277" s="5"/>
      <c r="E277" s="5"/>
      <c r="F277" s="138"/>
      <c r="G277" s="79"/>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row>
    <row r="278" spans="1:35" ht="15.75" customHeight="1">
      <c r="A278" s="5"/>
      <c r="B278" s="5"/>
      <c r="C278" s="120"/>
      <c r="D278" s="5"/>
      <c r="E278" s="5"/>
      <c r="F278" s="138"/>
      <c r="G278" s="79"/>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row>
    <row r="279" spans="1:35" ht="15.75" customHeight="1">
      <c r="A279" s="5"/>
      <c r="B279" s="5"/>
      <c r="C279" s="120"/>
      <c r="D279" s="5"/>
      <c r="E279" s="5"/>
      <c r="F279" s="138"/>
      <c r="G279" s="79"/>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row>
    <row r="280" spans="1:35" ht="15.75" customHeight="1">
      <c r="A280" s="5"/>
      <c r="B280" s="5"/>
      <c r="C280" s="120"/>
      <c r="D280" s="5"/>
      <c r="E280" s="5"/>
      <c r="F280" s="138"/>
      <c r="G280" s="79"/>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row>
    <row r="281" spans="1:35" ht="15.75" customHeight="1">
      <c r="A281" s="5"/>
      <c r="B281" s="5"/>
      <c r="C281" s="120"/>
      <c r="D281" s="5"/>
      <c r="E281" s="5"/>
      <c r="F281" s="138"/>
      <c r="G281" s="79"/>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row>
    <row r="282" spans="1:35" ht="15.75" customHeight="1">
      <c r="A282" s="5"/>
      <c r="B282" s="5"/>
      <c r="C282" s="120"/>
      <c r="D282" s="5"/>
      <c r="E282" s="5"/>
      <c r="F282" s="138"/>
      <c r="G282" s="79"/>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row>
    <row r="283" spans="1:35" ht="15.75" customHeight="1">
      <c r="A283" s="5"/>
      <c r="B283" s="5"/>
      <c r="C283" s="120"/>
      <c r="D283" s="5"/>
      <c r="E283" s="5"/>
      <c r="F283" s="138"/>
      <c r="G283" s="79"/>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row>
    <row r="284" spans="1:35" ht="15.75" customHeight="1">
      <c r="A284" s="5"/>
      <c r="B284" s="5"/>
      <c r="C284" s="120"/>
      <c r="D284" s="5"/>
      <c r="E284" s="5"/>
      <c r="F284" s="138"/>
      <c r="G284" s="79"/>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row>
    <row r="285" spans="1:35" ht="15.75" customHeight="1">
      <c r="A285" s="5"/>
      <c r="B285" s="5"/>
      <c r="C285" s="120"/>
      <c r="D285" s="5"/>
      <c r="E285" s="5"/>
      <c r="F285" s="138"/>
      <c r="G285" s="79"/>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row>
    <row r="286" spans="1:35" ht="15.75" customHeight="1">
      <c r="A286" s="5"/>
      <c r="B286" s="5"/>
      <c r="C286" s="120"/>
      <c r="D286" s="5"/>
      <c r="E286" s="5"/>
      <c r="F286" s="138"/>
      <c r="G286" s="79"/>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row>
    <row r="287" spans="1:35" ht="15.75" customHeight="1">
      <c r="A287" s="5"/>
      <c r="B287" s="5"/>
      <c r="C287" s="120"/>
      <c r="D287" s="5"/>
      <c r="E287" s="5"/>
      <c r="F287" s="138"/>
      <c r="G287" s="79"/>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row>
    <row r="288" spans="1:35" ht="15.75" customHeight="1">
      <c r="A288" s="5"/>
      <c r="B288" s="5"/>
      <c r="C288" s="120"/>
      <c r="D288" s="5"/>
      <c r="E288" s="5"/>
      <c r="F288" s="138"/>
      <c r="G288" s="79"/>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row>
    <row r="289" spans="1:35" ht="15.75" customHeight="1">
      <c r="A289" s="5"/>
      <c r="B289" s="5"/>
      <c r="C289" s="120"/>
      <c r="D289" s="5"/>
      <c r="E289" s="5"/>
      <c r="F289" s="138"/>
      <c r="G289" s="79"/>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row>
    <row r="290" spans="1:35" ht="15.75" customHeight="1">
      <c r="A290" s="5"/>
      <c r="B290" s="5"/>
      <c r="C290" s="120"/>
      <c r="D290" s="5"/>
      <c r="E290" s="5"/>
      <c r="F290" s="138"/>
      <c r="G290" s="79"/>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row>
    <row r="291" spans="1:35" ht="15.75" customHeight="1">
      <c r="A291" s="5"/>
      <c r="B291" s="5"/>
      <c r="C291" s="120"/>
      <c r="D291" s="5"/>
      <c r="E291" s="5"/>
      <c r="F291" s="138"/>
      <c r="G291" s="79"/>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row>
    <row r="292" spans="1:35" ht="15.75" customHeight="1">
      <c r="A292" s="5"/>
      <c r="B292" s="5"/>
      <c r="C292" s="120"/>
      <c r="D292" s="5"/>
      <c r="E292" s="5"/>
      <c r="F292" s="138"/>
      <c r="G292" s="79"/>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row>
    <row r="293" spans="1:35" ht="15.75" customHeight="1">
      <c r="A293" s="5"/>
      <c r="B293" s="5"/>
      <c r="C293" s="120"/>
      <c r="D293" s="5"/>
      <c r="E293" s="5"/>
      <c r="F293" s="138"/>
      <c r="G293" s="79"/>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row>
    <row r="294" spans="1:35" ht="15.75" customHeight="1">
      <c r="A294" s="5"/>
      <c r="B294" s="5"/>
      <c r="C294" s="120"/>
      <c r="D294" s="5"/>
      <c r="E294" s="5"/>
      <c r="F294" s="138"/>
      <c r="G294" s="79"/>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row>
    <row r="295" spans="1:35" ht="15.75" customHeight="1">
      <c r="A295" s="5"/>
      <c r="B295" s="5"/>
      <c r="C295" s="120"/>
      <c r="D295" s="5"/>
      <c r="E295" s="5"/>
      <c r="F295" s="138"/>
      <c r="G295" s="79"/>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row>
    <row r="296" spans="1:35" ht="15.75" customHeight="1">
      <c r="A296" s="5"/>
      <c r="B296" s="5"/>
      <c r="C296" s="120"/>
      <c r="D296" s="5"/>
      <c r="E296" s="5"/>
      <c r="F296" s="138"/>
      <c r="G296" s="79"/>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row>
    <row r="297" spans="1:35" ht="15.75" customHeight="1">
      <c r="A297" s="5"/>
      <c r="B297" s="5"/>
      <c r="C297" s="120"/>
      <c r="D297" s="5"/>
      <c r="E297" s="5"/>
      <c r="F297" s="138"/>
      <c r="G297" s="79"/>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row>
    <row r="298" spans="1:35" ht="15.75" customHeight="1">
      <c r="A298" s="5"/>
      <c r="B298" s="5"/>
      <c r="C298" s="120"/>
      <c r="D298" s="5"/>
      <c r="E298" s="5"/>
      <c r="F298" s="138"/>
      <c r="G298" s="79"/>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row>
    <row r="299" spans="1:35" ht="15.75" customHeight="1">
      <c r="A299" s="5"/>
      <c r="B299" s="5"/>
      <c r="C299" s="120"/>
      <c r="D299" s="5"/>
      <c r="E299" s="5"/>
      <c r="F299" s="138"/>
      <c r="G299" s="79"/>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row>
    <row r="300" spans="1:35" ht="15.75" customHeight="1">
      <c r="A300" s="5"/>
      <c r="B300" s="5"/>
      <c r="C300" s="120"/>
      <c r="D300" s="5"/>
      <c r="E300" s="5"/>
      <c r="F300" s="138"/>
      <c r="G300" s="79"/>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row>
    <row r="301" spans="1:35" ht="15.75" customHeight="1">
      <c r="A301" s="5"/>
      <c r="B301" s="5"/>
      <c r="C301" s="120"/>
      <c r="D301" s="5"/>
      <c r="E301" s="5"/>
      <c r="F301" s="138"/>
      <c r="G301" s="79"/>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row>
    <row r="302" spans="1:35" ht="15.75" customHeight="1">
      <c r="A302" s="5"/>
      <c r="B302" s="5"/>
      <c r="C302" s="120"/>
      <c r="D302" s="5"/>
      <c r="E302" s="5"/>
      <c r="F302" s="138"/>
      <c r="G302" s="79"/>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row>
    <row r="303" spans="1:35" ht="15.75" customHeight="1">
      <c r="A303" s="5"/>
      <c r="B303" s="5"/>
      <c r="C303" s="120"/>
      <c r="D303" s="5"/>
      <c r="E303" s="5"/>
      <c r="F303" s="138"/>
      <c r="G303" s="79"/>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row>
    <row r="304" spans="1:35" ht="15.75" customHeight="1">
      <c r="A304" s="5"/>
      <c r="B304" s="5"/>
      <c r="C304" s="120"/>
      <c r="D304" s="5"/>
      <c r="E304" s="5"/>
      <c r="F304" s="138"/>
      <c r="G304" s="79"/>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row>
    <row r="305" spans="1:35" ht="15.75" customHeight="1">
      <c r="A305" s="5"/>
      <c r="B305" s="5"/>
      <c r="C305" s="120"/>
      <c r="D305" s="5"/>
      <c r="E305" s="5"/>
      <c r="F305" s="138"/>
      <c r="G305" s="79"/>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row>
    <row r="306" spans="1:35" ht="15.75" customHeight="1">
      <c r="A306" s="5"/>
      <c r="B306" s="5"/>
      <c r="C306" s="120"/>
      <c r="D306" s="5"/>
      <c r="E306" s="5"/>
      <c r="F306" s="138"/>
      <c r="G306" s="79"/>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row>
    <row r="307" spans="1:35" ht="15.75" customHeight="1">
      <c r="A307" s="5"/>
      <c r="B307" s="5"/>
      <c r="C307" s="120"/>
      <c r="D307" s="5"/>
      <c r="E307" s="5"/>
      <c r="F307" s="138"/>
      <c r="G307" s="79"/>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row>
    <row r="308" spans="1:35" ht="15.75" customHeight="1">
      <c r="A308" s="5"/>
      <c r="B308" s="5"/>
      <c r="C308" s="120"/>
      <c r="D308" s="5"/>
      <c r="E308" s="5"/>
      <c r="F308" s="138"/>
      <c r="G308" s="79"/>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row>
    <row r="309" spans="1:35" ht="15.75" customHeight="1">
      <c r="A309" s="5"/>
      <c r="B309" s="5"/>
      <c r="C309" s="120"/>
      <c r="D309" s="5"/>
      <c r="E309" s="5"/>
      <c r="F309" s="138"/>
      <c r="G309" s="79"/>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row>
    <row r="310" spans="1:35" ht="15.75" customHeight="1">
      <c r="A310" s="5"/>
      <c r="B310" s="5"/>
      <c r="C310" s="120"/>
      <c r="D310" s="5"/>
      <c r="E310" s="5"/>
      <c r="F310" s="138"/>
      <c r="G310" s="79"/>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row>
    <row r="311" spans="1:35" ht="15.75" customHeight="1">
      <c r="A311" s="5"/>
      <c r="B311" s="5"/>
      <c r="C311" s="120"/>
      <c r="D311" s="5"/>
      <c r="E311" s="5"/>
      <c r="F311" s="138"/>
      <c r="G311" s="79"/>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row>
    <row r="312" spans="1:35" ht="15.75" customHeight="1">
      <c r="A312" s="5"/>
      <c r="B312" s="5"/>
      <c r="C312" s="120"/>
      <c r="D312" s="5"/>
      <c r="E312" s="5"/>
      <c r="F312" s="138"/>
      <c r="G312" s="79"/>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row>
    <row r="313" spans="1:35" ht="15.75" customHeight="1">
      <c r="A313" s="5"/>
      <c r="B313" s="5"/>
      <c r="C313" s="120"/>
      <c r="D313" s="5"/>
      <c r="E313" s="5"/>
      <c r="F313" s="138"/>
      <c r="G313" s="79"/>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row>
    <row r="314" spans="1:35" ht="15.75" customHeight="1">
      <c r="A314" s="5"/>
      <c r="B314" s="5"/>
      <c r="C314" s="120"/>
      <c r="D314" s="5"/>
      <c r="E314" s="5"/>
      <c r="F314" s="138"/>
      <c r="G314" s="79"/>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row>
    <row r="315" spans="1:35" ht="15.75" customHeight="1">
      <c r="A315" s="5"/>
      <c r="B315" s="5"/>
      <c r="C315" s="120"/>
      <c r="D315" s="5"/>
      <c r="E315" s="5"/>
      <c r="F315" s="138"/>
      <c r="G315" s="79"/>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row>
    <row r="316" spans="1:35" ht="15.75" customHeight="1">
      <c r="A316" s="5"/>
      <c r="B316" s="5"/>
      <c r="C316" s="120"/>
      <c r="D316" s="5"/>
      <c r="E316" s="5"/>
      <c r="F316" s="138"/>
      <c r="G316" s="79"/>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row>
    <row r="317" spans="1:35" ht="15.75" customHeight="1">
      <c r="A317" s="5"/>
      <c r="B317" s="5"/>
      <c r="C317" s="120"/>
      <c r="D317" s="5"/>
      <c r="E317" s="5"/>
      <c r="F317" s="138"/>
      <c r="G317" s="79"/>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row>
    <row r="318" spans="1:35" ht="15.75" customHeight="1">
      <c r="A318" s="5"/>
      <c r="B318" s="5"/>
      <c r="C318" s="120"/>
      <c r="D318" s="5"/>
      <c r="E318" s="5"/>
      <c r="F318" s="138"/>
      <c r="G318" s="79"/>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row>
    <row r="319" spans="1:35" ht="15.75" customHeight="1">
      <c r="A319" s="5"/>
      <c r="B319" s="5"/>
      <c r="C319" s="120"/>
      <c r="D319" s="5"/>
      <c r="E319" s="5"/>
      <c r="F319" s="138"/>
      <c r="G319" s="79"/>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row>
    <row r="320" spans="1:35" ht="15.75" customHeight="1">
      <c r="A320" s="5"/>
      <c r="B320" s="5"/>
      <c r="C320" s="120"/>
      <c r="D320" s="5"/>
      <c r="E320" s="5"/>
      <c r="F320" s="138"/>
      <c r="G320" s="79"/>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row>
    <row r="321" spans="1:35" ht="15.75" customHeight="1">
      <c r="A321" s="5"/>
      <c r="B321" s="5"/>
      <c r="C321" s="120"/>
      <c r="D321" s="5"/>
      <c r="E321" s="5"/>
      <c r="F321" s="138"/>
      <c r="G321" s="79"/>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row>
    <row r="322" spans="1:35" ht="15.75" customHeight="1">
      <c r="A322" s="5"/>
      <c r="B322" s="5"/>
      <c r="C322" s="120"/>
      <c r="D322" s="5"/>
      <c r="E322" s="5"/>
      <c r="F322" s="138"/>
      <c r="G322" s="79"/>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row>
    <row r="323" spans="1:35" ht="15.75" customHeight="1">
      <c r="A323" s="5"/>
      <c r="B323" s="5"/>
      <c r="C323" s="120"/>
      <c r="D323" s="5"/>
      <c r="E323" s="5"/>
      <c r="F323" s="138"/>
      <c r="G323" s="79"/>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row>
    <row r="324" spans="1:35" ht="15.75" customHeight="1">
      <c r="A324" s="5"/>
      <c r="B324" s="5"/>
      <c r="C324" s="120"/>
      <c r="D324" s="5"/>
      <c r="E324" s="5"/>
      <c r="F324" s="138"/>
      <c r="G324" s="79"/>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row>
    <row r="325" spans="1:35" ht="15.75" customHeight="1">
      <c r="A325" s="5"/>
      <c r="B325" s="5"/>
      <c r="C325" s="120"/>
      <c r="D325" s="5"/>
      <c r="E325" s="5"/>
      <c r="F325" s="138"/>
      <c r="G325" s="79"/>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row>
    <row r="326" spans="1:35" ht="15.75" customHeight="1">
      <c r="A326" s="5"/>
      <c r="B326" s="5"/>
      <c r="C326" s="120"/>
      <c r="D326" s="5"/>
      <c r="E326" s="5"/>
      <c r="F326" s="138"/>
      <c r="G326" s="79"/>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row>
    <row r="327" spans="1:35" ht="15.75" customHeight="1">
      <c r="A327" s="5"/>
      <c r="B327" s="5"/>
      <c r="C327" s="120"/>
      <c r="D327" s="5"/>
      <c r="E327" s="5"/>
      <c r="F327" s="138"/>
      <c r="G327" s="79"/>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row>
    <row r="328" spans="1:35" ht="15.75" customHeight="1">
      <c r="A328" s="5"/>
      <c r="B328" s="5"/>
      <c r="C328" s="120"/>
      <c r="D328" s="5"/>
      <c r="E328" s="5"/>
      <c r="F328" s="138"/>
      <c r="G328" s="79"/>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row>
    <row r="329" spans="1:35" ht="15.75" customHeight="1">
      <c r="A329" s="5"/>
      <c r="B329" s="5"/>
      <c r="C329" s="120"/>
      <c r="D329" s="5"/>
      <c r="E329" s="5"/>
      <c r="F329" s="138"/>
      <c r="G329" s="79"/>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row>
    <row r="330" spans="1:35" ht="15.75" customHeight="1">
      <c r="A330" s="5"/>
      <c r="B330" s="5"/>
      <c r="C330" s="120"/>
      <c r="D330" s="5"/>
      <c r="E330" s="5"/>
      <c r="F330" s="138"/>
      <c r="G330" s="79"/>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row>
    <row r="331" spans="1:35" ht="15.75" customHeight="1">
      <c r="A331" s="5"/>
      <c r="B331" s="5"/>
      <c r="C331" s="120"/>
      <c r="D331" s="5"/>
      <c r="E331" s="5"/>
      <c r="F331" s="138"/>
      <c r="G331" s="79"/>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row>
    <row r="332" spans="1:35" ht="15.75" customHeight="1">
      <c r="A332" s="5"/>
      <c r="B332" s="5"/>
      <c r="C332" s="120"/>
      <c r="D332" s="5"/>
      <c r="E332" s="5"/>
      <c r="F332" s="138"/>
      <c r="G332" s="79"/>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row>
    <row r="333" spans="1:35" ht="15.75" customHeight="1">
      <c r="A333" s="5"/>
      <c r="B333" s="5"/>
      <c r="C333" s="120"/>
      <c r="D333" s="5"/>
      <c r="E333" s="5"/>
      <c r="F333" s="138"/>
      <c r="G333" s="79"/>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row>
    <row r="334" spans="1:35" ht="15.75" customHeight="1">
      <c r="A334" s="5"/>
      <c r="B334" s="5"/>
      <c r="C334" s="120"/>
      <c r="D334" s="5"/>
      <c r="E334" s="5"/>
      <c r="F334" s="138"/>
      <c r="G334" s="79"/>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row>
    <row r="335" spans="1:35" ht="15.75" customHeight="1">
      <c r="A335" s="5"/>
      <c r="B335" s="5"/>
      <c r="C335" s="120"/>
      <c r="D335" s="5"/>
      <c r="E335" s="5"/>
      <c r="F335" s="138"/>
      <c r="G335" s="79"/>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row>
    <row r="336" spans="1:35" ht="15.75" customHeight="1">
      <c r="A336" s="5"/>
      <c r="B336" s="5"/>
      <c r="C336" s="120"/>
      <c r="D336" s="5"/>
      <c r="E336" s="5"/>
      <c r="F336" s="138"/>
      <c r="G336" s="79"/>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row>
    <row r="337" spans="1:35" ht="15.75" customHeight="1">
      <c r="A337" s="5"/>
      <c r="B337" s="5"/>
      <c r="C337" s="120"/>
      <c r="D337" s="5"/>
      <c r="E337" s="5"/>
      <c r="F337" s="138"/>
      <c r="G337" s="79"/>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row>
    <row r="338" spans="1:35" ht="15.75" customHeight="1">
      <c r="A338" s="5"/>
      <c r="B338" s="5"/>
      <c r="C338" s="120"/>
      <c r="D338" s="5"/>
      <c r="E338" s="5"/>
      <c r="F338" s="138"/>
      <c r="G338" s="79"/>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row>
    <row r="339" spans="1:35" ht="15.75" customHeight="1">
      <c r="A339" s="5"/>
      <c r="B339" s="5"/>
      <c r="C339" s="120"/>
      <c r="D339" s="5"/>
      <c r="E339" s="5"/>
      <c r="F339" s="138"/>
      <c r="G339" s="79"/>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row>
    <row r="340" spans="1:35" ht="15.75" customHeight="1">
      <c r="A340" s="5"/>
      <c r="B340" s="5"/>
      <c r="C340" s="120"/>
      <c r="D340" s="5"/>
      <c r="E340" s="5"/>
      <c r="F340" s="138"/>
      <c r="G340" s="79"/>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row>
    <row r="341" spans="1:35" ht="15.75" customHeight="1">
      <c r="A341" s="5"/>
      <c r="B341" s="5"/>
      <c r="C341" s="120"/>
      <c r="D341" s="5"/>
      <c r="E341" s="5"/>
      <c r="F341" s="138"/>
      <c r="G341" s="79"/>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row>
    <row r="342" spans="1:35" ht="15.75" customHeight="1">
      <c r="A342" s="5"/>
      <c r="B342" s="5"/>
      <c r="C342" s="120"/>
      <c r="D342" s="5"/>
      <c r="E342" s="5"/>
      <c r="F342" s="138"/>
      <c r="G342" s="79"/>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row>
    <row r="343" spans="1:35" ht="15.75" customHeight="1">
      <c r="A343" s="5"/>
      <c r="B343" s="5"/>
      <c r="C343" s="120"/>
      <c r="D343" s="5"/>
      <c r="E343" s="5"/>
      <c r="F343" s="138"/>
      <c r="G343" s="79"/>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row>
    <row r="344" spans="1:35" ht="15.75" customHeight="1">
      <c r="A344" s="5"/>
      <c r="B344" s="5"/>
      <c r="C344" s="120"/>
      <c r="D344" s="5"/>
      <c r="E344" s="5"/>
      <c r="F344" s="138"/>
      <c r="G344" s="79"/>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row>
    <row r="345" spans="1:35" ht="15.75" customHeight="1">
      <c r="A345" s="5"/>
      <c r="B345" s="5"/>
      <c r="C345" s="120"/>
      <c r="D345" s="5"/>
      <c r="E345" s="5"/>
      <c r="F345" s="138"/>
      <c r="G345" s="79"/>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row>
    <row r="346" spans="1:35" ht="15.75" customHeight="1">
      <c r="A346" s="5"/>
      <c r="B346" s="5"/>
      <c r="C346" s="120"/>
      <c r="D346" s="5"/>
      <c r="E346" s="5"/>
      <c r="F346" s="138"/>
      <c r="G346" s="79"/>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row>
    <row r="347" spans="1:35" ht="15.75" customHeight="1">
      <c r="A347" s="5"/>
      <c r="B347" s="5"/>
      <c r="C347" s="120"/>
      <c r="D347" s="5"/>
      <c r="E347" s="5"/>
      <c r="F347" s="138"/>
      <c r="G347" s="79"/>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row>
    <row r="348" spans="1:35" ht="15.75" customHeight="1">
      <c r="A348" s="5"/>
      <c r="B348" s="5"/>
      <c r="C348" s="120"/>
      <c r="D348" s="5"/>
      <c r="E348" s="5"/>
      <c r="F348" s="138"/>
      <c r="G348" s="79"/>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row>
    <row r="349" spans="1:35" ht="15.75" customHeight="1">
      <c r="A349" s="5"/>
      <c r="B349" s="5"/>
      <c r="C349" s="120"/>
      <c r="D349" s="5"/>
      <c r="E349" s="5"/>
      <c r="F349" s="138"/>
      <c r="G349" s="79"/>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row>
    <row r="350" spans="1:35" ht="15.75" customHeight="1">
      <c r="A350" s="5"/>
      <c r="B350" s="5"/>
      <c r="C350" s="120"/>
      <c r="D350" s="5"/>
      <c r="E350" s="5"/>
      <c r="F350" s="138"/>
      <c r="G350" s="79"/>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row>
    <row r="351" spans="1:35" ht="15.75" customHeight="1">
      <c r="A351" s="5"/>
      <c r="B351" s="5"/>
      <c r="C351" s="120"/>
      <c r="D351" s="5"/>
      <c r="E351" s="5"/>
      <c r="F351" s="138"/>
      <c r="G351" s="79"/>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row>
    <row r="352" spans="1:35" ht="15.75" customHeight="1">
      <c r="A352" s="5"/>
      <c r="B352" s="5"/>
      <c r="C352" s="120"/>
      <c r="D352" s="5"/>
      <c r="E352" s="5"/>
      <c r="F352" s="138"/>
      <c r="G352" s="79"/>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row>
    <row r="353" spans="1:35" ht="15.75" customHeight="1">
      <c r="A353" s="5"/>
      <c r="B353" s="5"/>
      <c r="C353" s="120"/>
      <c r="D353" s="5"/>
      <c r="E353" s="5"/>
      <c r="F353" s="138"/>
      <c r="G353" s="79"/>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row>
    <row r="354" spans="1:35" ht="15.75" customHeight="1">
      <c r="A354" s="5"/>
      <c r="B354" s="5"/>
      <c r="C354" s="120"/>
      <c r="D354" s="5"/>
      <c r="E354" s="5"/>
      <c r="F354" s="138"/>
      <c r="G354" s="79"/>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row>
    <row r="355" spans="1:35" ht="15.75" customHeight="1">
      <c r="A355" s="5"/>
      <c r="B355" s="5"/>
      <c r="C355" s="120"/>
      <c r="D355" s="5"/>
      <c r="E355" s="5"/>
      <c r="F355" s="138"/>
      <c r="G355" s="79"/>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row>
    <row r="356" spans="1:35" ht="15.75" customHeight="1">
      <c r="A356" s="5"/>
      <c r="B356" s="5"/>
      <c r="C356" s="120"/>
      <c r="D356" s="5"/>
      <c r="E356" s="5"/>
      <c r="F356" s="138"/>
      <c r="G356" s="79"/>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row>
    <row r="357" spans="1:35" ht="15.75" customHeight="1">
      <c r="A357" s="5"/>
      <c r="B357" s="5"/>
      <c r="C357" s="120"/>
      <c r="D357" s="5"/>
      <c r="E357" s="5"/>
      <c r="F357" s="138"/>
      <c r="G357" s="79"/>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row>
    <row r="358" spans="1:35" ht="15.75" customHeight="1">
      <c r="A358" s="5"/>
      <c r="B358" s="5"/>
      <c r="C358" s="120"/>
      <c r="D358" s="5"/>
      <c r="E358" s="5"/>
      <c r="F358" s="138"/>
      <c r="G358" s="79"/>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row>
    <row r="359" spans="1:35" ht="15.75" customHeight="1">
      <c r="A359" s="5"/>
      <c r="B359" s="5"/>
      <c r="C359" s="120"/>
      <c r="D359" s="5"/>
      <c r="E359" s="5"/>
      <c r="F359" s="138"/>
      <c r="G359" s="79"/>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row>
    <row r="360" spans="1:35" ht="15.75" customHeight="1">
      <c r="A360" s="5"/>
      <c r="B360" s="5"/>
      <c r="C360" s="120"/>
      <c r="D360" s="5"/>
      <c r="E360" s="5"/>
      <c r="F360" s="138"/>
      <c r="G360" s="79"/>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row>
    <row r="361" spans="1:35" ht="15.75" customHeight="1">
      <c r="A361" s="5"/>
      <c r="B361" s="5"/>
      <c r="C361" s="120"/>
      <c r="D361" s="5"/>
      <c r="E361" s="5"/>
      <c r="F361" s="138"/>
      <c r="G361" s="79"/>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row>
    <row r="362" spans="1:35" ht="15.75" customHeight="1">
      <c r="A362" s="5"/>
      <c r="B362" s="5"/>
      <c r="C362" s="120"/>
      <c r="D362" s="5"/>
      <c r="E362" s="5"/>
      <c r="F362" s="138"/>
      <c r="G362" s="79"/>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row>
    <row r="363" spans="1:35" ht="15.75" customHeight="1">
      <c r="A363" s="5"/>
      <c r="B363" s="5"/>
      <c r="C363" s="120"/>
      <c r="D363" s="5"/>
      <c r="E363" s="5"/>
      <c r="F363" s="138"/>
      <c r="G363" s="79"/>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row>
    <row r="364" spans="1:35" ht="15.75" customHeight="1">
      <c r="A364" s="5"/>
      <c r="B364" s="5"/>
      <c r="C364" s="120"/>
      <c r="D364" s="5"/>
      <c r="E364" s="5"/>
      <c r="F364" s="138"/>
      <c r="G364" s="79"/>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row>
    <row r="365" spans="1:35" ht="15.75" customHeight="1">
      <c r="A365" s="5"/>
      <c r="B365" s="5"/>
      <c r="C365" s="120"/>
      <c r="D365" s="5"/>
      <c r="E365" s="5"/>
      <c r="F365" s="138"/>
      <c r="G365" s="79"/>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row>
    <row r="366" spans="1:35" ht="15.75" customHeight="1">
      <c r="A366" s="5"/>
      <c r="B366" s="5"/>
      <c r="C366" s="120"/>
      <c r="D366" s="5"/>
      <c r="E366" s="5"/>
      <c r="F366" s="138"/>
      <c r="G366" s="79"/>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row>
    <row r="367" spans="1:35" ht="15.75" customHeight="1">
      <c r="A367" s="5"/>
      <c r="B367" s="5"/>
      <c r="C367" s="120"/>
      <c r="D367" s="5"/>
      <c r="E367" s="5"/>
      <c r="F367" s="138"/>
      <c r="G367" s="79"/>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row>
    <row r="368" spans="1:35" ht="15.75" customHeight="1">
      <c r="A368" s="5"/>
      <c r="B368" s="5"/>
      <c r="C368" s="120"/>
      <c r="D368" s="5"/>
      <c r="E368" s="5"/>
      <c r="F368" s="138"/>
      <c r="G368" s="79"/>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row>
    <row r="369" spans="1:35" ht="15.75" customHeight="1">
      <c r="A369" s="5"/>
      <c r="B369" s="5"/>
      <c r="C369" s="120"/>
      <c r="D369" s="5"/>
      <c r="E369" s="5"/>
      <c r="F369" s="138"/>
      <c r="G369" s="79"/>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row>
    <row r="370" spans="1:35" ht="15.75" customHeight="1">
      <c r="A370" s="5"/>
      <c r="B370" s="5"/>
      <c r="C370" s="120"/>
      <c r="D370" s="5"/>
      <c r="E370" s="5"/>
      <c r="F370" s="138"/>
      <c r="G370" s="79"/>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row>
    <row r="371" spans="1:35" ht="15.75" customHeight="1">
      <c r="A371" s="5"/>
      <c r="B371" s="5"/>
      <c r="C371" s="120"/>
      <c r="D371" s="5"/>
      <c r="E371" s="5"/>
      <c r="F371" s="138"/>
      <c r="G371" s="79"/>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row>
    <row r="372" spans="1:35" ht="15.75" customHeight="1">
      <c r="A372" s="5"/>
      <c r="B372" s="5"/>
      <c r="C372" s="120"/>
      <c r="D372" s="5"/>
      <c r="E372" s="5"/>
      <c r="F372" s="138"/>
      <c r="G372" s="79"/>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row>
    <row r="373" spans="1:35" ht="15.75" customHeight="1">
      <c r="A373" s="5"/>
      <c r="B373" s="5"/>
      <c r="C373" s="120"/>
      <c r="D373" s="5"/>
      <c r="E373" s="5"/>
      <c r="F373" s="138"/>
      <c r="G373" s="79"/>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row>
    <row r="374" spans="1:35" ht="15.75" customHeight="1">
      <c r="A374" s="5"/>
      <c r="B374" s="5"/>
      <c r="C374" s="120"/>
      <c r="D374" s="5"/>
      <c r="E374" s="5"/>
      <c r="F374" s="138"/>
      <c r="G374" s="79"/>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row>
    <row r="375" spans="1:35" ht="15.75" customHeight="1">
      <c r="A375" s="5"/>
      <c r="B375" s="5"/>
      <c r="C375" s="120"/>
      <c r="D375" s="5"/>
      <c r="E375" s="5"/>
      <c r="F375" s="138"/>
      <c r="G375" s="79"/>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row>
    <row r="376" spans="1:35" ht="15.75" customHeight="1">
      <c r="A376" s="5"/>
      <c r="B376" s="5"/>
      <c r="C376" s="120"/>
      <c r="D376" s="5"/>
      <c r="E376" s="5"/>
      <c r="F376" s="138"/>
      <c r="G376" s="79"/>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row>
    <row r="377" spans="1:35" ht="15.75" customHeight="1">
      <c r="A377" s="5"/>
      <c r="B377" s="5"/>
      <c r="C377" s="120"/>
      <c r="D377" s="5"/>
      <c r="E377" s="5"/>
      <c r="F377" s="138"/>
      <c r="G377" s="79"/>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row>
    <row r="378" spans="1:35" ht="15.75" customHeight="1">
      <c r="A378" s="5"/>
      <c r="B378" s="5"/>
      <c r="C378" s="120"/>
      <c r="D378" s="5"/>
      <c r="E378" s="5"/>
      <c r="F378" s="138"/>
      <c r="G378" s="79"/>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row>
    <row r="379" spans="1:35" ht="15.75" customHeight="1">
      <c r="A379" s="5"/>
      <c r="B379" s="5"/>
      <c r="C379" s="120"/>
      <c r="D379" s="5"/>
      <c r="E379" s="5"/>
      <c r="F379" s="138"/>
      <c r="G379" s="79"/>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row>
    <row r="380" spans="1:35" ht="15.75" customHeight="1">
      <c r="A380" s="5"/>
      <c r="B380" s="5"/>
      <c r="C380" s="120"/>
      <c r="D380" s="5"/>
      <c r="E380" s="5"/>
      <c r="F380" s="138"/>
      <c r="G380" s="79"/>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row>
    <row r="381" spans="1:35" ht="15.75" customHeight="1">
      <c r="A381" s="5"/>
      <c r="B381" s="5"/>
      <c r="C381" s="120"/>
      <c r="D381" s="5"/>
      <c r="E381" s="5"/>
      <c r="F381" s="138"/>
      <c r="G381" s="79"/>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row>
    <row r="382" spans="1:35" ht="15.75" customHeight="1">
      <c r="A382" s="5"/>
      <c r="B382" s="5"/>
      <c r="C382" s="120"/>
      <c r="D382" s="5"/>
      <c r="E382" s="5"/>
      <c r="F382" s="138"/>
      <c r="G382" s="79"/>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row>
    <row r="383" spans="1:35" ht="15.75" customHeight="1">
      <c r="A383" s="5"/>
      <c r="B383" s="5"/>
      <c r="C383" s="120"/>
      <c r="D383" s="5"/>
      <c r="E383" s="5"/>
      <c r="F383" s="138"/>
      <c r="G383" s="79"/>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row>
    <row r="384" spans="1:35" ht="15.75" customHeight="1">
      <c r="A384" s="5"/>
      <c r="B384" s="5"/>
      <c r="C384" s="120"/>
      <c r="D384" s="5"/>
      <c r="E384" s="5"/>
      <c r="F384" s="138"/>
      <c r="G384" s="79"/>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row>
    <row r="385" spans="1:35" ht="15.75" customHeight="1">
      <c r="A385" s="5"/>
      <c r="B385" s="5"/>
      <c r="C385" s="120"/>
      <c r="D385" s="5"/>
      <c r="E385" s="5"/>
      <c r="F385" s="138"/>
      <c r="G385" s="79"/>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row>
    <row r="386" spans="1:35" ht="15.75" customHeight="1">
      <c r="A386" s="5"/>
      <c r="B386" s="5"/>
      <c r="C386" s="120"/>
      <c r="D386" s="5"/>
      <c r="E386" s="5"/>
      <c r="F386" s="138"/>
      <c r="G386" s="79"/>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row>
    <row r="387" spans="1:35" ht="15.75" customHeight="1">
      <c r="A387" s="5"/>
      <c r="B387" s="5"/>
      <c r="C387" s="120"/>
      <c r="D387" s="5"/>
      <c r="E387" s="5"/>
      <c r="F387" s="138"/>
      <c r="G387" s="79"/>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row>
    <row r="388" spans="1:35" ht="15.75" customHeight="1">
      <c r="A388" s="5"/>
      <c r="B388" s="5"/>
      <c r="C388" s="120"/>
      <c r="D388" s="5"/>
      <c r="E388" s="5"/>
      <c r="F388" s="138"/>
      <c r="G388" s="79"/>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row>
    <row r="389" spans="1:35" ht="15.75" customHeight="1">
      <c r="A389" s="5"/>
      <c r="B389" s="5"/>
      <c r="C389" s="120"/>
      <c r="D389" s="5"/>
      <c r="E389" s="5"/>
      <c r="F389" s="138"/>
      <c r="G389" s="79"/>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row>
    <row r="390" spans="1:35" ht="15.75" customHeight="1">
      <c r="A390" s="5"/>
      <c r="B390" s="5"/>
      <c r="C390" s="120"/>
      <c r="D390" s="5"/>
      <c r="E390" s="5"/>
      <c r="F390" s="138"/>
      <c r="G390" s="79"/>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row>
    <row r="391" spans="1:35" ht="15.75" customHeight="1">
      <c r="A391" s="5"/>
      <c r="B391" s="5"/>
      <c r="C391" s="120"/>
      <c r="D391" s="5"/>
      <c r="E391" s="5"/>
      <c r="F391" s="138"/>
      <c r="G391" s="79"/>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row>
    <row r="392" spans="1:35" ht="15.75" customHeight="1">
      <c r="A392" s="5"/>
      <c r="B392" s="5"/>
      <c r="C392" s="120"/>
      <c r="D392" s="5"/>
      <c r="E392" s="5"/>
      <c r="F392" s="138"/>
      <c r="G392" s="79"/>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row>
    <row r="393" spans="1:35" ht="15.75" customHeight="1">
      <c r="A393" s="5"/>
      <c r="B393" s="5"/>
      <c r="C393" s="120"/>
      <c r="D393" s="5"/>
      <c r="E393" s="5"/>
      <c r="F393" s="138"/>
      <c r="G393" s="79"/>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row>
    <row r="394" spans="1:35" ht="15.75" customHeight="1">
      <c r="A394" s="5"/>
      <c r="B394" s="5"/>
      <c r="C394" s="120"/>
      <c r="D394" s="5"/>
      <c r="E394" s="5"/>
      <c r="F394" s="138"/>
      <c r="G394" s="79"/>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row>
    <row r="395" spans="1:35" ht="15.75" customHeight="1">
      <c r="A395" s="5"/>
      <c r="B395" s="5"/>
      <c r="C395" s="120"/>
      <c r="D395" s="5"/>
      <c r="E395" s="5"/>
      <c r="F395" s="138"/>
      <c r="G395" s="79"/>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row>
    <row r="396" spans="1:35" ht="15.75" customHeight="1">
      <c r="A396" s="5"/>
      <c r="B396" s="5"/>
      <c r="C396" s="120"/>
      <c r="D396" s="5"/>
      <c r="E396" s="5"/>
      <c r="F396" s="138"/>
      <c r="G396" s="79"/>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row>
    <row r="397" spans="1:35" ht="15.75" customHeight="1">
      <c r="A397" s="5"/>
      <c r="B397" s="5"/>
      <c r="C397" s="120"/>
      <c r="D397" s="5"/>
      <c r="E397" s="5"/>
      <c r="F397" s="138"/>
      <c r="G397" s="79"/>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row>
    <row r="398" spans="1:35" ht="15.75" customHeight="1">
      <c r="A398" s="5"/>
      <c r="B398" s="5"/>
      <c r="C398" s="120"/>
      <c r="D398" s="5"/>
      <c r="E398" s="5"/>
      <c r="F398" s="138"/>
      <c r="G398" s="79"/>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row>
    <row r="399" spans="1:35" ht="15.75" customHeight="1">
      <c r="A399" s="5"/>
      <c r="B399" s="5"/>
      <c r="C399" s="120"/>
      <c r="D399" s="5"/>
      <c r="E399" s="5"/>
      <c r="F399" s="138"/>
      <c r="G399" s="79"/>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row>
    <row r="400" spans="1:35" ht="15.75" customHeight="1">
      <c r="A400" s="5"/>
      <c r="B400" s="5"/>
      <c r="C400" s="120"/>
      <c r="D400" s="5"/>
      <c r="E400" s="5"/>
      <c r="F400" s="138"/>
      <c r="G400" s="79"/>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row>
    <row r="401" spans="1:35" ht="15.75" customHeight="1">
      <c r="A401" s="5"/>
      <c r="B401" s="5"/>
      <c r="C401" s="120"/>
      <c r="D401" s="5"/>
      <c r="E401" s="5"/>
      <c r="F401" s="138"/>
      <c r="G401" s="79"/>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row>
    <row r="402" spans="1:35" ht="15.75" customHeight="1">
      <c r="A402" s="5"/>
      <c r="B402" s="5"/>
      <c r="C402" s="120"/>
      <c r="D402" s="5"/>
      <c r="E402" s="5"/>
      <c r="F402" s="138"/>
      <c r="G402" s="79"/>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row>
    <row r="403" spans="1:35" ht="15.75" customHeight="1">
      <c r="A403" s="5"/>
      <c r="B403" s="5"/>
      <c r="C403" s="120"/>
      <c r="D403" s="5"/>
      <c r="E403" s="5"/>
      <c r="F403" s="138"/>
      <c r="G403" s="79"/>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row>
    <row r="404" spans="1:35" ht="15.75" customHeight="1">
      <c r="A404" s="5"/>
      <c r="B404" s="5"/>
      <c r="C404" s="120"/>
      <c r="D404" s="5"/>
      <c r="E404" s="5"/>
      <c r="F404" s="138"/>
      <c r="G404" s="79"/>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row>
    <row r="405" spans="1:35" ht="15.75" customHeight="1">
      <c r="A405" s="5"/>
      <c r="B405" s="5"/>
      <c r="C405" s="120"/>
      <c r="D405" s="5"/>
      <c r="E405" s="5"/>
      <c r="F405" s="138"/>
      <c r="G405" s="79"/>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row>
    <row r="406" spans="1:35" ht="15.75" customHeight="1">
      <c r="A406" s="5"/>
      <c r="B406" s="5"/>
      <c r="C406" s="120"/>
      <c r="D406" s="5"/>
      <c r="E406" s="5"/>
      <c r="F406" s="138"/>
      <c r="G406" s="79"/>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row>
    <row r="407" spans="1:35" ht="15.75" customHeight="1">
      <c r="A407" s="5"/>
      <c r="B407" s="5"/>
      <c r="C407" s="120"/>
      <c r="D407" s="5"/>
      <c r="E407" s="5"/>
      <c r="F407" s="138"/>
      <c r="G407" s="79"/>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row>
    <row r="408" spans="1:35" ht="15.75" customHeight="1">
      <c r="A408" s="5"/>
      <c r="B408" s="5"/>
      <c r="C408" s="120"/>
      <c r="D408" s="5"/>
      <c r="E408" s="5"/>
      <c r="F408" s="138"/>
      <c r="G408" s="79"/>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row>
    <row r="409" spans="1:35" ht="15.75" customHeight="1">
      <c r="A409" s="5"/>
      <c r="B409" s="5"/>
      <c r="C409" s="120"/>
      <c r="D409" s="5"/>
      <c r="E409" s="5"/>
      <c r="F409" s="138"/>
      <c r="G409" s="79"/>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row>
    <row r="410" spans="1:35" ht="15.75" customHeight="1">
      <c r="A410" s="5"/>
      <c r="B410" s="5"/>
      <c r="C410" s="120"/>
      <c r="D410" s="5"/>
      <c r="E410" s="5"/>
      <c r="F410" s="138"/>
      <c r="G410" s="79"/>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row>
    <row r="411" spans="1:35" ht="15.75" customHeight="1">
      <c r="A411" s="5"/>
      <c r="B411" s="5"/>
      <c r="C411" s="120"/>
      <c r="D411" s="5"/>
      <c r="E411" s="5"/>
      <c r="F411" s="138"/>
      <c r="G411" s="79"/>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row>
    <row r="412" spans="1:35" ht="15.75" customHeight="1">
      <c r="A412" s="5"/>
      <c r="B412" s="5"/>
      <c r="C412" s="120"/>
      <c r="D412" s="5"/>
      <c r="E412" s="5"/>
      <c r="F412" s="138"/>
      <c r="G412" s="79"/>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row>
    <row r="413" spans="1:35" ht="15.75" customHeight="1">
      <c r="A413" s="5"/>
      <c r="B413" s="5"/>
      <c r="C413" s="120"/>
      <c r="D413" s="5"/>
      <c r="E413" s="5"/>
      <c r="F413" s="138"/>
      <c r="G413" s="79"/>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row>
    <row r="414" spans="1:35" ht="15.75" customHeight="1">
      <c r="A414" s="5"/>
      <c r="B414" s="5"/>
      <c r="C414" s="120"/>
      <c r="D414" s="5"/>
      <c r="E414" s="5"/>
      <c r="F414" s="138"/>
      <c r="G414" s="79"/>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row>
    <row r="415" spans="1:35" ht="15.75" customHeight="1">
      <c r="A415" s="5"/>
      <c r="B415" s="5"/>
      <c r="C415" s="120"/>
      <c r="D415" s="5"/>
      <c r="E415" s="5"/>
      <c r="F415" s="138"/>
      <c r="G415" s="79"/>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row>
    <row r="416" spans="1:35" ht="15.75" customHeight="1">
      <c r="A416" s="5"/>
      <c r="B416" s="5"/>
      <c r="C416" s="120"/>
      <c r="D416" s="5"/>
      <c r="E416" s="5"/>
      <c r="F416" s="138"/>
      <c r="G416" s="79"/>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row>
    <row r="417" spans="1:35" ht="15.75" customHeight="1">
      <c r="A417" s="5"/>
      <c r="B417" s="5"/>
      <c r="C417" s="120"/>
      <c r="D417" s="5"/>
      <c r="E417" s="5"/>
      <c r="F417" s="138"/>
      <c r="G417" s="79"/>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row>
    <row r="418" spans="1:35" ht="15.75" customHeight="1">
      <c r="A418" s="5"/>
      <c r="B418" s="5"/>
      <c r="C418" s="120"/>
      <c r="D418" s="5"/>
      <c r="E418" s="5"/>
      <c r="F418" s="138"/>
      <c r="G418" s="79"/>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row>
    <row r="419" spans="1:35" ht="15.75" customHeight="1">
      <c r="A419" s="5"/>
      <c r="B419" s="5"/>
      <c r="C419" s="120"/>
      <c r="D419" s="5"/>
      <c r="E419" s="5"/>
      <c r="F419" s="138"/>
      <c r="G419" s="79"/>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row>
    <row r="420" spans="1:35" ht="15.75" customHeight="1">
      <c r="A420" s="5"/>
      <c r="B420" s="5"/>
      <c r="C420" s="120"/>
      <c r="D420" s="5"/>
      <c r="E420" s="5"/>
      <c r="F420" s="138"/>
      <c r="G420" s="79"/>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row>
    <row r="421" spans="1:35" ht="15.75" customHeight="1">
      <c r="A421" s="5"/>
      <c r="B421" s="5"/>
      <c r="C421" s="120"/>
      <c r="D421" s="5"/>
      <c r="E421" s="5"/>
      <c r="F421" s="138"/>
      <c r="G421" s="79"/>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row>
    <row r="422" spans="1:35" ht="15.75" customHeight="1">
      <c r="A422" s="5"/>
      <c r="B422" s="5"/>
      <c r="C422" s="120"/>
      <c r="D422" s="5"/>
      <c r="E422" s="5"/>
      <c r="F422" s="138"/>
      <c r="G422" s="79"/>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row>
    <row r="423" spans="1:35" ht="15.75" customHeight="1">
      <c r="A423" s="5"/>
      <c r="B423" s="5"/>
      <c r="C423" s="120"/>
      <c r="D423" s="5"/>
      <c r="E423" s="5"/>
      <c r="F423" s="138"/>
      <c r="G423" s="79"/>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row>
    <row r="424" spans="1:35" ht="15.75" customHeight="1">
      <c r="A424" s="5"/>
      <c r="B424" s="5"/>
      <c r="C424" s="120"/>
      <c r="D424" s="5"/>
      <c r="E424" s="5"/>
      <c r="F424" s="138"/>
      <c r="G424" s="79"/>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row>
    <row r="425" spans="1:35" ht="15.75" customHeight="1">
      <c r="A425" s="5"/>
      <c r="B425" s="5"/>
      <c r="C425" s="120"/>
      <c r="D425" s="5"/>
      <c r="E425" s="5"/>
      <c r="F425" s="138"/>
      <c r="G425" s="79"/>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row>
    <row r="426" spans="1:35" ht="15.75" customHeight="1">
      <c r="A426" s="5"/>
      <c r="B426" s="5"/>
      <c r="C426" s="120"/>
      <c r="D426" s="5"/>
      <c r="E426" s="5"/>
      <c r="F426" s="138"/>
      <c r="G426" s="79"/>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row>
    <row r="427" spans="1:35" ht="15.75" customHeight="1">
      <c r="A427" s="5"/>
      <c r="B427" s="5"/>
      <c r="C427" s="120"/>
      <c r="D427" s="5"/>
      <c r="E427" s="5"/>
      <c r="F427" s="138"/>
      <c r="G427" s="79"/>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row>
    <row r="428" spans="1:35" ht="15.75" customHeight="1">
      <c r="A428" s="5"/>
      <c r="B428" s="5"/>
      <c r="C428" s="120"/>
      <c r="D428" s="5"/>
      <c r="E428" s="5"/>
      <c r="F428" s="138"/>
      <c r="G428" s="79"/>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row>
    <row r="429" spans="1:35" ht="15.75" customHeight="1">
      <c r="A429" s="5"/>
      <c r="B429" s="5"/>
      <c r="C429" s="120"/>
      <c r="D429" s="5"/>
      <c r="E429" s="5"/>
      <c r="F429" s="138"/>
      <c r="G429" s="79"/>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row>
    <row r="430" spans="1:35" ht="15.75" customHeight="1">
      <c r="A430" s="5"/>
      <c r="B430" s="5"/>
      <c r="C430" s="120"/>
      <c r="D430" s="5"/>
      <c r="E430" s="5"/>
      <c r="F430" s="138"/>
      <c r="G430" s="79"/>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row>
    <row r="431" spans="1:35" ht="15.75" customHeight="1">
      <c r="A431" s="5"/>
      <c r="B431" s="5"/>
      <c r="C431" s="120"/>
      <c r="D431" s="5"/>
      <c r="E431" s="5"/>
      <c r="F431" s="138"/>
      <c r="G431" s="79"/>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row>
    <row r="432" spans="1:35" ht="15.75" customHeight="1">
      <c r="A432" s="5"/>
      <c r="B432" s="5"/>
      <c r="C432" s="120"/>
      <c r="D432" s="5"/>
      <c r="E432" s="5"/>
      <c r="F432" s="138"/>
      <c r="G432" s="79"/>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row>
    <row r="433" spans="1:35" ht="15.75" customHeight="1">
      <c r="A433" s="5"/>
      <c r="B433" s="5"/>
      <c r="C433" s="120"/>
      <c r="D433" s="5"/>
      <c r="E433" s="5"/>
      <c r="F433" s="138"/>
      <c r="G433" s="79"/>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row>
    <row r="434" spans="1:35" ht="15.75" customHeight="1">
      <c r="A434" s="5"/>
      <c r="B434" s="5"/>
      <c r="C434" s="120"/>
      <c r="D434" s="5"/>
      <c r="E434" s="5"/>
      <c r="F434" s="138"/>
      <c r="G434" s="79"/>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row>
    <row r="435" spans="1:35" ht="15.75" customHeight="1">
      <c r="A435" s="5"/>
      <c r="B435" s="5"/>
      <c r="C435" s="120"/>
      <c r="D435" s="5"/>
      <c r="E435" s="5"/>
      <c r="F435" s="138"/>
      <c r="G435" s="79"/>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row>
    <row r="436" spans="1:35" ht="15.75" customHeight="1">
      <c r="A436" s="5"/>
      <c r="B436" s="5"/>
      <c r="C436" s="120"/>
      <c r="D436" s="5"/>
      <c r="E436" s="5"/>
      <c r="F436" s="138"/>
      <c r="G436" s="79"/>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row>
    <row r="437" spans="1:35" ht="15.75" customHeight="1">
      <c r="A437" s="5"/>
      <c r="B437" s="5"/>
      <c r="C437" s="120"/>
      <c r="D437" s="5"/>
      <c r="E437" s="5"/>
      <c r="F437" s="138"/>
      <c r="G437" s="79"/>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row>
    <row r="438" spans="1:35" ht="15.75" customHeight="1">
      <c r="A438" s="5"/>
      <c r="B438" s="5"/>
      <c r="C438" s="120"/>
      <c r="D438" s="5"/>
      <c r="E438" s="5"/>
      <c r="F438" s="138"/>
      <c r="G438" s="79"/>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row>
    <row r="439" spans="1:35" ht="15.75" customHeight="1">
      <c r="A439" s="5"/>
      <c r="B439" s="5"/>
      <c r="C439" s="120"/>
      <c r="D439" s="5"/>
      <c r="E439" s="5"/>
      <c r="F439" s="138"/>
      <c r="G439" s="79"/>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row>
    <row r="440" spans="1:35" ht="15.75" customHeight="1">
      <c r="A440" s="5"/>
      <c r="B440" s="5"/>
      <c r="C440" s="120"/>
      <c r="D440" s="5"/>
      <c r="E440" s="5"/>
      <c r="F440" s="138"/>
      <c r="G440" s="79"/>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row>
    <row r="441" spans="1:35" ht="15.75" customHeight="1">
      <c r="A441" s="5"/>
      <c r="B441" s="5"/>
      <c r="C441" s="120"/>
      <c r="D441" s="5"/>
      <c r="E441" s="5"/>
      <c r="F441" s="138"/>
      <c r="G441" s="79"/>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row>
    <row r="442" spans="1:35" ht="15.75" customHeight="1">
      <c r="A442" s="5"/>
      <c r="B442" s="5"/>
      <c r="C442" s="120"/>
      <c r="D442" s="5"/>
      <c r="E442" s="5"/>
      <c r="F442" s="138"/>
      <c r="G442" s="79"/>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row>
    <row r="443" spans="1:35" ht="15.75" customHeight="1">
      <c r="A443" s="5"/>
      <c r="B443" s="5"/>
      <c r="C443" s="120"/>
      <c r="D443" s="5"/>
      <c r="E443" s="5"/>
      <c r="F443" s="138"/>
      <c r="G443" s="79"/>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row>
    <row r="444" spans="1:35" ht="15.75" customHeight="1">
      <c r="A444" s="5"/>
      <c r="B444" s="5"/>
      <c r="C444" s="120"/>
      <c r="D444" s="5"/>
      <c r="E444" s="5"/>
      <c r="F444" s="138"/>
      <c r="G444" s="79"/>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row>
    <row r="445" spans="1:35" ht="15.75" customHeight="1">
      <c r="A445" s="5"/>
      <c r="B445" s="5"/>
      <c r="C445" s="120"/>
      <c r="D445" s="5"/>
      <c r="E445" s="5"/>
      <c r="F445" s="138"/>
      <c r="G445" s="79"/>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row>
    <row r="446" spans="1:35" ht="15.75" customHeight="1">
      <c r="A446" s="5"/>
      <c r="B446" s="5"/>
      <c r="C446" s="120"/>
      <c r="D446" s="5"/>
      <c r="E446" s="5"/>
      <c r="F446" s="138"/>
      <c r="G446" s="79"/>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row>
    <row r="447" spans="1:35" ht="15.75" customHeight="1">
      <c r="A447" s="5"/>
      <c r="B447" s="5"/>
      <c r="C447" s="120"/>
      <c r="D447" s="5"/>
      <c r="E447" s="5"/>
      <c r="F447" s="138"/>
      <c r="G447" s="79"/>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row>
    <row r="448" spans="1:35" ht="15.75" customHeight="1">
      <c r="A448" s="5"/>
      <c r="B448" s="5"/>
      <c r="C448" s="120"/>
      <c r="D448" s="5"/>
      <c r="E448" s="5"/>
      <c r="F448" s="138"/>
      <c r="G448" s="79"/>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row>
    <row r="449" spans="1:35" ht="15.75" customHeight="1">
      <c r="A449" s="5"/>
      <c r="B449" s="5"/>
      <c r="C449" s="120"/>
      <c r="D449" s="5"/>
      <c r="E449" s="5"/>
      <c r="F449" s="138"/>
      <c r="G449" s="79"/>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row>
    <row r="450" spans="1:35" ht="15.75" customHeight="1">
      <c r="A450" s="5"/>
      <c r="B450" s="5"/>
      <c r="C450" s="120"/>
      <c r="D450" s="5"/>
      <c r="E450" s="5"/>
      <c r="F450" s="138"/>
      <c r="G450" s="79"/>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row>
    <row r="451" spans="1:35" ht="15.75" customHeight="1">
      <c r="A451" s="5"/>
      <c r="B451" s="5"/>
      <c r="C451" s="120"/>
      <c r="D451" s="5"/>
      <c r="E451" s="5"/>
      <c r="F451" s="138"/>
      <c r="G451" s="79"/>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row>
    <row r="452" spans="1:35" ht="15.75" customHeight="1">
      <c r="A452" s="5"/>
      <c r="B452" s="5"/>
      <c r="C452" s="120"/>
      <c r="D452" s="5"/>
      <c r="E452" s="5"/>
      <c r="F452" s="138"/>
      <c r="G452" s="79"/>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row>
    <row r="453" spans="1:35" ht="15.75" customHeight="1">
      <c r="A453" s="5"/>
      <c r="B453" s="5"/>
      <c r="C453" s="120"/>
      <c r="D453" s="5"/>
      <c r="E453" s="5"/>
      <c r="F453" s="138"/>
      <c r="G453" s="79"/>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row>
    <row r="454" spans="1:35" ht="15.75" customHeight="1">
      <c r="A454" s="5"/>
      <c r="B454" s="5"/>
      <c r="C454" s="120"/>
      <c r="D454" s="5"/>
      <c r="E454" s="5"/>
      <c r="F454" s="138"/>
      <c r="G454" s="79"/>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row>
    <row r="455" spans="1:35" ht="15.75" customHeight="1">
      <c r="A455" s="5"/>
      <c r="B455" s="5"/>
      <c r="C455" s="120"/>
      <c r="D455" s="5"/>
      <c r="E455" s="5"/>
      <c r="F455" s="138"/>
      <c r="G455" s="79"/>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row>
    <row r="456" spans="1:35" ht="15.75" customHeight="1">
      <c r="A456" s="5"/>
      <c r="B456" s="5"/>
      <c r="C456" s="120"/>
      <c r="D456" s="5"/>
      <c r="E456" s="5"/>
      <c r="F456" s="138"/>
      <c r="G456" s="79"/>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row>
    <row r="457" spans="1:35" ht="15.75" customHeight="1">
      <c r="A457" s="5"/>
      <c r="B457" s="5"/>
      <c r="C457" s="120"/>
      <c r="D457" s="5"/>
      <c r="E457" s="5"/>
      <c r="F457" s="138"/>
      <c r="G457" s="79"/>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row>
    <row r="458" spans="1:35" ht="15.75" customHeight="1">
      <c r="A458" s="5"/>
      <c r="B458" s="5"/>
      <c r="C458" s="120"/>
      <c r="D458" s="5"/>
      <c r="E458" s="5"/>
      <c r="F458" s="138"/>
      <c r="G458" s="79"/>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row>
    <row r="459" spans="1:35" ht="15.75" customHeight="1">
      <c r="A459" s="5"/>
      <c r="B459" s="5"/>
      <c r="C459" s="120"/>
      <c r="D459" s="5"/>
      <c r="E459" s="5"/>
      <c r="F459" s="138"/>
      <c r="G459" s="79"/>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row>
    <row r="460" spans="1:35" ht="15.75" customHeight="1">
      <c r="A460" s="5"/>
      <c r="B460" s="5"/>
      <c r="C460" s="120"/>
      <c r="D460" s="5"/>
      <c r="E460" s="5"/>
      <c r="F460" s="138"/>
      <c r="G460" s="79"/>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row>
    <row r="461" spans="1:35" ht="15.75" customHeight="1">
      <c r="A461" s="5"/>
      <c r="B461" s="5"/>
      <c r="C461" s="120"/>
      <c r="D461" s="5"/>
      <c r="E461" s="5"/>
      <c r="F461" s="138"/>
      <c r="G461" s="79"/>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row>
    <row r="462" spans="1:35" ht="15.75" customHeight="1">
      <c r="A462" s="5"/>
      <c r="B462" s="5"/>
      <c r="C462" s="120"/>
      <c r="D462" s="5"/>
      <c r="E462" s="5"/>
      <c r="F462" s="138"/>
      <c r="G462" s="79"/>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row>
    <row r="463" spans="1:35" ht="15.75" customHeight="1">
      <c r="A463" s="5"/>
      <c r="B463" s="5"/>
      <c r="C463" s="120"/>
      <c r="D463" s="5"/>
      <c r="E463" s="5"/>
      <c r="F463" s="138"/>
      <c r="G463" s="79"/>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row>
    <row r="464" spans="1:35" ht="15.75" customHeight="1">
      <c r="A464" s="5"/>
      <c r="B464" s="5"/>
      <c r="C464" s="120"/>
      <c r="D464" s="5"/>
      <c r="E464" s="5"/>
      <c r="F464" s="138"/>
      <c r="G464" s="79"/>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row>
    <row r="465" spans="1:35" ht="15.75" customHeight="1">
      <c r="A465" s="5"/>
      <c r="B465" s="5"/>
      <c r="C465" s="120"/>
      <c r="D465" s="5"/>
      <c r="E465" s="5"/>
      <c r="F465" s="138"/>
      <c r="G465" s="79"/>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row>
    <row r="466" spans="1:35" ht="15.75" customHeight="1">
      <c r="A466" s="5"/>
      <c r="B466" s="5"/>
      <c r="C466" s="120"/>
      <c r="D466" s="5"/>
      <c r="E466" s="5"/>
      <c r="F466" s="138"/>
      <c r="G466" s="79"/>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row>
    <row r="467" spans="1:35" ht="15.75" customHeight="1">
      <c r="A467" s="5"/>
      <c r="B467" s="5"/>
      <c r="C467" s="120"/>
      <c r="D467" s="5"/>
      <c r="E467" s="5"/>
      <c r="F467" s="138"/>
      <c r="G467" s="79"/>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row>
    <row r="468" spans="1:35" ht="15.75" customHeight="1">
      <c r="A468" s="5"/>
      <c r="B468" s="5"/>
      <c r="C468" s="120"/>
      <c r="D468" s="5"/>
      <c r="E468" s="5"/>
      <c r="F468" s="138"/>
      <c r="G468" s="79"/>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row>
    <row r="469" spans="1:35" ht="15.75" customHeight="1">
      <c r="A469" s="5"/>
      <c r="B469" s="5"/>
      <c r="C469" s="120"/>
      <c r="D469" s="5"/>
      <c r="E469" s="5"/>
      <c r="F469" s="138"/>
      <c r="G469" s="79"/>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row>
    <row r="470" spans="1:35" ht="15.75" customHeight="1">
      <c r="A470" s="5"/>
      <c r="B470" s="5"/>
      <c r="C470" s="120"/>
      <c r="D470" s="5"/>
      <c r="E470" s="5"/>
      <c r="F470" s="138"/>
      <c r="G470" s="79"/>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row>
    <row r="471" spans="1:35" ht="15.75" customHeight="1">
      <c r="A471" s="5"/>
      <c r="B471" s="5"/>
      <c r="C471" s="120"/>
      <c r="D471" s="5"/>
      <c r="E471" s="5"/>
      <c r="F471" s="138"/>
      <c r="G471" s="79"/>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row>
    <row r="472" spans="1:35" ht="15.75" customHeight="1">
      <c r="A472" s="5"/>
      <c r="B472" s="5"/>
      <c r="C472" s="120"/>
      <c r="D472" s="5"/>
      <c r="E472" s="5"/>
      <c r="F472" s="138"/>
      <c r="G472" s="79"/>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row>
    <row r="473" spans="1:35" ht="15.75" customHeight="1">
      <c r="A473" s="5"/>
      <c r="B473" s="5"/>
      <c r="C473" s="120"/>
      <c r="D473" s="5"/>
      <c r="E473" s="5"/>
      <c r="F473" s="138"/>
      <c r="G473" s="79"/>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row>
    <row r="474" spans="1:35" ht="15.75" customHeight="1">
      <c r="A474" s="5"/>
      <c r="B474" s="5"/>
      <c r="C474" s="120"/>
      <c r="D474" s="5"/>
      <c r="E474" s="5"/>
      <c r="F474" s="138"/>
      <c r="G474" s="79"/>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row>
    <row r="475" spans="1:35" ht="15.75" customHeight="1">
      <c r="A475" s="5"/>
      <c r="B475" s="5"/>
      <c r="C475" s="120"/>
      <c r="D475" s="5"/>
      <c r="E475" s="5"/>
      <c r="F475" s="138"/>
      <c r="G475" s="79"/>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row>
    <row r="476" spans="1:35" ht="15.75" customHeight="1">
      <c r="A476" s="5"/>
      <c r="B476" s="5"/>
      <c r="C476" s="120"/>
      <c r="D476" s="5"/>
      <c r="E476" s="5"/>
      <c r="F476" s="138"/>
      <c r="G476" s="79"/>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row>
    <row r="477" spans="1:35" ht="15.75" customHeight="1">
      <c r="A477" s="5"/>
      <c r="B477" s="5"/>
      <c r="C477" s="120"/>
      <c r="D477" s="5"/>
      <c r="E477" s="5"/>
      <c r="F477" s="138"/>
      <c r="G477" s="79"/>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row>
    <row r="478" spans="1:35" ht="15.75" customHeight="1">
      <c r="A478" s="5"/>
      <c r="B478" s="5"/>
      <c r="C478" s="120"/>
      <c r="D478" s="5"/>
      <c r="E478" s="5"/>
      <c r="F478" s="138"/>
      <c r="G478" s="79"/>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row>
    <row r="479" spans="1:35" ht="15.75" customHeight="1">
      <c r="A479" s="5"/>
      <c r="B479" s="5"/>
      <c r="C479" s="120"/>
      <c r="D479" s="5"/>
      <c r="E479" s="5"/>
      <c r="F479" s="138"/>
      <c r="G479" s="79"/>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row>
    <row r="480" spans="1:35" ht="15.75" customHeight="1">
      <c r="A480" s="5"/>
      <c r="B480" s="5"/>
      <c r="C480" s="120"/>
      <c r="D480" s="5"/>
      <c r="E480" s="5"/>
      <c r="F480" s="138"/>
      <c r="G480" s="79"/>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row>
    <row r="481" spans="1:35" ht="15.75" customHeight="1">
      <c r="A481" s="5"/>
      <c r="B481" s="5"/>
      <c r="C481" s="120"/>
      <c r="D481" s="5"/>
      <c r="E481" s="5"/>
      <c r="F481" s="138"/>
      <c r="G481" s="79"/>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row>
    <row r="482" spans="1:35" ht="15.75" customHeight="1">
      <c r="A482" s="5"/>
      <c r="B482" s="5"/>
      <c r="C482" s="120"/>
      <c r="D482" s="5"/>
      <c r="E482" s="5"/>
      <c r="F482" s="138"/>
      <c r="G482" s="79"/>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row>
    <row r="483" spans="1:35" ht="15.75" customHeight="1">
      <c r="A483" s="5"/>
      <c r="B483" s="5"/>
      <c r="C483" s="120"/>
      <c r="D483" s="5"/>
      <c r="E483" s="5"/>
      <c r="F483" s="138"/>
      <c r="G483" s="79"/>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row>
    <row r="484" spans="1:35" ht="15.75" customHeight="1">
      <c r="A484" s="5"/>
      <c r="B484" s="5"/>
      <c r="C484" s="120"/>
      <c r="D484" s="5"/>
      <c r="E484" s="5"/>
      <c r="F484" s="138"/>
      <c r="G484" s="79"/>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row>
    <row r="485" spans="1:35" ht="15.75" customHeight="1">
      <c r="A485" s="5"/>
      <c r="B485" s="5"/>
      <c r="C485" s="120"/>
      <c r="D485" s="5"/>
      <c r="E485" s="5"/>
      <c r="F485" s="138"/>
      <c r="G485" s="79"/>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row>
    <row r="486" spans="1:35" ht="15.75" customHeight="1">
      <c r="A486" s="5"/>
      <c r="B486" s="5"/>
      <c r="C486" s="120"/>
      <c r="D486" s="5"/>
      <c r="E486" s="5"/>
      <c r="F486" s="138"/>
      <c r="G486" s="79"/>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row>
    <row r="487" spans="1:35" ht="15.75" customHeight="1">
      <c r="A487" s="5"/>
      <c r="B487" s="5"/>
      <c r="C487" s="120"/>
      <c r="D487" s="5"/>
      <c r="E487" s="5"/>
      <c r="F487" s="138"/>
      <c r="G487" s="79"/>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row>
    <row r="488" spans="1:35" ht="15.75" customHeight="1">
      <c r="A488" s="5"/>
      <c r="B488" s="5"/>
      <c r="C488" s="120"/>
      <c r="D488" s="5"/>
      <c r="E488" s="5"/>
      <c r="F488" s="138"/>
      <c r="G488" s="79"/>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row>
    <row r="489" spans="1:35" ht="15.75" customHeight="1">
      <c r="A489" s="5"/>
      <c r="B489" s="5"/>
      <c r="C489" s="120"/>
      <c r="D489" s="5"/>
      <c r="E489" s="5"/>
      <c r="F489" s="138"/>
      <c r="G489" s="79"/>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row>
    <row r="490" spans="1:35" ht="15.75" customHeight="1">
      <c r="A490" s="5"/>
      <c r="B490" s="5"/>
      <c r="C490" s="120"/>
      <c r="D490" s="5"/>
      <c r="E490" s="5"/>
      <c r="F490" s="138"/>
      <c r="G490" s="79"/>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row>
    <row r="491" spans="1:35" ht="15.75" customHeight="1">
      <c r="A491" s="5"/>
      <c r="B491" s="5"/>
      <c r="C491" s="120"/>
      <c r="D491" s="5"/>
      <c r="E491" s="5"/>
      <c r="F491" s="138"/>
      <c r="G491" s="79"/>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row>
    <row r="492" spans="1:35" ht="15.75" customHeight="1">
      <c r="A492" s="5"/>
      <c r="B492" s="5"/>
      <c r="C492" s="120"/>
      <c r="D492" s="5"/>
      <c r="E492" s="5"/>
      <c r="F492" s="138"/>
      <c r="G492" s="79"/>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row>
    <row r="493" spans="1:35" ht="15.75" customHeight="1">
      <c r="A493" s="5"/>
      <c r="B493" s="5"/>
      <c r="C493" s="120"/>
      <c r="D493" s="5"/>
      <c r="E493" s="5"/>
      <c r="F493" s="138"/>
      <c r="G493" s="79"/>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row>
    <row r="494" spans="1:35" ht="15.75" customHeight="1">
      <c r="A494" s="5"/>
      <c r="B494" s="5"/>
      <c r="C494" s="120"/>
      <c r="D494" s="5"/>
      <c r="E494" s="5"/>
      <c r="F494" s="138"/>
      <c r="G494" s="79"/>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row>
    <row r="495" spans="1:35" ht="15.75" customHeight="1">
      <c r="A495" s="5"/>
      <c r="B495" s="5"/>
      <c r="C495" s="120"/>
      <c r="D495" s="5"/>
      <c r="E495" s="5"/>
      <c r="F495" s="138"/>
      <c r="G495" s="79"/>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row>
    <row r="496" spans="1:35" ht="15.75" customHeight="1">
      <c r="A496" s="5"/>
      <c r="B496" s="5"/>
      <c r="C496" s="120"/>
      <c r="D496" s="5"/>
      <c r="E496" s="5"/>
      <c r="F496" s="138"/>
      <c r="G496" s="79"/>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row>
    <row r="497" spans="1:35" ht="15.75" customHeight="1">
      <c r="A497" s="5"/>
      <c r="B497" s="5"/>
      <c r="C497" s="120"/>
      <c r="D497" s="5"/>
      <c r="E497" s="5"/>
      <c r="F497" s="138"/>
      <c r="G497" s="79"/>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row>
    <row r="498" spans="1:35" ht="15.75" customHeight="1">
      <c r="A498" s="5"/>
      <c r="B498" s="5"/>
      <c r="C498" s="120"/>
      <c r="D498" s="5"/>
      <c r="E498" s="5"/>
      <c r="F498" s="138"/>
      <c r="G498" s="79"/>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row>
    <row r="499" spans="1:35" ht="15.75" customHeight="1">
      <c r="A499" s="5"/>
      <c r="B499" s="5"/>
      <c r="C499" s="120"/>
      <c r="D499" s="5"/>
      <c r="E499" s="5"/>
      <c r="F499" s="138"/>
      <c r="G499" s="79"/>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row>
    <row r="500" spans="1:35" ht="15.75" customHeight="1">
      <c r="A500" s="5"/>
      <c r="B500" s="5"/>
      <c r="C500" s="120"/>
      <c r="D500" s="5"/>
      <c r="E500" s="5"/>
      <c r="F500" s="138"/>
      <c r="G500" s="79"/>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row>
    <row r="501" spans="1:35" ht="15.75" customHeight="1">
      <c r="A501" s="5"/>
      <c r="B501" s="5"/>
      <c r="C501" s="120"/>
      <c r="D501" s="5"/>
      <c r="E501" s="5"/>
      <c r="F501" s="138"/>
      <c r="G501" s="79"/>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row>
    <row r="502" spans="1:35" ht="15.75" customHeight="1">
      <c r="A502" s="5"/>
      <c r="B502" s="5"/>
      <c r="C502" s="120"/>
      <c r="D502" s="5"/>
      <c r="E502" s="5"/>
      <c r="F502" s="138"/>
      <c r="G502" s="79"/>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row>
    <row r="503" spans="1:35" ht="15.75" customHeight="1">
      <c r="A503" s="5"/>
      <c r="B503" s="5"/>
      <c r="C503" s="120"/>
      <c r="D503" s="5"/>
      <c r="E503" s="5"/>
      <c r="F503" s="138"/>
      <c r="G503" s="79"/>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row>
    <row r="504" spans="1:35" ht="15.75" customHeight="1">
      <c r="A504" s="5"/>
      <c r="B504" s="5"/>
      <c r="C504" s="120"/>
      <c r="D504" s="5"/>
      <c r="E504" s="5"/>
      <c r="F504" s="138"/>
      <c r="G504" s="79"/>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row>
    <row r="505" spans="1:35" ht="15.75" customHeight="1">
      <c r="A505" s="5"/>
      <c r="B505" s="5"/>
      <c r="C505" s="120"/>
      <c r="D505" s="5"/>
      <c r="E505" s="5"/>
      <c r="F505" s="138"/>
      <c r="G505" s="79"/>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row>
    <row r="506" spans="1:35" ht="15.75" customHeight="1">
      <c r="A506" s="5"/>
      <c r="B506" s="5"/>
      <c r="C506" s="120"/>
      <c r="D506" s="5"/>
      <c r="E506" s="5"/>
      <c r="F506" s="138"/>
      <c r="G506" s="79"/>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row>
    <row r="507" spans="1:35" ht="15.75" customHeight="1">
      <c r="A507" s="5"/>
      <c r="B507" s="5"/>
      <c r="C507" s="120"/>
      <c r="D507" s="5"/>
      <c r="E507" s="5"/>
      <c r="F507" s="138"/>
      <c r="G507" s="79"/>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row>
    <row r="508" spans="1:35" ht="15.75" customHeight="1">
      <c r="A508" s="5"/>
      <c r="B508" s="5"/>
      <c r="C508" s="120"/>
      <c r="D508" s="5"/>
      <c r="E508" s="5"/>
      <c r="F508" s="138"/>
      <c r="G508" s="79"/>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row>
    <row r="509" spans="1:35" ht="15.75" customHeight="1">
      <c r="A509" s="5"/>
      <c r="B509" s="5"/>
      <c r="C509" s="120"/>
      <c r="D509" s="5"/>
      <c r="E509" s="5"/>
      <c r="F509" s="138"/>
      <c r="G509" s="79"/>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row>
    <row r="510" spans="1:35" ht="15.75" customHeight="1">
      <c r="A510" s="5"/>
      <c r="B510" s="5"/>
      <c r="C510" s="120"/>
      <c r="D510" s="5"/>
      <c r="E510" s="5"/>
      <c r="F510" s="138"/>
      <c r="G510" s="79"/>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row>
    <row r="511" spans="1:35" ht="15.75" customHeight="1">
      <c r="A511" s="5"/>
      <c r="B511" s="5"/>
      <c r="C511" s="120"/>
      <c r="D511" s="5"/>
      <c r="E511" s="5"/>
      <c r="F511" s="138"/>
      <c r="G511" s="79"/>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row>
    <row r="512" spans="1:35" ht="15.75" customHeight="1">
      <c r="A512" s="5"/>
      <c r="B512" s="5"/>
      <c r="C512" s="120"/>
      <c r="D512" s="5"/>
      <c r="E512" s="5"/>
      <c r="F512" s="138"/>
      <c r="G512" s="79"/>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row>
    <row r="513" spans="1:35" ht="15.75" customHeight="1">
      <c r="A513" s="5"/>
      <c r="B513" s="5"/>
      <c r="C513" s="120"/>
      <c r="D513" s="5"/>
      <c r="E513" s="5"/>
      <c r="F513" s="138"/>
      <c r="G513" s="79"/>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row>
    <row r="514" spans="1:35" ht="15.75" customHeight="1">
      <c r="A514" s="5"/>
      <c r="B514" s="5"/>
      <c r="C514" s="120"/>
      <c r="D514" s="5"/>
      <c r="E514" s="5"/>
      <c r="F514" s="138"/>
      <c r="G514" s="79"/>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row>
    <row r="515" spans="1:35" ht="15.75" customHeight="1">
      <c r="A515" s="5"/>
      <c r="B515" s="5"/>
      <c r="C515" s="120"/>
      <c r="D515" s="5"/>
      <c r="E515" s="5"/>
      <c r="F515" s="138"/>
      <c r="G515" s="79"/>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row>
    <row r="516" spans="1:35" ht="15.75" customHeight="1">
      <c r="A516" s="5"/>
      <c r="B516" s="5"/>
      <c r="C516" s="120"/>
      <c r="D516" s="5"/>
      <c r="E516" s="5"/>
      <c r="F516" s="138"/>
      <c r="G516" s="79"/>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row>
    <row r="517" spans="1:35" ht="15.75" customHeight="1">
      <c r="A517" s="5"/>
      <c r="B517" s="5"/>
      <c r="C517" s="120"/>
      <c r="D517" s="5"/>
      <c r="E517" s="5"/>
      <c r="F517" s="138"/>
      <c r="G517" s="79"/>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row>
    <row r="518" spans="1:35" ht="15.75" customHeight="1">
      <c r="A518" s="5"/>
      <c r="B518" s="5"/>
      <c r="C518" s="120"/>
      <c r="D518" s="5"/>
      <c r="E518" s="5"/>
      <c r="F518" s="138"/>
      <c r="G518" s="79"/>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row>
    <row r="519" spans="1:35" ht="15.75" customHeight="1">
      <c r="A519" s="5"/>
      <c r="B519" s="5"/>
      <c r="C519" s="120"/>
      <c r="D519" s="5"/>
      <c r="E519" s="5"/>
      <c r="F519" s="138"/>
      <c r="G519" s="79"/>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row>
    <row r="520" spans="1:35" ht="15.75" customHeight="1">
      <c r="A520" s="5"/>
      <c r="B520" s="5"/>
      <c r="C520" s="120"/>
      <c r="D520" s="5"/>
      <c r="E520" s="5"/>
      <c r="F520" s="138"/>
      <c r="G520" s="79"/>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row>
    <row r="521" spans="1:35" ht="15.75" customHeight="1">
      <c r="A521" s="5"/>
      <c r="B521" s="5"/>
      <c r="C521" s="120"/>
      <c r="D521" s="5"/>
      <c r="E521" s="5"/>
      <c r="F521" s="138"/>
      <c r="G521" s="79"/>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row>
    <row r="522" spans="1:35" ht="15.75" customHeight="1">
      <c r="A522" s="5"/>
      <c r="B522" s="5"/>
      <c r="C522" s="120"/>
      <c r="D522" s="5"/>
      <c r="E522" s="5"/>
      <c r="F522" s="138"/>
      <c r="G522" s="79"/>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row>
    <row r="523" spans="1:35" ht="15.75" customHeight="1">
      <c r="A523" s="5"/>
      <c r="B523" s="5"/>
      <c r="C523" s="120"/>
      <c r="D523" s="5"/>
      <c r="E523" s="5"/>
      <c r="F523" s="138"/>
      <c r="G523" s="79"/>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row>
    <row r="524" spans="1:35" ht="15.75" customHeight="1">
      <c r="A524" s="5"/>
      <c r="B524" s="5"/>
      <c r="C524" s="120"/>
      <c r="D524" s="5"/>
      <c r="E524" s="5"/>
      <c r="F524" s="138"/>
      <c r="G524" s="79"/>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row>
    <row r="525" spans="1:35" ht="15.75" customHeight="1">
      <c r="A525" s="5"/>
      <c r="B525" s="5"/>
      <c r="C525" s="120"/>
      <c r="D525" s="5"/>
      <c r="E525" s="5"/>
      <c r="F525" s="138"/>
      <c r="G525" s="79"/>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row>
    <row r="526" spans="1:35" ht="15.75" customHeight="1">
      <c r="A526" s="5"/>
      <c r="B526" s="5"/>
      <c r="C526" s="120"/>
      <c r="D526" s="5"/>
      <c r="E526" s="5"/>
      <c r="F526" s="138"/>
      <c r="G526" s="79"/>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row>
    <row r="527" spans="1:35" ht="15.75" customHeight="1">
      <c r="A527" s="5"/>
      <c r="B527" s="5"/>
      <c r="C527" s="120"/>
      <c r="D527" s="5"/>
      <c r="E527" s="5"/>
      <c r="F527" s="138"/>
      <c r="G527" s="79"/>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row>
    <row r="528" spans="1:35" ht="15.75" customHeight="1">
      <c r="A528" s="5"/>
      <c r="B528" s="5"/>
      <c r="C528" s="120"/>
      <c r="D528" s="5"/>
      <c r="E528" s="5"/>
      <c r="F528" s="138"/>
      <c r="G528" s="79"/>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row>
    <row r="529" spans="1:35" ht="15.75" customHeight="1">
      <c r="A529" s="5"/>
      <c r="B529" s="5"/>
      <c r="C529" s="120"/>
      <c r="D529" s="5"/>
      <c r="E529" s="5"/>
      <c r="F529" s="138"/>
      <c r="G529" s="79"/>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row>
    <row r="530" spans="1:35" ht="15.75" customHeight="1">
      <c r="A530" s="5"/>
      <c r="B530" s="5"/>
      <c r="C530" s="120"/>
      <c r="D530" s="5"/>
      <c r="E530" s="5"/>
      <c r="F530" s="138"/>
      <c r="G530" s="79"/>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row>
    <row r="531" spans="1:35" ht="15.75" customHeight="1">
      <c r="A531" s="5"/>
      <c r="B531" s="5"/>
      <c r="C531" s="120"/>
      <c r="D531" s="5"/>
      <c r="E531" s="5"/>
      <c r="F531" s="138"/>
      <c r="G531" s="79"/>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row>
    <row r="532" spans="1:35" ht="15.75" customHeight="1">
      <c r="A532" s="5"/>
      <c r="B532" s="5"/>
      <c r="C532" s="120"/>
      <c r="D532" s="5"/>
      <c r="E532" s="5"/>
      <c r="F532" s="138"/>
      <c r="G532" s="79"/>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row>
    <row r="533" spans="1:35" ht="15.75" customHeight="1">
      <c r="A533" s="5"/>
      <c r="B533" s="5"/>
      <c r="C533" s="120"/>
      <c r="D533" s="5"/>
      <c r="E533" s="5"/>
      <c r="F533" s="138"/>
      <c r="G533" s="79"/>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row>
    <row r="534" spans="1:35" ht="15.75" customHeight="1">
      <c r="A534" s="5"/>
      <c r="B534" s="5"/>
      <c r="C534" s="120"/>
      <c r="D534" s="5"/>
      <c r="E534" s="5"/>
      <c r="F534" s="138"/>
      <c r="G534" s="79"/>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row>
    <row r="535" spans="1:35" ht="15.75" customHeight="1">
      <c r="A535" s="5"/>
      <c r="B535" s="5"/>
      <c r="C535" s="120"/>
      <c r="D535" s="5"/>
      <c r="E535" s="5"/>
      <c r="F535" s="138"/>
      <c r="G535" s="79"/>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row>
    <row r="536" spans="1:35" ht="15.75" customHeight="1">
      <c r="A536" s="5"/>
      <c r="B536" s="5"/>
      <c r="C536" s="120"/>
      <c r="D536" s="5"/>
      <c r="E536" s="5"/>
      <c r="F536" s="138"/>
      <c r="G536" s="79"/>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row>
    <row r="537" spans="1:35" ht="15.75" customHeight="1">
      <c r="A537" s="5"/>
      <c r="B537" s="5"/>
      <c r="C537" s="120"/>
      <c r="D537" s="5"/>
      <c r="E537" s="5"/>
      <c r="F537" s="138"/>
      <c r="G537" s="79"/>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row>
    <row r="538" spans="1:35" ht="15.75" customHeight="1">
      <c r="A538" s="5"/>
      <c r="B538" s="5"/>
      <c r="C538" s="120"/>
      <c r="D538" s="5"/>
      <c r="E538" s="5"/>
      <c r="F538" s="138"/>
      <c r="G538" s="79"/>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row>
    <row r="539" spans="1:35" ht="15.75" customHeight="1">
      <c r="A539" s="5"/>
      <c r="B539" s="5"/>
      <c r="C539" s="120"/>
      <c r="D539" s="5"/>
      <c r="E539" s="5"/>
      <c r="F539" s="138"/>
      <c r="G539" s="79"/>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row>
    <row r="540" spans="1:35" ht="15.75" customHeight="1">
      <c r="A540" s="5"/>
      <c r="B540" s="5"/>
      <c r="C540" s="120"/>
      <c r="D540" s="5"/>
      <c r="E540" s="5"/>
      <c r="F540" s="138"/>
      <c r="G540" s="79"/>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row>
    <row r="541" spans="1:35" ht="15.75" customHeight="1">
      <c r="A541" s="5"/>
      <c r="B541" s="5"/>
      <c r="C541" s="120"/>
      <c r="D541" s="5"/>
      <c r="E541" s="5"/>
      <c r="F541" s="138"/>
      <c r="G541" s="79"/>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row>
    <row r="542" spans="1:35" ht="15.75" customHeight="1">
      <c r="A542" s="5"/>
      <c r="B542" s="5"/>
      <c r="C542" s="120"/>
      <c r="D542" s="5"/>
      <c r="E542" s="5"/>
      <c r="F542" s="138"/>
      <c r="G542" s="79"/>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row>
    <row r="543" spans="1:35" ht="15.75" customHeight="1">
      <c r="A543" s="5"/>
      <c r="B543" s="5"/>
      <c r="C543" s="120"/>
      <c r="D543" s="5"/>
      <c r="E543" s="5"/>
      <c r="F543" s="138"/>
      <c r="G543" s="79"/>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row>
    <row r="544" spans="1:35" ht="15.75" customHeight="1">
      <c r="A544" s="5"/>
      <c r="B544" s="5"/>
      <c r="C544" s="120"/>
      <c r="D544" s="5"/>
      <c r="E544" s="5"/>
      <c r="F544" s="138"/>
      <c r="G544" s="79"/>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row>
    <row r="545" spans="1:35" ht="15.75" customHeight="1">
      <c r="A545" s="5"/>
      <c r="B545" s="5"/>
      <c r="C545" s="120"/>
      <c r="D545" s="5"/>
      <c r="E545" s="5"/>
      <c r="F545" s="138"/>
      <c r="G545" s="79"/>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row>
    <row r="546" spans="1:35" ht="15.75" customHeight="1">
      <c r="A546" s="5"/>
      <c r="B546" s="5"/>
      <c r="C546" s="120"/>
      <c r="D546" s="5"/>
      <c r="E546" s="5"/>
      <c r="F546" s="138"/>
      <c r="G546" s="79"/>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row>
    <row r="547" spans="1:35" ht="15.75" customHeight="1">
      <c r="A547" s="5"/>
      <c r="B547" s="5"/>
      <c r="C547" s="120"/>
      <c r="D547" s="5"/>
      <c r="E547" s="5"/>
      <c r="F547" s="138"/>
      <c r="G547" s="79"/>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row>
    <row r="548" spans="1:35" ht="15.75" customHeight="1">
      <c r="A548" s="5"/>
      <c r="B548" s="5"/>
      <c r="C548" s="120"/>
      <c r="D548" s="5"/>
      <c r="E548" s="5"/>
      <c r="F548" s="138"/>
      <c r="G548" s="79"/>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row>
    <row r="549" spans="1:35" ht="15.75" customHeight="1">
      <c r="A549" s="5"/>
      <c r="B549" s="5"/>
      <c r="C549" s="120"/>
      <c r="D549" s="5"/>
      <c r="E549" s="5"/>
      <c r="F549" s="138"/>
      <c r="G549" s="79"/>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row>
    <row r="550" spans="1:35" ht="15.75" customHeight="1">
      <c r="A550" s="5"/>
      <c r="B550" s="5"/>
      <c r="C550" s="120"/>
      <c r="D550" s="5"/>
      <c r="E550" s="5"/>
      <c r="F550" s="138"/>
      <c r="G550" s="79"/>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row>
    <row r="551" spans="1:35" ht="15.75" customHeight="1">
      <c r="A551" s="5"/>
      <c r="B551" s="5"/>
      <c r="C551" s="120"/>
      <c r="D551" s="5"/>
      <c r="E551" s="5"/>
      <c r="F551" s="138"/>
      <c r="G551" s="79"/>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row>
    <row r="552" spans="1:35" ht="15.75" customHeight="1">
      <c r="A552" s="5"/>
      <c r="B552" s="5"/>
      <c r="C552" s="120"/>
      <c r="D552" s="5"/>
      <c r="E552" s="5"/>
      <c r="F552" s="138"/>
      <c r="G552" s="79"/>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row>
    <row r="553" spans="1:35" ht="15.75" customHeight="1">
      <c r="A553" s="5"/>
      <c r="B553" s="5"/>
      <c r="C553" s="120"/>
      <c r="D553" s="5"/>
      <c r="E553" s="5"/>
      <c r="F553" s="138"/>
      <c r="G553" s="79"/>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row>
    <row r="554" spans="1:35" ht="15.75" customHeight="1">
      <c r="A554" s="5"/>
      <c r="B554" s="5"/>
      <c r="C554" s="120"/>
      <c r="D554" s="5"/>
      <c r="E554" s="5"/>
      <c r="F554" s="138"/>
      <c r="G554" s="79"/>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row>
    <row r="555" spans="1:35" ht="15.75" customHeight="1">
      <c r="A555" s="5"/>
      <c r="B555" s="5"/>
      <c r="C555" s="120"/>
      <c r="D555" s="5"/>
      <c r="E555" s="5"/>
      <c r="F555" s="138"/>
      <c r="G555" s="79"/>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row>
    <row r="556" spans="1:35" ht="15.75" customHeight="1">
      <c r="A556" s="5"/>
      <c r="B556" s="5"/>
      <c r="C556" s="120"/>
      <c r="D556" s="5"/>
      <c r="E556" s="5"/>
      <c r="F556" s="138"/>
      <c r="G556" s="79"/>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row>
    <row r="557" spans="1:35" ht="15.75" customHeight="1">
      <c r="A557" s="5"/>
      <c r="B557" s="5"/>
      <c r="C557" s="120"/>
      <c r="D557" s="5"/>
      <c r="E557" s="5"/>
      <c r="F557" s="138"/>
      <c r="G557" s="79"/>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row>
    <row r="558" spans="1:35" ht="15.75" customHeight="1">
      <c r="A558" s="5"/>
      <c r="B558" s="5"/>
      <c r="C558" s="120"/>
      <c r="D558" s="5"/>
      <c r="E558" s="5"/>
      <c r="F558" s="138"/>
      <c r="G558" s="79"/>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row>
    <row r="559" spans="1:35" ht="15.75" customHeight="1">
      <c r="A559" s="5"/>
      <c r="B559" s="5"/>
      <c r="C559" s="120"/>
      <c r="D559" s="5"/>
      <c r="E559" s="5"/>
      <c r="F559" s="138"/>
      <c r="G559" s="79"/>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row>
    <row r="560" spans="1:35" ht="15.75" customHeight="1">
      <c r="A560" s="5"/>
      <c r="B560" s="5"/>
      <c r="C560" s="120"/>
      <c r="D560" s="5"/>
      <c r="E560" s="5"/>
      <c r="F560" s="138"/>
      <c r="G560" s="79"/>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row>
    <row r="561" spans="1:35" ht="15.75" customHeight="1">
      <c r="A561" s="5"/>
      <c r="B561" s="5"/>
      <c r="C561" s="120"/>
      <c r="D561" s="5"/>
      <c r="E561" s="5"/>
      <c r="F561" s="138"/>
      <c r="G561" s="79"/>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row>
    <row r="562" spans="1:35" ht="15.75" customHeight="1">
      <c r="A562" s="5"/>
      <c r="B562" s="5"/>
      <c r="C562" s="120"/>
      <c r="D562" s="5"/>
      <c r="E562" s="5"/>
      <c r="F562" s="138"/>
      <c r="G562" s="79"/>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row>
    <row r="563" spans="1:35" ht="15.75" customHeight="1">
      <c r="A563" s="5"/>
      <c r="B563" s="5"/>
      <c r="C563" s="120"/>
      <c r="D563" s="5"/>
      <c r="E563" s="5"/>
      <c r="F563" s="138"/>
      <c r="G563" s="79"/>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row>
    <row r="564" spans="1:35" ht="15.75" customHeight="1">
      <c r="A564" s="5"/>
      <c r="B564" s="5"/>
      <c r="C564" s="120"/>
      <c r="D564" s="5"/>
      <c r="E564" s="5"/>
      <c r="F564" s="138"/>
      <c r="G564" s="79"/>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row>
    <row r="565" spans="1:35" ht="15.75" customHeight="1">
      <c r="A565" s="5"/>
      <c r="B565" s="5"/>
      <c r="C565" s="120"/>
      <c r="D565" s="5"/>
      <c r="E565" s="5"/>
      <c r="F565" s="138"/>
      <c r="G565" s="79"/>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row>
    <row r="566" spans="1:35" ht="15.75" customHeight="1">
      <c r="A566" s="5"/>
      <c r="B566" s="5"/>
      <c r="C566" s="120"/>
      <c r="D566" s="5"/>
      <c r="E566" s="5"/>
      <c r="F566" s="138"/>
      <c r="G566" s="79"/>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row>
    <row r="567" spans="1:35" ht="15.75" customHeight="1">
      <c r="A567" s="5"/>
      <c r="B567" s="5"/>
      <c r="C567" s="120"/>
      <c r="D567" s="5"/>
      <c r="E567" s="5"/>
      <c r="F567" s="138"/>
      <c r="G567" s="79"/>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row>
    <row r="568" spans="1:35" ht="15.75" customHeight="1">
      <c r="A568" s="5"/>
      <c r="B568" s="5"/>
      <c r="C568" s="120"/>
      <c r="D568" s="5"/>
      <c r="E568" s="5"/>
      <c r="F568" s="138"/>
      <c r="G568" s="79"/>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row>
    <row r="569" spans="1:35" ht="15.75" customHeight="1">
      <c r="A569" s="5"/>
      <c r="B569" s="5"/>
      <c r="C569" s="120"/>
      <c r="D569" s="5"/>
      <c r="E569" s="5"/>
      <c r="F569" s="138"/>
      <c r="G569" s="79"/>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row>
    <row r="570" spans="1:35" ht="15.75" customHeight="1">
      <c r="A570" s="5"/>
      <c r="B570" s="5"/>
      <c r="C570" s="120"/>
      <c r="D570" s="5"/>
      <c r="E570" s="5"/>
      <c r="F570" s="138"/>
      <c r="G570" s="79"/>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row>
    <row r="571" spans="1:35" ht="15.75" customHeight="1">
      <c r="A571" s="5"/>
      <c r="B571" s="5"/>
      <c r="C571" s="120"/>
      <c r="D571" s="5"/>
      <c r="E571" s="5"/>
      <c r="F571" s="138"/>
      <c r="G571" s="79"/>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row>
    <row r="572" spans="1:35" ht="15.75" customHeight="1">
      <c r="A572" s="5"/>
      <c r="B572" s="5"/>
      <c r="C572" s="120"/>
      <c r="D572" s="5"/>
      <c r="E572" s="5"/>
      <c r="F572" s="138"/>
      <c r="G572" s="79"/>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row>
    <row r="573" spans="1:35" ht="15.75" customHeight="1">
      <c r="A573" s="5"/>
      <c r="B573" s="5"/>
      <c r="C573" s="120"/>
      <c r="D573" s="5"/>
      <c r="E573" s="5"/>
      <c r="F573" s="138"/>
      <c r="G573" s="79"/>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row>
    <row r="574" spans="1:35" ht="15.75" customHeight="1">
      <c r="A574" s="5"/>
      <c r="B574" s="5"/>
      <c r="C574" s="120"/>
      <c r="D574" s="5"/>
      <c r="E574" s="5"/>
      <c r="F574" s="138"/>
      <c r="G574" s="79"/>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row>
    <row r="575" spans="1:35" ht="15.75" customHeight="1">
      <c r="A575" s="5"/>
      <c r="B575" s="5"/>
      <c r="C575" s="120"/>
      <c r="D575" s="5"/>
      <c r="E575" s="5"/>
      <c r="F575" s="138"/>
      <c r="G575" s="79"/>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row>
    <row r="576" spans="1:35" ht="15.75" customHeight="1">
      <c r="A576" s="5"/>
      <c r="B576" s="5"/>
      <c r="C576" s="120"/>
      <c r="D576" s="5"/>
      <c r="E576" s="5"/>
      <c r="F576" s="138"/>
      <c r="G576" s="79"/>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row>
    <row r="577" spans="1:35" ht="15.75" customHeight="1">
      <c r="A577" s="5"/>
      <c r="B577" s="5"/>
      <c r="C577" s="120"/>
      <c r="D577" s="5"/>
      <c r="E577" s="5"/>
      <c r="F577" s="138"/>
      <c r="G577" s="79"/>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row>
    <row r="578" spans="1:35" ht="15.75" customHeight="1">
      <c r="A578" s="5"/>
      <c r="B578" s="5"/>
      <c r="C578" s="120"/>
      <c r="D578" s="5"/>
      <c r="E578" s="5"/>
      <c r="F578" s="138"/>
      <c r="G578" s="79"/>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row>
    <row r="579" spans="1:35" ht="15.75" customHeight="1">
      <c r="A579" s="5"/>
      <c r="B579" s="5"/>
      <c r="C579" s="120"/>
      <c r="D579" s="5"/>
      <c r="E579" s="5"/>
      <c r="F579" s="138"/>
      <c r="G579" s="79"/>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row>
    <row r="580" spans="1:35" ht="15.75" customHeight="1">
      <c r="A580" s="5"/>
      <c r="B580" s="5"/>
      <c r="C580" s="120"/>
      <c r="D580" s="5"/>
      <c r="E580" s="5"/>
      <c r="F580" s="138"/>
      <c r="G580" s="79"/>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row>
    <row r="581" spans="1:35" ht="15.75" customHeight="1">
      <c r="A581" s="5"/>
      <c r="B581" s="5"/>
      <c r="C581" s="120"/>
      <c r="D581" s="5"/>
      <c r="E581" s="5"/>
      <c r="F581" s="138"/>
      <c r="G581" s="79"/>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row>
    <row r="582" spans="1:35" ht="15.75" customHeight="1">
      <c r="A582" s="5"/>
      <c r="B582" s="5"/>
      <c r="C582" s="120"/>
      <c r="D582" s="5"/>
      <c r="E582" s="5"/>
      <c r="F582" s="138"/>
      <c r="G582" s="79"/>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row>
    <row r="583" spans="1:35" ht="15.75" customHeight="1">
      <c r="A583" s="5"/>
      <c r="B583" s="5"/>
      <c r="C583" s="120"/>
      <c r="D583" s="5"/>
      <c r="E583" s="5"/>
      <c r="F583" s="138"/>
      <c r="G583" s="79"/>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row>
    <row r="584" spans="1:35" ht="15.75" customHeight="1">
      <c r="A584" s="5"/>
      <c r="B584" s="5"/>
      <c r="C584" s="120"/>
      <c r="D584" s="5"/>
      <c r="E584" s="5"/>
      <c r="F584" s="138"/>
      <c r="G584" s="79"/>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row>
    <row r="585" spans="1:35" ht="15.75" customHeight="1">
      <c r="A585" s="5"/>
      <c r="B585" s="5"/>
      <c r="C585" s="120"/>
      <c r="D585" s="5"/>
      <c r="E585" s="5"/>
      <c r="F585" s="138"/>
      <c r="G585" s="79"/>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row>
    <row r="586" spans="1:35" ht="15.75" customHeight="1">
      <c r="A586" s="5"/>
      <c r="B586" s="5"/>
      <c r="C586" s="120"/>
      <c r="D586" s="5"/>
      <c r="E586" s="5"/>
      <c r="F586" s="138"/>
      <c r="G586" s="79"/>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row>
    <row r="587" spans="1:35" ht="15.75" customHeight="1">
      <c r="A587" s="5"/>
      <c r="B587" s="5"/>
      <c r="C587" s="120"/>
      <c r="D587" s="5"/>
      <c r="E587" s="5"/>
      <c r="F587" s="138"/>
      <c r="G587" s="79"/>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row>
    <row r="588" spans="1:35" ht="15.75" customHeight="1">
      <c r="A588" s="5"/>
      <c r="B588" s="5"/>
      <c r="C588" s="120"/>
      <c r="D588" s="5"/>
      <c r="E588" s="5"/>
      <c r="F588" s="138"/>
      <c r="G588" s="79"/>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row>
    <row r="589" spans="1:35" ht="15.75" customHeight="1">
      <c r="A589" s="5"/>
      <c r="B589" s="5"/>
      <c r="C589" s="120"/>
      <c r="D589" s="5"/>
      <c r="E589" s="5"/>
      <c r="F589" s="138"/>
      <c r="G589" s="79"/>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row>
    <row r="590" spans="1:35" ht="15.75" customHeight="1">
      <c r="A590" s="5"/>
      <c r="B590" s="5"/>
      <c r="C590" s="120"/>
      <c r="D590" s="5"/>
      <c r="E590" s="5"/>
      <c r="F590" s="138"/>
      <c r="G590" s="79"/>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row>
    <row r="591" spans="1:35" ht="15.75" customHeight="1">
      <c r="A591" s="5"/>
      <c r="B591" s="5"/>
      <c r="C591" s="120"/>
      <c r="D591" s="5"/>
      <c r="E591" s="5"/>
      <c r="F591" s="138"/>
      <c r="G591" s="79"/>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row>
    <row r="592" spans="1:35" ht="15.75" customHeight="1">
      <c r="A592" s="5"/>
      <c r="B592" s="5"/>
      <c r="C592" s="120"/>
      <c r="D592" s="5"/>
      <c r="E592" s="5"/>
      <c r="F592" s="138"/>
      <c r="G592" s="79"/>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row>
    <row r="593" spans="1:35" ht="15.75" customHeight="1">
      <c r="A593" s="5"/>
      <c r="B593" s="5"/>
      <c r="C593" s="120"/>
      <c r="D593" s="5"/>
      <c r="E593" s="5"/>
      <c r="F593" s="138"/>
      <c r="G593" s="79"/>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row>
    <row r="594" spans="1:35" ht="15.75" customHeight="1">
      <c r="A594" s="5"/>
      <c r="B594" s="5"/>
      <c r="C594" s="120"/>
      <c r="D594" s="5"/>
      <c r="E594" s="5"/>
      <c r="F594" s="138"/>
      <c r="G594" s="79"/>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row>
    <row r="595" spans="1:35" ht="15.75" customHeight="1">
      <c r="A595" s="5"/>
      <c r="B595" s="5"/>
      <c r="C595" s="120"/>
      <c r="D595" s="5"/>
      <c r="E595" s="5"/>
      <c r="F595" s="138"/>
      <c r="G595" s="79"/>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row>
    <row r="596" spans="1:35" ht="15.75" customHeight="1">
      <c r="A596" s="5"/>
      <c r="B596" s="5"/>
      <c r="C596" s="120"/>
      <c r="D596" s="5"/>
      <c r="E596" s="5"/>
      <c r="F596" s="138"/>
      <c r="G596" s="79"/>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row>
    <row r="597" spans="1:35" ht="15.75" customHeight="1">
      <c r="A597" s="5"/>
      <c r="B597" s="5"/>
      <c r="C597" s="120"/>
      <c r="D597" s="5"/>
      <c r="E597" s="5"/>
      <c r="F597" s="138"/>
      <c r="G597" s="79"/>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row>
    <row r="598" spans="1:35" ht="15.75" customHeight="1">
      <c r="A598" s="5"/>
      <c r="B598" s="5"/>
      <c r="C598" s="120"/>
      <c r="D598" s="5"/>
      <c r="E598" s="5"/>
      <c r="F598" s="138"/>
      <c r="G598" s="79"/>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row>
    <row r="599" spans="1:35" ht="15.75" customHeight="1">
      <c r="A599" s="5"/>
      <c r="B599" s="5"/>
      <c r="C599" s="120"/>
      <c r="D599" s="5"/>
      <c r="E599" s="5"/>
      <c r="F599" s="138"/>
      <c r="G599" s="79"/>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row>
    <row r="600" spans="1:35" ht="15.75" customHeight="1">
      <c r="A600" s="5"/>
      <c r="B600" s="5"/>
      <c r="C600" s="120"/>
      <c r="D600" s="5"/>
      <c r="E600" s="5"/>
      <c r="F600" s="138"/>
      <c r="G600" s="79"/>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row>
    <row r="601" spans="1:35" ht="15.75" customHeight="1">
      <c r="A601" s="5"/>
      <c r="B601" s="5"/>
      <c r="C601" s="120"/>
      <c r="D601" s="5"/>
      <c r="E601" s="5"/>
      <c r="F601" s="138"/>
      <c r="G601" s="79"/>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row>
    <row r="602" spans="1:35" ht="15.75" customHeight="1">
      <c r="A602" s="5"/>
      <c r="B602" s="5"/>
      <c r="C602" s="120"/>
      <c r="D602" s="5"/>
      <c r="E602" s="5"/>
      <c r="F602" s="138"/>
      <c r="G602" s="79"/>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row>
    <row r="603" spans="1:35" ht="15.75" customHeight="1">
      <c r="A603" s="5"/>
      <c r="B603" s="5"/>
      <c r="C603" s="120"/>
      <c r="D603" s="5"/>
      <c r="E603" s="5"/>
      <c r="F603" s="138"/>
      <c r="G603" s="79"/>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row>
    <row r="604" spans="1:35" ht="15.75" customHeight="1">
      <c r="A604" s="5"/>
      <c r="B604" s="5"/>
      <c r="C604" s="120"/>
      <c r="D604" s="5"/>
      <c r="E604" s="5"/>
      <c r="F604" s="138"/>
      <c r="G604" s="79"/>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row>
    <row r="605" spans="1:35" ht="15.75" customHeight="1">
      <c r="A605" s="5"/>
      <c r="B605" s="5"/>
      <c r="C605" s="120"/>
      <c r="D605" s="5"/>
      <c r="E605" s="5"/>
      <c r="F605" s="138"/>
      <c r="G605" s="79"/>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row>
    <row r="606" spans="1:35" ht="15.75" customHeight="1">
      <c r="A606" s="5"/>
      <c r="B606" s="5"/>
      <c r="C606" s="120"/>
      <c r="D606" s="5"/>
      <c r="E606" s="5"/>
      <c r="F606" s="138"/>
      <c r="G606" s="79"/>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row>
    <row r="607" spans="1:35" ht="15.75" customHeight="1">
      <c r="A607" s="5"/>
      <c r="B607" s="5"/>
      <c r="C607" s="120"/>
      <c r="D607" s="5"/>
      <c r="E607" s="5"/>
      <c r="F607" s="138"/>
      <c r="G607" s="79"/>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row>
    <row r="608" spans="1:35" ht="15.75" customHeight="1">
      <c r="A608" s="5"/>
      <c r="B608" s="5"/>
      <c r="C608" s="120"/>
      <c r="D608" s="5"/>
      <c r="E608" s="5"/>
      <c r="F608" s="138"/>
      <c r="G608" s="79"/>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row>
    <row r="609" spans="1:35" ht="15.75" customHeight="1">
      <c r="A609" s="5"/>
      <c r="B609" s="5"/>
      <c r="C609" s="120"/>
      <c r="D609" s="5"/>
      <c r="E609" s="5"/>
      <c r="F609" s="138"/>
      <c r="G609" s="79"/>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row>
    <row r="610" spans="1:35" ht="15.75" customHeight="1">
      <c r="A610" s="5"/>
      <c r="B610" s="5"/>
      <c r="C610" s="120"/>
      <c r="D610" s="5"/>
      <c r="E610" s="5"/>
      <c r="F610" s="138"/>
      <c r="G610" s="79"/>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row>
    <row r="611" spans="1:35" ht="15.75" customHeight="1">
      <c r="A611" s="5"/>
      <c r="B611" s="5"/>
      <c r="C611" s="120"/>
      <c r="D611" s="5"/>
      <c r="E611" s="5"/>
      <c r="F611" s="138"/>
      <c r="G611" s="79"/>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row>
    <row r="612" spans="1:35" ht="15.75" customHeight="1">
      <c r="A612" s="5"/>
      <c r="B612" s="5"/>
      <c r="C612" s="120"/>
      <c r="D612" s="5"/>
      <c r="E612" s="5"/>
      <c r="F612" s="138"/>
      <c r="G612" s="79"/>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row>
    <row r="613" spans="1:35" ht="15.75" customHeight="1">
      <c r="A613" s="5"/>
      <c r="B613" s="5"/>
      <c r="C613" s="120"/>
      <c r="D613" s="5"/>
      <c r="E613" s="5"/>
      <c r="F613" s="138"/>
      <c r="G613" s="79"/>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row>
    <row r="614" spans="1:35" ht="15.75" customHeight="1">
      <c r="A614" s="5"/>
      <c r="B614" s="5"/>
      <c r="C614" s="120"/>
      <c r="D614" s="5"/>
      <c r="E614" s="5"/>
      <c r="F614" s="138"/>
      <c r="G614" s="79"/>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row>
    <row r="615" spans="1:35" ht="15.75" customHeight="1">
      <c r="A615" s="5"/>
      <c r="B615" s="5"/>
      <c r="C615" s="120"/>
      <c r="D615" s="5"/>
      <c r="E615" s="5"/>
      <c r="F615" s="138"/>
      <c r="G615" s="79"/>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row>
    <row r="616" spans="1:35" ht="15.75" customHeight="1">
      <c r="A616" s="5"/>
      <c r="B616" s="5"/>
      <c r="C616" s="120"/>
      <c r="D616" s="5"/>
      <c r="E616" s="5"/>
      <c r="F616" s="138"/>
      <c r="G616" s="79"/>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row>
    <row r="617" spans="1:35" ht="15.75" customHeight="1">
      <c r="A617" s="5"/>
      <c r="B617" s="5"/>
      <c r="C617" s="120"/>
      <c r="D617" s="5"/>
      <c r="E617" s="5"/>
      <c r="F617" s="138"/>
      <c r="G617" s="79"/>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row>
    <row r="618" spans="1:35" ht="15.75" customHeight="1">
      <c r="A618" s="5"/>
      <c r="B618" s="5"/>
      <c r="C618" s="120"/>
      <c r="D618" s="5"/>
      <c r="E618" s="5"/>
      <c r="F618" s="138"/>
      <c r="G618" s="79"/>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row>
    <row r="619" spans="1:35" ht="15.75" customHeight="1">
      <c r="A619" s="5"/>
      <c r="B619" s="5"/>
      <c r="C619" s="120"/>
      <c r="D619" s="5"/>
      <c r="E619" s="5"/>
      <c r="F619" s="138"/>
      <c r="G619" s="79"/>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row>
    <row r="620" spans="1:35" ht="15.75" customHeight="1">
      <c r="A620" s="5"/>
      <c r="B620" s="5"/>
      <c r="C620" s="120"/>
      <c r="D620" s="5"/>
      <c r="E620" s="5"/>
      <c r="F620" s="138"/>
      <c r="G620" s="79"/>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row>
    <row r="621" spans="1:35" ht="15.75" customHeight="1">
      <c r="A621" s="5"/>
      <c r="B621" s="5"/>
      <c r="C621" s="120"/>
      <c r="D621" s="5"/>
      <c r="E621" s="5"/>
      <c r="F621" s="138"/>
      <c r="G621" s="79"/>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row>
    <row r="622" spans="1:35" ht="15.75" customHeight="1">
      <c r="A622" s="5"/>
      <c r="B622" s="5"/>
      <c r="C622" s="120"/>
      <c r="D622" s="5"/>
      <c r="E622" s="5"/>
      <c r="F622" s="138"/>
      <c r="G622" s="79"/>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row>
    <row r="623" spans="1:35" ht="15.75" customHeight="1">
      <c r="A623" s="5"/>
      <c r="B623" s="5"/>
      <c r="C623" s="120"/>
      <c r="D623" s="5"/>
      <c r="E623" s="5"/>
      <c r="F623" s="138"/>
      <c r="G623" s="79"/>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row>
    <row r="624" spans="1:35" ht="15.75" customHeight="1">
      <c r="A624" s="5"/>
      <c r="B624" s="5"/>
      <c r="C624" s="120"/>
      <c r="D624" s="5"/>
      <c r="E624" s="5"/>
      <c r="F624" s="138"/>
      <c r="G624" s="79"/>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row>
    <row r="625" spans="1:35" ht="15.75" customHeight="1">
      <c r="A625" s="5"/>
      <c r="B625" s="5"/>
      <c r="C625" s="120"/>
      <c r="D625" s="5"/>
      <c r="E625" s="5"/>
      <c r="F625" s="138"/>
      <c r="G625" s="79"/>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row>
    <row r="626" spans="1:35" ht="15.75" customHeight="1">
      <c r="A626" s="5"/>
      <c r="B626" s="5"/>
      <c r="C626" s="120"/>
      <c r="D626" s="5"/>
      <c r="E626" s="5"/>
      <c r="F626" s="138"/>
      <c r="G626" s="79"/>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row>
    <row r="627" spans="1:35" ht="15.75" customHeight="1">
      <c r="A627" s="5"/>
      <c r="B627" s="5"/>
      <c r="C627" s="120"/>
      <c r="D627" s="5"/>
      <c r="E627" s="5"/>
      <c r="F627" s="138"/>
      <c r="G627" s="79"/>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row>
    <row r="628" spans="1:35" ht="15.75" customHeight="1">
      <c r="A628" s="5"/>
      <c r="B628" s="5"/>
      <c r="C628" s="120"/>
      <c r="D628" s="5"/>
      <c r="E628" s="5"/>
      <c r="F628" s="138"/>
      <c r="G628" s="79"/>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row>
    <row r="629" spans="1:35" ht="15.75" customHeight="1">
      <c r="A629" s="5"/>
      <c r="B629" s="5"/>
      <c r="C629" s="120"/>
      <c r="D629" s="5"/>
      <c r="E629" s="5"/>
      <c r="F629" s="138"/>
      <c r="G629" s="79"/>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row>
    <row r="630" spans="1:35" ht="15.75" customHeight="1">
      <c r="A630" s="5"/>
      <c r="B630" s="5"/>
      <c r="C630" s="120"/>
      <c r="D630" s="5"/>
      <c r="E630" s="5"/>
      <c r="F630" s="138"/>
      <c r="G630" s="79"/>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row>
    <row r="631" spans="1:35" ht="15.75" customHeight="1">
      <c r="A631" s="5"/>
      <c r="B631" s="5"/>
      <c r="C631" s="120"/>
      <c r="D631" s="5"/>
      <c r="E631" s="5"/>
      <c r="F631" s="138"/>
      <c r="G631" s="79"/>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row>
    <row r="632" spans="1:35" ht="15.75" customHeight="1">
      <c r="A632" s="5"/>
      <c r="B632" s="5"/>
      <c r="C632" s="120"/>
      <c r="D632" s="5"/>
      <c r="E632" s="5"/>
      <c r="F632" s="138"/>
      <c r="G632" s="79"/>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row>
    <row r="633" spans="1:35" ht="15.75" customHeight="1">
      <c r="A633" s="5"/>
      <c r="B633" s="5"/>
      <c r="C633" s="120"/>
      <c r="D633" s="5"/>
      <c r="E633" s="5"/>
      <c r="F633" s="138"/>
      <c r="G633" s="79"/>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row>
    <row r="634" spans="1:35" ht="15.75" customHeight="1">
      <c r="A634" s="5"/>
      <c r="B634" s="5"/>
      <c r="C634" s="120"/>
      <c r="D634" s="5"/>
      <c r="E634" s="5"/>
      <c r="F634" s="138"/>
      <c r="G634" s="79"/>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row>
    <row r="635" spans="1:35" ht="15.75" customHeight="1">
      <c r="A635" s="5"/>
      <c r="B635" s="5"/>
      <c r="C635" s="120"/>
      <c r="D635" s="5"/>
      <c r="E635" s="5"/>
      <c r="F635" s="138"/>
      <c r="G635" s="79"/>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row>
    <row r="636" spans="1:35" ht="15.75" customHeight="1">
      <c r="A636" s="5"/>
      <c r="B636" s="5"/>
      <c r="C636" s="120"/>
      <c r="D636" s="5"/>
      <c r="E636" s="5"/>
      <c r="F636" s="138"/>
      <c r="G636" s="79"/>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row>
    <row r="637" spans="1:35" ht="15.75" customHeight="1">
      <c r="A637" s="5"/>
      <c r="B637" s="5"/>
      <c r="C637" s="120"/>
      <c r="D637" s="5"/>
      <c r="E637" s="5"/>
      <c r="F637" s="138"/>
      <c r="G637" s="79"/>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row>
    <row r="638" spans="1:35" ht="15.75" customHeight="1">
      <c r="A638" s="5"/>
      <c r="B638" s="5"/>
      <c r="C638" s="120"/>
      <c r="D638" s="5"/>
      <c r="E638" s="5"/>
      <c r="F638" s="138"/>
      <c r="G638" s="79"/>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row>
    <row r="639" spans="1:35" ht="15.75" customHeight="1">
      <c r="A639" s="5"/>
      <c r="B639" s="5"/>
      <c r="C639" s="120"/>
      <c r="D639" s="5"/>
      <c r="E639" s="5"/>
      <c r="F639" s="138"/>
      <c r="G639" s="79"/>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row>
    <row r="640" spans="1:35" ht="15.75" customHeight="1">
      <c r="A640" s="5"/>
      <c r="B640" s="5"/>
      <c r="C640" s="120"/>
      <c r="D640" s="5"/>
      <c r="E640" s="5"/>
      <c r="F640" s="138"/>
      <c r="G640" s="79"/>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row>
    <row r="641" spans="1:35" ht="15.75" customHeight="1">
      <c r="A641" s="5"/>
      <c r="B641" s="5"/>
      <c r="C641" s="120"/>
      <c r="D641" s="5"/>
      <c r="E641" s="5"/>
      <c r="F641" s="138"/>
      <c r="G641" s="79"/>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row>
    <row r="642" spans="1:35" ht="15.75" customHeight="1">
      <c r="A642" s="5"/>
      <c r="B642" s="5"/>
      <c r="C642" s="120"/>
      <c r="D642" s="5"/>
      <c r="E642" s="5"/>
      <c r="F642" s="138"/>
      <c r="G642" s="79"/>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row>
    <row r="643" spans="1:35" ht="15.75" customHeight="1">
      <c r="A643" s="5"/>
      <c r="B643" s="5"/>
      <c r="C643" s="120"/>
      <c r="D643" s="5"/>
      <c r="E643" s="5"/>
      <c r="F643" s="138"/>
      <c r="G643" s="79"/>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row>
    <row r="644" spans="1:35" ht="15.75" customHeight="1">
      <c r="A644" s="5"/>
      <c r="B644" s="5"/>
      <c r="C644" s="120"/>
      <c r="D644" s="5"/>
      <c r="E644" s="5"/>
      <c r="F644" s="138"/>
      <c r="G644" s="79"/>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row>
    <row r="645" spans="1:35" ht="15.75" customHeight="1">
      <c r="A645" s="5"/>
      <c r="B645" s="5"/>
      <c r="C645" s="120"/>
      <c r="D645" s="5"/>
      <c r="E645" s="5"/>
      <c r="F645" s="138"/>
      <c r="G645" s="79"/>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row>
    <row r="646" spans="1:35" ht="15.75" customHeight="1">
      <c r="A646" s="5"/>
      <c r="B646" s="5"/>
      <c r="C646" s="120"/>
      <c r="D646" s="5"/>
      <c r="E646" s="5"/>
      <c r="F646" s="138"/>
      <c r="G646" s="79"/>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row>
    <row r="647" spans="1:35" ht="15.75" customHeight="1">
      <c r="A647" s="5"/>
      <c r="B647" s="5"/>
      <c r="C647" s="120"/>
      <c r="D647" s="5"/>
      <c r="E647" s="5"/>
      <c r="F647" s="138"/>
      <c r="G647" s="79"/>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row>
    <row r="648" spans="1:35" ht="15.75" customHeight="1">
      <c r="A648" s="5"/>
      <c r="B648" s="5"/>
      <c r="C648" s="120"/>
      <c r="D648" s="5"/>
      <c r="E648" s="5"/>
      <c r="F648" s="138"/>
      <c r="G648" s="79"/>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row>
    <row r="649" spans="1:35" ht="15.75" customHeight="1">
      <c r="A649" s="5"/>
      <c r="B649" s="5"/>
      <c r="C649" s="120"/>
      <c r="D649" s="5"/>
      <c r="E649" s="5"/>
      <c r="F649" s="138"/>
      <c r="G649" s="79"/>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row>
    <row r="650" spans="1:35" ht="15.75" customHeight="1">
      <c r="A650" s="5"/>
      <c r="B650" s="5"/>
      <c r="C650" s="120"/>
      <c r="D650" s="5"/>
      <c r="E650" s="5"/>
      <c r="F650" s="138"/>
      <c r="G650" s="79"/>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row>
    <row r="651" spans="1:35" ht="15.75" customHeight="1">
      <c r="A651" s="5"/>
      <c r="B651" s="5"/>
      <c r="C651" s="120"/>
      <c r="D651" s="5"/>
      <c r="E651" s="5"/>
      <c r="F651" s="138"/>
      <c r="G651" s="79"/>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row>
    <row r="652" spans="1:35" ht="15.75" customHeight="1">
      <c r="A652" s="5"/>
      <c r="B652" s="5"/>
      <c r="C652" s="120"/>
      <c r="D652" s="5"/>
      <c r="E652" s="5"/>
      <c r="F652" s="138"/>
      <c r="G652" s="79"/>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row>
    <row r="653" spans="1:35" ht="15.75" customHeight="1">
      <c r="A653" s="5"/>
      <c r="B653" s="5"/>
      <c r="C653" s="120"/>
      <c r="D653" s="5"/>
      <c r="E653" s="5"/>
      <c r="F653" s="138"/>
      <c r="G653" s="79"/>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row>
    <row r="654" spans="1:35" ht="15.75" customHeight="1">
      <c r="A654" s="5"/>
      <c r="B654" s="5"/>
      <c r="C654" s="120"/>
      <c r="D654" s="5"/>
      <c r="E654" s="5"/>
      <c r="F654" s="138"/>
      <c r="G654" s="79"/>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row>
    <row r="655" spans="1:35" ht="15.75" customHeight="1">
      <c r="A655" s="5"/>
      <c r="B655" s="5"/>
      <c r="C655" s="120"/>
      <c r="D655" s="5"/>
      <c r="E655" s="5"/>
      <c r="F655" s="138"/>
      <c r="G655" s="79"/>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row>
    <row r="656" spans="1:35" ht="15.75" customHeight="1">
      <c r="A656" s="5"/>
      <c r="B656" s="5"/>
      <c r="C656" s="120"/>
      <c r="D656" s="5"/>
      <c r="E656" s="5"/>
      <c r="F656" s="138"/>
      <c r="G656" s="79"/>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row>
    <row r="657" spans="1:35" ht="15.75" customHeight="1">
      <c r="A657" s="5"/>
      <c r="B657" s="5"/>
      <c r="C657" s="120"/>
      <c r="D657" s="5"/>
      <c r="E657" s="5"/>
      <c r="F657" s="138"/>
      <c r="G657" s="79"/>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row>
    <row r="658" spans="1:35" ht="15.75" customHeight="1">
      <c r="A658" s="5"/>
      <c r="B658" s="5"/>
      <c r="C658" s="120"/>
      <c r="D658" s="5"/>
      <c r="E658" s="5"/>
      <c r="F658" s="138"/>
      <c r="G658" s="79"/>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row>
    <row r="659" spans="1:35" ht="15.75" customHeight="1">
      <c r="A659" s="5"/>
      <c r="B659" s="5"/>
      <c r="C659" s="120"/>
      <c r="D659" s="5"/>
      <c r="E659" s="5"/>
      <c r="F659" s="138"/>
      <c r="G659" s="79"/>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row>
    <row r="660" spans="1:35" ht="15.75" customHeight="1">
      <c r="A660" s="5"/>
      <c r="B660" s="5"/>
      <c r="C660" s="120"/>
      <c r="D660" s="5"/>
      <c r="E660" s="5"/>
      <c r="F660" s="138"/>
      <c r="G660" s="79"/>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row>
    <row r="661" spans="1:35" ht="15.75" customHeight="1">
      <c r="A661" s="5"/>
      <c r="B661" s="5"/>
      <c r="C661" s="120"/>
      <c r="D661" s="5"/>
      <c r="E661" s="5"/>
      <c r="F661" s="138"/>
      <c r="G661" s="79"/>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row>
    <row r="662" spans="1:35" ht="15.75" customHeight="1">
      <c r="A662" s="5"/>
      <c r="B662" s="5"/>
      <c r="C662" s="120"/>
      <c r="D662" s="5"/>
      <c r="E662" s="5"/>
      <c r="F662" s="138"/>
      <c r="G662" s="79"/>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row>
    <row r="663" spans="1:35" ht="15.75" customHeight="1">
      <c r="A663" s="5"/>
      <c r="B663" s="5"/>
      <c r="C663" s="120"/>
      <c r="D663" s="5"/>
      <c r="E663" s="5"/>
      <c r="F663" s="138"/>
      <c r="G663" s="79"/>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row>
    <row r="664" spans="1:35" ht="15.75" customHeight="1">
      <c r="A664" s="5"/>
      <c r="B664" s="5"/>
      <c r="C664" s="120"/>
      <c r="D664" s="5"/>
      <c r="E664" s="5"/>
      <c r="F664" s="138"/>
      <c r="G664" s="79"/>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row>
    <row r="665" spans="1:35" ht="15.75" customHeight="1">
      <c r="A665" s="5"/>
      <c r="B665" s="5"/>
      <c r="C665" s="120"/>
      <c r="D665" s="5"/>
      <c r="E665" s="5"/>
      <c r="F665" s="138"/>
      <c r="G665" s="79"/>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row>
    <row r="666" spans="1:35" ht="15.75" customHeight="1">
      <c r="A666" s="5"/>
      <c r="B666" s="5"/>
      <c r="C666" s="120"/>
      <c r="D666" s="5"/>
      <c r="E666" s="5"/>
      <c r="F666" s="138"/>
      <c r="G666" s="79"/>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row>
    <row r="667" spans="1:35" ht="15.75" customHeight="1">
      <c r="A667" s="5"/>
      <c r="B667" s="5"/>
      <c r="C667" s="120"/>
      <c r="D667" s="5"/>
      <c r="E667" s="5"/>
      <c r="F667" s="138"/>
      <c r="G667" s="79"/>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row>
    <row r="668" spans="1:35" ht="15.75" customHeight="1">
      <c r="A668" s="5"/>
      <c r="B668" s="5"/>
      <c r="C668" s="120"/>
      <c r="D668" s="5"/>
      <c r="E668" s="5"/>
      <c r="F668" s="138"/>
      <c r="G668" s="79"/>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row>
    <row r="669" spans="1:35" ht="15.75" customHeight="1">
      <c r="A669" s="5"/>
      <c r="B669" s="5"/>
      <c r="C669" s="120"/>
      <c r="D669" s="5"/>
      <c r="E669" s="5"/>
      <c r="F669" s="138"/>
      <c r="G669" s="79"/>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row>
    <row r="670" spans="1:35" ht="15.75" customHeight="1">
      <c r="A670" s="5"/>
      <c r="B670" s="5"/>
      <c r="C670" s="120"/>
      <c r="D670" s="5"/>
      <c r="E670" s="5"/>
      <c r="F670" s="138"/>
      <c r="G670" s="79"/>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row>
    <row r="671" spans="1:35" ht="15.75" customHeight="1">
      <c r="A671" s="5"/>
      <c r="B671" s="5"/>
      <c r="C671" s="120"/>
      <c r="D671" s="5"/>
      <c r="E671" s="5"/>
      <c r="F671" s="138"/>
      <c r="G671" s="79"/>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row>
    <row r="672" spans="1:35" ht="15.75" customHeight="1">
      <c r="A672" s="5"/>
      <c r="B672" s="5"/>
      <c r="C672" s="120"/>
      <c r="D672" s="5"/>
      <c r="E672" s="5"/>
      <c r="F672" s="138"/>
      <c r="G672" s="79"/>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row>
    <row r="673" spans="1:35" ht="15.75" customHeight="1">
      <c r="A673" s="5"/>
      <c r="B673" s="5"/>
      <c r="C673" s="120"/>
      <c r="D673" s="5"/>
      <c r="E673" s="5"/>
      <c r="F673" s="138"/>
      <c r="G673" s="79"/>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row>
    <row r="674" spans="1:35" ht="15.75" customHeight="1">
      <c r="A674" s="5"/>
      <c r="B674" s="5"/>
      <c r="C674" s="120"/>
      <c r="D674" s="5"/>
      <c r="E674" s="5"/>
      <c r="F674" s="138"/>
      <c r="G674" s="79"/>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row>
    <row r="675" spans="1:35" ht="15.75" customHeight="1">
      <c r="A675" s="5"/>
      <c r="B675" s="5"/>
      <c r="C675" s="120"/>
      <c r="D675" s="5"/>
      <c r="E675" s="5"/>
      <c r="F675" s="138"/>
      <c r="G675" s="79"/>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row>
    <row r="676" spans="1:35" ht="15.75" customHeight="1">
      <c r="A676" s="5"/>
      <c r="B676" s="5"/>
      <c r="C676" s="120"/>
      <c r="D676" s="5"/>
      <c r="E676" s="5"/>
      <c r="F676" s="138"/>
      <c r="G676" s="79"/>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row>
    <row r="677" spans="1:35" ht="15.75" customHeight="1">
      <c r="A677" s="5"/>
      <c r="B677" s="5"/>
      <c r="C677" s="120"/>
      <c r="D677" s="5"/>
      <c r="E677" s="5"/>
      <c r="F677" s="138"/>
      <c r="G677" s="79"/>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row>
    <row r="678" spans="1:35" ht="15.75" customHeight="1">
      <c r="A678" s="5"/>
      <c r="B678" s="5"/>
      <c r="C678" s="120"/>
      <c r="D678" s="5"/>
      <c r="E678" s="5"/>
      <c r="F678" s="138"/>
      <c r="G678" s="79"/>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row>
    <row r="679" spans="1:35" ht="15.75" customHeight="1">
      <c r="A679" s="5"/>
      <c r="B679" s="5"/>
      <c r="C679" s="120"/>
      <c r="D679" s="5"/>
      <c r="E679" s="5"/>
      <c r="F679" s="138"/>
      <c r="G679" s="79"/>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row>
    <row r="680" spans="1:35" ht="15.75" customHeight="1">
      <c r="A680" s="5"/>
      <c r="B680" s="5"/>
      <c r="C680" s="120"/>
      <c r="D680" s="5"/>
      <c r="E680" s="5"/>
      <c r="F680" s="138"/>
      <c r="G680" s="79"/>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row>
    <row r="681" spans="1:35" ht="15.75" customHeight="1">
      <c r="A681" s="5"/>
      <c r="B681" s="5"/>
      <c r="C681" s="120"/>
      <c r="D681" s="5"/>
      <c r="E681" s="5"/>
      <c r="F681" s="138"/>
      <c r="G681" s="79"/>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row>
    <row r="682" spans="1:35" ht="15.75" customHeight="1">
      <c r="A682" s="5"/>
      <c r="B682" s="5"/>
      <c r="C682" s="120"/>
      <c r="D682" s="5"/>
      <c r="E682" s="5"/>
      <c r="F682" s="138"/>
      <c r="G682" s="79"/>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row>
    <row r="683" spans="1:35" ht="15.75" customHeight="1">
      <c r="A683" s="5"/>
      <c r="B683" s="5"/>
      <c r="C683" s="120"/>
      <c r="D683" s="5"/>
      <c r="E683" s="5"/>
      <c r="F683" s="138"/>
      <c r="G683" s="79"/>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row>
    <row r="684" spans="1:35" ht="15.75" customHeight="1">
      <c r="A684" s="5"/>
      <c r="B684" s="5"/>
      <c r="C684" s="120"/>
      <c r="D684" s="5"/>
      <c r="E684" s="5"/>
      <c r="F684" s="138"/>
      <c r="G684" s="79"/>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row>
    <row r="685" spans="1:35" ht="15.75" customHeight="1">
      <c r="A685" s="5"/>
      <c r="B685" s="5"/>
      <c r="C685" s="120"/>
      <c r="D685" s="5"/>
      <c r="E685" s="5"/>
      <c r="F685" s="138"/>
      <c r="G685" s="79"/>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row>
    <row r="686" spans="1:35" ht="15.75" customHeight="1">
      <c r="A686" s="5"/>
      <c r="B686" s="5"/>
      <c r="C686" s="120"/>
      <c r="D686" s="5"/>
      <c r="E686" s="5"/>
      <c r="F686" s="138"/>
      <c r="G686" s="79"/>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row>
    <row r="687" spans="1:35" ht="15.75" customHeight="1">
      <c r="A687" s="5"/>
      <c r="B687" s="5"/>
      <c r="C687" s="120"/>
      <c r="D687" s="5"/>
      <c r="E687" s="5"/>
      <c r="F687" s="138"/>
      <c r="G687" s="79"/>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row>
    <row r="688" spans="1:35" ht="15.75" customHeight="1">
      <c r="A688" s="5"/>
      <c r="B688" s="5"/>
      <c r="C688" s="120"/>
      <c r="D688" s="5"/>
      <c r="E688" s="5"/>
      <c r="F688" s="138"/>
      <c r="G688" s="79"/>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row>
    <row r="689" spans="1:35" ht="15.75" customHeight="1">
      <c r="A689" s="5"/>
      <c r="B689" s="5"/>
      <c r="C689" s="120"/>
      <c r="D689" s="5"/>
      <c r="E689" s="5"/>
      <c r="F689" s="138"/>
      <c r="G689" s="79"/>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row>
    <row r="690" spans="1:35" ht="15.75" customHeight="1">
      <c r="A690" s="5"/>
      <c r="B690" s="5"/>
      <c r="C690" s="120"/>
      <c r="D690" s="5"/>
      <c r="E690" s="5"/>
      <c r="F690" s="138"/>
      <c r="G690" s="79"/>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row>
    <row r="691" spans="1:35" ht="15.75" customHeight="1">
      <c r="A691" s="5"/>
      <c r="B691" s="5"/>
      <c r="C691" s="120"/>
      <c r="D691" s="5"/>
      <c r="E691" s="5"/>
      <c r="F691" s="138"/>
      <c r="G691" s="79"/>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row>
    <row r="692" spans="1:35" ht="15.75" customHeight="1">
      <c r="A692" s="5"/>
      <c r="B692" s="5"/>
      <c r="C692" s="120"/>
      <c r="D692" s="5"/>
      <c r="E692" s="5"/>
      <c r="F692" s="138"/>
      <c r="G692" s="79"/>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row>
    <row r="693" spans="1:35" ht="15.75" customHeight="1">
      <c r="A693" s="5"/>
      <c r="B693" s="5"/>
      <c r="C693" s="120"/>
      <c r="D693" s="5"/>
      <c r="E693" s="5"/>
      <c r="F693" s="138"/>
      <c r="G693" s="79"/>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row>
    <row r="694" spans="1:35" ht="15.75" customHeight="1">
      <c r="A694" s="5"/>
      <c r="B694" s="5"/>
      <c r="C694" s="120"/>
      <c r="D694" s="5"/>
      <c r="E694" s="5"/>
      <c r="F694" s="138"/>
      <c r="G694" s="79"/>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row>
    <row r="695" spans="1:35" ht="15.75" customHeight="1">
      <c r="A695" s="5"/>
      <c r="B695" s="5"/>
      <c r="C695" s="120"/>
      <c r="D695" s="5"/>
      <c r="E695" s="5"/>
      <c r="F695" s="138"/>
      <c r="G695" s="79"/>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row>
    <row r="696" spans="1:35" ht="15.75" customHeight="1">
      <c r="A696" s="5"/>
      <c r="B696" s="5"/>
      <c r="C696" s="120"/>
      <c r="D696" s="5"/>
      <c r="E696" s="5"/>
      <c r="F696" s="138"/>
      <c r="G696" s="79"/>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row>
    <row r="697" spans="1:35" ht="15.75" customHeight="1">
      <c r="A697" s="5"/>
      <c r="B697" s="5"/>
      <c r="C697" s="120"/>
      <c r="D697" s="5"/>
      <c r="E697" s="5"/>
      <c r="F697" s="138"/>
      <c r="G697" s="79"/>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row>
    <row r="698" spans="1:35" ht="15.75" customHeight="1">
      <c r="A698" s="5"/>
      <c r="B698" s="5"/>
      <c r="C698" s="120"/>
      <c r="D698" s="5"/>
      <c r="E698" s="5"/>
      <c r="F698" s="138"/>
      <c r="G698" s="79"/>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row>
    <row r="699" spans="1:35" ht="15.75" customHeight="1">
      <c r="A699" s="5"/>
      <c r="B699" s="5"/>
      <c r="C699" s="120"/>
      <c r="D699" s="5"/>
      <c r="E699" s="5"/>
      <c r="F699" s="138"/>
      <c r="G699" s="79"/>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row>
    <row r="700" spans="1:35" ht="15.75" customHeight="1">
      <c r="A700" s="5"/>
      <c r="B700" s="5"/>
      <c r="C700" s="120"/>
      <c r="D700" s="5"/>
      <c r="E700" s="5"/>
      <c r="F700" s="138"/>
      <c r="G700" s="79"/>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row>
    <row r="701" spans="1:35" ht="15.75" customHeight="1">
      <c r="A701" s="5"/>
      <c r="B701" s="5"/>
      <c r="C701" s="120"/>
      <c r="D701" s="5"/>
      <c r="E701" s="5"/>
      <c r="F701" s="138"/>
      <c r="G701" s="79"/>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row>
    <row r="702" spans="1:35" ht="15.75" customHeight="1">
      <c r="A702" s="5"/>
      <c r="B702" s="5"/>
      <c r="C702" s="120"/>
      <c r="D702" s="5"/>
      <c r="E702" s="5"/>
      <c r="F702" s="138"/>
      <c r="G702" s="79"/>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row>
    <row r="703" spans="1:35" ht="15.75" customHeight="1">
      <c r="A703" s="5"/>
      <c r="B703" s="5"/>
      <c r="C703" s="120"/>
      <c r="D703" s="5"/>
      <c r="E703" s="5"/>
      <c r="F703" s="138"/>
      <c r="G703" s="79"/>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row>
    <row r="704" spans="1:35" ht="15.75" customHeight="1">
      <c r="A704" s="5"/>
      <c r="B704" s="5"/>
      <c r="C704" s="120"/>
      <c r="D704" s="5"/>
      <c r="E704" s="5"/>
      <c r="F704" s="138"/>
      <c r="G704" s="79"/>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row>
    <row r="705" spans="1:35" ht="15.75" customHeight="1">
      <c r="A705" s="5"/>
      <c r="B705" s="5"/>
      <c r="C705" s="120"/>
      <c r="D705" s="5"/>
      <c r="E705" s="5"/>
      <c r="F705" s="138"/>
      <c r="G705" s="79"/>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row>
    <row r="706" spans="1:35" ht="15.75" customHeight="1">
      <c r="A706" s="5"/>
      <c r="B706" s="5"/>
      <c r="C706" s="120"/>
      <c r="D706" s="5"/>
      <c r="E706" s="5"/>
      <c r="F706" s="138"/>
      <c r="G706" s="79"/>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row>
    <row r="707" spans="1:35" ht="15.75" customHeight="1">
      <c r="A707" s="5"/>
      <c r="B707" s="5"/>
      <c r="C707" s="120"/>
      <c r="D707" s="5"/>
      <c r="E707" s="5"/>
      <c r="F707" s="138"/>
      <c r="G707" s="79"/>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row>
    <row r="708" spans="1:35" ht="15.75" customHeight="1">
      <c r="A708" s="5"/>
      <c r="B708" s="5"/>
      <c r="C708" s="120"/>
      <c r="D708" s="5"/>
      <c r="E708" s="5"/>
      <c r="F708" s="138"/>
      <c r="G708" s="79"/>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row>
    <row r="709" spans="1:35" ht="15.75" customHeight="1">
      <c r="A709" s="5"/>
      <c r="B709" s="5"/>
      <c r="C709" s="120"/>
      <c r="D709" s="5"/>
      <c r="E709" s="5"/>
      <c r="F709" s="138"/>
      <c r="G709" s="79"/>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row>
    <row r="710" spans="1:35" ht="15.75" customHeight="1">
      <c r="A710" s="5"/>
      <c r="B710" s="5"/>
      <c r="C710" s="120"/>
      <c r="D710" s="5"/>
      <c r="E710" s="5"/>
      <c r="F710" s="138"/>
      <c r="G710" s="79"/>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row>
    <row r="711" spans="1:35" ht="15.75" customHeight="1">
      <c r="A711" s="5"/>
      <c r="B711" s="5"/>
      <c r="C711" s="120"/>
      <c r="D711" s="5"/>
      <c r="E711" s="5"/>
      <c r="F711" s="138"/>
      <c r="G711" s="79"/>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row>
    <row r="712" spans="1:35" ht="15.75" customHeight="1">
      <c r="A712" s="5"/>
      <c r="B712" s="5"/>
      <c r="C712" s="120"/>
      <c r="D712" s="5"/>
      <c r="E712" s="5"/>
      <c r="F712" s="138"/>
      <c r="G712" s="79"/>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row>
    <row r="713" spans="1:35" ht="15.75" customHeight="1">
      <c r="A713" s="5"/>
      <c r="B713" s="5"/>
      <c r="C713" s="120"/>
      <c r="D713" s="5"/>
      <c r="E713" s="5"/>
      <c r="F713" s="138"/>
      <c r="G713" s="79"/>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row>
    <row r="714" spans="1:35" ht="15.75" customHeight="1">
      <c r="A714" s="5"/>
      <c r="B714" s="5"/>
      <c r="C714" s="120"/>
      <c r="D714" s="5"/>
      <c r="E714" s="5"/>
      <c r="F714" s="138"/>
      <c r="G714" s="79"/>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row>
    <row r="715" spans="1:35" ht="15.75" customHeight="1">
      <c r="A715" s="5"/>
      <c r="B715" s="5"/>
      <c r="C715" s="120"/>
      <c r="D715" s="5"/>
      <c r="E715" s="5"/>
      <c r="F715" s="138"/>
      <c r="G715" s="79"/>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row>
    <row r="716" spans="1:35" ht="15.75" customHeight="1">
      <c r="A716" s="5"/>
      <c r="B716" s="5"/>
      <c r="C716" s="120"/>
      <c r="D716" s="5"/>
      <c r="E716" s="5"/>
      <c r="F716" s="138"/>
      <c r="G716" s="79"/>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row>
    <row r="717" spans="1:35" ht="15.75" customHeight="1">
      <c r="A717" s="5"/>
      <c r="B717" s="5"/>
      <c r="C717" s="120"/>
      <c r="D717" s="5"/>
      <c r="E717" s="5"/>
      <c r="F717" s="138"/>
      <c r="G717" s="79"/>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row>
    <row r="718" spans="1:35" ht="15.75" customHeight="1">
      <c r="A718" s="5"/>
      <c r="B718" s="5"/>
      <c r="C718" s="120"/>
      <c r="D718" s="5"/>
      <c r="E718" s="5"/>
      <c r="F718" s="138"/>
      <c r="G718" s="79"/>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row>
    <row r="719" spans="1:35" ht="15.75" customHeight="1">
      <c r="A719" s="5"/>
      <c r="B719" s="5"/>
      <c r="C719" s="120"/>
      <c r="D719" s="5"/>
      <c r="E719" s="5"/>
      <c r="F719" s="138"/>
      <c r="G719" s="79"/>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row>
    <row r="720" spans="1:35" ht="15.75" customHeight="1">
      <c r="A720" s="5"/>
      <c r="B720" s="5"/>
      <c r="C720" s="120"/>
      <c r="D720" s="5"/>
      <c r="E720" s="5"/>
      <c r="F720" s="138"/>
      <c r="G720" s="79"/>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row>
    <row r="721" spans="1:35" ht="15.75" customHeight="1">
      <c r="A721" s="5"/>
      <c r="B721" s="5"/>
      <c r="C721" s="120"/>
      <c r="D721" s="5"/>
      <c r="E721" s="5"/>
      <c r="F721" s="138"/>
      <c r="G721" s="79"/>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row>
    <row r="722" spans="1:35" ht="15.75" customHeight="1">
      <c r="A722" s="5"/>
      <c r="B722" s="5"/>
      <c r="C722" s="120"/>
      <c r="D722" s="5"/>
      <c r="E722" s="5"/>
      <c r="F722" s="138"/>
      <c r="G722" s="79"/>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row>
    <row r="723" spans="1:35" ht="15.75" customHeight="1">
      <c r="A723" s="5"/>
      <c r="B723" s="5"/>
      <c r="C723" s="120"/>
      <c r="D723" s="5"/>
      <c r="E723" s="5"/>
      <c r="F723" s="138"/>
      <c r="G723" s="79"/>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row>
    <row r="724" spans="1:35" ht="15.75" customHeight="1">
      <c r="A724" s="5"/>
      <c r="B724" s="5"/>
      <c r="C724" s="120"/>
      <c r="D724" s="5"/>
      <c r="E724" s="5"/>
      <c r="F724" s="138"/>
      <c r="G724" s="79"/>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row>
    <row r="725" spans="1:35" ht="15.75" customHeight="1">
      <c r="A725" s="5"/>
      <c r="B725" s="5"/>
      <c r="C725" s="120"/>
      <c r="D725" s="5"/>
      <c r="E725" s="5"/>
      <c r="F725" s="138"/>
      <c r="G725" s="79"/>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row>
    <row r="726" spans="1:35" ht="15.75" customHeight="1">
      <c r="A726" s="5"/>
      <c r="B726" s="5"/>
      <c r="C726" s="120"/>
      <c r="D726" s="5"/>
      <c r="E726" s="5"/>
      <c r="F726" s="138"/>
      <c r="G726" s="79"/>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row>
    <row r="727" spans="1:35" ht="15.75" customHeight="1">
      <c r="A727" s="5"/>
      <c r="B727" s="5"/>
      <c r="C727" s="120"/>
      <c r="D727" s="5"/>
      <c r="E727" s="5"/>
      <c r="F727" s="138"/>
      <c r="G727" s="79"/>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row>
    <row r="728" spans="1:35" ht="15.75" customHeight="1">
      <c r="A728" s="5"/>
      <c r="B728" s="5"/>
      <c r="C728" s="120"/>
      <c r="D728" s="5"/>
      <c r="E728" s="5"/>
      <c r="F728" s="138"/>
      <c r="G728" s="79"/>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row>
    <row r="729" spans="1:35" ht="15.75" customHeight="1">
      <c r="A729" s="5"/>
      <c r="B729" s="5"/>
      <c r="C729" s="120"/>
      <c r="D729" s="5"/>
      <c r="E729" s="5"/>
      <c r="F729" s="138"/>
      <c r="G729" s="79"/>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row>
    <row r="730" spans="1:35" ht="15.75" customHeight="1">
      <c r="A730" s="5"/>
      <c r="B730" s="5"/>
      <c r="C730" s="120"/>
      <c r="D730" s="5"/>
      <c r="E730" s="5"/>
      <c r="F730" s="138"/>
      <c r="G730" s="79"/>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row>
    <row r="731" spans="1:35" ht="15.75" customHeight="1">
      <c r="A731" s="5"/>
      <c r="B731" s="5"/>
      <c r="C731" s="120"/>
      <c r="D731" s="5"/>
      <c r="E731" s="5"/>
      <c r="F731" s="138"/>
      <c r="G731" s="79"/>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row>
    <row r="732" spans="1:35" ht="15.75" customHeight="1">
      <c r="A732" s="5"/>
      <c r="B732" s="5"/>
      <c r="C732" s="120"/>
      <c r="D732" s="5"/>
      <c r="E732" s="5"/>
      <c r="F732" s="138"/>
      <c r="G732" s="79"/>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row>
    <row r="733" spans="1:35" ht="15.75" customHeight="1">
      <c r="A733" s="5"/>
      <c r="B733" s="5"/>
      <c r="C733" s="120"/>
      <c r="D733" s="5"/>
      <c r="E733" s="5"/>
      <c r="F733" s="138"/>
      <c r="G733" s="79"/>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row>
    <row r="734" spans="1:35" ht="15.75" customHeight="1">
      <c r="A734" s="5"/>
      <c r="B734" s="5"/>
      <c r="C734" s="120"/>
      <c r="D734" s="5"/>
      <c r="E734" s="5"/>
      <c r="F734" s="138"/>
      <c r="G734" s="79"/>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row>
    <row r="735" spans="1:35" ht="15.75" customHeight="1">
      <c r="A735" s="5"/>
      <c r="B735" s="5"/>
      <c r="C735" s="120"/>
      <c r="D735" s="5"/>
      <c r="E735" s="5"/>
      <c r="F735" s="138"/>
      <c r="G735" s="79"/>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row>
    <row r="736" spans="1:35" ht="15.75" customHeight="1">
      <c r="A736" s="5"/>
      <c r="B736" s="5"/>
      <c r="C736" s="120"/>
      <c r="D736" s="5"/>
      <c r="E736" s="5"/>
      <c r="F736" s="138"/>
      <c r="G736" s="79"/>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row>
    <row r="737" spans="1:35" ht="15.75" customHeight="1">
      <c r="A737" s="5"/>
      <c r="B737" s="5"/>
      <c r="C737" s="120"/>
      <c r="D737" s="5"/>
      <c r="E737" s="5"/>
      <c r="F737" s="138"/>
      <c r="G737" s="79"/>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row>
    <row r="738" spans="1:35" ht="15.75" customHeight="1">
      <c r="A738" s="5"/>
      <c r="B738" s="5"/>
      <c r="C738" s="120"/>
      <c r="D738" s="5"/>
      <c r="E738" s="5"/>
      <c r="F738" s="138"/>
      <c r="G738" s="79"/>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row>
    <row r="739" spans="1:35" ht="15.75" customHeight="1">
      <c r="A739" s="5"/>
      <c r="B739" s="5"/>
      <c r="C739" s="120"/>
      <c r="D739" s="5"/>
      <c r="E739" s="5"/>
      <c r="F739" s="138"/>
      <c r="G739" s="79"/>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row>
    <row r="740" spans="1:35" ht="15.75" customHeight="1">
      <c r="A740" s="5"/>
      <c r="B740" s="5"/>
      <c r="C740" s="120"/>
      <c r="D740" s="5"/>
      <c r="E740" s="5"/>
      <c r="F740" s="138"/>
      <c r="G740" s="79"/>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row>
    <row r="741" spans="1:35" ht="15.75" customHeight="1">
      <c r="A741" s="5"/>
      <c r="B741" s="5"/>
      <c r="C741" s="120"/>
      <c r="D741" s="5"/>
      <c r="E741" s="5"/>
      <c r="F741" s="138"/>
      <c r="G741" s="79"/>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row>
    <row r="742" spans="1:35" ht="15.75" customHeight="1">
      <c r="A742" s="5"/>
      <c r="B742" s="5"/>
      <c r="C742" s="120"/>
      <c r="D742" s="5"/>
      <c r="E742" s="5"/>
      <c r="F742" s="138"/>
      <c r="G742" s="79"/>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row>
    <row r="743" spans="1:35" ht="15.75" customHeight="1">
      <c r="A743" s="5"/>
      <c r="B743" s="5"/>
      <c r="C743" s="120"/>
      <c r="D743" s="5"/>
      <c r="E743" s="5"/>
      <c r="F743" s="138"/>
      <c r="G743" s="79"/>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row>
    <row r="744" spans="1:35" ht="15.75" customHeight="1">
      <c r="A744" s="5"/>
      <c r="B744" s="5"/>
      <c r="C744" s="120"/>
      <c r="D744" s="5"/>
      <c r="E744" s="5"/>
      <c r="F744" s="138"/>
      <c r="G744" s="79"/>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row>
    <row r="745" spans="1:35" ht="15.75" customHeight="1">
      <c r="A745" s="5"/>
      <c r="B745" s="5"/>
      <c r="C745" s="120"/>
      <c r="D745" s="5"/>
      <c r="E745" s="5"/>
      <c r="F745" s="138"/>
      <c r="G745" s="79"/>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row>
    <row r="746" spans="1:35" ht="15.75" customHeight="1">
      <c r="A746" s="5"/>
      <c r="B746" s="5"/>
      <c r="C746" s="120"/>
      <c r="D746" s="5"/>
      <c r="E746" s="5"/>
      <c r="F746" s="138"/>
      <c r="G746" s="79"/>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row>
    <row r="747" spans="1:35" ht="15.75" customHeight="1">
      <c r="A747" s="5"/>
      <c r="B747" s="5"/>
      <c r="C747" s="120"/>
      <c r="D747" s="5"/>
      <c r="E747" s="5"/>
      <c r="F747" s="138"/>
      <c r="G747" s="79"/>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row>
    <row r="748" spans="1:35" ht="15.75" customHeight="1">
      <c r="A748" s="5"/>
      <c r="B748" s="5"/>
      <c r="C748" s="120"/>
      <c r="D748" s="5"/>
      <c r="E748" s="5"/>
      <c r="F748" s="138"/>
      <c r="G748" s="79"/>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row>
    <row r="749" spans="1:35" ht="15.75" customHeight="1">
      <c r="A749" s="5"/>
      <c r="B749" s="5"/>
      <c r="C749" s="120"/>
      <c r="D749" s="5"/>
      <c r="E749" s="5"/>
      <c r="F749" s="138"/>
      <c r="G749" s="79"/>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row>
    <row r="750" spans="1:35" ht="15.75" customHeight="1">
      <c r="A750" s="5"/>
      <c r="B750" s="5"/>
      <c r="C750" s="120"/>
      <c r="D750" s="5"/>
      <c r="E750" s="5"/>
      <c r="F750" s="138"/>
      <c r="G750" s="79"/>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row>
    <row r="751" spans="1:35" ht="15.75" customHeight="1">
      <c r="A751" s="5"/>
      <c r="B751" s="5"/>
      <c r="C751" s="120"/>
      <c r="D751" s="5"/>
      <c r="E751" s="5"/>
      <c r="F751" s="138"/>
      <c r="G751" s="79"/>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row>
    <row r="752" spans="1:35" ht="15.75" customHeight="1">
      <c r="A752" s="5"/>
      <c r="B752" s="5"/>
      <c r="C752" s="120"/>
      <c r="D752" s="5"/>
      <c r="E752" s="5"/>
      <c r="F752" s="138"/>
      <c r="G752" s="79"/>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row>
    <row r="753" spans="1:35" ht="15.75" customHeight="1">
      <c r="A753" s="5"/>
      <c r="B753" s="5"/>
      <c r="C753" s="120"/>
      <c r="D753" s="5"/>
      <c r="E753" s="5"/>
      <c r="F753" s="138"/>
      <c r="G753" s="79"/>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row>
    <row r="754" spans="1:35" ht="15.75" customHeight="1">
      <c r="A754" s="5"/>
      <c r="B754" s="5"/>
      <c r="C754" s="120"/>
      <c r="D754" s="5"/>
      <c r="E754" s="5"/>
      <c r="F754" s="138"/>
      <c r="G754" s="79"/>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row>
    <row r="755" spans="1:35" ht="15.75" customHeight="1">
      <c r="A755" s="5"/>
      <c r="B755" s="5"/>
      <c r="C755" s="120"/>
      <c r="D755" s="5"/>
      <c r="E755" s="5"/>
      <c r="F755" s="138"/>
      <c r="G755" s="79"/>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row>
    <row r="756" spans="1:35" ht="15.75" customHeight="1">
      <c r="A756" s="5"/>
      <c r="B756" s="5"/>
      <c r="C756" s="120"/>
      <c r="D756" s="5"/>
      <c r="E756" s="5"/>
      <c r="F756" s="138"/>
      <c r="G756" s="79"/>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row>
    <row r="757" spans="1:35" ht="15.75" customHeight="1">
      <c r="A757" s="5"/>
      <c r="B757" s="5"/>
      <c r="C757" s="120"/>
      <c r="D757" s="5"/>
      <c r="E757" s="5"/>
      <c r="F757" s="138"/>
      <c r="G757" s="79"/>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row>
    <row r="758" spans="1:35" ht="15.75" customHeight="1">
      <c r="A758" s="5"/>
      <c r="B758" s="5"/>
      <c r="C758" s="120"/>
      <c r="D758" s="5"/>
      <c r="E758" s="5"/>
      <c r="F758" s="138"/>
      <c r="G758" s="79"/>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row>
    <row r="759" spans="1:35" ht="15.75" customHeight="1">
      <c r="A759" s="5"/>
      <c r="B759" s="5"/>
      <c r="C759" s="120"/>
      <c r="D759" s="5"/>
      <c r="E759" s="5"/>
      <c r="F759" s="138"/>
      <c r="G759" s="79"/>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row>
    <row r="760" spans="1:35" ht="15.75" customHeight="1">
      <c r="A760" s="5"/>
      <c r="B760" s="5"/>
      <c r="C760" s="120"/>
      <c r="D760" s="5"/>
      <c r="E760" s="5"/>
      <c r="F760" s="138"/>
      <c r="G760" s="79"/>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row>
    <row r="761" spans="1:35" ht="15.75" customHeight="1">
      <c r="A761" s="5"/>
      <c r="B761" s="5"/>
      <c r="C761" s="120"/>
      <c r="D761" s="5"/>
      <c r="E761" s="5"/>
      <c r="F761" s="138"/>
      <c r="G761" s="79"/>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row>
    <row r="762" spans="1:35" ht="15.75" customHeight="1">
      <c r="A762" s="5"/>
      <c r="B762" s="5"/>
      <c r="C762" s="120"/>
      <c r="D762" s="5"/>
      <c r="E762" s="5"/>
      <c r="F762" s="138"/>
      <c r="G762" s="79"/>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row>
    <row r="763" spans="1:35" ht="15.75" customHeight="1">
      <c r="A763" s="5"/>
      <c r="B763" s="5"/>
      <c r="C763" s="120"/>
      <c r="D763" s="5"/>
      <c r="E763" s="5"/>
      <c r="F763" s="138"/>
      <c r="G763" s="79"/>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row>
    <row r="764" spans="1:35" ht="15.75" customHeight="1">
      <c r="A764" s="5"/>
      <c r="B764" s="5"/>
      <c r="C764" s="120"/>
      <c r="D764" s="5"/>
      <c r="E764" s="5"/>
      <c r="F764" s="138"/>
      <c r="G764" s="79"/>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row>
    <row r="765" spans="1:35" ht="15.75" customHeight="1">
      <c r="A765" s="5"/>
      <c r="B765" s="5"/>
      <c r="C765" s="120"/>
      <c r="D765" s="5"/>
      <c r="E765" s="5"/>
      <c r="F765" s="138"/>
      <c r="G765" s="79"/>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row>
    <row r="766" spans="1:35" ht="15.75" customHeight="1">
      <c r="A766" s="5"/>
      <c r="B766" s="5"/>
      <c r="C766" s="120"/>
      <c r="D766" s="5"/>
      <c r="E766" s="5"/>
      <c r="F766" s="138"/>
      <c r="G766" s="79"/>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row>
    <row r="767" spans="1:35" ht="15.75" customHeight="1">
      <c r="A767" s="5"/>
      <c r="B767" s="5"/>
      <c r="C767" s="120"/>
      <c r="D767" s="5"/>
      <c r="E767" s="5"/>
      <c r="F767" s="138"/>
      <c r="G767" s="79"/>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row>
    <row r="768" spans="1:35" ht="15.75" customHeight="1">
      <c r="A768" s="5"/>
      <c r="B768" s="5"/>
      <c r="C768" s="120"/>
      <c r="D768" s="5"/>
      <c r="E768" s="5"/>
      <c r="F768" s="138"/>
      <c r="G768" s="79"/>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row>
    <row r="769" spans="1:35" ht="15.75" customHeight="1">
      <c r="A769" s="5"/>
      <c r="B769" s="5"/>
      <c r="C769" s="120"/>
      <c r="D769" s="5"/>
      <c r="E769" s="5"/>
      <c r="F769" s="138"/>
      <c r="G769" s="79"/>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row>
    <row r="770" spans="1:35" ht="15.75" customHeight="1">
      <c r="A770" s="5"/>
      <c r="B770" s="5"/>
      <c r="C770" s="120"/>
      <c r="D770" s="5"/>
      <c r="E770" s="5"/>
      <c r="F770" s="138"/>
      <c r="G770" s="79"/>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row>
    <row r="771" spans="1:35" ht="15.75" customHeight="1">
      <c r="A771" s="5"/>
      <c r="B771" s="5"/>
      <c r="C771" s="120"/>
      <c r="D771" s="5"/>
      <c r="E771" s="5"/>
      <c r="F771" s="138"/>
      <c r="G771" s="79"/>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row>
    <row r="772" spans="1:35" ht="15.75" customHeight="1">
      <c r="A772" s="5"/>
      <c r="B772" s="5"/>
      <c r="C772" s="120"/>
      <c r="D772" s="5"/>
      <c r="E772" s="5"/>
      <c r="F772" s="138"/>
      <c r="G772" s="79"/>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row>
    <row r="773" spans="1:35" ht="15.75" customHeight="1">
      <c r="A773" s="5"/>
      <c r="B773" s="5"/>
      <c r="C773" s="120"/>
      <c r="D773" s="5"/>
      <c r="E773" s="5"/>
      <c r="F773" s="138"/>
      <c r="G773" s="79"/>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row>
    <row r="774" spans="1:35" ht="15.75" customHeight="1">
      <c r="A774" s="5"/>
      <c r="B774" s="5"/>
      <c r="C774" s="120"/>
      <c r="D774" s="5"/>
      <c r="E774" s="5"/>
      <c r="F774" s="138"/>
      <c r="G774" s="79"/>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row>
    <row r="775" spans="1:35" ht="15.75" customHeight="1">
      <c r="A775" s="5"/>
      <c r="B775" s="5"/>
      <c r="C775" s="120"/>
      <c r="D775" s="5"/>
      <c r="E775" s="5"/>
      <c r="F775" s="138"/>
      <c r="G775" s="79"/>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row>
    <row r="776" spans="1:35" ht="15.75" customHeight="1">
      <c r="A776" s="5"/>
      <c r="B776" s="5"/>
      <c r="C776" s="120"/>
      <c r="D776" s="5"/>
      <c r="E776" s="5"/>
      <c r="F776" s="138"/>
      <c r="G776" s="79"/>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row>
    <row r="777" spans="1:35" ht="15.75" customHeight="1">
      <c r="A777" s="5"/>
      <c r="B777" s="5"/>
      <c r="C777" s="120"/>
      <c r="D777" s="5"/>
      <c r="E777" s="5"/>
      <c r="F777" s="138"/>
      <c r="G777" s="79"/>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row>
    <row r="778" spans="1:35" ht="15.75" customHeight="1">
      <c r="A778" s="5"/>
      <c r="B778" s="5"/>
      <c r="C778" s="120"/>
      <c r="D778" s="5"/>
      <c r="E778" s="5"/>
      <c r="F778" s="138"/>
      <c r="G778" s="79"/>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row>
    <row r="779" spans="1:35" ht="15.75" customHeight="1">
      <c r="A779" s="5"/>
      <c r="B779" s="5"/>
      <c r="C779" s="120"/>
      <c r="D779" s="5"/>
      <c r="E779" s="5"/>
      <c r="F779" s="138"/>
      <c r="G779" s="79"/>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row>
    <row r="780" spans="1:35" ht="15.75" customHeight="1">
      <c r="A780" s="5"/>
      <c r="B780" s="5"/>
      <c r="C780" s="120"/>
      <c r="D780" s="5"/>
      <c r="E780" s="5"/>
      <c r="F780" s="138"/>
      <c r="G780" s="79"/>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row>
    <row r="781" spans="1:35" ht="15.75" customHeight="1">
      <c r="A781" s="5"/>
      <c r="B781" s="5"/>
      <c r="C781" s="120"/>
      <c r="D781" s="5"/>
      <c r="E781" s="5"/>
      <c r="F781" s="138"/>
      <c r="G781" s="79"/>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row>
    <row r="782" spans="1:35" ht="15.75" customHeight="1">
      <c r="A782" s="5"/>
      <c r="B782" s="5"/>
      <c r="C782" s="120"/>
      <c r="D782" s="5"/>
      <c r="E782" s="5"/>
      <c r="F782" s="138"/>
      <c r="G782" s="79"/>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row>
    <row r="783" spans="1:35" ht="15.75" customHeight="1">
      <c r="A783" s="5"/>
      <c r="B783" s="5"/>
      <c r="C783" s="120"/>
      <c r="D783" s="5"/>
      <c r="E783" s="5"/>
      <c r="F783" s="138"/>
      <c r="G783" s="79"/>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row>
    <row r="784" spans="1:35" ht="15.75" customHeight="1">
      <c r="A784" s="5"/>
      <c r="B784" s="5"/>
      <c r="C784" s="120"/>
      <c r="D784" s="5"/>
      <c r="E784" s="5"/>
      <c r="F784" s="138"/>
      <c r="G784" s="79"/>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row>
    <row r="785" spans="1:35" ht="15.75" customHeight="1">
      <c r="A785" s="5"/>
      <c r="B785" s="5"/>
      <c r="C785" s="120"/>
      <c r="D785" s="5"/>
      <c r="E785" s="5"/>
      <c r="F785" s="138"/>
      <c r="G785" s="79"/>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row>
    <row r="786" spans="1:35" ht="15.75" customHeight="1">
      <c r="A786" s="5"/>
      <c r="B786" s="5"/>
      <c r="C786" s="120"/>
      <c r="D786" s="5"/>
      <c r="E786" s="5"/>
      <c r="F786" s="138"/>
      <c r="G786" s="79"/>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row>
    <row r="787" spans="1:35" ht="15.75" customHeight="1">
      <c r="A787" s="5"/>
      <c r="B787" s="5"/>
      <c r="C787" s="120"/>
      <c r="D787" s="5"/>
      <c r="E787" s="5"/>
      <c r="F787" s="138"/>
      <c r="G787" s="79"/>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row>
    <row r="788" spans="1:35" ht="15.75" customHeight="1">
      <c r="A788" s="5"/>
      <c r="B788" s="5"/>
      <c r="C788" s="120"/>
      <c r="D788" s="5"/>
      <c r="E788" s="5"/>
      <c r="F788" s="138"/>
      <c r="G788" s="79"/>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row>
    <row r="789" spans="1:35" ht="15.75" customHeight="1">
      <c r="A789" s="5"/>
      <c r="B789" s="5"/>
      <c r="C789" s="120"/>
      <c r="D789" s="5"/>
      <c r="E789" s="5"/>
      <c r="F789" s="138"/>
      <c r="G789" s="79"/>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row>
    <row r="790" spans="1:35" ht="15.75" customHeight="1">
      <c r="A790" s="5"/>
      <c r="B790" s="5"/>
      <c r="C790" s="120"/>
      <c r="D790" s="5"/>
      <c r="E790" s="5"/>
      <c r="F790" s="138"/>
      <c r="G790" s="79"/>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row>
    <row r="791" spans="1:35" ht="15.75" customHeight="1">
      <c r="A791" s="5"/>
      <c r="B791" s="5"/>
      <c r="C791" s="120"/>
      <c r="D791" s="5"/>
      <c r="E791" s="5"/>
      <c r="F791" s="138"/>
      <c r="G791" s="79"/>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row>
    <row r="792" spans="1:35" ht="15.75" customHeight="1">
      <c r="A792" s="5"/>
      <c r="B792" s="5"/>
      <c r="C792" s="120"/>
      <c r="D792" s="5"/>
      <c r="E792" s="5"/>
      <c r="F792" s="138"/>
      <c r="G792" s="79"/>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row>
    <row r="793" spans="1:35" ht="15.75" customHeight="1">
      <c r="A793" s="5"/>
      <c r="B793" s="5"/>
      <c r="C793" s="120"/>
      <c r="D793" s="5"/>
      <c r="E793" s="5"/>
      <c r="F793" s="138"/>
      <c r="G793" s="79"/>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row>
    <row r="794" spans="1:35" ht="15.75" customHeight="1">
      <c r="A794" s="5"/>
      <c r="B794" s="5"/>
      <c r="C794" s="120"/>
      <c r="D794" s="5"/>
      <c r="E794" s="5"/>
      <c r="F794" s="138"/>
      <c r="G794" s="79"/>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row>
    <row r="795" spans="1:35" ht="15.75" customHeight="1">
      <c r="A795" s="5"/>
      <c r="B795" s="5"/>
      <c r="C795" s="120"/>
      <c r="D795" s="5"/>
      <c r="E795" s="5"/>
      <c r="F795" s="138"/>
      <c r="G795" s="79"/>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row>
    <row r="796" spans="1:35" ht="15.75" customHeight="1">
      <c r="A796" s="5"/>
      <c r="B796" s="5"/>
      <c r="C796" s="120"/>
      <c r="D796" s="5"/>
      <c r="E796" s="5"/>
      <c r="F796" s="138"/>
      <c r="G796" s="79"/>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row>
    <row r="797" spans="1:35" ht="15.75" customHeight="1">
      <c r="A797" s="5"/>
      <c r="B797" s="5"/>
      <c r="C797" s="120"/>
      <c r="D797" s="5"/>
      <c r="E797" s="5"/>
      <c r="F797" s="138"/>
      <c r="G797" s="79"/>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row>
    <row r="798" spans="1:35" ht="15.75" customHeight="1">
      <c r="A798" s="5"/>
      <c r="B798" s="5"/>
      <c r="C798" s="120"/>
      <c r="D798" s="5"/>
      <c r="E798" s="5"/>
      <c r="F798" s="138"/>
      <c r="G798" s="79"/>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row>
    <row r="799" spans="1:35" ht="15.75" customHeight="1">
      <c r="A799" s="5"/>
      <c r="B799" s="5"/>
      <c r="C799" s="120"/>
      <c r="D799" s="5"/>
      <c r="E799" s="5"/>
      <c r="F799" s="138"/>
      <c r="G799" s="79"/>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row>
    <row r="800" spans="1:35" ht="15.75" customHeight="1">
      <c r="A800" s="5"/>
      <c r="B800" s="5"/>
      <c r="C800" s="120"/>
      <c r="D800" s="5"/>
      <c r="E800" s="5"/>
      <c r="F800" s="138"/>
      <c r="G800" s="79"/>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row>
    <row r="801" spans="1:35" ht="15.75" customHeight="1">
      <c r="A801" s="5"/>
      <c r="B801" s="5"/>
      <c r="C801" s="120"/>
      <c r="D801" s="5"/>
      <c r="E801" s="5"/>
      <c r="F801" s="138"/>
      <c r="G801" s="79"/>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row>
    <row r="802" spans="1:35" ht="15.75" customHeight="1">
      <c r="A802" s="5"/>
      <c r="B802" s="5"/>
      <c r="C802" s="120"/>
      <c r="D802" s="5"/>
      <c r="E802" s="5"/>
      <c r="F802" s="138"/>
      <c r="G802" s="79"/>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row>
    <row r="803" spans="1:35" ht="15.75" customHeight="1">
      <c r="A803" s="5"/>
      <c r="B803" s="5"/>
      <c r="C803" s="120"/>
      <c r="D803" s="5"/>
      <c r="E803" s="5"/>
      <c r="F803" s="138"/>
      <c r="G803" s="79"/>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row>
    <row r="804" spans="1:35" ht="15.75" customHeight="1">
      <c r="A804" s="5"/>
      <c r="B804" s="5"/>
      <c r="C804" s="120"/>
      <c r="D804" s="5"/>
      <c r="E804" s="5"/>
      <c r="F804" s="138"/>
      <c r="G804" s="79"/>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row>
    <row r="805" spans="1:35" ht="15.75" customHeight="1">
      <c r="A805" s="5"/>
      <c r="B805" s="5"/>
      <c r="C805" s="120"/>
      <c r="D805" s="5"/>
      <c r="E805" s="5"/>
      <c r="F805" s="138"/>
      <c r="G805" s="79"/>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row>
    <row r="806" spans="1:35" ht="15.75" customHeight="1">
      <c r="A806" s="5"/>
      <c r="B806" s="5"/>
      <c r="C806" s="120"/>
      <c r="D806" s="5"/>
      <c r="E806" s="5"/>
      <c r="F806" s="138"/>
      <c r="G806" s="79"/>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row>
    <row r="807" spans="1:35" ht="15.75" customHeight="1">
      <c r="A807" s="5"/>
      <c r="B807" s="5"/>
      <c r="C807" s="120"/>
      <c r="D807" s="5"/>
      <c r="E807" s="5"/>
      <c r="F807" s="138"/>
      <c r="G807" s="79"/>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row>
    <row r="808" spans="1:35" ht="15.75" customHeight="1">
      <c r="A808" s="5"/>
      <c r="B808" s="5"/>
      <c r="C808" s="120"/>
      <c r="D808" s="5"/>
      <c r="E808" s="5"/>
      <c r="F808" s="138"/>
      <c r="G808" s="79"/>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row>
    <row r="809" spans="1:35" ht="15.75" customHeight="1">
      <c r="A809" s="5"/>
      <c r="B809" s="5"/>
      <c r="C809" s="120"/>
      <c r="D809" s="5"/>
      <c r="E809" s="5"/>
      <c r="F809" s="138"/>
      <c r="G809" s="79"/>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row>
    <row r="810" spans="1:35" ht="15.75" customHeight="1">
      <c r="A810" s="5"/>
      <c r="B810" s="5"/>
      <c r="C810" s="120"/>
      <c r="D810" s="5"/>
      <c r="E810" s="5"/>
      <c r="F810" s="138"/>
      <c r="G810" s="79"/>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row>
    <row r="811" spans="1:35" ht="15.75" customHeight="1">
      <c r="A811" s="5"/>
      <c r="B811" s="5"/>
      <c r="C811" s="120"/>
      <c r="D811" s="5"/>
      <c r="E811" s="5"/>
      <c r="F811" s="138"/>
      <c r="G811" s="79"/>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row>
    <row r="812" spans="1:35" ht="15.75" customHeight="1">
      <c r="A812" s="5"/>
      <c r="B812" s="5"/>
      <c r="C812" s="120"/>
      <c r="D812" s="5"/>
      <c r="E812" s="5"/>
      <c r="F812" s="138"/>
      <c r="G812" s="79"/>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row>
    <row r="813" spans="1:35" ht="15.75" customHeight="1">
      <c r="A813" s="5"/>
      <c r="B813" s="5"/>
      <c r="C813" s="120"/>
      <c r="D813" s="5"/>
      <c r="E813" s="5"/>
      <c r="F813" s="138"/>
      <c r="G813" s="79"/>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row>
    <row r="814" spans="1:35" ht="15.75" customHeight="1">
      <c r="A814" s="5"/>
      <c r="B814" s="5"/>
      <c r="C814" s="120"/>
      <c r="D814" s="5"/>
      <c r="E814" s="5"/>
      <c r="F814" s="138"/>
      <c r="G814" s="79"/>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row>
    <row r="815" spans="1:35" ht="15.75" customHeight="1">
      <c r="A815" s="5"/>
      <c r="B815" s="5"/>
      <c r="C815" s="120"/>
      <c r="D815" s="5"/>
      <c r="E815" s="5"/>
      <c r="F815" s="138"/>
      <c r="G815" s="79"/>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row>
    <row r="816" spans="1:35" ht="15.75" customHeight="1">
      <c r="A816" s="5"/>
      <c r="B816" s="5"/>
      <c r="C816" s="120"/>
      <c r="D816" s="5"/>
      <c r="E816" s="5"/>
      <c r="F816" s="138"/>
      <c r="G816" s="79"/>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row>
    <row r="817" spans="1:35" ht="15.75" customHeight="1">
      <c r="A817" s="5"/>
      <c r="B817" s="5"/>
      <c r="C817" s="120"/>
      <c r="D817" s="5"/>
      <c r="E817" s="5"/>
      <c r="F817" s="138"/>
      <c r="G817" s="79"/>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row>
    <row r="818" spans="1:35" ht="15.75" customHeight="1">
      <c r="A818" s="5"/>
      <c r="B818" s="5"/>
      <c r="C818" s="120"/>
      <c r="D818" s="5"/>
      <c r="E818" s="5"/>
      <c r="F818" s="138"/>
      <c r="G818" s="79"/>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row>
    <row r="819" spans="1:35" ht="15.75" customHeight="1">
      <c r="A819" s="5"/>
      <c r="B819" s="5"/>
      <c r="C819" s="120"/>
      <c r="D819" s="5"/>
      <c r="E819" s="5"/>
      <c r="F819" s="138"/>
      <c r="G819" s="79"/>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row>
    <row r="820" spans="1:35" ht="15.75" customHeight="1">
      <c r="A820" s="5"/>
      <c r="B820" s="5"/>
      <c r="C820" s="120"/>
      <c r="D820" s="5"/>
      <c r="E820" s="5"/>
      <c r="F820" s="138"/>
      <c r="G820" s="79"/>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row>
    <row r="821" spans="1:35" ht="15.75" customHeight="1">
      <c r="A821" s="5"/>
      <c r="B821" s="5"/>
      <c r="C821" s="120"/>
      <c r="D821" s="5"/>
      <c r="E821" s="5"/>
      <c r="F821" s="138"/>
      <c r="G821" s="79"/>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row>
    <row r="822" spans="1:35" ht="15.75" customHeight="1">
      <c r="A822" s="5"/>
      <c r="B822" s="5"/>
      <c r="C822" s="120"/>
      <c r="D822" s="5"/>
      <c r="E822" s="5"/>
      <c r="F822" s="138"/>
      <c r="G822" s="79"/>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row>
    <row r="823" spans="1:35" ht="15.75" customHeight="1">
      <c r="A823" s="5"/>
      <c r="B823" s="5"/>
      <c r="C823" s="120"/>
      <c r="D823" s="5"/>
      <c r="E823" s="5"/>
      <c r="F823" s="138"/>
      <c r="G823" s="79"/>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row>
    <row r="824" spans="1:35" ht="15.75" customHeight="1">
      <c r="A824" s="5"/>
      <c r="B824" s="5"/>
      <c r="C824" s="120"/>
      <c r="D824" s="5"/>
      <c r="E824" s="5"/>
      <c r="F824" s="138"/>
      <c r="G824" s="79"/>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row>
    <row r="825" spans="1:35" ht="15.75" customHeight="1">
      <c r="A825" s="5"/>
      <c r="B825" s="5"/>
      <c r="C825" s="120"/>
      <c r="D825" s="5"/>
      <c r="E825" s="5"/>
      <c r="F825" s="138"/>
      <c r="G825" s="79"/>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row>
    <row r="826" spans="1:35" ht="15.75" customHeight="1">
      <c r="A826" s="5"/>
      <c r="B826" s="5"/>
      <c r="C826" s="120"/>
      <c r="D826" s="5"/>
      <c r="E826" s="5"/>
      <c r="F826" s="138"/>
      <c r="G826" s="79"/>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row>
    <row r="827" spans="1:35" ht="15.75" customHeight="1">
      <c r="A827" s="5"/>
      <c r="B827" s="5"/>
      <c r="C827" s="120"/>
      <c r="D827" s="5"/>
      <c r="E827" s="5"/>
      <c r="F827" s="138"/>
      <c r="G827" s="79"/>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row>
    <row r="828" spans="1:35" ht="15.75" customHeight="1">
      <c r="A828" s="5"/>
      <c r="B828" s="5"/>
      <c r="C828" s="120"/>
      <c r="D828" s="5"/>
      <c r="E828" s="5"/>
      <c r="F828" s="138"/>
      <c r="G828" s="79"/>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row>
    <row r="829" spans="1:35" ht="15.75" customHeight="1">
      <c r="A829" s="5"/>
      <c r="B829" s="5"/>
      <c r="C829" s="120"/>
      <c r="D829" s="5"/>
      <c r="E829" s="5"/>
      <c r="F829" s="138"/>
      <c r="G829" s="79"/>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row>
    <row r="830" spans="1:35" ht="15.75" customHeight="1">
      <c r="A830" s="5"/>
      <c r="B830" s="5"/>
      <c r="C830" s="120"/>
      <c r="D830" s="5"/>
      <c r="E830" s="5"/>
      <c r="F830" s="138"/>
      <c r="G830" s="79"/>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row>
    <row r="831" spans="1:35" ht="15.75" customHeight="1">
      <c r="A831" s="5"/>
      <c r="B831" s="5"/>
      <c r="C831" s="120"/>
      <c r="D831" s="5"/>
      <c r="E831" s="5"/>
      <c r="F831" s="138"/>
      <c r="G831" s="79"/>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row>
    <row r="832" spans="1:35" ht="15.75" customHeight="1">
      <c r="A832" s="5"/>
      <c r="B832" s="5"/>
      <c r="C832" s="120"/>
      <c r="D832" s="5"/>
      <c r="E832" s="5"/>
      <c r="F832" s="138"/>
      <c r="G832" s="79"/>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row>
    <row r="833" spans="1:35" ht="15.75" customHeight="1">
      <c r="A833" s="5"/>
      <c r="B833" s="5"/>
      <c r="C833" s="120"/>
      <c r="D833" s="5"/>
      <c r="E833" s="5"/>
      <c r="F833" s="138"/>
      <c r="G833" s="79"/>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row>
    <row r="834" spans="1:35" ht="15.75" customHeight="1">
      <c r="A834" s="5"/>
      <c r="B834" s="5"/>
      <c r="C834" s="120"/>
      <c r="D834" s="5"/>
      <c r="E834" s="5"/>
      <c r="F834" s="138"/>
      <c r="G834" s="79"/>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row>
    <row r="835" spans="1:35" ht="15.75" customHeight="1">
      <c r="A835" s="5"/>
      <c r="B835" s="5"/>
      <c r="C835" s="120"/>
      <c r="D835" s="5"/>
      <c r="E835" s="5"/>
      <c r="F835" s="138"/>
      <c r="G835" s="79"/>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row>
    <row r="836" spans="1:35" ht="15.75" customHeight="1">
      <c r="A836" s="5"/>
      <c r="B836" s="5"/>
      <c r="C836" s="120"/>
      <c r="D836" s="5"/>
      <c r="E836" s="5"/>
      <c r="F836" s="138"/>
      <c r="G836" s="79"/>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row>
    <row r="837" spans="1:35" ht="15.75" customHeight="1">
      <c r="A837" s="5"/>
      <c r="B837" s="5"/>
      <c r="C837" s="120"/>
      <c r="D837" s="5"/>
      <c r="E837" s="5"/>
      <c r="F837" s="138"/>
      <c r="G837" s="79"/>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row>
    <row r="838" spans="1:35" ht="15.75" customHeight="1">
      <c r="A838" s="5"/>
      <c r="B838" s="5"/>
      <c r="C838" s="120"/>
      <c r="D838" s="5"/>
      <c r="E838" s="5"/>
      <c r="F838" s="138"/>
      <c r="G838" s="79"/>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row>
    <row r="839" spans="1:35" ht="15.75" customHeight="1">
      <c r="A839" s="5"/>
      <c r="B839" s="5"/>
      <c r="C839" s="120"/>
      <c r="D839" s="5"/>
      <c r="E839" s="5"/>
      <c r="F839" s="138"/>
      <c r="G839" s="79"/>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row>
    <row r="840" spans="1:35" ht="15.75" customHeight="1">
      <c r="A840" s="5"/>
      <c r="B840" s="5"/>
      <c r="C840" s="120"/>
      <c r="D840" s="5"/>
      <c r="E840" s="5"/>
      <c r="F840" s="138"/>
      <c r="G840" s="79"/>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row>
    <row r="841" spans="1:35" ht="15.75" customHeight="1">
      <c r="A841" s="5"/>
      <c r="B841" s="5"/>
      <c r="C841" s="120"/>
      <c r="D841" s="5"/>
      <c r="E841" s="5"/>
      <c r="F841" s="138"/>
      <c r="G841" s="79"/>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row>
    <row r="842" spans="1:35" ht="15.75" customHeight="1">
      <c r="A842" s="5"/>
      <c r="B842" s="5"/>
      <c r="C842" s="120"/>
      <c r="D842" s="5"/>
      <c r="E842" s="5"/>
      <c r="F842" s="138"/>
      <c r="G842" s="79"/>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row>
    <row r="843" spans="1:35" ht="15.75" customHeight="1">
      <c r="A843" s="5"/>
      <c r="B843" s="5"/>
      <c r="C843" s="120"/>
      <c r="D843" s="5"/>
      <c r="E843" s="5"/>
      <c r="F843" s="138"/>
      <c r="G843" s="79"/>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row>
    <row r="844" spans="1:35" ht="15.75" customHeight="1">
      <c r="A844" s="5"/>
      <c r="B844" s="5"/>
      <c r="C844" s="120"/>
      <c r="D844" s="5"/>
      <c r="E844" s="5"/>
      <c r="F844" s="138"/>
      <c r="G844" s="79"/>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row>
    <row r="845" spans="1:35" ht="15.75" customHeight="1">
      <c r="A845" s="5"/>
      <c r="B845" s="5"/>
      <c r="C845" s="120"/>
      <c r="D845" s="5"/>
      <c r="E845" s="5"/>
      <c r="F845" s="138"/>
      <c r="G845" s="79"/>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row>
    <row r="846" spans="1:35" ht="15.75" customHeight="1">
      <c r="A846" s="5"/>
      <c r="B846" s="5"/>
      <c r="C846" s="120"/>
      <c r="D846" s="5"/>
      <c r="E846" s="5"/>
      <c r="F846" s="138"/>
      <c r="G846" s="79"/>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row>
    <row r="847" spans="1:35" ht="15.75" customHeight="1">
      <c r="A847" s="5"/>
      <c r="B847" s="5"/>
      <c r="C847" s="120"/>
      <c r="D847" s="5"/>
      <c r="E847" s="5"/>
      <c r="F847" s="138"/>
      <c r="G847" s="79"/>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row>
    <row r="848" spans="1:35" ht="15.75" customHeight="1">
      <c r="A848" s="5"/>
      <c r="B848" s="5"/>
      <c r="C848" s="120"/>
      <c r="D848" s="5"/>
      <c r="E848" s="5"/>
      <c r="F848" s="138"/>
      <c r="G848" s="79"/>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row>
    <row r="849" spans="1:35" ht="15.75" customHeight="1">
      <c r="A849" s="5"/>
      <c r="B849" s="5"/>
      <c r="C849" s="120"/>
      <c r="D849" s="5"/>
      <c r="E849" s="5"/>
      <c r="F849" s="138"/>
      <c r="G849" s="79"/>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row>
    <row r="850" spans="1:35" ht="15.75" customHeight="1">
      <c r="A850" s="5"/>
      <c r="B850" s="5"/>
      <c r="C850" s="120"/>
      <c r="D850" s="5"/>
      <c r="E850" s="5"/>
      <c r="F850" s="138"/>
      <c r="G850" s="79"/>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row>
    <row r="851" spans="1:35" ht="15.75" customHeight="1">
      <c r="A851" s="5"/>
      <c r="B851" s="5"/>
      <c r="C851" s="120"/>
      <c r="D851" s="5"/>
      <c r="E851" s="5"/>
      <c r="F851" s="138"/>
      <c r="G851" s="79"/>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row>
    <row r="852" spans="1:35" ht="15.75" customHeight="1">
      <c r="A852" s="5"/>
      <c r="B852" s="5"/>
      <c r="C852" s="120"/>
      <c r="D852" s="5"/>
      <c r="E852" s="5"/>
      <c r="F852" s="138"/>
      <c r="G852" s="79"/>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row>
    <row r="853" spans="1:35" ht="15.75" customHeight="1">
      <c r="A853" s="5"/>
      <c r="B853" s="5"/>
      <c r="C853" s="120"/>
      <c r="D853" s="5"/>
      <c r="E853" s="5"/>
      <c r="F853" s="138"/>
      <c r="G853" s="79"/>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row>
    <row r="854" spans="1:35" ht="15.75" customHeight="1">
      <c r="A854" s="5"/>
      <c r="B854" s="5"/>
      <c r="C854" s="120"/>
      <c r="D854" s="5"/>
      <c r="E854" s="5"/>
      <c r="F854" s="138"/>
      <c r="G854" s="79"/>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row>
    <row r="855" spans="1:35" ht="15.75" customHeight="1">
      <c r="A855" s="5"/>
      <c r="B855" s="5"/>
      <c r="C855" s="120"/>
      <c r="D855" s="5"/>
      <c r="E855" s="5"/>
      <c r="F855" s="138"/>
      <c r="G855" s="79"/>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row>
    <row r="856" spans="1:35" ht="15.75" customHeight="1">
      <c r="A856" s="5"/>
      <c r="B856" s="5"/>
      <c r="C856" s="120"/>
      <c r="D856" s="5"/>
      <c r="E856" s="5"/>
      <c r="F856" s="138"/>
      <c r="G856" s="79"/>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row>
    <row r="857" spans="1:35" ht="15.75" customHeight="1">
      <c r="A857" s="5"/>
      <c r="B857" s="5"/>
      <c r="C857" s="120"/>
      <c r="D857" s="5"/>
      <c r="E857" s="5"/>
      <c r="F857" s="138"/>
      <c r="G857" s="79"/>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row>
    <row r="858" spans="1:35" ht="15.75" customHeight="1">
      <c r="A858" s="5"/>
      <c r="B858" s="5"/>
      <c r="C858" s="120"/>
      <c r="D858" s="5"/>
      <c r="E858" s="5"/>
      <c r="F858" s="138"/>
      <c r="G858" s="79"/>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row>
    <row r="859" spans="1:35" ht="15.75" customHeight="1">
      <c r="A859" s="5"/>
      <c r="B859" s="5"/>
      <c r="C859" s="120"/>
      <c r="D859" s="5"/>
      <c r="E859" s="5"/>
      <c r="F859" s="138"/>
      <c r="G859" s="79"/>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row>
    <row r="860" spans="1:35" ht="15.75" customHeight="1">
      <c r="A860" s="5"/>
      <c r="B860" s="5"/>
      <c r="C860" s="120"/>
      <c r="D860" s="5"/>
      <c r="E860" s="5"/>
      <c r="F860" s="138"/>
      <c r="G860" s="79"/>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row>
    <row r="861" spans="1:35" ht="15.75" customHeight="1">
      <c r="A861" s="5"/>
      <c r="B861" s="5"/>
      <c r="C861" s="120"/>
      <c r="D861" s="5"/>
      <c r="E861" s="5"/>
      <c r="F861" s="138"/>
      <c r="G861" s="79"/>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row>
    <row r="862" spans="1:35" ht="15.75" customHeight="1">
      <c r="A862" s="5"/>
      <c r="B862" s="5"/>
      <c r="C862" s="120"/>
      <c r="D862" s="5"/>
      <c r="E862" s="5"/>
      <c r="F862" s="138"/>
      <c r="G862" s="79"/>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row>
    <row r="863" spans="1:35" ht="15.75" customHeight="1">
      <c r="A863" s="5"/>
      <c r="B863" s="5"/>
      <c r="C863" s="120"/>
      <c r="D863" s="5"/>
      <c r="E863" s="5"/>
      <c r="F863" s="138"/>
      <c r="G863" s="79"/>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row>
    <row r="864" spans="1:35" ht="15.75" customHeight="1">
      <c r="A864" s="5"/>
      <c r="B864" s="5"/>
      <c r="C864" s="120"/>
      <c r="D864" s="5"/>
      <c r="E864" s="5"/>
      <c r="F864" s="138"/>
      <c r="G864" s="79"/>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row>
    <row r="865" spans="1:35" ht="15.75" customHeight="1">
      <c r="A865" s="5"/>
      <c r="B865" s="5"/>
      <c r="C865" s="120"/>
      <c r="D865" s="5"/>
      <c r="E865" s="5"/>
      <c r="F865" s="138"/>
      <c r="G865" s="79"/>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row>
    <row r="866" spans="1:35" ht="15.75" customHeight="1">
      <c r="A866" s="5"/>
      <c r="B866" s="5"/>
      <c r="C866" s="120"/>
      <c r="D866" s="5"/>
      <c r="E866" s="5"/>
      <c r="F866" s="138"/>
      <c r="G866" s="79"/>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row>
    <row r="867" spans="1:35" ht="15.75" customHeight="1">
      <c r="A867" s="5"/>
      <c r="B867" s="5"/>
      <c r="C867" s="120"/>
      <c r="D867" s="5"/>
      <c r="E867" s="5"/>
      <c r="F867" s="138"/>
      <c r="G867" s="79"/>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row>
    <row r="868" spans="1:35" ht="15.75" customHeight="1">
      <c r="A868" s="5"/>
      <c r="B868" s="5"/>
      <c r="C868" s="120"/>
      <c r="D868" s="5"/>
      <c r="E868" s="5"/>
      <c r="F868" s="138"/>
      <c r="G868" s="79"/>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row>
    <row r="869" spans="1:35" ht="15.75" customHeight="1">
      <c r="A869" s="5"/>
      <c r="B869" s="5"/>
      <c r="C869" s="120"/>
      <c r="D869" s="5"/>
      <c r="E869" s="5"/>
      <c r="F869" s="138"/>
      <c r="G869" s="79"/>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row>
    <row r="870" spans="1:35" ht="15.75" customHeight="1">
      <c r="A870" s="5"/>
      <c r="B870" s="5"/>
      <c r="C870" s="120"/>
      <c r="D870" s="5"/>
      <c r="E870" s="5"/>
      <c r="F870" s="138"/>
      <c r="G870" s="79"/>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row>
    <row r="871" spans="1:35" ht="15.75" customHeight="1">
      <c r="A871" s="5"/>
      <c r="B871" s="5"/>
      <c r="C871" s="120"/>
      <c r="D871" s="5"/>
      <c r="E871" s="5"/>
      <c r="F871" s="138"/>
      <c r="G871" s="79"/>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row>
    <row r="872" spans="1:35" ht="15.75" customHeight="1">
      <c r="A872" s="5"/>
      <c r="B872" s="5"/>
      <c r="C872" s="120"/>
      <c r="D872" s="5"/>
      <c r="E872" s="5"/>
      <c r="F872" s="138"/>
      <c r="G872" s="79"/>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row>
    <row r="873" spans="1:35" ht="15.75" customHeight="1">
      <c r="A873" s="5"/>
      <c r="B873" s="5"/>
      <c r="C873" s="120"/>
      <c r="D873" s="5"/>
      <c r="E873" s="5"/>
      <c r="F873" s="138"/>
      <c r="G873" s="79"/>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row>
    <row r="874" spans="1:35" ht="15.75" customHeight="1">
      <c r="A874" s="5"/>
      <c r="B874" s="5"/>
      <c r="C874" s="120"/>
      <c r="D874" s="5"/>
      <c r="E874" s="5"/>
      <c r="F874" s="138"/>
      <c r="G874" s="79"/>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row>
    <row r="875" spans="1:35" ht="15.75" customHeight="1">
      <c r="A875" s="5"/>
      <c r="B875" s="5"/>
      <c r="C875" s="120"/>
      <c r="D875" s="5"/>
      <c r="E875" s="5"/>
      <c r="F875" s="138"/>
      <c r="G875" s="79"/>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row>
    <row r="876" spans="1:35" ht="15.75" customHeight="1">
      <c r="A876" s="5"/>
      <c r="B876" s="5"/>
      <c r="C876" s="120"/>
      <c r="D876" s="5"/>
      <c r="E876" s="5"/>
      <c r="F876" s="138"/>
      <c r="G876" s="79"/>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row>
    <row r="877" spans="1:35" ht="15.75" customHeight="1">
      <c r="A877" s="5"/>
      <c r="B877" s="5"/>
      <c r="C877" s="120"/>
      <c r="D877" s="5"/>
      <c r="E877" s="5"/>
      <c r="F877" s="138"/>
      <c r="G877" s="79"/>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row>
    <row r="878" spans="1:35" ht="15.75" customHeight="1">
      <c r="A878" s="5"/>
      <c r="B878" s="5"/>
      <c r="C878" s="120"/>
      <c r="D878" s="5"/>
      <c r="E878" s="5"/>
      <c r="F878" s="138"/>
      <c r="G878" s="79"/>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row>
    <row r="879" spans="1:35" ht="15.75" customHeight="1">
      <c r="A879" s="5"/>
      <c r="B879" s="5"/>
      <c r="C879" s="120"/>
      <c r="D879" s="5"/>
      <c r="E879" s="5"/>
      <c r="F879" s="138"/>
      <c r="G879" s="79"/>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row>
    <row r="880" spans="1:35" ht="15.75" customHeight="1">
      <c r="A880" s="5"/>
      <c r="B880" s="5"/>
      <c r="C880" s="120"/>
      <c r="D880" s="5"/>
      <c r="E880" s="5"/>
      <c r="F880" s="138"/>
      <c r="G880" s="79"/>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row>
    <row r="881" spans="1:35" ht="15.75" customHeight="1">
      <c r="A881" s="5"/>
      <c r="B881" s="5"/>
      <c r="C881" s="120"/>
      <c r="D881" s="5"/>
      <c r="E881" s="5"/>
      <c r="F881" s="138"/>
      <c r="G881" s="79"/>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row>
    <row r="882" spans="1:35" ht="15.75" customHeight="1">
      <c r="A882" s="5"/>
      <c r="B882" s="5"/>
      <c r="C882" s="120"/>
      <c r="D882" s="5"/>
      <c r="E882" s="5"/>
      <c r="F882" s="138"/>
      <c r="G882" s="79"/>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row>
    <row r="883" spans="1:35" ht="15.75" customHeight="1">
      <c r="A883" s="5"/>
      <c r="B883" s="5"/>
      <c r="C883" s="120"/>
      <c r="D883" s="5"/>
      <c r="E883" s="5"/>
      <c r="F883" s="138"/>
      <c r="G883" s="79"/>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row>
    <row r="884" spans="1:35" ht="15.75" customHeight="1">
      <c r="A884" s="5"/>
      <c r="B884" s="5"/>
      <c r="C884" s="120"/>
      <c r="D884" s="5"/>
      <c r="E884" s="5"/>
      <c r="F884" s="138"/>
      <c r="G884" s="79"/>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row>
    <row r="885" spans="1:35" ht="15.75" customHeight="1">
      <c r="A885" s="5"/>
      <c r="B885" s="5"/>
      <c r="C885" s="120"/>
      <c r="D885" s="5"/>
      <c r="E885" s="5"/>
      <c r="F885" s="138"/>
      <c r="G885" s="79"/>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row>
    <row r="886" spans="1:35" ht="15.75" customHeight="1">
      <c r="A886" s="5"/>
      <c r="B886" s="5"/>
      <c r="C886" s="120"/>
      <c r="D886" s="5"/>
      <c r="E886" s="5"/>
      <c r="F886" s="138"/>
      <c r="G886" s="79"/>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row>
    <row r="887" spans="1:35" ht="15.75" customHeight="1">
      <c r="A887" s="5"/>
      <c r="B887" s="5"/>
      <c r="C887" s="120"/>
      <c r="D887" s="5"/>
      <c r="E887" s="5"/>
      <c r="F887" s="138"/>
      <c r="G887" s="79"/>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row>
    <row r="888" spans="1:35" ht="15.75" customHeight="1">
      <c r="A888" s="5"/>
      <c r="B888" s="5"/>
      <c r="C888" s="120"/>
      <c r="D888" s="5"/>
      <c r="E888" s="5"/>
      <c r="F888" s="138"/>
      <c r="G888" s="79"/>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row>
    <row r="889" spans="1:35" ht="15.75" customHeight="1">
      <c r="A889" s="5"/>
      <c r="B889" s="5"/>
      <c r="C889" s="120"/>
      <c r="D889" s="5"/>
      <c r="E889" s="5"/>
      <c r="F889" s="138"/>
      <c r="G889" s="79"/>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row>
    <row r="890" spans="1:35" ht="15.75" customHeight="1">
      <c r="A890" s="5"/>
      <c r="B890" s="5"/>
      <c r="C890" s="120"/>
      <c r="D890" s="5"/>
      <c r="E890" s="5"/>
      <c r="F890" s="138"/>
      <c r="G890" s="79"/>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row>
    <row r="891" spans="1:35" ht="15.75" customHeight="1">
      <c r="A891" s="5"/>
      <c r="B891" s="5"/>
      <c r="C891" s="120"/>
      <c r="D891" s="5"/>
      <c r="E891" s="5"/>
      <c r="F891" s="138"/>
      <c r="G891" s="79"/>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row>
    <row r="892" spans="1:35" ht="15.75" customHeight="1">
      <c r="A892" s="5"/>
      <c r="B892" s="5"/>
      <c r="C892" s="120"/>
      <c r="D892" s="5"/>
      <c r="E892" s="5"/>
      <c r="F892" s="138"/>
      <c r="G892" s="79"/>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row>
    <row r="893" spans="1:35" ht="15.75" customHeight="1">
      <c r="A893" s="5"/>
      <c r="B893" s="5"/>
      <c r="C893" s="120"/>
      <c r="D893" s="5"/>
      <c r="E893" s="5"/>
      <c r="F893" s="138"/>
      <c r="G893" s="79"/>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row>
    <row r="894" spans="1:35" ht="15.75" customHeight="1">
      <c r="A894" s="5"/>
      <c r="B894" s="5"/>
      <c r="C894" s="120"/>
      <c r="D894" s="5"/>
      <c r="E894" s="5"/>
      <c r="F894" s="138"/>
      <c r="G894" s="79"/>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row>
    <row r="895" spans="1:35" ht="15.75" customHeight="1">
      <c r="A895" s="5"/>
      <c r="B895" s="5"/>
      <c r="C895" s="120"/>
      <c r="D895" s="5"/>
      <c r="E895" s="5"/>
      <c r="F895" s="138"/>
      <c r="G895" s="79"/>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row>
    <row r="896" spans="1:35" ht="15.75" customHeight="1">
      <c r="A896" s="5"/>
      <c r="B896" s="5"/>
      <c r="C896" s="120"/>
      <c r="D896" s="5"/>
      <c r="E896" s="5"/>
      <c r="F896" s="138"/>
      <c r="G896" s="79"/>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row>
    <row r="897" spans="1:35" ht="15.75" customHeight="1">
      <c r="A897" s="5"/>
      <c r="B897" s="5"/>
      <c r="C897" s="120"/>
      <c r="D897" s="5"/>
      <c r="E897" s="5"/>
      <c r="F897" s="138"/>
      <c r="G897" s="79"/>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row>
    <row r="898" spans="1:35" ht="15.75" customHeight="1">
      <c r="A898" s="5"/>
      <c r="B898" s="5"/>
      <c r="C898" s="120"/>
      <c r="D898" s="5"/>
      <c r="E898" s="5"/>
      <c r="F898" s="138"/>
      <c r="G898" s="79"/>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row>
    <row r="899" spans="1:35" ht="15.75" customHeight="1">
      <c r="A899" s="5"/>
      <c r="B899" s="5"/>
      <c r="C899" s="120"/>
      <c r="D899" s="5"/>
      <c r="E899" s="5"/>
      <c r="F899" s="138"/>
      <c r="G899" s="79"/>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row>
    <row r="900" spans="1:35" ht="15.75" customHeight="1">
      <c r="A900" s="5"/>
      <c r="B900" s="5"/>
      <c r="C900" s="120"/>
      <c r="D900" s="5"/>
      <c r="E900" s="5"/>
      <c r="F900" s="138"/>
      <c r="G900" s="79"/>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row>
    <row r="901" spans="1:35" ht="15.75" customHeight="1">
      <c r="A901" s="5"/>
      <c r="B901" s="5"/>
      <c r="C901" s="120"/>
      <c r="D901" s="5"/>
      <c r="E901" s="5"/>
      <c r="F901" s="138"/>
      <c r="G901" s="79"/>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row>
    <row r="902" spans="1:35" ht="15.75" customHeight="1">
      <c r="A902" s="5"/>
      <c r="B902" s="5"/>
      <c r="C902" s="120"/>
      <c r="D902" s="5"/>
      <c r="E902" s="5"/>
      <c r="F902" s="138"/>
      <c r="G902" s="79"/>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row>
    <row r="903" spans="1:35" ht="15.75" customHeight="1">
      <c r="A903" s="5"/>
      <c r="B903" s="5"/>
      <c r="C903" s="120"/>
      <c r="D903" s="5"/>
      <c r="E903" s="5"/>
      <c r="F903" s="138"/>
      <c r="G903" s="79"/>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row>
    <row r="904" spans="1:35" ht="15.75" customHeight="1">
      <c r="A904" s="5"/>
      <c r="B904" s="5"/>
      <c r="C904" s="120"/>
      <c r="D904" s="5"/>
      <c r="E904" s="5"/>
      <c r="F904" s="138"/>
      <c r="G904" s="79"/>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row>
    <row r="905" spans="1:35" ht="15.75" customHeight="1">
      <c r="A905" s="5"/>
      <c r="B905" s="5"/>
      <c r="C905" s="120"/>
      <c r="D905" s="5"/>
      <c r="E905" s="5"/>
      <c r="F905" s="138"/>
      <c r="G905" s="79"/>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row>
    <row r="906" spans="1:35" ht="15.75" customHeight="1">
      <c r="A906" s="5"/>
      <c r="B906" s="5"/>
      <c r="C906" s="120"/>
      <c r="D906" s="5"/>
      <c r="E906" s="5"/>
      <c r="F906" s="138"/>
      <c r="G906" s="79"/>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row>
    <row r="907" spans="1:35" ht="15.75" customHeight="1">
      <c r="A907" s="5"/>
      <c r="B907" s="5"/>
      <c r="C907" s="120"/>
      <c r="D907" s="5"/>
      <c r="E907" s="5"/>
      <c r="F907" s="138"/>
      <c r="G907" s="79"/>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row>
    <row r="908" spans="1:35" ht="15.75" customHeight="1">
      <c r="A908" s="5"/>
      <c r="B908" s="5"/>
      <c r="C908" s="120"/>
      <c r="D908" s="5"/>
      <c r="E908" s="5"/>
      <c r="F908" s="138"/>
      <c r="G908" s="79"/>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row>
    <row r="909" spans="1:35" ht="15.75" customHeight="1">
      <c r="A909" s="5"/>
      <c r="B909" s="5"/>
      <c r="C909" s="120"/>
      <c r="D909" s="5"/>
      <c r="E909" s="5"/>
      <c r="F909" s="138"/>
      <c r="G909" s="79"/>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row>
    <row r="910" spans="1:35" ht="15.75" customHeight="1">
      <c r="A910" s="5"/>
      <c r="B910" s="5"/>
      <c r="C910" s="120"/>
      <c r="D910" s="5"/>
      <c r="E910" s="5"/>
      <c r="F910" s="138"/>
      <c r="G910" s="79"/>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row>
    <row r="911" spans="1:35" ht="15.75" customHeight="1">
      <c r="A911" s="5"/>
      <c r="B911" s="5"/>
      <c r="C911" s="120"/>
      <c r="D911" s="5"/>
      <c r="E911" s="5"/>
      <c r="F911" s="138"/>
      <c r="G911" s="79"/>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row>
    <row r="912" spans="1:35" ht="15.75" customHeight="1">
      <c r="A912" s="5"/>
      <c r="B912" s="5"/>
      <c r="C912" s="120"/>
      <c r="D912" s="5"/>
      <c r="E912" s="5"/>
      <c r="F912" s="138"/>
      <c r="G912" s="79"/>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row>
    <row r="913" spans="1:35" ht="15.75" customHeight="1">
      <c r="A913" s="5"/>
      <c r="B913" s="5"/>
      <c r="C913" s="120"/>
      <c r="D913" s="5"/>
      <c r="E913" s="5"/>
      <c r="F913" s="138"/>
      <c r="G913" s="79"/>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row>
    <row r="914" spans="1:35" ht="15.75" customHeight="1">
      <c r="A914" s="5"/>
      <c r="B914" s="5"/>
      <c r="C914" s="120"/>
      <c r="D914" s="5"/>
      <c r="E914" s="5"/>
      <c r="F914" s="138"/>
      <c r="G914" s="79"/>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row>
    <row r="915" spans="1:35" ht="15.75" customHeight="1">
      <c r="A915" s="5"/>
      <c r="B915" s="5"/>
      <c r="C915" s="120"/>
      <c r="D915" s="5"/>
      <c r="E915" s="5"/>
      <c r="F915" s="138"/>
      <c r="G915" s="79"/>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row>
    <row r="916" spans="1:35" ht="15.75" customHeight="1">
      <c r="A916" s="5"/>
      <c r="B916" s="5"/>
      <c r="C916" s="120"/>
      <c r="D916" s="5"/>
      <c r="E916" s="5"/>
      <c r="F916" s="138"/>
      <c r="G916" s="79"/>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row>
    <row r="917" spans="1:35" ht="15.75" customHeight="1">
      <c r="A917" s="5"/>
      <c r="B917" s="5"/>
      <c r="C917" s="120"/>
      <c r="D917" s="5"/>
      <c r="E917" s="5"/>
      <c r="F917" s="138"/>
      <c r="G917" s="79"/>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row>
    <row r="918" spans="1:35" ht="15.75" customHeight="1">
      <c r="A918" s="5"/>
      <c r="B918" s="5"/>
      <c r="C918" s="120"/>
      <c r="D918" s="5"/>
      <c r="E918" s="5"/>
      <c r="F918" s="138"/>
      <c r="G918" s="79"/>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row>
    <row r="919" spans="1:35" ht="15.75" customHeight="1">
      <c r="A919" s="5"/>
      <c r="B919" s="5"/>
      <c r="C919" s="120"/>
      <c r="D919" s="5"/>
      <c r="E919" s="5"/>
      <c r="F919" s="138"/>
      <c r="G919" s="79"/>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row>
    <row r="920" spans="1:35" ht="15.75" customHeight="1">
      <c r="A920" s="5"/>
      <c r="B920" s="5"/>
      <c r="C920" s="120"/>
      <c r="D920" s="5"/>
      <c r="E920" s="5"/>
      <c r="F920" s="138"/>
      <c r="G920" s="79"/>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row>
    <row r="921" spans="1:35" ht="15.75" customHeight="1">
      <c r="A921" s="5"/>
      <c r="B921" s="5"/>
      <c r="C921" s="120"/>
      <c r="D921" s="5"/>
      <c r="E921" s="5"/>
      <c r="F921" s="138"/>
      <c r="G921" s="79"/>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row>
    <row r="922" spans="1:35" ht="15.75" customHeight="1">
      <c r="A922" s="5"/>
      <c r="B922" s="5"/>
      <c r="C922" s="120"/>
      <c r="D922" s="5"/>
      <c r="E922" s="5"/>
      <c r="F922" s="138"/>
      <c r="G922" s="79"/>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row>
    <row r="923" spans="1:35" ht="15.75" customHeight="1">
      <c r="A923" s="5"/>
      <c r="B923" s="5"/>
      <c r="C923" s="120"/>
      <c r="D923" s="5"/>
      <c r="E923" s="5"/>
      <c r="F923" s="138"/>
      <c r="G923" s="79"/>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row>
    <row r="924" spans="1:35" ht="15.75" customHeight="1">
      <c r="A924" s="5"/>
      <c r="B924" s="5"/>
      <c r="C924" s="120"/>
      <c r="D924" s="5"/>
      <c r="E924" s="5"/>
      <c r="F924" s="138"/>
      <c r="G924" s="79"/>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row>
    <row r="925" spans="1:35" ht="15.75" customHeight="1">
      <c r="A925" s="5"/>
      <c r="B925" s="5"/>
      <c r="C925" s="120"/>
      <c r="D925" s="5"/>
      <c r="E925" s="5"/>
      <c r="F925" s="138"/>
      <c r="G925" s="79"/>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row>
    <row r="926" spans="1:35" ht="15.75" customHeight="1">
      <c r="A926" s="5"/>
      <c r="B926" s="5"/>
      <c r="C926" s="120"/>
      <c r="D926" s="5"/>
      <c r="E926" s="5"/>
      <c r="F926" s="138"/>
      <c r="G926" s="79"/>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row>
    <row r="927" spans="1:35" ht="15.75" customHeight="1">
      <c r="A927" s="5"/>
      <c r="B927" s="5"/>
      <c r="C927" s="120"/>
      <c r="D927" s="5"/>
      <c r="E927" s="5"/>
      <c r="F927" s="138"/>
      <c r="G927" s="79"/>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row>
    <row r="928" spans="1:35" ht="15.75" customHeight="1">
      <c r="A928" s="5"/>
      <c r="B928" s="5"/>
      <c r="C928" s="120"/>
      <c r="D928" s="5"/>
      <c r="E928" s="5"/>
      <c r="F928" s="138"/>
      <c r="G928" s="79"/>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row>
    <row r="929" spans="1:35" ht="15.75" customHeight="1">
      <c r="A929" s="5"/>
      <c r="B929" s="5"/>
      <c r="C929" s="120"/>
      <c r="D929" s="5"/>
      <c r="E929" s="5"/>
      <c r="F929" s="138"/>
      <c r="G929" s="79"/>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row>
    <row r="930" spans="1:35" ht="15.75" customHeight="1">
      <c r="A930" s="5"/>
      <c r="B930" s="5"/>
      <c r="C930" s="120"/>
      <c r="D930" s="5"/>
      <c r="E930" s="5"/>
      <c r="F930" s="138"/>
      <c r="G930" s="79"/>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row>
    <row r="931" spans="1:35" ht="15.75" customHeight="1">
      <c r="A931" s="5"/>
      <c r="B931" s="5"/>
      <c r="C931" s="120"/>
      <c r="D931" s="5"/>
      <c r="E931" s="5"/>
      <c r="F931" s="138"/>
      <c r="G931" s="79"/>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row>
    <row r="932" spans="1:35" ht="15.75" customHeight="1">
      <c r="A932" s="5"/>
      <c r="B932" s="5"/>
      <c r="C932" s="120"/>
      <c r="D932" s="5"/>
      <c r="E932" s="5"/>
      <c r="F932" s="138"/>
      <c r="G932" s="79"/>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row>
    <row r="933" spans="1:35" ht="15.75" customHeight="1">
      <c r="A933" s="5"/>
      <c r="B933" s="5"/>
      <c r="C933" s="120"/>
      <c r="D933" s="5"/>
      <c r="E933" s="5"/>
      <c r="F933" s="138"/>
      <c r="G933" s="79"/>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row>
    <row r="934" spans="1:35" ht="15.75" customHeight="1">
      <c r="A934" s="5"/>
      <c r="B934" s="5"/>
      <c r="C934" s="120"/>
      <c r="D934" s="5"/>
      <c r="E934" s="5"/>
      <c r="F934" s="138"/>
      <c r="G934" s="79"/>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row>
    <row r="935" spans="1:35" ht="15.75" customHeight="1">
      <c r="A935" s="5"/>
      <c r="B935" s="5"/>
      <c r="C935" s="120"/>
      <c r="D935" s="5"/>
      <c r="E935" s="5"/>
      <c r="F935" s="138"/>
      <c r="G935" s="79"/>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row>
    <row r="936" spans="1:35" ht="15.75" customHeight="1">
      <c r="A936" s="5"/>
      <c r="B936" s="5"/>
      <c r="C936" s="120"/>
      <c r="D936" s="5"/>
      <c r="E936" s="5"/>
      <c r="F936" s="138"/>
      <c r="G936" s="79"/>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row>
    <row r="937" spans="1:35" ht="15.75" customHeight="1">
      <c r="A937" s="5"/>
      <c r="B937" s="5"/>
      <c r="C937" s="120"/>
      <c r="D937" s="5"/>
      <c r="E937" s="5"/>
      <c r="F937" s="138"/>
      <c r="G937" s="79"/>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row>
    <row r="938" spans="1:35" ht="15.75" customHeight="1">
      <c r="A938" s="5"/>
      <c r="B938" s="5"/>
      <c r="C938" s="120"/>
      <c r="D938" s="5"/>
      <c r="E938" s="5"/>
      <c r="F938" s="138"/>
      <c r="G938" s="79"/>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row>
    <row r="939" spans="1:35" ht="15.75" customHeight="1">
      <c r="A939" s="5"/>
      <c r="B939" s="5"/>
      <c r="C939" s="120"/>
      <c r="D939" s="5"/>
      <c r="E939" s="5"/>
      <c r="F939" s="138"/>
      <c r="G939" s="79"/>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row>
    <row r="940" spans="1:35" ht="15.75" customHeight="1">
      <c r="A940" s="5"/>
      <c r="B940" s="5"/>
      <c r="C940" s="120"/>
      <c r="D940" s="5"/>
      <c r="E940" s="5"/>
      <c r="F940" s="138"/>
      <c r="G940" s="79"/>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row>
    <row r="941" spans="1:35" ht="15.75" customHeight="1">
      <c r="A941" s="5"/>
      <c r="B941" s="5"/>
      <c r="C941" s="120"/>
      <c r="D941" s="5"/>
      <c r="E941" s="5"/>
      <c r="F941" s="138"/>
      <c r="G941" s="79"/>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row>
    <row r="942" spans="1:35" ht="15.75" customHeight="1">
      <c r="A942" s="5"/>
      <c r="B942" s="5"/>
      <c r="C942" s="120"/>
      <c r="D942" s="5"/>
      <c r="E942" s="5"/>
      <c r="F942" s="138"/>
      <c r="G942" s="79"/>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row>
    <row r="943" spans="1:35" ht="15.75" customHeight="1">
      <c r="A943" s="5"/>
      <c r="B943" s="5"/>
      <c r="C943" s="120"/>
      <c r="D943" s="5"/>
      <c r="E943" s="5"/>
      <c r="F943" s="138"/>
      <c r="G943" s="79"/>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row>
    <row r="944" spans="1:35" ht="15.75" customHeight="1">
      <c r="A944" s="5"/>
      <c r="B944" s="5"/>
      <c r="C944" s="120"/>
      <c r="D944" s="5"/>
      <c r="E944" s="5"/>
      <c r="F944" s="138"/>
      <c r="G944" s="79"/>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row>
    <row r="945" spans="1:35" ht="15.75" customHeight="1">
      <c r="A945" s="5"/>
      <c r="B945" s="5"/>
      <c r="C945" s="120"/>
      <c r="D945" s="5"/>
      <c r="E945" s="5"/>
      <c r="F945" s="138"/>
      <c r="G945" s="79"/>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row>
    <row r="946" spans="1:35" ht="15.75" customHeight="1">
      <c r="A946" s="5"/>
      <c r="B946" s="5"/>
      <c r="C946" s="120"/>
      <c r="D946" s="5"/>
      <c r="E946" s="5"/>
      <c r="F946" s="138"/>
      <c r="G946" s="79"/>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row>
    <row r="947" spans="1:35" ht="15.75" customHeight="1">
      <c r="A947" s="5"/>
      <c r="B947" s="5"/>
      <c r="C947" s="120"/>
      <c r="D947" s="5"/>
      <c r="E947" s="5"/>
      <c r="F947" s="138"/>
      <c r="G947" s="79"/>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row>
    <row r="948" spans="1:35" ht="15.75" customHeight="1">
      <c r="A948" s="5"/>
      <c r="B948" s="5"/>
      <c r="C948" s="120"/>
      <c r="D948" s="5"/>
      <c r="E948" s="5"/>
      <c r="F948" s="138"/>
      <c r="G948" s="79"/>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row>
    <row r="949" spans="1:35" ht="15.75" customHeight="1">
      <c r="A949" s="5"/>
      <c r="B949" s="5"/>
      <c r="C949" s="120"/>
      <c r="D949" s="5"/>
      <c r="E949" s="5"/>
      <c r="F949" s="138"/>
      <c r="G949" s="79"/>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row>
    <row r="950" spans="1:35" ht="15.75" customHeight="1">
      <c r="A950" s="5"/>
      <c r="B950" s="5"/>
      <c r="C950" s="120"/>
      <c r="D950" s="5"/>
      <c r="E950" s="5"/>
      <c r="F950" s="138"/>
      <c r="G950" s="79"/>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row>
    <row r="951" spans="1:35" ht="15.75" customHeight="1">
      <c r="A951" s="5"/>
      <c r="B951" s="5"/>
      <c r="C951" s="120"/>
      <c r="D951" s="5"/>
      <c r="E951" s="5"/>
      <c r="F951" s="138"/>
      <c r="G951" s="79"/>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row>
    <row r="952" spans="1:35" ht="15.75" customHeight="1">
      <c r="A952" s="5"/>
      <c r="B952" s="5"/>
      <c r="C952" s="120"/>
      <c r="D952" s="5"/>
      <c r="E952" s="5"/>
      <c r="F952" s="138"/>
      <c r="G952" s="79"/>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row>
    <row r="953" spans="1:35" ht="15.75" customHeight="1">
      <c r="A953" s="5"/>
      <c r="B953" s="5"/>
      <c r="C953" s="120"/>
      <c r="D953" s="5"/>
      <c r="E953" s="5"/>
      <c r="F953" s="138"/>
      <c r="G953" s="79"/>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row>
    <row r="954" spans="1:35" ht="15.75" customHeight="1">
      <c r="A954" s="5"/>
      <c r="B954" s="5"/>
      <c r="C954" s="120"/>
      <c r="D954" s="5"/>
      <c r="E954" s="5"/>
      <c r="F954" s="138"/>
      <c r="G954" s="79"/>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row>
    <row r="955" spans="1:35" ht="15.75" customHeight="1">
      <c r="A955" s="5"/>
      <c r="B955" s="5"/>
      <c r="C955" s="120"/>
      <c r="D955" s="5"/>
      <c r="E955" s="5"/>
      <c r="F955" s="138"/>
      <c r="G955" s="79"/>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row>
    <row r="956" spans="1:35" ht="15.75" customHeight="1">
      <c r="A956" s="5"/>
      <c r="B956" s="5"/>
      <c r="C956" s="120"/>
      <c r="D956" s="5"/>
      <c r="E956" s="5"/>
      <c r="F956" s="138"/>
      <c r="G956" s="79"/>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row>
    <row r="957" spans="1:35" ht="15.75" customHeight="1">
      <c r="A957" s="5"/>
      <c r="B957" s="5"/>
      <c r="C957" s="120"/>
      <c r="D957" s="5"/>
      <c r="E957" s="5"/>
      <c r="F957" s="138"/>
      <c r="G957" s="79"/>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row>
    <row r="958" spans="1:35" ht="15.75" customHeight="1">
      <c r="A958" s="5"/>
      <c r="B958" s="5"/>
      <c r="C958" s="120"/>
      <c r="D958" s="5"/>
      <c r="E958" s="5"/>
      <c r="F958" s="138"/>
      <c r="G958" s="79"/>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row>
    <row r="959" spans="1:35" ht="15.75" customHeight="1">
      <c r="A959" s="5"/>
      <c r="B959" s="5"/>
      <c r="C959" s="120"/>
      <c r="D959" s="5"/>
      <c r="E959" s="5"/>
      <c r="F959" s="138"/>
      <c r="G959" s="79"/>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row>
    <row r="960" spans="1:35" ht="15.75" customHeight="1">
      <c r="A960" s="5"/>
      <c r="B960" s="5"/>
      <c r="C960" s="120"/>
      <c r="D960" s="5"/>
      <c r="E960" s="5"/>
      <c r="F960" s="138"/>
      <c r="G960" s="79"/>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row>
    <row r="961" spans="1:35" ht="15.75" customHeight="1">
      <c r="A961" s="5"/>
      <c r="B961" s="5"/>
      <c r="C961" s="120"/>
      <c r="D961" s="5"/>
      <c r="E961" s="5"/>
      <c r="F961" s="138"/>
      <c r="G961" s="79"/>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row>
    <row r="962" spans="1:35" ht="15.75" customHeight="1">
      <c r="A962" s="5"/>
      <c r="B962" s="5"/>
      <c r="C962" s="120"/>
      <c r="D962" s="5"/>
      <c r="E962" s="5"/>
      <c r="F962" s="138"/>
      <c r="G962" s="79"/>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row>
    <row r="963" spans="1:35" ht="15.75" customHeight="1">
      <c r="A963" s="5"/>
      <c r="B963" s="5"/>
      <c r="C963" s="120"/>
      <c r="D963" s="5"/>
      <c r="E963" s="5"/>
      <c r="F963" s="138"/>
      <c r="G963" s="79"/>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row>
    <row r="964" spans="1:35" ht="15.75" customHeight="1">
      <c r="A964" s="5"/>
      <c r="B964" s="5"/>
      <c r="C964" s="120"/>
      <c r="D964" s="5"/>
      <c r="E964" s="5"/>
      <c r="F964" s="138"/>
      <c r="G964" s="79"/>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row>
    <row r="965" spans="1:35" ht="15.75" customHeight="1">
      <c r="A965" s="5"/>
      <c r="B965" s="5"/>
      <c r="C965" s="120"/>
      <c r="D965" s="5"/>
      <c r="E965" s="5"/>
      <c r="F965" s="138"/>
      <c r="G965" s="79"/>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row>
    <row r="966" spans="1:35" ht="15.75" customHeight="1">
      <c r="A966" s="5"/>
      <c r="B966" s="5"/>
      <c r="C966" s="120"/>
      <c r="D966" s="5"/>
      <c r="E966" s="5"/>
      <c r="F966" s="138"/>
      <c r="G966" s="79"/>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row>
    <row r="967" spans="1:35" ht="15.75" customHeight="1">
      <c r="A967" s="5"/>
      <c r="B967" s="5"/>
      <c r="C967" s="120"/>
      <c r="D967" s="5"/>
      <c r="E967" s="5"/>
      <c r="F967" s="138"/>
      <c r="G967" s="79"/>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row>
    <row r="968" spans="1:35" ht="15.75" customHeight="1">
      <c r="A968" s="5"/>
      <c r="B968" s="5"/>
      <c r="C968" s="120"/>
      <c r="D968" s="5"/>
      <c r="E968" s="5"/>
      <c r="F968" s="138"/>
      <c r="G968" s="79"/>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row>
    <row r="969" spans="1:35" ht="15.75" customHeight="1">
      <c r="A969" s="5"/>
      <c r="B969" s="5"/>
      <c r="C969" s="120"/>
      <c r="D969" s="5"/>
      <c r="E969" s="5"/>
      <c r="F969" s="138"/>
      <c r="G969" s="79"/>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row>
    <row r="970" spans="1:35" ht="15.75" customHeight="1">
      <c r="A970" s="5"/>
      <c r="B970" s="5"/>
      <c r="C970" s="120"/>
      <c r="D970" s="5"/>
      <c r="E970" s="5"/>
      <c r="F970" s="138"/>
      <c r="G970" s="79"/>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row>
    <row r="971" spans="1:35" ht="15.75" customHeight="1">
      <c r="A971" s="5"/>
      <c r="B971" s="5"/>
      <c r="C971" s="120"/>
      <c r="D971" s="5"/>
      <c r="E971" s="5"/>
      <c r="F971" s="138"/>
      <c r="G971" s="79"/>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row>
    <row r="972" spans="1:35" ht="15.75" customHeight="1">
      <c r="A972" s="5"/>
      <c r="B972" s="5"/>
      <c r="C972" s="120"/>
      <c r="D972" s="5"/>
      <c r="E972" s="5"/>
      <c r="F972" s="138"/>
      <c r="G972" s="79"/>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row>
    <row r="973" spans="1:35" ht="15.75" customHeight="1">
      <c r="A973" s="5"/>
      <c r="B973" s="5"/>
      <c r="C973" s="120"/>
      <c r="D973" s="5"/>
      <c r="E973" s="5"/>
      <c r="F973" s="138"/>
      <c r="G973" s="79"/>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row>
    <row r="974" spans="1:35" ht="15.75" customHeight="1">
      <c r="A974" s="5"/>
      <c r="B974" s="5"/>
      <c r="C974" s="120"/>
      <c r="D974" s="5"/>
      <c r="E974" s="5"/>
      <c r="F974" s="138"/>
      <c r="G974" s="79"/>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row>
    <row r="975" spans="1:35" ht="15.75" customHeight="1">
      <c r="A975" s="5"/>
      <c r="B975" s="5"/>
      <c r="C975" s="120"/>
      <c r="D975" s="5"/>
      <c r="E975" s="5"/>
      <c r="F975" s="138"/>
      <c r="G975" s="79"/>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row>
    <row r="976" spans="1:35" ht="15.75" customHeight="1">
      <c r="A976" s="5"/>
      <c r="B976" s="5"/>
      <c r="C976" s="120"/>
      <c r="D976" s="5"/>
      <c r="E976" s="5"/>
      <c r="F976" s="138"/>
      <c r="G976" s="79"/>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row>
    <row r="977" spans="1:35" ht="15.75" customHeight="1">
      <c r="A977" s="5"/>
      <c r="B977" s="5"/>
      <c r="C977" s="120"/>
      <c r="D977" s="5"/>
      <c r="E977" s="5"/>
      <c r="F977" s="138"/>
      <c r="G977" s="79"/>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row>
    <row r="978" spans="1:35" ht="15.75" customHeight="1">
      <c r="A978" s="5"/>
      <c r="B978" s="5"/>
      <c r="C978" s="120"/>
      <c r="D978" s="5"/>
      <c r="E978" s="5"/>
      <c r="F978" s="138"/>
      <c r="G978" s="79"/>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row>
    <row r="979" spans="1:35" ht="15.75" customHeight="1">
      <c r="A979" s="5"/>
      <c r="B979" s="5"/>
      <c r="C979" s="120"/>
      <c r="D979" s="5"/>
      <c r="E979" s="5"/>
      <c r="F979" s="138"/>
      <c r="G979" s="79"/>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row>
    <row r="980" spans="1:35" ht="15.75" customHeight="1">
      <c r="A980" s="5"/>
      <c r="B980" s="5"/>
      <c r="C980" s="120"/>
      <c r="D980" s="5"/>
      <c r="E980" s="5"/>
      <c r="F980" s="138"/>
      <c r="G980" s="79"/>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row>
    <row r="981" spans="1:35" ht="15.75" customHeight="1">
      <c r="A981" s="5"/>
      <c r="B981" s="5"/>
      <c r="C981" s="120"/>
      <c r="D981" s="5"/>
      <c r="E981" s="5"/>
      <c r="F981" s="138"/>
      <c r="G981" s="79"/>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row>
    <row r="982" spans="1:35" ht="15.75" customHeight="1">
      <c r="A982" s="5"/>
      <c r="B982" s="5"/>
      <c r="C982" s="120"/>
      <c r="D982" s="5"/>
      <c r="E982" s="5"/>
      <c r="F982" s="138"/>
      <c r="G982" s="79"/>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row>
    <row r="983" spans="1:35" ht="15.75" customHeight="1">
      <c r="A983" s="5"/>
      <c r="B983" s="5"/>
      <c r="C983" s="120"/>
      <c r="D983" s="5"/>
      <c r="E983" s="5"/>
      <c r="F983" s="138"/>
      <c r="G983" s="79"/>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row>
    <row r="984" spans="1:35" ht="15.75" customHeight="1">
      <c r="A984" s="5"/>
      <c r="B984" s="5"/>
      <c r="C984" s="120"/>
      <c r="D984" s="5"/>
      <c r="E984" s="5"/>
      <c r="F984" s="138"/>
      <c r="G984" s="79"/>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row>
    <row r="985" spans="1:35" ht="15.75" customHeight="1">
      <c r="A985" s="5"/>
      <c r="B985" s="5"/>
      <c r="C985" s="120"/>
      <c r="D985" s="5"/>
      <c r="E985" s="5"/>
      <c r="F985" s="138"/>
      <c r="G985" s="79"/>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row>
    <row r="986" spans="1:35" ht="15.75" customHeight="1">
      <c r="A986" s="5"/>
      <c r="B986" s="5"/>
      <c r="C986" s="120"/>
      <c r="D986" s="5"/>
      <c r="E986" s="5"/>
      <c r="F986" s="138"/>
      <c r="G986" s="79"/>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row>
    <row r="987" spans="1:35" ht="15.75" customHeight="1">
      <c r="A987" s="5"/>
      <c r="B987" s="5"/>
      <c r="C987" s="120"/>
      <c r="D987" s="5"/>
      <c r="E987" s="5"/>
      <c r="F987" s="138"/>
      <c r="G987" s="79"/>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row>
    <row r="988" spans="1:35" ht="15.75" customHeight="1">
      <c r="A988" s="5"/>
      <c r="B988" s="5"/>
      <c r="C988" s="120"/>
      <c r="D988" s="5"/>
      <c r="E988" s="5"/>
      <c r="F988" s="138"/>
      <c r="G988" s="79"/>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row>
    <row r="989" spans="1:35" ht="15.75" customHeight="1">
      <c r="A989" s="5"/>
      <c r="B989" s="5"/>
      <c r="C989" s="120"/>
      <c r="D989" s="5"/>
      <c r="E989" s="5"/>
      <c r="F989" s="138"/>
      <c r="G989" s="79"/>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row>
    <row r="990" spans="1:35" ht="15.75" customHeight="1">
      <c r="A990" s="5"/>
      <c r="B990" s="5"/>
      <c r="C990" s="120"/>
      <c r="D990" s="5"/>
      <c r="E990" s="5"/>
      <c r="F990" s="138"/>
      <c r="G990" s="79"/>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row>
    <row r="991" spans="1:35" ht="15.75" customHeight="1">
      <c r="A991" s="5"/>
      <c r="B991" s="5"/>
      <c r="C991" s="120"/>
      <c r="D991" s="5"/>
      <c r="E991" s="5"/>
      <c r="F991" s="138"/>
      <c r="G991" s="79"/>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row>
    <row r="992" spans="1:35" ht="15.75" customHeight="1">
      <c r="A992" s="5"/>
      <c r="B992" s="5"/>
      <c r="C992" s="120"/>
      <c r="D992" s="5"/>
      <c r="E992" s="5"/>
      <c r="F992" s="138"/>
      <c r="G992" s="79"/>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row>
    <row r="993" spans="1:35" ht="15.75" customHeight="1">
      <c r="A993" s="5"/>
      <c r="B993" s="5"/>
      <c r="C993" s="120"/>
      <c r="D993" s="5"/>
      <c r="E993" s="5"/>
      <c r="F993" s="138"/>
      <c r="G993" s="79"/>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row>
    <row r="994" spans="1:35" ht="15.75" customHeight="1">
      <c r="A994" s="5"/>
      <c r="B994" s="5"/>
      <c r="C994" s="120"/>
      <c r="D994" s="5"/>
      <c r="E994" s="5"/>
      <c r="F994" s="138"/>
      <c r="G994" s="79"/>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row>
    <row r="995" spans="1:35" ht="15.75" customHeight="1">
      <c r="A995" s="5"/>
      <c r="B995" s="5"/>
      <c r="C995" s="120"/>
      <c r="D995" s="5"/>
      <c r="E995" s="5"/>
      <c r="F995" s="138"/>
      <c r="G995" s="79"/>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row>
    <row r="996" spans="1:35" ht="15.75" customHeight="1">
      <c r="A996" s="5"/>
      <c r="B996" s="5"/>
      <c r="C996" s="120"/>
      <c r="D996" s="5"/>
      <c r="E996" s="5"/>
      <c r="F996" s="138"/>
      <c r="G996" s="79"/>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row>
  </sheetData>
  <autoFilter ref="A8:J95"/>
  <mergeCells count="11">
    <mergeCell ref="H1:J1"/>
    <mergeCell ref="A4:H4"/>
    <mergeCell ref="B5:H5"/>
    <mergeCell ref="B6:H6"/>
    <mergeCell ref="A96:J96"/>
    <mergeCell ref="A98:J98"/>
    <mergeCell ref="K7:L7"/>
    <mergeCell ref="B92:C92"/>
    <mergeCell ref="K95:L95"/>
    <mergeCell ref="A97:J97"/>
    <mergeCell ref="K97:L97"/>
  </mergeCells>
  <conditionalFormatting sqref="O9 O26 O42 O57 O84 O91 O97">
    <cfRule type="cellIs" dxfId="17" priority="1" operator="equal">
      <formula>"NOK"</formula>
    </cfRule>
  </conditionalFormatting>
  <conditionalFormatting sqref="O9 O26 O42 O57 O84 O91 O97">
    <cfRule type="cellIs" dxfId="16" priority="2" operator="equal">
      <formula>"OK"</formula>
    </cfRule>
  </conditionalFormatting>
  <pageMargins left="0.59055118110236227" right="0.39370078740157483" top="0.59055118110236227" bottom="0.39370078740157483" header="0" footer="0"/>
  <pageSetup paperSize="9" scale="32" fitToHeight="0" pageOrder="overThenDown" orientation="portrait" r:id="rId1"/>
  <headerFooter>
    <oddFooter>&amp;CPágina &amp;P de</oddFooter>
  </headerFooter>
  <drawing r:id="rId2"/>
</worksheet>
</file>

<file path=xl/worksheets/sheet2.xml><?xml version="1.0" encoding="utf-8"?>
<worksheet xmlns="http://schemas.openxmlformats.org/spreadsheetml/2006/main" xmlns:r="http://schemas.openxmlformats.org/officeDocument/2006/relationships">
  <sheetPr>
    <outlinePr summaryBelow="0" summaryRight="0"/>
    <pageSetUpPr fitToPage="1"/>
  </sheetPr>
  <dimension ref="A1:AH1008"/>
  <sheetViews>
    <sheetView view="pageBreakPreview" topLeftCell="A160" zoomScale="70" zoomScaleNormal="70" zoomScaleSheetLayoutView="70" workbookViewId="0">
      <selection activeCell="H176" sqref="H176"/>
    </sheetView>
  </sheetViews>
  <sheetFormatPr defaultColWidth="14.42578125" defaultRowHeight="15"/>
  <cols>
    <col min="1" max="1" width="16.7109375" style="181" customWidth="1"/>
    <col min="2" max="2" width="15.42578125" style="181" customWidth="1"/>
    <col min="3" max="3" width="18.5703125" style="181" customWidth="1"/>
    <col min="4" max="4" width="64.42578125" style="182" customWidth="1"/>
    <col min="5" max="5" width="10" style="181" customWidth="1"/>
    <col min="6" max="6" width="15.85546875" style="181" customWidth="1"/>
    <col min="7" max="7" width="16.28515625" style="181" customWidth="1"/>
    <col min="8" max="8" width="18.42578125" style="181" customWidth="1"/>
    <col min="9" max="9" width="30.85546875" style="181" customWidth="1"/>
  </cols>
  <sheetData>
    <row r="1" spans="1:34" ht="24.75" customHeight="1">
      <c r="A1" s="1"/>
      <c r="B1" s="1"/>
      <c r="C1" s="2"/>
      <c r="D1" s="1"/>
      <c r="E1" s="1"/>
      <c r="F1" s="3"/>
      <c r="G1" s="289"/>
      <c r="H1" s="290"/>
      <c r="I1" s="291"/>
      <c r="J1" s="5"/>
      <c r="K1" s="5"/>
      <c r="L1" s="5"/>
      <c r="M1" s="5"/>
      <c r="N1" s="5"/>
      <c r="O1" s="5"/>
      <c r="P1" s="5"/>
      <c r="Q1" s="5"/>
      <c r="R1" s="5"/>
      <c r="S1" s="5"/>
      <c r="T1" s="5"/>
      <c r="U1" s="5"/>
      <c r="V1" s="5"/>
      <c r="W1" s="5"/>
      <c r="X1" s="5"/>
      <c r="Y1" s="5"/>
      <c r="Z1" s="5"/>
      <c r="AA1" s="5"/>
      <c r="AB1" s="5"/>
      <c r="AC1" s="5"/>
      <c r="AD1" s="5"/>
      <c r="AE1" s="5"/>
      <c r="AF1" s="5"/>
      <c r="AG1" s="5"/>
      <c r="AH1" s="5"/>
    </row>
    <row r="2" spans="1:34" ht="24.75" customHeight="1">
      <c r="A2" s="6"/>
      <c r="B2" s="6"/>
      <c r="C2" s="7"/>
      <c r="D2" s="6"/>
      <c r="E2" s="6"/>
      <c r="F2" s="8"/>
      <c r="G2" s="10"/>
      <c r="H2" s="10"/>
      <c r="I2" s="11"/>
      <c r="J2" s="12"/>
      <c r="K2" s="12"/>
      <c r="L2" s="12"/>
      <c r="M2" s="12"/>
      <c r="N2" s="12"/>
      <c r="O2" s="12"/>
      <c r="P2" s="12"/>
      <c r="Q2" s="12"/>
      <c r="R2" s="12"/>
      <c r="S2" s="12"/>
      <c r="T2" s="12"/>
      <c r="U2" s="12"/>
      <c r="V2" s="12"/>
      <c r="W2" s="12"/>
      <c r="X2" s="12"/>
      <c r="Y2" s="12"/>
      <c r="Z2" s="12"/>
      <c r="AA2" s="12"/>
      <c r="AB2" s="12"/>
      <c r="AC2" s="12"/>
      <c r="AD2" s="12"/>
      <c r="AE2" s="12"/>
      <c r="AF2" s="12"/>
      <c r="AG2" s="12"/>
      <c r="AH2" s="12"/>
    </row>
    <row r="3" spans="1:34" ht="24.75" customHeight="1">
      <c r="A3" s="6"/>
      <c r="B3" s="6"/>
      <c r="C3" s="7"/>
      <c r="D3" s="6"/>
      <c r="E3" s="6"/>
      <c r="F3" s="8"/>
      <c r="G3" s="13"/>
      <c r="H3" s="13"/>
      <c r="I3" s="14"/>
      <c r="J3" s="12"/>
      <c r="K3" s="12"/>
      <c r="L3" s="12"/>
      <c r="M3" s="12"/>
      <c r="N3" s="12"/>
      <c r="O3" s="12"/>
      <c r="P3" s="12"/>
      <c r="Q3" s="12"/>
      <c r="R3" s="12"/>
      <c r="S3" s="12"/>
      <c r="T3" s="12"/>
      <c r="U3" s="12"/>
      <c r="V3" s="12"/>
      <c r="W3" s="12"/>
      <c r="X3" s="12"/>
      <c r="Y3" s="12"/>
      <c r="Z3" s="12"/>
      <c r="AA3" s="12"/>
      <c r="AB3" s="12"/>
      <c r="AC3" s="12"/>
      <c r="AD3" s="12"/>
      <c r="AE3" s="12"/>
      <c r="AF3" s="12"/>
      <c r="AG3" s="12"/>
      <c r="AH3" s="12"/>
    </row>
    <row r="4" spans="1:34" ht="30" customHeight="1">
      <c r="A4" s="295" t="s">
        <v>1279</v>
      </c>
      <c r="B4" s="296"/>
      <c r="C4" s="296"/>
      <c r="D4" s="296"/>
      <c r="E4" s="296"/>
      <c r="F4" s="296"/>
      <c r="G4" s="297"/>
      <c r="H4" s="15" t="s">
        <v>32</v>
      </c>
      <c r="I4" s="16">
        <f>Orçamento!J4</f>
        <v>46287</v>
      </c>
      <c r="J4" s="12"/>
      <c r="K4" s="12"/>
      <c r="L4" s="12"/>
      <c r="M4" s="12"/>
      <c r="N4" s="12"/>
      <c r="O4" s="12"/>
      <c r="P4" s="12"/>
      <c r="Q4" s="12"/>
      <c r="R4" s="12"/>
      <c r="S4" s="12"/>
      <c r="T4" s="12"/>
      <c r="U4" s="12"/>
      <c r="V4" s="12"/>
      <c r="W4" s="12"/>
      <c r="X4" s="12"/>
      <c r="Y4" s="12"/>
      <c r="Z4" s="12"/>
      <c r="AA4" s="12"/>
      <c r="AB4" s="12"/>
      <c r="AC4" s="12"/>
      <c r="AD4" s="12"/>
      <c r="AE4" s="12"/>
      <c r="AF4" s="12"/>
      <c r="AG4" s="12"/>
      <c r="AH4" s="12"/>
    </row>
    <row r="5" spans="1:34" ht="24.75" customHeight="1">
      <c r="A5" s="18" t="s">
        <v>37</v>
      </c>
      <c r="B5" s="298" t="str">
        <f>Orçamento!B5</f>
        <v>REVITALIZAÇÃO DE PLAYGROUND NO PARQUE DA VILA FORMOSA</v>
      </c>
      <c r="C5" s="299"/>
      <c r="D5" s="299"/>
      <c r="E5" s="299"/>
      <c r="F5" s="299"/>
      <c r="G5" s="300"/>
      <c r="H5" s="15" t="s">
        <v>41</v>
      </c>
      <c r="I5" s="19">
        <f>Orçamento!J5</f>
        <v>0.2354</v>
      </c>
      <c r="J5" s="12"/>
      <c r="K5" s="12"/>
      <c r="L5" s="12"/>
      <c r="M5" s="12"/>
      <c r="N5" s="12"/>
      <c r="O5" s="12"/>
      <c r="P5" s="12"/>
      <c r="Q5" s="12"/>
      <c r="R5" s="12"/>
      <c r="S5" s="12"/>
      <c r="T5" s="12"/>
      <c r="U5" s="12"/>
      <c r="V5" s="12"/>
      <c r="W5" s="12"/>
      <c r="X5" s="12"/>
      <c r="Y5" s="12"/>
      <c r="Z5" s="12"/>
      <c r="AA5" s="12"/>
      <c r="AB5" s="12"/>
      <c r="AC5" s="12"/>
      <c r="AD5" s="12"/>
      <c r="AE5" s="12"/>
      <c r="AF5" s="12"/>
      <c r="AG5" s="12"/>
      <c r="AH5" s="12"/>
    </row>
    <row r="6" spans="1:34" ht="24.75" customHeight="1">
      <c r="A6" s="85" t="s">
        <v>45</v>
      </c>
      <c r="B6" s="301" t="str">
        <f>Orçamento!B6</f>
        <v>RUA ARTHUR CAGLIARI, S/Nº - VILA FORMOSA, SOROCABA/SP</v>
      </c>
      <c r="C6" s="302"/>
      <c r="D6" s="302"/>
      <c r="E6" s="302"/>
      <c r="F6" s="302"/>
      <c r="G6" s="303"/>
      <c r="H6" s="188" t="s">
        <v>47</v>
      </c>
      <c r="I6" s="189">
        <f>Orçamento!J6</f>
        <v>900</v>
      </c>
      <c r="J6" s="12"/>
      <c r="K6" s="12"/>
      <c r="L6" s="12"/>
      <c r="M6" s="12"/>
      <c r="N6" s="12"/>
      <c r="O6" s="12"/>
      <c r="P6" s="12"/>
      <c r="Q6" s="12"/>
      <c r="R6" s="12"/>
      <c r="S6" s="12"/>
      <c r="T6" s="12"/>
      <c r="U6" s="12"/>
      <c r="V6" s="12"/>
      <c r="W6" s="12"/>
      <c r="X6" s="12"/>
      <c r="Y6" s="12"/>
      <c r="Z6" s="12"/>
      <c r="AA6" s="12"/>
      <c r="AB6" s="12"/>
      <c r="AC6" s="12"/>
      <c r="AD6" s="12"/>
      <c r="AE6" s="12"/>
      <c r="AF6" s="12"/>
      <c r="AG6" s="12"/>
      <c r="AH6" s="12"/>
    </row>
    <row r="7" spans="1:34" ht="13.5" customHeight="1">
      <c r="A7" s="190"/>
      <c r="B7" s="191"/>
      <c r="C7" s="192"/>
      <c r="D7" s="193"/>
      <c r="E7" s="193"/>
      <c r="F7" s="194"/>
      <c r="G7" s="193"/>
      <c r="H7" s="193"/>
      <c r="I7" s="195"/>
      <c r="J7" s="283"/>
      <c r="K7" s="284"/>
      <c r="L7" s="29"/>
      <c r="M7" s="29"/>
      <c r="N7" s="5"/>
      <c r="O7" s="5"/>
      <c r="P7" s="5"/>
      <c r="Q7" s="5"/>
      <c r="R7" s="5"/>
      <c r="S7" s="5"/>
      <c r="T7" s="5"/>
      <c r="U7" s="5"/>
      <c r="V7" s="5"/>
      <c r="W7" s="5"/>
      <c r="X7" s="5"/>
      <c r="Y7" s="5"/>
      <c r="Z7" s="5"/>
      <c r="AA7" s="5"/>
      <c r="AB7" s="5"/>
      <c r="AC7" s="5"/>
      <c r="AD7" s="5"/>
      <c r="AE7" s="5"/>
      <c r="AF7" s="5"/>
      <c r="AG7" s="5"/>
      <c r="AH7" s="5"/>
    </row>
    <row r="8" spans="1:34" s="183" customFormat="1" ht="15.75">
      <c r="A8" s="184" t="s">
        <v>0</v>
      </c>
      <c r="B8" s="184" t="s">
        <v>1</v>
      </c>
      <c r="C8" s="184" t="s">
        <v>2</v>
      </c>
      <c r="D8" s="185" t="s">
        <v>3</v>
      </c>
      <c r="E8" s="184" t="s">
        <v>4</v>
      </c>
      <c r="F8" s="184" t="s">
        <v>5</v>
      </c>
      <c r="G8" s="186" t="s">
        <v>6</v>
      </c>
      <c r="H8" s="186" t="s">
        <v>7</v>
      </c>
      <c r="I8" s="187" t="s">
        <v>8</v>
      </c>
    </row>
    <row r="9" spans="1:34" ht="30">
      <c r="A9" s="157" t="s">
        <v>9</v>
      </c>
      <c r="B9" s="157" t="s">
        <v>10</v>
      </c>
      <c r="C9" s="157" t="s">
        <v>11</v>
      </c>
      <c r="D9" s="158" t="s">
        <v>12</v>
      </c>
      <c r="E9" s="157" t="s">
        <v>13</v>
      </c>
      <c r="F9" s="157" t="s">
        <v>14</v>
      </c>
      <c r="G9" s="159">
        <f>SUM(H10:H13)</f>
        <v>450.11</v>
      </c>
      <c r="H9" s="159">
        <f>TRUNC(G9 * VALUE(SUBSTITUTE(F9,"QTD: ","")), 2)</f>
        <v>2700.66</v>
      </c>
      <c r="I9" s="160" t="str">
        <f>IF(ROUND(ABS(G9-Orçamento!G11),2)&lt;0.01,"OK","DIVERGENTE")</f>
        <v>OK</v>
      </c>
    </row>
    <row r="10" spans="1:34">
      <c r="A10" s="161" t="s">
        <v>15</v>
      </c>
      <c r="B10" s="161" t="s">
        <v>10</v>
      </c>
      <c r="C10" s="161" t="s">
        <v>16</v>
      </c>
      <c r="D10" s="162" t="s">
        <v>17</v>
      </c>
      <c r="E10" s="161" t="s">
        <v>18</v>
      </c>
      <c r="F10" s="161" t="s">
        <v>19</v>
      </c>
      <c r="G10" s="163">
        <v>37.909999999999997</v>
      </c>
      <c r="H10" s="163">
        <f>ROUND(F10*G10,2)</f>
        <v>18.96</v>
      </c>
      <c r="I10" s="164"/>
    </row>
    <row r="11" spans="1:34">
      <c r="A11" s="161" t="s">
        <v>15</v>
      </c>
      <c r="B11" s="161" t="s">
        <v>10</v>
      </c>
      <c r="C11" s="161" t="s">
        <v>20</v>
      </c>
      <c r="D11" s="162" t="s">
        <v>21</v>
      </c>
      <c r="E11" s="161" t="s">
        <v>18</v>
      </c>
      <c r="F11" s="161" t="s">
        <v>19</v>
      </c>
      <c r="G11" s="163">
        <v>23.9</v>
      </c>
      <c r="H11" s="163">
        <f>ROUND(F11*G11,2)</f>
        <v>11.95</v>
      </c>
      <c r="I11" s="164"/>
    </row>
    <row r="12" spans="1:34" ht="30">
      <c r="A12" s="161" t="s">
        <v>15</v>
      </c>
      <c r="B12" s="161" t="s">
        <v>10</v>
      </c>
      <c r="C12" s="161" t="s">
        <v>22</v>
      </c>
      <c r="D12" s="162" t="s">
        <v>23</v>
      </c>
      <c r="E12" s="161" t="s">
        <v>13</v>
      </c>
      <c r="F12" s="161" t="s">
        <v>24</v>
      </c>
      <c r="G12" s="163">
        <v>113.44</v>
      </c>
      <c r="H12" s="163">
        <f>ROUND(F12*G12,2)</f>
        <v>113.44</v>
      </c>
      <c r="I12" s="164"/>
    </row>
    <row r="13" spans="1:34" ht="30">
      <c r="A13" s="161" t="s">
        <v>15</v>
      </c>
      <c r="B13" s="161" t="s">
        <v>10</v>
      </c>
      <c r="C13" s="161" t="s">
        <v>25</v>
      </c>
      <c r="D13" s="162" t="s">
        <v>26</v>
      </c>
      <c r="E13" s="161" t="s">
        <v>27</v>
      </c>
      <c r="F13" s="161" t="s">
        <v>28</v>
      </c>
      <c r="G13" s="163">
        <v>333.43</v>
      </c>
      <c r="H13" s="163">
        <f>ROUND(F13*G13,2)</f>
        <v>305.76</v>
      </c>
      <c r="I13" s="164"/>
    </row>
    <row r="14" spans="1:34">
      <c r="A14" s="165" t="s">
        <v>29</v>
      </c>
      <c r="B14" s="165" t="s">
        <v>29</v>
      </c>
      <c r="C14" s="165" t="s">
        <v>29</v>
      </c>
      <c r="D14" s="166" t="s">
        <v>29</v>
      </c>
      <c r="E14" s="165" t="s">
        <v>29</v>
      </c>
      <c r="F14" s="165" t="s">
        <v>29</v>
      </c>
      <c r="G14" s="167" t="s">
        <v>29</v>
      </c>
      <c r="H14" s="167" t="s">
        <v>29</v>
      </c>
      <c r="I14" s="168" t="s">
        <v>29</v>
      </c>
    </row>
    <row r="15" spans="1:34" ht="30">
      <c r="A15" s="157" t="s">
        <v>31</v>
      </c>
      <c r="B15" s="157" t="s">
        <v>10</v>
      </c>
      <c r="C15" s="157" t="s">
        <v>33</v>
      </c>
      <c r="D15" s="158" t="s">
        <v>34</v>
      </c>
      <c r="E15" s="157" t="s">
        <v>35</v>
      </c>
      <c r="F15" s="157" t="s">
        <v>36</v>
      </c>
      <c r="G15" s="159">
        <f>SUM(H16)</f>
        <v>1259.83</v>
      </c>
      <c r="H15" s="159">
        <f>TRUNC(G15 * VALUE(SUBSTITUTE(F15,"QTD: ","")), 2)</f>
        <v>3779.49</v>
      </c>
      <c r="I15" s="160" t="str">
        <f>IF(ROUND(ABS(G15-Orçamento!G12),2)&lt;0.01,"OK","DIVERGENTE")</f>
        <v>OK</v>
      </c>
    </row>
    <row r="16" spans="1:34" ht="45">
      <c r="A16" s="161" t="s">
        <v>15</v>
      </c>
      <c r="B16" s="161" t="s">
        <v>10</v>
      </c>
      <c r="C16" s="161" t="s">
        <v>39</v>
      </c>
      <c r="D16" s="162" t="s">
        <v>40</v>
      </c>
      <c r="E16" s="161" t="s">
        <v>35</v>
      </c>
      <c r="F16" s="161" t="s">
        <v>24</v>
      </c>
      <c r="G16" s="163">
        <v>1259.83</v>
      </c>
      <c r="H16" s="163">
        <f>ROUND(F16*G16,2)</f>
        <v>1259.83</v>
      </c>
      <c r="I16" s="164"/>
    </row>
    <row r="17" spans="1:9">
      <c r="A17" s="165" t="s">
        <v>29</v>
      </c>
      <c r="B17" s="165" t="s">
        <v>29</v>
      </c>
      <c r="C17" s="165" t="s">
        <v>29</v>
      </c>
      <c r="D17" s="166" t="s">
        <v>29</v>
      </c>
      <c r="E17" s="165" t="s">
        <v>29</v>
      </c>
      <c r="F17" s="165" t="s">
        <v>29</v>
      </c>
      <c r="G17" s="167" t="s">
        <v>29</v>
      </c>
      <c r="H17" s="167" t="s">
        <v>29</v>
      </c>
      <c r="I17" s="168" t="s">
        <v>29</v>
      </c>
    </row>
    <row r="18" spans="1:9" ht="30">
      <c r="A18" s="157" t="s">
        <v>42</v>
      </c>
      <c r="B18" s="157" t="s">
        <v>10</v>
      </c>
      <c r="C18" s="157" t="s">
        <v>43</v>
      </c>
      <c r="D18" s="158" t="s">
        <v>44</v>
      </c>
      <c r="E18" s="157" t="s">
        <v>35</v>
      </c>
      <c r="F18" s="157" t="s">
        <v>36</v>
      </c>
      <c r="G18" s="159">
        <f>SUM(H19:H22)</f>
        <v>1010.8899999999999</v>
      </c>
      <c r="H18" s="159">
        <f>TRUNC(G18 * VALUE(SUBSTITUTE(F18,"QTD: ","")), 2)</f>
        <v>3032.67</v>
      </c>
      <c r="I18" s="160" t="str">
        <f>IF(ROUND(ABS(G18-Orçamento!G13),2)&lt;0.01,"OK","DIVERGENTE")</f>
        <v>OK</v>
      </c>
    </row>
    <row r="19" spans="1:9" ht="60">
      <c r="A19" s="161" t="s">
        <v>15</v>
      </c>
      <c r="B19" s="161" t="s">
        <v>10</v>
      </c>
      <c r="C19" s="161" t="s">
        <v>48</v>
      </c>
      <c r="D19" s="162" t="s">
        <v>49</v>
      </c>
      <c r="E19" s="161" t="s">
        <v>35</v>
      </c>
      <c r="F19" s="161" t="s">
        <v>24</v>
      </c>
      <c r="G19" s="163">
        <v>913.31</v>
      </c>
      <c r="H19" s="163">
        <f>ROUND(F19*G19,2)</f>
        <v>913.31</v>
      </c>
      <c r="I19" s="164"/>
    </row>
    <row r="20" spans="1:9">
      <c r="A20" s="161" t="s">
        <v>15</v>
      </c>
      <c r="B20" s="161" t="s">
        <v>10</v>
      </c>
      <c r="C20" s="161" t="s">
        <v>50</v>
      </c>
      <c r="D20" s="162" t="s">
        <v>51</v>
      </c>
      <c r="E20" s="161" t="s">
        <v>18</v>
      </c>
      <c r="F20" s="161" t="s">
        <v>52</v>
      </c>
      <c r="G20" s="163">
        <v>23.9</v>
      </c>
      <c r="H20" s="163">
        <f>ROUND(F20*G20,2)</f>
        <v>31.55</v>
      </c>
      <c r="I20" s="164"/>
    </row>
    <row r="21" spans="1:9">
      <c r="A21" s="161" t="s">
        <v>15</v>
      </c>
      <c r="B21" s="161" t="s">
        <v>10</v>
      </c>
      <c r="C21" s="161" t="s">
        <v>53</v>
      </c>
      <c r="D21" s="162" t="s">
        <v>54</v>
      </c>
      <c r="E21" s="161" t="s">
        <v>18</v>
      </c>
      <c r="F21" s="161" t="s">
        <v>55</v>
      </c>
      <c r="G21" s="163">
        <v>34.83</v>
      </c>
      <c r="H21" s="163">
        <f>ROUND(F21*G21,2)</f>
        <v>34.479999999999997</v>
      </c>
      <c r="I21" s="164"/>
    </row>
    <row r="22" spans="1:9">
      <c r="A22" s="161" t="s">
        <v>15</v>
      </c>
      <c r="B22" s="161" t="s">
        <v>10</v>
      </c>
      <c r="C22" s="161" t="s">
        <v>56</v>
      </c>
      <c r="D22" s="162" t="s">
        <v>57</v>
      </c>
      <c r="E22" s="161" t="s">
        <v>18</v>
      </c>
      <c r="F22" s="161" t="s">
        <v>52</v>
      </c>
      <c r="G22" s="163">
        <v>23.9</v>
      </c>
      <c r="H22" s="163">
        <f>ROUND(F22*G22,2)</f>
        <v>31.55</v>
      </c>
      <c r="I22" s="164"/>
    </row>
    <row r="23" spans="1:9">
      <c r="A23" s="165" t="s">
        <v>29</v>
      </c>
      <c r="B23" s="165" t="s">
        <v>29</v>
      </c>
      <c r="C23" s="165" t="s">
        <v>29</v>
      </c>
      <c r="D23" s="166" t="s">
        <v>29</v>
      </c>
      <c r="E23" s="165" t="s">
        <v>29</v>
      </c>
      <c r="F23" s="165" t="s">
        <v>29</v>
      </c>
      <c r="G23" s="167" t="s">
        <v>29</v>
      </c>
      <c r="H23" s="167" t="s">
        <v>29</v>
      </c>
      <c r="I23" s="168" t="s">
        <v>29</v>
      </c>
    </row>
    <row r="24" spans="1:9">
      <c r="A24" s="157" t="s">
        <v>58</v>
      </c>
      <c r="B24" s="157" t="s">
        <v>59</v>
      </c>
      <c r="C24" s="157" t="s">
        <v>60</v>
      </c>
      <c r="D24" s="158" t="s">
        <v>62</v>
      </c>
      <c r="E24" s="157" t="s">
        <v>13</v>
      </c>
      <c r="F24" s="157" t="s">
        <v>63</v>
      </c>
      <c r="G24" s="159">
        <f>SUM(H25:H30)</f>
        <v>34.93</v>
      </c>
      <c r="H24" s="159">
        <f>TRUNC(G24 * VALUE(SUBSTITUTE(F24,"QTD: ","")), 2)</f>
        <v>3143.7</v>
      </c>
      <c r="I24" s="160" t="str">
        <f>IF(ROUND(ABS(G24-Orçamento!G14),2)&lt;0.01,"OK","DIVERGENTE")</f>
        <v>OK</v>
      </c>
    </row>
    <row r="25" spans="1:9">
      <c r="A25" s="161" t="s">
        <v>15</v>
      </c>
      <c r="B25" s="161" t="s">
        <v>59</v>
      </c>
      <c r="C25" s="161" t="s">
        <v>77</v>
      </c>
      <c r="D25" s="162" t="s">
        <v>78</v>
      </c>
      <c r="E25" s="161" t="s">
        <v>18</v>
      </c>
      <c r="F25" s="161" t="s">
        <v>79</v>
      </c>
      <c r="G25" s="163">
        <v>35.1</v>
      </c>
      <c r="H25" s="163">
        <f t="shared" ref="H25:H30" si="0">ROUND(F25*G25,2)</f>
        <v>15.44</v>
      </c>
      <c r="I25" s="164"/>
    </row>
    <row r="26" spans="1:9">
      <c r="A26" s="161" t="s">
        <v>15</v>
      </c>
      <c r="B26" s="161" t="s">
        <v>59</v>
      </c>
      <c r="C26" s="161" t="s">
        <v>81</v>
      </c>
      <c r="D26" s="162" t="s">
        <v>82</v>
      </c>
      <c r="E26" s="161" t="s">
        <v>18</v>
      </c>
      <c r="F26" s="161" t="s">
        <v>83</v>
      </c>
      <c r="G26" s="163">
        <v>27.12</v>
      </c>
      <c r="H26" s="163">
        <f t="shared" si="0"/>
        <v>14.37</v>
      </c>
      <c r="I26" s="164"/>
    </row>
    <row r="27" spans="1:9">
      <c r="A27" s="161" t="s">
        <v>15</v>
      </c>
      <c r="B27" s="161" t="s">
        <v>59</v>
      </c>
      <c r="C27" s="161" t="s">
        <v>84</v>
      </c>
      <c r="D27" s="162" t="s">
        <v>85</v>
      </c>
      <c r="E27" s="161" t="s">
        <v>27</v>
      </c>
      <c r="F27" s="161" t="s">
        <v>86</v>
      </c>
      <c r="G27" s="163">
        <v>7.59</v>
      </c>
      <c r="H27" s="163">
        <f t="shared" si="0"/>
        <v>0.46</v>
      </c>
      <c r="I27" s="164"/>
    </row>
    <row r="28" spans="1:9">
      <c r="A28" s="161" t="s">
        <v>15</v>
      </c>
      <c r="B28" s="161" t="s">
        <v>59</v>
      </c>
      <c r="C28" s="161" t="s">
        <v>88</v>
      </c>
      <c r="D28" s="162" t="s">
        <v>89</v>
      </c>
      <c r="E28" s="161" t="s">
        <v>27</v>
      </c>
      <c r="F28" s="161" t="s">
        <v>90</v>
      </c>
      <c r="G28" s="163">
        <v>3.2</v>
      </c>
      <c r="H28" s="163">
        <f t="shared" si="0"/>
        <v>0.64</v>
      </c>
      <c r="I28" s="164"/>
    </row>
    <row r="29" spans="1:9">
      <c r="A29" s="161" t="s">
        <v>15</v>
      </c>
      <c r="B29" s="161" t="s">
        <v>59</v>
      </c>
      <c r="C29" s="161" t="s">
        <v>91</v>
      </c>
      <c r="D29" s="162" t="s">
        <v>92</v>
      </c>
      <c r="E29" s="161" t="s">
        <v>93</v>
      </c>
      <c r="F29" s="161" t="s">
        <v>94</v>
      </c>
      <c r="G29" s="163">
        <v>10.98</v>
      </c>
      <c r="H29" s="163">
        <f t="shared" si="0"/>
        <v>0.11</v>
      </c>
      <c r="I29" s="164"/>
    </row>
    <row r="30" spans="1:9" ht="30">
      <c r="A30" s="161" t="s">
        <v>15</v>
      </c>
      <c r="B30" s="161" t="s">
        <v>59</v>
      </c>
      <c r="C30" s="161" t="s">
        <v>95</v>
      </c>
      <c r="D30" s="162" t="s">
        <v>96</v>
      </c>
      <c r="E30" s="161" t="s">
        <v>13</v>
      </c>
      <c r="F30" s="161" t="s">
        <v>97</v>
      </c>
      <c r="G30" s="163">
        <v>3.55</v>
      </c>
      <c r="H30" s="163">
        <f t="shared" si="0"/>
        <v>3.91</v>
      </c>
      <c r="I30" s="164"/>
    </row>
    <row r="31" spans="1:9">
      <c r="A31" s="165" t="s">
        <v>29</v>
      </c>
      <c r="B31" s="165" t="s">
        <v>29</v>
      </c>
      <c r="C31" s="165" t="s">
        <v>29</v>
      </c>
      <c r="D31" s="166" t="s">
        <v>29</v>
      </c>
      <c r="E31" s="165" t="s">
        <v>29</v>
      </c>
      <c r="F31" s="165" t="s">
        <v>29</v>
      </c>
      <c r="G31" s="167" t="s">
        <v>29</v>
      </c>
      <c r="H31" s="167" t="s">
        <v>29</v>
      </c>
      <c r="I31" s="168" t="s">
        <v>29</v>
      </c>
    </row>
    <row r="32" spans="1:9" ht="60">
      <c r="A32" s="157" t="s">
        <v>98</v>
      </c>
      <c r="B32" s="157" t="s">
        <v>99</v>
      </c>
      <c r="C32" s="157" t="s">
        <v>100</v>
      </c>
      <c r="D32" s="158" t="s">
        <v>101</v>
      </c>
      <c r="E32" s="157" t="s">
        <v>13</v>
      </c>
      <c r="F32" s="157" t="s">
        <v>102</v>
      </c>
      <c r="G32" s="159">
        <f>SUM(H33:H35)</f>
        <v>0.76</v>
      </c>
      <c r="H32" s="159">
        <f>TRUNC(G32 * VALUE(SUBSTITUTE(F32,"QTD: ","")), 2)</f>
        <v>684</v>
      </c>
      <c r="I32" s="160" t="str">
        <f>IF(ROUND(ABS(G32-Orçamento!G16),2)&lt;0.01,"OK","DIVERGENTE")</f>
        <v>OK</v>
      </c>
    </row>
    <row r="33" spans="1:9" ht="45">
      <c r="A33" s="161" t="s">
        <v>104</v>
      </c>
      <c r="B33" s="161" t="s">
        <v>99</v>
      </c>
      <c r="C33" s="161" t="s">
        <v>105</v>
      </c>
      <c r="D33" s="162" t="s">
        <v>106</v>
      </c>
      <c r="E33" s="161" t="s">
        <v>107</v>
      </c>
      <c r="F33" s="161" t="s">
        <v>108</v>
      </c>
      <c r="G33" s="163">
        <v>215.94</v>
      </c>
      <c r="H33" s="163">
        <f>TRUNC(F33*G33,2)</f>
        <v>0.36</v>
      </c>
      <c r="I33" s="164" t="str">
        <f>IFERROR(IF(ROUND(G33, 2) &lt;&gt; ROUND(VLOOKUP("C"&amp;C33,C:G, 5, FALSE), 2), "VALOR AUXILIAR DIVERGENTE", "OK"), "NÃO ENCONTRADO")</f>
        <v>OK</v>
      </c>
    </row>
    <row r="34" spans="1:9" ht="45">
      <c r="A34" s="161" t="s">
        <v>104</v>
      </c>
      <c r="B34" s="161" t="s">
        <v>99</v>
      </c>
      <c r="C34" s="161" t="s">
        <v>110</v>
      </c>
      <c r="D34" s="162" t="s">
        <v>111</v>
      </c>
      <c r="E34" s="161" t="s">
        <v>112</v>
      </c>
      <c r="F34" s="161" t="s">
        <v>113</v>
      </c>
      <c r="G34" s="163">
        <v>88.36</v>
      </c>
      <c r="H34" s="163">
        <f>TRUNC(F34*G34,2)</f>
        <v>0.25</v>
      </c>
      <c r="I34" s="164" t="str">
        <f>IFERROR(IF(ROUND(G34, 2) &lt;&gt; ROUND(VLOOKUP("C"&amp;C34,C:G, 5, FALSE), 2), "VALOR AUXILIAR DIVERGENTE", "OK"), "NÃO ENCONTRADO")</f>
        <v>OK</v>
      </c>
    </row>
    <row r="35" spans="1:9">
      <c r="A35" s="161" t="s">
        <v>104</v>
      </c>
      <c r="B35" s="161" t="s">
        <v>99</v>
      </c>
      <c r="C35" s="161" t="s">
        <v>115</v>
      </c>
      <c r="D35" s="162" t="s">
        <v>116</v>
      </c>
      <c r="E35" s="161" t="s">
        <v>18</v>
      </c>
      <c r="F35" s="161" t="s">
        <v>117</v>
      </c>
      <c r="G35" s="163">
        <v>33.53</v>
      </c>
      <c r="H35" s="163">
        <f>TRUNC(F35*G35,2)</f>
        <v>0.15</v>
      </c>
      <c r="I35" s="164" t="str">
        <f>IFERROR(IF(ROUND(G35, 2) &lt;&gt; ROUND(VLOOKUP("C"&amp;C35,C:G, 5, FALSE), 2), "VALOR AUXILIAR DIVERGENTE", "OK"), "NÃO ENCONTRADO")</f>
        <v>OK</v>
      </c>
    </row>
    <row r="36" spans="1:9">
      <c r="A36" s="165" t="s">
        <v>29</v>
      </c>
      <c r="B36" s="165" t="s">
        <v>29</v>
      </c>
      <c r="C36" s="165" t="s">
        <v>29</v>
      </c>
      <c r="D36" s="166" t="s">
        <v>29</v>
      </c>
      <c r="E36" s="165" t="s">
        <v>29</v>
      </c>
      <c r="F36" s="165" t="s">
        <v>29</v>
      </c>
      <c r="G36" s="167" t="s">
        <v>29</v>
      </c>
      <c r="H36" s="167" t="s">
        <v>29</v>
      </c>
      <c r="I36" s="168" t="s">
        <v>29</v>
      </c>
    </row>
    <row r="37" spans="1:9" ht="30">
      <c r="A37" s="157" t="s">
        <v>118</v>
      </c>
      <c r="B37" s="157" t="s">
        <v>10</v>
      </c>
      <c r="C37" s="157" t="s">
        <v>119</v>
      </c>
      <c r="D37" s="158" t="s">
        <v>120</v>
      </c>
      <c r="E37" s="157" t="s">
        <v>121</v>
      </c>
      <c r="F37" s="157" t="s">
        <v>122</v>
      </c>
      <c r="G37" s="159">
        <f>SUM(H38)</f>
        <v>59.75</v>
      </c>
      <c r="H37" s="159">
        <f>TRUNC(G37 * VALUE(SUBSTITUTE(F37,"QTD: ","")), 2)</f>
        <v>8066.25</v>
      </c>
      <c r="I37" s="160" t="str">
        <f>IF(ROUND(ABS(G37-Orçamento!G17),2)&lt;0.01,"OK","DIVERGENTE")</f>
        <v>OK</v>
      </c>
    </row>
    <row r="38" spans="1:9">
      <c r="A38" s="161" t="s">
        <v>15</v>
      </c>
      <c r="B38" s="161" t="s">
        <v>10</v>
      </c>
      <c r="C38" s="161" t="s">
        <v>124</v>
      </c>
      <c r="D38" s="162" t="s">
        <v>125</v>
      </c>
      <c r="E38" s="161" t="s">
        <v>18</v>
      </c>
      <c r="F38" s="161" t="s">
        <v>126</v>
      </c>
      <c r="G38" s="163">
        <v>23.9</v>
      </c>
      <c r="H38" s="163">
        <f>ROUND(F38*G38,2)</f>
        <v>59.75</v>
      </c>
      <c r="I38" s="164"/>
    </row>
    <row r="39" spans="1:9">
      <c r="A39" s="165" t="s">
        <v>29</v>
      </c>
      <c r="B39" s="165" t="s">
        <v>29</v>
      </c>
      <c r="C39" s="165" t="s">
        <v>29</v>
      </c>
      <c r="D39" s="166" t="s">
        <v>29</v>
      </c>
      <c r="E39" s="165" t="s">
        <v>29</v>
      </c>
      <c r="F39" s="165" t="s">
        <v>29</v>
      </c>
      <c r="G39" s="167" t="s">
        <v>29</v>
      </c>
      <c r="H39" s="167" t="s">
        <v>29</v>
      </c>
      <c r="I39" s="168" t="s">
        <v>29</v>
      </c>
    </row>
    <row r="40" spans="1:9" ht="75">
      <c r="A40" s="157" t="s">
        <v>127</v>
      </c>
      <c r="B40" s="157" t="s">
        <v>99</v>
      </c>
      <c r="C40" s="157" t="s">
        <v>128</v>
      </c>
      <c r="D40" s="158" t="s">
        <v>129</v>
      </c>
      <c r="E40" s="157" t="s">
        <v>121</v>
      </c>
      <c r="F40" s="157" t="s">
        <v>130</v>
      </c>
      <c r="G40" s="159">
        <f>SUM(H41:H44)</f>
        <v>6.88</v>
      </c>
      <c r="H40" s="159">
        <f>TRUNC(G40 * VALUE(SUBSTITUTE(F40,"QTD: ","")), 2)</f>
        <v>1370.9</v>
      </c>
      <c r="I40" s="160" t="str">
        <f>IF(ROUND(ABS(G40-Orçamento!G18),2)&lt;0.01,"OK","DIVERGENTE")</f>
        <v>OK</v>
      </c>
    </row>
    <row r="41" spans="1:9" ht="75">
      <c r="A41" s="161" t="s">
        <v>104</v>
      </c>
      <c r="B41" s="161" t="s">
        <v>99</v>
      </c>
      <c r="C41" s="161" t="s">
        <v>131</v>
      </c>
      <c r="D41" s="162" t="s">
        <v>132</v>
      </c>
      <c r="E41" s="161" t="s">
        <v>112</v>
      </c>
      <c r="F41" s="161" t="s">
        <v>133</v>
      </c>
      <c r="G41" s="163">
        <v>104.24</v>
      </c>
      <c r="H41" s="163">
        <f>TRUNC(F41*G41,2)</f>
        <v>0.74</v>
      </c>
      <c r="I41" s="164" t="str">
        <f>IFERROR(IF(ROUND(G41, 2) &lt;&gt; ROUND(VLOOKUP("C"&amp;C41,C:G, 5, FALSE), 2), "VALOR AUXILIAR DIVERGENTE", "OK"), "NÃO ENCONTRADO")</f>
        <v>OK</v>
      </c>
    </row>
    <row r="42" spans="1:9" ht="75">
      <c r="A42" s="161" t="s">
        <v>104</v>
      </c>
      <c r="B42" s="161" t="s">
        <v>99</v>
      </c>
      <c r="C42" s="161" t="s">
        <v>134</v>
      </c>
      <c r="D42" s="162" t="s">
        <v>135</v>
      </c>
      <c r="E42" s="161" t="s">
        <v>107</v>
      </c>
      <c r="F42" s="161" t="s">
        <v>136</v>
      </c>
      <c r="G42" s="163">
        <v>396.81</v>
      </c>
      <c r="H42" s="163">
        <f>TRUNC(F42*G42,2)</f>
        <v>4.3899999999999997</v>
      </c>
      <c r="I42" s="164" t="str">
        <f>IFERROR(IF(ROUND(G42, 2) &lt;&gt; ROUND(VLOOKUP("C"&amp;C42,C:G, 5, FALSE), 2), "VALOR AUXILIAR DIVERGENTE", "OK"), "NÃO ENCONTRADO")</f>
        <v>OK</v>
      </c>
    </row>
    <row r="43" spans="1:9" ht="45">
      <c r="A43" s="161" t="s">
        <v>104</v>
      </c>
      <c r="B43" s="161" t="s">
        <v>99</v>
      </c>
      <c r="C43" s="161" t="s">
        <v>137</v>
      </c>
      <c r="D43" s="162" t="s">
        <v>138</v>
      </c>
      <c r="E43" s="161" t="s">
        <v>112</v>
      </c>
      <c r="F43" s="161" t="s">
        <v>139</v>
      </c>
      <c r="G43" s="163">
        <v>115.87</v>
      </c>
      <c r="H43" s="163">
        <f>TRUNC(F43*G43,2)</f>
        <v>0.62</v>
      </c>
      <c r="I43" s="164" t="str">
        <f>IFERROR(IF(ROUND(G43, 2) &lt;&gt; ROUND(VLOOKUP("C"&amp;C43,C:G, 5, FALSE), 2), "VALOR AUXILIAR DIVERGENTE", "OK"), "NÃO ENCONTRADO")</f>
        <v>OK</v>
      </c>
    </row>
    <row r="44" spans="1:9" ht="45">
      <c r="A44" s="161" t="s">
        <v>104</v>
      </c>
      <c r="B44" s="161" t="s">
        <v>99</v>
      </c>
      <c r="C44" s="161" t="s">
        <v>140</v>
      </c>
      <c r="D44" s="162" t="s">
        <v>141</v>
      </c>
      <c r="E44" s="161" t="s">
        <v>107</v>
      </c>
      <c r="F44" s="161" t="s">
        <v>142</v>
      </c>
      <c r="G44" s="163">
        <v>280.43</v>
      </c>
      <c r="H44" s="163">
        <f>TRUNC(F44*G44,2)</f>
        <v>1.1299999999999999</v>
      </c>
      <c r="I44" s="164" t="str">
        <f>IFERROR(IF(ROUND(G44, 2) &lt;&gt; ROUND(VLOOKUP("C"&amp;C44,C:G, 5, FALSE), 2), "VALOR AUXILIAR DIVERGENTE", "OK"), "NÃO ENCONTRADO")</f>
        <v>OK</v>
      </c>
    </row>
    <row r="45" spans="1:9">
      <c r="A45" s="165" t="s">
        <v>29</v>
      </c>
      <c r="B45" s="165" t="s">
        <v>29</v>
      </c>
      <c r="C45" s="165" t="s">
        <v>29</v>
      </c>
      <c r="D45" s="166" t="s">
        <v>29</v>
      </c>
      <c r="E45" s="165" t="s">
        <v>29</v>
      </c>
      <c r="F45" s="165" t="s">
        <v>29</v>
      </c>
      <c r="G45" s="167" t="s">
        <v>29</v>
      </c>
      <c r="H45" s="167" t="s">
        <v>29</v>
      </c>
      <c r="I45" s="168" t="s">
        <v>29</v>
      </c>
    </row>
    <row r="46" spans="1:9" ht="45">
      <c r="A46" s="157" t="s">
        <v>143</v>
      </c>
      <c r="B46" s="157" t="s">
        <v>99</v>
      </c>
      <c r="C46" s="157" t="s">
        <v>144</v>
      </c>
      <c r="D46" s="158" t="s">
        <v>145</v>
      </c>
      <c r="E46" s="157" t="s">
        <v>146</v>
      </c>
      <c r="F46" s="157" t="s">
        <v>147</v>
      </c>
      <c r="G46" s="159">
        <f>SUM(H47:H48)</f>
        <v>2.09</v>
      </c>
      <c r="H46" s="159">
        <f>TRUNC(G46 * VALUE(SUBSTITUTE(F46,"QTD: ","")), 2)</f>
        <v>4580.9799999999996</v>
      </c>
      <c r="I46" s="160" t="str">
        <f>IF(ROUND(ABS(G46-Orçamento!G19),2)&lt;0.01,"OK","DIVERGENTE")</f>
        <v>OK</v>
      </c>
    </row>
    <row r="47" spans="1:9" ht="75">
      <c r="A47" s="161" t="s">
        <v>104</v>
      </c>
      <c r="B47" s="161" t="s">
        <v>99</v>
      </c>
      <c r="C47" s="161" t="s">
        <v>131</v>
      </c>
      <c r="D47" s="162" t="s">
        <v>132</v>
      </c>
      <c r="E47" s="161" t="s">
        <v>112</v>
      </c>
      <c r="F47" s="161" t="s">
        <v>148</v>
      </c>
      <c r="G47" s="163">
        <v>104.24</v>
      </c>
      <c r="H47" s="163">
        <f>TRUNC(F47*G47,2)</f>
        <v>0.18</v>
      </c>
      <c r="I47" s="164" t="str">
        <f>IFERROR(IF(ROUND(G47, 2) &lt;&gt; ROUND(VLOOKUP("C"&amp;C47,C:G, 5, FALSE), 2), "VALOR AUXILIAR DIVERGENTE", "OK"), "NÃO ENCONTRADO")</f>
        <v>OK</v>
      </c>
    </row>
    <row r="48" spans="1:9" ht="75">
      <c r="A48" s="161" t="s">
        <v>104</v>
      </c>
      <c r="B48" s="161" t="s">
        <v>99</v>
      </c>
      <c r="C48" s="161" t="s">
        <v>134</v>
      </c>
      <c r="D48" s="162" t="s">
        <v>135</v>
      </c>
      <c r="E48" s="161" t="s">
        <v>107</v>
      </c>
      <c r="F48" s="161" t="s">
        <v>149</v>
      </c>
      <c r="G48" s="163">
        <v>396.81</v>
      </c>
      <c r="H48" s="163">
        <f>TRUNC(F48*G48,2)</f>
        <v>1.91</v>
      </c>
      <c r="I48" s="164" t="str">
        <f>IFERROR(IF(ROUND(G48, 2) &lt;&gt; ROUND(VLOOKUP("C"&amp;C48,C:G, 5, FALSE), 2), "VALOR AUXILIAR DIVERGENTE", "OK"), "NÃO ENCONTRADO")</f>
        <v>OK</v>
      </c>
    </row>
    <row r="49" spans="1:9">
      <c r="A49" s="165" t="s">
        <v>29</v>
      </c>
      <c r="B49" s="165" t="s">
        <v>29</v>
      </c>
      <c r="C49" s="165" t="s">
        <v>29</v>
      </c>
      <c r="D49" s="166" t="s">
        <v>29</v>
      </c>
      <c r="E49" s="165" t="s">
        <v>29</v>
      </c>
      <c r="F49" s="165" t="s">
        <v>29</v>
      </c>
      <c r="G49" s="167" t="s">
        <v>29</v>
      </c>
      <c r="H49" s="167" t="s">
        <v>29</v>
      </c>
      <c r="I49" s="168" t="s">
        <v>29</v>
      </c>
    </row>
    <row r="50" spans="1:9" ht="30">
      <c r="A50" s="157" t="s">
        <v>150</v>
      </c>
      <c r="B50" s="157" t="s">
        <v>10</v>
      </c>
      <c r="C50" s="157" t="s">
        <v>151</v>
      </c>
      <c r="D50" s="158" t="s">
        <v>152</v>
      </c>
      <c r="E50" s="157" t="s">
        <v>121</v>
      </c>
      <c r="F50" s="157" t="s">
        <v>130</v>
      </c>
      <c r="G50" s="159">
        <f>SUM(H51)</f>
        <v>31.37</v>
      </c>
      <c r="H50" s="159">
        <f>TRUNC(G50 * VALUE(SUBSTITUTE(F50,"QTD: ","")), 2)</f>
        <v>6250.78</v>
      </c>
      <c r="I50" s="160" t="str">
        <f>IF(ROUND(ABS(G50-Orçamento!G20),2)&lt;0.01,"OK","DIVERGENTE")</f>
        <v>OK</v>
      </c>
    </row>
    <row r="51" spans="1:9" ht="30">
      <c r="A51" s="161" t="s">
        <v>15</v>
      </c>
      <c r="B51" s="161" t="s">
        <v>10</v>
      </c>
      <c r="C51" s="161" t="s">
        <v>153</v>
      </c>
      <c r="D51" s="162" t="s">
        <v>152</v>
      </c>
      <c r="E51" s="161" t="s">
        <v>121</v>
      </c>
      <c r="F51" s="161" t="s">
        <v>24</v>
      </c>
      <c r="G51" s="163">
        <v>31.37</v>
      </c>
      <c r="H51" s="163">
        <f>ROUND(F51*G51,2)</f>
        <v>31.37</v>
      </c>
      <c r="I51" s="164"/>
    </row>
    <row r="52" spans="1:9">
      <c r="A52" s="165" t="s">
        <v>29</v>
      </c>
      <c r="B52" s="165" t="s">
        <v>29</v>
      </c>
      <c r="C52" s="165" t="s">
        <v>29</v>
      </c>
      <c r="D52" s="166" t="s">
        <v>29</v>
      </c>
      <c r="E52" s="165" t="s">
        <v>29</v>
      </c>
      <c r="F52" s="165" t="s">
        <v>29</v>
      </c>
      <c r="G52" s="167" t="s">
        <v>29</v>
      </c>
      <c r="H52" s="167" t="s">
        <v>29</v>
      </c>
      <c r="I52" s="168" t="s">
        <v>29</v>
      </c>
    </row>
    <row r="53" spans="1:9">
      <c r="A53" s="157" t="s">
        <v>154</v>
      </c>
      <c r="B53" s="157" t="s">
        <v>10</v>
      </c>
      <c r="C53" s="157" t="s">
        <v>155</v>
      </c>
      <c r="D53" s="158" t="s">
        <v>156</v>
      </c>
      <c r="E53" s="157" t="s">
        <v>157</v>
      </c>
      <c r="F53" s="157" t="s">
        <v>158</v>
      </c>
      <c r="G53" s="159">
        <f>SUM(H54)</f>
        <v>2.56</v>
      </c>
      <c r="H53" s="159">
        <f>TRUNC(G53 * VALUE(SUBSTITUTE(F53,"QTD: ","")), 2)</f>
        <v>2296.21</v>
      </c>
      <c r="I53" s="160" t="str">
        <f>IF(ROUND(ABS(G53-Orçamento!G22),2)&lt;0.01,"OK","DIVERGENTE")</f>
        <v>OK</v>
      </c>
    </row>
    <row r="54" spans="1:9">
      <c r="A54" s="161" t="s">
        <v>15</v>
      </c>
      <c r="B54" s="161" t="s">
        <v>10</v>
      </c>
      <c r="C54" s="161" t="s">
        <v>159</v>
      </c>
      <c r="D54" s="162" t="s">
        <v>156</v>
      </c>
      <c r="E54" s="161" t="s">
        <v>157</v>
      </c>
      <c r="F54" s="161" t="s">
        <v>24</v>
      </c>
      <c r="G54" s="163">
        <v>2.56</v>
      </c>
      <c r="H54" s="163">
        <f>ROUND(F54*G54,2)</f>
        <v>2.56</v>
      </c>
      <c r="I54" s="164"/>
    </row>
    <row r="55" spans="1:9">
      <c r="A55" s="165" t="s">
        <v>29</v>
      </c>
      <c r="B55" s="165" t="s">
        <v>29</v>
      </c>
      <c r="C55" s="165" t="s">
        <v>29</v>
      </c>
      <c r="D55" s="166" t="s">
        <v>29</v>
      </c>
      <c r="E55" s="165" t="s">
        <v>29</v>
      </c>
      <c r="F55" s="165" t="s">
        <v>29</v>
      </c>
      <c r="G55" s="167" t="s">
        <v>29</v>
      </c>
      <c r="H55" s="167" t="s">
        <v>29</v>
      </c>
      <c r="I55" s="168" t="s">
        <v>29</v>
      </c>
    </row>
    <row r="56" spans="1:9" ht="30">
      <c r="A56" s="157" t="s">
        <v>160</v>
      </c>
      <c r="B56" s="157" t="s">
        <v>10</v>
      </c>
      <c r="C56" s="157" t="s">
        <v>161</v>
      </c>
      <c r="D56" s="158" t="s">
        <v>162</v>
      </c>
      <c r="E56" s="157" t="s">
        <v>27</v>
      </c>
      <c r="F56" s="157" t="s">
        <v>163</v>
      </c>
      <c r="G56" s="159">
        <f>SUM(H57:H58)</f>
        <v>5.3000000000000007</v>
      </c>
      <c r="H56" s="159">
        <f>TRUNC(G56 * VALUE(SUBSTITUTE(F56,"QTD: ","")), 2)</f>
        <v>270.3</v>
      </c>
      <c r="I56" s="160" t="str">
        <f>IF(ROUND(ABS(G56-Orçamento!G23),2)&lt;0.01,"OK","DIVERGENTE")</f>
        <v>OK</v>
      </c>
    </row>
    <row r="57" spans="1:9">
      <c r="A57" s="161" t="s">
        <v>15</v>
      </c>
      <c r="B57" s="161" t="s">
        <v>10</v>
      </c>
      <c r="C57" s="161" t="s">
        <v>168</v>
      </c>
      <c r="D57" s="162" t="s">
        <v>169</v>
      </c>
      <c r="E57" s="161" t="s">
        <v>18</v>
      </c>
      <c r="F57" s="161" t="s">
        <v>170</v>
      </c>
      <c r="G57" s="163">
        <v>29.08</v>
      </c>
      <c r="H57" s="163">
        <f>ROUND(F57*G57,2)</f>
        <v>2.91</v>
      </c>
      <c r="I57" s="164"/>
    </row>
    <row r="58" spans="1:9">
      <c r="A58" s="161" t="s">
        <v>15</v>
      </c>
      <c r="B58" s="161" t="s">
        <v>10</v>
      </c>
      <c r="C58" s="161" t="s">
        <v>171</v>
      </c>
      <c r="D58" s="162" t="s">
        <v>172</v>
      </c>
      <c r="E58" s="161" t="s">
        <v>18</v>
      </c>
      <c r="F58" s="161" t="s">
        <v>170</v>
      </c>
      <c r="G58" s="163">
        <v>23.9</v>
      </c>
      <c r="H58" s="163">
        <f>ROUND(F58*G58,2)</f>
        <v>2.39</v>
      </c>
      <c r="I58" s="164"/>
    </row>
    <row r="59" spans="1:9">
      <c r="A59" s="165" t="s">
        <v>29</v>
      </c>
      <c r="B59" s="165" t="s">
        <v>29</v>
      </c>
      <c r="C59" s="165" t="s">
        <v>29</v>
      </c>
      <c r="D59" s="166" t="s">
        <v>29</v>
      </c>
      <c r="E59" s="165" t="s">
        <v>29</v>
      </c>
      <c r="F59" s="165" t="s">
        <v>29</v>
      </c>
      <c r="G59" s="167" t="s">
        <v>29</v>
      </c>
      <c r="H59" s="167" t="s">
        <v>29</v>
      </c>
      <c r="I59" s="168" t="s">
        <v>29</v>
      </c>
    </row>
    <row r="60" spans="1:9" ht="60">
      <c r="A60" s="157" t="s">
        <v>173</v>
      </c>
      <c r="B60" s="157" t="s">
        <v>10</v>
      </c>
      <c r="C60" s="157" t="s">
        <v>174</v>
      </c>
      <c r="D60" s="158" t="s">
        <v>175</v>
      </c>
      <c r="E60" s="157" t="s">
        <v>121</v>
      </c>
      <c r="F60" s="157" t="s">
        <v>176</v>
      </c>
      <c r="G60" s="159">
        <f>SUM(H61:H62)</f>
        <v>137.9</v>
      </c>
      <c r="H60" s="159">
        <f>TRUNC(G60 * VALUE(SUBSTITUTE(F60,"QTD: ","")), 2)</f>
        <v>551.6</v>
      </c>
      <c r="I60" s="160" t="str">
        <f>IF(ROUND(ABS(G60-Orçamento!G24),2)&lt;0.01,"OK","DIVERGENTE")</f>
        <v>OK</v>
      </c>
    </row>
    <row r="61" spans="1:9" ht="60">
      <c r="A61" s="161" t="s">
        <v>15</v>
      </c>
      <c r="B61" s="161" t="s">
        <v>10</v>
      </c>
      <c r="C61" s="161" t="s">
        <v>177</v>
      </c>
      <c r="D61" s="162" t="s">
        <v>178</v>
      </c>
      <c r="E61" s="161" t="s">
        <v>121</v>
      </c>
      <c r="F61" s="161" t="s">
        <v>24</v>
      </c>
      <c r="G61" s="163">
        <v>123.56</v>
      </c>
      <c r="H61" s="163">
        <f>ROUND(F61*G61,2)</f>
        <v>123.56</v>
      </c>
      <c r="I61" s="164"/>
    </row>
    <row r="62" spans="1:9">
      <c r="A62" s="161" t="s">
        <v>15</v>
      </c>
      <c r="B62" s="161" t="s">
        <v>10</v>
      </c>
      <c r="C62" s="161" t="s">
        <v>124</v>
      </c>
      <c r="D62" s="162" t="s">
        <v>125</v>
      </c>
      <c r="E62" s="161" t="s">
        <v>18</v>
      </c>
      <c r="F62" s="161" t="s">
        <v>179</v>
      </c>
      <c r="G62" s="163">
        <v>23.9</v>
      </c>
      <c r="H62" s="163">
        <f>ROUND(F62*G62,2)</f>
        <v>14.34</v>
      </c>
      <c r="I62" s="164"/>
    </row>
    <row r="63" spans="1:9">
      <c r="A63" s="165" t="s">
        <v>29</v>
      </c>
      <c r="B63" s="165" t="s">
        <v>29</v>
      </c>
      <c r="C63" s="165" t="s">
        <v>29</v>
      </c>
      <c r="D63" s="166" t="s">
        <v>29</v>
      </c>
      <c r="E63" s="165" t="s">
        <v>29</v>
      </c>
      <c r="F63" s="165" t="s">
        <v>29</v>
      </c>
      <c r="G63" s="167" t="s">
        <v>29</v>
      </c>
      <c r="H63" s="167" t="s">
        <v>29</v>
      </c>
      <c r="I63" s="168" t="s">
        <v>29</v>
      </c>
    </row>
    <row r="64" spans="1:9" ht="15.75">
      <c r="A64" s="169" t="s">
        <v>180</v>
      </c>
      <c r="B64" s="169"/>
      <c r="C64" s="169"/>
      <c r="D64" s="170" t="s">
        <v>181</v>
      </c>
      <c r="E64" s="169"/>
      <c r="F64" s="169"/>
      <c r="G64" s="171"/>
      <c r="H64" s="171">
        <f>SUMIFS(H8:H63,A8:A63,"1.*",A8:A63,"&lt;&gt;INSUMO",A8:A63,"&lt;&gt;AUXILIAR*")</f>
        <v>36727.54</v>
      </c>
      <c r="I64" s="172"/>
    </row>
    <row r="65" spans="1:9">
      <c r="A65" s="165" t="s">
        <v>29</v>
      </c>
      <c r="B65" s="165" t="s">
        <v>29</v>
      </c>
      <c r="C65" s="165" t="s">
        <v>29</v>
      </c>
      <c r="D65" s="166" t="s">
        <v>29</v>
      </c>
      <c r="E65" s="165" t="s">
        <v>29</v>
      </c>
      <c r="F65" s="165" t="s">
        <v>29</v>
      </c>
      <c r="G65" s="167" t="s">
        <v>29</v>
      </c>
      <c r="H65" s="167" t="s">
        <v>29</v>
      </c>
      <c r="I65" s="168" t="s">
        <v>29</v>
      </c>
    </row>
    <row r="66" spans="1:9">
      <c r="A66" s="157" t="s">
        <v>184</v>
      </c>
      <c r="B66" s="157" t="s">
        <v>10</v>
      </c>
      <c r="C66" s="157" t="s">
        <v>185</v>
      </c>
      <c r="D66" s="158" t="s">
        <v>186</v>
      </c>
      <c r="E66" s="157" t="s">
        <v>27</v>
      </c>
      <c r="F66" s="157" t="s">
        <v>187</v>
      </c>
      <c r="G66" s="159">
        <f>SUM(H67:H70)</f>
        <v>57.39</v>
      </c>
      <c r="H66" s="159">
        <f>TRUNC(G66 * VALUE(SUBSTITUTE(F66,"QTD: ","")), 2)</f>
        <v>3288.44</v>
      </c>
      <c r="I66" s="160" t="str">
        <f>IF(ROUND(ABS(G66-Orçamento!G28),2)&lt;0.01,"OK","DIVERGENTE")</f>
        <v>OK</v>
      </c>
    </row>
    <row r="67" spans="1:9" ht="60">
      <c r="A67" s="161" t="s">
        <v>15</v>
      </c>
      <c r="B67" s="161" t="s">
        <v>10</v>
      </c>
      <c r="C67" s="161" t="s">
        <v>189</v>
      </c>
      <c r="D67" s="162" t="s">
        <v>191</v>
      </c>
      <c r="E67" s="161" t="s">
        <v>192</v>
      </c>
      <c r="F67" s="161" t="s">
        <v>193</v>
      </c>
      <c r="G67" s="163">
        <v>23.97</v>
      </c>
      <c r="H67" s="163">
        <f>ROUND(F67*G67,2)</f>
        <v>3.12</v>
      </c>
      <c r="I67" s="164"/>
    </row>
    <row r="68" spans="1:9" ht="30">
      <c r="A68" s="161" t="s">
        <v>15</v>
      </c>
      <c r="B68" s="161" t="s">
        <v>10</v>
      </c>
      <c r="C68" s="161" t="s">
        <v>195</v>
      </c>
      <c r="D68" s="162" t="s">
        <v>196</v>
      </c>
      <c r="E68" s="161" t="s">
        <v>121</v>
      </c>
      <c r="F68" s="161" t="s">
        <v>197</v>
      </c>
      <c r="G68" s="163">
        <v>43.59</v>
      </c>
      <c r="H68" s="163">
        <f>ROUND(F68*G68,2)</f>
        <v>1.74</v>
      </c>
      <c r="I68" s="164"/>
    </row>
    <row r="69" spans="1:9">
      <c r="A69" s="161" t="s">
        <v>15</v>
      </c>
      <c r="B69" s="161" t="s">
        <v>10</v>
      </c>
      <c r="C69" s="161" t="s">
        <v>198</v>
      </c>
      <c r="D69" s="162" t="s">
        <v>199</v>
      </c>
      <c r="E69" s="161" t="s">
        <v>18</v>
      </c>
      <c r="F69" s="161" t="s">
        <v>200</v>
      </c>
      <c r="G69" s="163">
        <v>34.83</v>
      </c>
      <c r="H69" s="163">
        <f>ROUND(F69*G69,2)</f>
        <v>33.090000000000003</v>
      </c>
      <c r="I69" s="164"/>
    </row>
    <row r="70" spans="1:9">
      <c r="A70" s="161" t="s">
        <v>15</v>
      </c>
      <c r="B70" s="161" t="s">
        <v>10</v>
      </c>
      <c r="C70" s="161" t="s">
        <v>201</v>
      </c>
      <c r="D70" s="162" t="s">
        <v>202</v>
      </c>
      <c r="E70" s="161" t="s">
        <v>157</v>
      </c>
      <c r="F70" s="161" t="s">
        <v>203</v>
      </c>
      <c r="G70" s="163">
        <v>17.2</v>
      </c>
      <c r="H70" s="163">
        <f>ROUND(F70*G70,2)</f>
        <v>19.440000000000001</v>
      </c>
      <c r="I70" s="164"/>
    </row>
    <row r="71" spans="1:9">
      <c r="A71" s="165" t="s">
        <v>29</v>
      </c>
      <c r="B71" s="165" t="s">
        <v>29</v>
      </c>
      <c r="C71" s="165" t="s">
        <v>29</v>
      </c>
      <c r="D71" s="166" t="s">
        <v>29</v>
      </c>
      <c r="E71" s="165" t="s">
        <v>29</v>
      </c>
      <c r="F71" s="165" t="s">
        <v>29</v>
      </c>
      <c r="G71" s="167" t="s">
        <v>29</v>
      </c>
      <c r="H71" s="167" t="s">
        <v>29</v>
      </c>
      <c r="I71" s="168" t="s">
        <v>29</v>
      </c>
    </row>
    <row r="72" spans="1:9">
      <c r="A72" s="157" t="s">
        <v>204</v>
      </c>
      <c r="B72" s="157" t="s">
        <v>10</v>
      </c>
      <c r="C72" s="157" t="s">
        <v>205</v>
      </c>
      <c r="D72" s="158" t="s">
        <v>206</v>
      </c>
      <c r="E72" s="157" t="s">
        <v>157</v>
      </c>
      <c r="F72" s="157" t="s">
        <v>207</v>
      </c>
      <c r="G72" s="159">
        <f>SUM(H73:H75)</f>
        <v>24.93</v>
      </c>
      <c r="H72" s="159">
        <f>TRUNC(G72 * VALUE(SUBSTITUTE(F72,"QTD: ","")), 2)</f>
        <v>617.01</v>
      </c>
      <c r="I72" s="160" t="str">
        <f>IF(ROUND(ABS(G72-Orçamento!G29),2)&lt;0.01,"OK","DIVERGENTE")</f>
        <v>OK</v>
      </c>
    </row>
    <row r="73" spans="1:9">
      <c r="A73" s="161" t="s">
        <v>15</v>
      </c>
      <c r="B73" s="161" t="s">
        <v>10</v>
      </c>
      <c r="C73" s="161" t="s">
        <v>50</v>
      </c>
      <c r="D73" s="162" t="s">
        <v>51</v>
      </c>
      <c r="E73" s="161" t="s">
        <v>18</v>
      </c>
      <c r="F73" s="161" t="s">
        <v>208</v>
      </c>
      <c r="G73" s="163">
        <v>23.9</v>
      </c>
      <c r="H73" s="163">
        <f>ROUND(F73*G73,2)</f>
        <v>7.17</v>
      </c>
      <c r="I73" s="164"/>
    </row>
    <row r="74" spans="1:9">
      <c r="A74" s="161" t="s">
        <v>15</v>
      </c>
      <c r="B74" s="161" t="s">
        <v>10</v>
      </c>
      <c r="C74" s="161" t="s">
        <v>209</v>
      </c>
      <c r="D74" s="162" t="s">
        <v>210</v>
      </c>
      <c r="E74" s="161" t="s">
        <v>18</v>
      </c>
      <c r="F74" s="161" t="s">
        <v>208</v>
      </c>
      <c r="G74" s="163">
        <v>29.08</v>
      </c>
      <c r="H74" s="163">
        <f>ROUND(F74*G74,2)</f>
        <v>8.7200000000000006</v>
      </c>
      <c r="I74" s="164"/>
    </row>
    <row r="75" spans="1:9">
      <c r="A75" s="161" t="s">
        <v>15</v>
      </c>
      <c r="B75" s="161" t="s">
        <v>10</v>
      </c>
      <c r="C75" s="161" t="s">
        <v>211</v>
      </c>
      <c r="D75" s="162" t="s">
        <v>212</v>
      </c>
      <c r="E75" s="161" t="s">
        <v>157</v>
      </c>
      <c r="F75" s="161" t="s">
        <v>24</v>
      </c>
      <c r="G75" s="163">
        <v>9.0399999999999991</v>
      </c>
      <c r="H75" s="163">
        <f>ROUND(F75*G75,2)</f>
        <v>9.0399999999999991</v>
      </c>
      <c r="I75" s="164"/>
    </row>
    <row r="76" spans="1:9">
      <c r="A76" s="165" t="s">
        <v>29</v>
      </c>
      <c r="B76" s="165" t="s">
        <v>29</v>
      </c>
      <c r="C76" s="165" t="s">
        <v>29</v>
      </c>
      <c r="D76" s="166" t="s">
        <v>29</v>
      </c>
      <c r="E76" s="165" t="s">
        <v>29</v>
      </c>
      <c r="F76" s="165" t="s">
        <v>29</v>
      </c>
      <c r="G76" s="167" t="s">
        <v>29</v>
      </c>
      <c r="H76" s="167" t="s">
        <v>29</v>
      </c>
      <c r="I76" s="168" t="s">
        <v>29</v>
      </c>
    </row>
    <row r="77" spans="1:9" ht="30">
      <c r="A77" s="157" t="s">
        <v>213</v>
      </c>
      <c r="B77" s="157" t="s">
        <v>10</v>
      </c>
      <c r="C77" s="157" t="s">
        <v>214</v>
      </c>
      <c r="D77" s="158" t="s">
        <v>215</v>
      </c>
      <c r="E77" s="157" t="s">
        <v>157</v>
      </c>
      <c r="F77" s="157" t="s">
        <v>216</v>
      </c>
      <c r="G77" s="159">
        <f>SUM(H78)</f>
        <v>31.53</v>
      </c>
      <c r="H77" s="159">
        <f>TRUNC(G77 * VALUE(SUBSTITUTE(F77,"QTD: ","")), 2)</f>
        <v>3851.38</v>
      </c>
      <c r="I77" s="160" t="str">
        <f>IF(ROUND(ABS(G77-Orçamento!G30),2)&lt;0.01,"OK","DIVERGENTE")</f>
        <v>OK</v>
      </c>
    </row>
    <row r="78" spans="1:9" ht="30">
      <c r="A78" s="161" t="s">
        <v>15</v>
      </c>
      <c r="B78" s="161" t="s">
        <v>10</v>
      </c>
      <c r="C78" s="161" t="s">
        <v>217</v>
      </c>
      <c r="D78" s="162" t="s">
        <v>215</v>
      </c>
      <c r="E78" s="161" t="s">
        <v>157</v>
      </c>
      <c r="F78" s="161" t="s">
        <v>24</v>
      </c>
      <c r="G78" s="163">
        <v>31.53</v>
      </c>
      <c r="H78" s="163">
        <f>ROUND(F78*G78,2)</f>
        <v>31.53</v>
      </c>
      <c r="I78" s="164"/>
    </row>
    <row r="79" spans="1:9">
      <c r="A79" s="165" t="s">
        <v>29</v>
      </c>
      <c r="B79" s="165" t="s">
        <v>29</v>
      </c>
      <c r="C79" s="165" t="s">
        <v>29</v>
      </c>
      <c r="D79" s="166" t="s">
        <v>29</v>
      </c>
      <c r="E79" s="165" t="s">
        <v>29</v>
      </c>
      <c r="F79" s="165" t="s">
        <v>29</v>
      </c>
      <c r="G79" s="167" t="s">
        <v>29</v>
      </c>
      <c r="H79" s="167" t="s">
        <v>29</v>
      </c>
      <c r="I79" s="168" t="s">
        <v>29</v>
      </c>
    </row>
    <row r="80" spans="1:9" ht="30">
      <c r="A80" s="157" t="s">
        <v>218</v>
      </c>
      <c r="B80" s="157" t="s">
        <v>99</v>
      </c>
      <c r="C80" s="157" t="s">
        <v>219</v>
      </c>
      <c r="D80" s="158" t="s">
        <v>220</v>
      </c>
      <c r="E80" s="157" t="s">
        <v>13</v>
      </c>
      <c r="F80" s="157" t="s">
        <v>221</v>
      </c>
      <c r="G80" s="159">
        <f>SUM(H81:H82)</f>
        <v>12.79</v>
      </c>
      <c r="H80" s="159">
        <f>TRUNC(G80 * VALUE(SUBSTITUTE(F80,"QTD: ","")), 2)</f>
        <v>1818.61</v>
      </c>
      <c r="I80" s="160" t="str">
        <f>IF(ROUND(ABS(G80-Orçamento!G31),2)&lt;0.01,"OK","DIVERGENTE")</f>
        <v>OK</v>
      </c>
    </row>
    <row r="81" spans="1:9">
      <c r="A81" s="161" t="s">
        <v>104</v>
      </c>
      <c r="B81" s="161" t="s">
        <v>99</v>
      </c>
      <c r="C81" s="161" t="s">
        <v>222</v>
      </c>
      <c r="D81" s="162" t="s">
        <v>223</v>
      </c>
      <c r="E81" s="161" t="s">
        <v>18</v>
      </c>
      <c r="F81" s="161" t="s">
        <v>224</v>
      </c>
      <c r="G81" s="163">
        <v>38.83</v>
      </c>
      <c r="H81" s="163">
        <f>TRUNC(F81*G81,2)</f>
        <v>11.59</v>
      </c>
      <c r="I81" s="164" t="str">
        <f>IFERROR(IF(ROUND(G81, 2) &lt;&gt; ROUND(VLOOKUP("C"&amp;C81,C:G, 5, FALSE), 2), "VALOR AUXILIAR DIVERGENTE", "OK"), "NÃO ENCONTRADO")</f>
        <v>OK</v>
      </c>
    </row>
    <row r="82" spans="1:9">
      <c r="A82" s="161" t="s">
        <v>15</v>
      </c>
      <c r="B82" s="161" t="s">
        <v>99</v>
      </c>
      <c r="C82" s="161" t="s">
        <v>225</v>
      </c>
      <c r="D82" s="162" t="s">
        <v>226</v>
      </c>
      <c r="E82" s="161" t="s">
        <v>227</v>
      </c>
      <c r="F82" s="161" t="s">
        <v>208</v>
      </c>
      <c r="G82" s="163">
        <v>4.03</v>
      </c>
      <c r="H82" s="163">
        <f>TRUNC(F82*G82,2)</f>
        <v>1.2</v>
      </c>
      <c r="I82" s="164"/>
    </row>
    <row r="83" spans="1:9">
      <c r="A83" s="165" t="s">
        <v>29</v>
      </c>
      <c r="B83" s="165" t="s">
        <v>29</v>
      </c>
      <c r="C83" s="165" t="s">
        <v>29</v>
      </c>
      <c r="D83" s="166" t="s">
        <v>29</v>
      </c>
      <c r="E83" s="165" t="s">
        <v>29</v>
      </c>
      <c r="F83" s="165" t="s">
        <v>29</v>
      </c>
      <c r="G83" s="167" t="s">
        <v>29</v>
      </c>
      <c r="H83" s="167" t="s">
        <v>29</v>
      </c>
      <c r="I83" s="168" t="s">
        <v>29</v>
      </c>
    </row>
    <row r="84" spans="1:9" ht="30">
      <c r="A84" s="157" t="s">
        <v>228</v>
      </c>
      <c r="B84" s="157" t="s">
        <v>10</v>
      </c>
      <c r="C84" s="157" t="s">
        <v>229</v>
      </c>
      <c r="D84" s="158" t="s">
        <v>230</v>
      </c>
      <c r="E84" s="157" t="s">
        <v>13</v>
      </c>
      <c r="F84" s="157" t="s">
        <v>231</v>
      </c>
      <c r="G84" s="159">
        <f>SUM(H85:H89)</f>
        <v>55.3</v>
      </c>
      <c r="H84" s="159">
        <f>TRUNC(G84 * VALUE(SUBSTITUTE(F84,"QTD: ","")), 2)</f>
        <v>19972.14</v>
      </c>
      <c r="I84" s="160" t="str">
        <f>IF(ROUND(ABS(G84-Orçamento!G32),2)&lt;0.01,"OK","DIVERGENTE")</f>
        <v>OK</v>
      </c>
    </row>
    <row r="85" spans="1:9">
      <c r="A85" s="161" t="s">
        <v>15</v>
      </c>
      <c r="B85" s="161" t="s">
        <v>10</v>
      </c>
      <c r="C85" s="161" t="s">
        <v>233</v>
      </c>
      <c r="D85" s="162" t="s">
        <v>234</v>
      </c>
      <c r="E85" s="161" t="s">
        <v>18</v>
      </c>
      <c r="F85" s="161" t="s">
        <v>179</v>
      </c>
      <c r="G85" s="163">
        <v>34.83</v>
      </c>
      <c r="H85" s="163">
        <f>ROUND(F85*G85,2)</f>
        <v>20.9</v>
      </c>
      <c r="I85" s="164"/>
    </row>
    <row r="86" spans="1:9">
      <c r="A86" s="161" t="s">
        <v>15</v>
      </c>
      <c r="B86" s="161" t="s">
        <v>10</v>
      </c>
      <c r="C86" s="161" t="s">
        <v>235</v>
      </c>
      <c r="D86" s="162" t="s">
        <v>236</v>
      </c>
      <c r="E86" s="161" t="s">
        <v>18</v>
      </c>
      <c r="F86" s="161" t="s">
        <v>179</v>
      </c>
      <c r="G86" s="163">
        <v>23.9</v>
      </c>
      <c r="H86" s="163">
        <f>ROUND(F86*G86,2)</f>
        <v>14.34</v>
      </c>
      <c r="I86" s="164"/>
    </row>
    <row r="87" spans="1:9" ht="30">
      <c r="A87" s="161" t="s">
        <v>15</v>
      </c>
      <c r="B87" s="161" t="s">
        <v>10</v>
      </c>
      <c r="C87" s="161" t="s">
        <v>237</v>
      </c>
      <c r="D87" s="162" t="s">
        <v>238</v>
      </c>
      <c r="E87" s="161" t="s">
        <v>227</v>
      </c>
      <c r="F87" s="161" t="s">
        <v>208</v>
      </c>
      <c r="G87" s="163">
        <v>2.27</v>
      </c>
      <c r="H87" s="163">
        <f>ROUND(F87*G87,2)</f>
        <v>0.68</v>
      </c>
      <c r="I87" s="164"/>
    </row>
    <row r="88" spans="1:9" ht="75">
      <c r="A88" s="161" t="s">
        <v>15</v>
      </c>
      <c r="B88" s="161" t="s">
        <v>10</v>
      </c>
      <c r="C88" s="161" t="s">
        <v>239</v>
      </c>
      <c r="D88" s="162" t="s">
        <v>240</v>
      </c>
      <c r="E88" s="161" t="s">
        <v>241</v>
      </c>
      <c r="F88" s="161" t="s">
        <v>242</v>
      </c>
      <c r="G88" s="163">
        <v>42.1</v>
      </c>
      <c r="H88" s="163">
        <f>ROUND(F88*G88,2)</f>
        <v>10.53</v>
      </c>
      <c r="I88" s="164"/>
    </row>
    <row r="89" spans="1:9" ht="75">
      <c r="A89" s="161" t="s">
        <v>15</v>
      </c>
      <c r="B89" s="161" t="s">
        <v>10</v>
      </c>
      <c r="C89" s="161" t="s">
        <v>243</v>
      </c>
      <c r="D89" s="162" t="s">
        <v>244</v>
      </c>
      <c r="E89" s="161" t="s">
        <v>241</v>
      </c>
      <c r="F89" s="161" t="s">
        <v>90</v>
      </c>
      <c r="G89" s="163">
        <v>44.25</v>
      </c>
      <c r="H89" s="163">
        <f>ROUND(F89*G89,2)</f>
        <v>8.85</v>
      </c>
      <c r="I89" s="164"/>
    </row>
    <row r="90" spans="1:9">
      <c r="A90" s="165" t="s">
        <v>29</v>
      </c>
      <c r="B90" s="165" t="s">
        <v>29</v>
      </c>
      <c r="C90" s="165" t="s">
        <v>29</v>
      </c>
      <c r="D90" s="166" t="s">
        <v>29</v>
      </c>
      <c r="E90" s="165" t="s">
        <v>29</v>
      </c>
      <c r="F90" s="165" t="s">
        <v>29</v>
      </c>
      <c r="G90" s="167" t="s">
        <v>29</v>
      </c>
      <c r="H90" s="167" t="s">
        <v>29</v>
      </c>
      <c r="I90" s="168" t="s">
        <v>29</v>
      </c>
    </row>
    <row r="91" spans="1:9">
      <c r="A91" s="157" t="s">
        <v>245</v>
      </c>
      <c r="B91" s="157" t="s">
        <v>59</v>
      </c>
      <c r="C91" s="157" t="s">
        <v>246</v>
      </c>
      <c r="D91" s="158" t="s">
        <v>247</v>
      </c>
      <c r="E91" s="157" t="s">
        <v>13</v>
      </c>
      <c r="F91" s="157" t="s">
        <v>248</v>
      </c>
      <c r="G91" s="159">
        <f>SUM(H92)</f>
        <v>26.51</v>
      </c>
      <c r="H91" s="159">
        <f>TRUNC(G91 * VALUE(SUBSTITUTE(F91,"QTD: ","")), 2)</f>
        <v>63.62</v>
      </c>
      <c r="I91" s="160" t="str">
        <f>IF(ROUND(ABS(G91-Orçamento!G33),2)&lt;0.01,"OK","DIVERGENTE")</f>
        <v>OK</v>
      </c>
    </row>
    <row r="92" spans="1:9" ht="30">
      <c r="A92" s="161" t="s">
        <v>15</v>
      </c>
      <c r="B92" s="161" t="s">
        <v>59</v>
      </c>
      <c r="C92" s="161" t="s">
        <v>250</v>
      </c>
      <c r="D92" s="162" t="s">
        <v>251</v>
      </c>
      <c r="E92" s="161" t="s">
        <v>13</v>
      </c>
      <c r="F92" s="161" t="s">
        <v>24</v>
      </c>
      <c r="G92" s="163">
        <v>26.51</v>
      </c>
      <c r="H92" s="163">
        <f>ROUND(F92*G92,2)</f>
        <v>26.51</v>
      </c>
      <c r="I92" s="164"/>
    </row>
    <row r="93" spans="1:9">
      <c r="A93" s="165" t="s">
        <v>29</v>
      </c>
      <c r="B93" s="165" t="s">
        <v>29</v>
      </c>
      <c r="C93" s="165" t="s">
        <v>29</v>
      </c>
      <c r="D93" s="166" t="s">
        <v>29</v>
      </c>
      <c r="E93" s="165" t="s">
        <v>29</v>
      </c>
      <c r="F93" s="165" t="s">
        <v>29</v>
      </c>
      <c r="G93" s="167" t="s">
        <v>29</v>
      </c>
      <c r="H93" s="167" t="s">
        <v>29</v>
      </c>
      <c r="I93" s="168" t="s">
        <v>29</v>
      </c>
    </row>
    <row r="94" spans="1:9" ht="30">
      <c r="A94" s="157" t="s">
        <v>252</v>
      </c>
      <c r="B94" s="157" t="s">
        <v>59</v>
      </c>
      <c r="C94" s="157" t="s">
        <v>253</v>
      </c>
      <c r="D94" s="158" t="s">
        <v>254</v>
      </c>
      <c r="E94" s="157" t="s">
        <v>121</v>
      </c>
      <c r="F94" s="157" t="s">
        <v>122</v>
      </c>
      <c r="G94" s="159">
        <f>SUM(H95:H96)</f>
        <v>213.59</v>
      </c>
      <c r="H94" s="159">
        <f>TRUNC(G94 * VALUE(SUBSTITUTE(F94,"QTD: ","")), 2)</f>
        <v>28834.65</v>
      </c>
      <c r="I94" s="160" t="str">
        <f>IF(ROUND(ABS(G94-Orçamento!G35),2)&lt;0.01,"OK","DIVERGENTE")</f>
        <v>OK</v>
      </c>
    </row>
    <row r="95" spans="1:9">
      <c r="A95" s="161" t="s">
        <v>15</v>
      </c>
      <c r="B95" s="161" t="s">
        <v>59</v>
      </c>
      <c r="C95" s="161" t="s">
        <v>81</v>
      </c>
      <c r="D95" s="162" t="s">
        <v>82</v>
      </c>
      <c r="E95" s="161" t="s">
        <v>18</v>
      </c>
      <c r="F95" s="161" t="s">
        <v>1329</v>
      </c>
      <c r="G95" s="163">
        <v>27.12</v>
      </c>
      <c r="H95" s="163">
        <f>ROUND(F95*G95,2)</f>
        <v>27.13</v>
      </c>
      <c r="I95" s="164"/>
    </row>
    <row r="96" spans="1:9">
      <c r="A96" s="161" t="s">
        <v>15</v>
      </c>
      <c r="B96" s="161" t="s">
        <v>59</v>
      </c>
      <c r="C96" s="161" t="s">
        <v>255</v>
      </c>
      <c r="D96" s="162" t="s">
        <v>256</v>
      </c>
      <c r="E96" s="161" t="s">
        <v>121</v>
      </c>
      <c r="F96" s="161" t="s">
        <v>24</v>
      </c>
      <c r="G96" s="163">
        <v>186.46</v>
      </c>
      <c r="H96" s="163">
        <f>ROUND(F96*G96,2)</f>
        <v>186.46</v>
      </c>
      <c r="I96" s="164"/>
    </row>
    <row r="97" spans="1:11">
      <c r="A97" s="165" t="s">
        <v>29</v>
      </c>
      <c r="B97" s="165" t="s">
        <v>29</v>
      </c>
      <c r="C97" s="165" t="s">
        <v>29</v>
      </c>
      <c r="D97" s="166" t="s">
        <v>29</v>
      </c>
      <c r="E97" s="165" t="s">
        <v>29</v>
      </c>
      <c r="F97" s="165" t="s">
        <v>29</v>
      </c>
      <c r="G97" s="167" t="s">
        <v>29</v>
      </c>
      <c r="H97" s="167" t="s">
        <v>29</v>
      </c>
      <c r="I97" s="168" t="s">
        <v>29</v>
      </c>
    </row>
    <row r="98" spans="1:11" ht="75">
      <c r="A98" s="157" t="s">
        <v>257</v>
      </c>
      <c r="B98" s="157" t="s">
        <v>99</v>
      </c>
      <c r="C98" s="157" t="s">
        <v>258</v>
      </c>
      <c r="D98" s="158" t="s">
        <v>259</v>
      </c>
      <c r="E98" s="157" t="s">
        <v>227</v>
      </c>
      <c r="F98" s="157" t="s">
        <v>260</v>
      </c>
      <c r="G98" s="159">
        <f>SUM(H99:H103)</f>
        <v>2222.25</v>
      </c>
      <c r="H98" s="159">
        <f>TRUNC(G98 * VALUE(SUBSTITUTE(F98,"QTD: ","")), 2)</f>
        <v>2222.25</v>
      </c>
      <c r="I98" s="160" t="str">
        <f>IF(ROUND(ABS(G98-Orçamento!G37),2)&lt;0.01,"OK","DIVERGENTE")</f>
        <v>OK</v>
      </c>
    </row>
    <row r="99" spans="1:11" ht="45">
      <c r="A99" s="161" t="s">
        <v>104</v>
      </c>
      <c r="B99" s="161" t="s">
        <v>99</v>
      </c>
      <c r="C99" s="161" t="s">
        <v>261</v>
      </c>
      <c r="D99" s="162" t="s">
        <v>262</v>
      </c>
      <c r="E99" s="161" t="s">
        <v>121</v>
      </c>
      <c r="F99" s="161" t="s">
        <v>263</v>
      </c>
      <c r="G99" s="163">
        <v>646.09</v>
      </c>
      <c r="H99" s="163">
        <f>TRUNC(F99*G99,2)</f>
        <v>36.76</v>
      </c>
      <c r="I99" s="164" t="str">
        <f>IFERROR(IF(ROUND(G99, 2) &lt;&gt; ROUND(VLOOKUP("C"&amp;C99,C:G, 5, FALSE), 2), "VALOR AUXILIAR DIVERGENTE", "OK"), "NÃO ENCONTRADO")</f>
        <v>OK</v>
      </c>
    </row>
    <row r="100" spans="1:11">
      <c r="A100" s="161" t="s">
        <v>104</v>
      </c>
      <c r="B100" s="161" t="s">
        <v>99</v>
      </c>
      <c r="C100" s="161" t="s">
        <v>264</v>
      </c>
      <c r="D100" s="162" t="s">
        <v>265</v>
      </c>
      <c r="E100" s="161" t="s">
        <v>18</v>
      </c>
      <c r="F100" s="161" t="s">
        <v>266</v>
      </c>
      <c r="G100" s="163">
        <v>32.18</v>
      </c>
      <c r="H100" s="163">
        <f>TRUNC(F100*G100,2)</f>
        <v>28.51</v>
      </c>
      <c r="I100" s="164" t="str">
        <f>IFERROR(IF(ROUND(G100, 2) &lt;&gt; ROUND(VLOOKUP("C"&amp;C100,C:G, 5, FALSE), 2), "VALOR AUXILIAR DIVERGENTE", "OK"), "NÃO ENCONTRADO")</f>
        <v>OK</v>
      </c>
    </row>
    <row r="101" spans="1:11">
      <c r="A101" s="161" t="s">
        <v>104</v>
      </c>
      <c r="B101" s="161" t="s">
        <v>99</v>
      </c>
      <c r="C101" s="161" t="s">
        <v>267</v>
      </c>
      <c r="D101" s="162" t="s">
        <v>268</v>
      </c>
      <c r="E101" s="161" t="s">
        <v>18</v>
      </c>
      <c r="F101" s="161" t="s">
        <v>269</v>
      </c>
      <c r="G101" s="163">
        <v>37.26</v>
      </c>
      <c r="H101" s="163">
        <f>TRUNC(F101*G101,2)</f>
        <v>66.03</v>
      </c>
      <c r="I101" s="164" t="str">
        <f>IFERROR(IF(ROUND(G101, 2) &lt;&gt; ROUND(VLOOKUP("C"&amp;C101,C:G, 5, FALSE), 2), "VALOR AUXILIAR DIVERGENTE", "OK"), "NÃO ENCONTRADO")</f>
        <v>OK</v>
      </c>
    </row>
    <row r="102" spans="1:11" ht="90">
      <c r="A102" s="161" t="s">
        <v>15</v>
      </c>
      <c r="B102" s="161" t="s">
        <v>99</v>
      </c>
      <c r="C102" s="161" t="s">
        <v>270</v>
      </c>
      <c r="D102" s="162" t="s">
        <v>271</v>
      </c>
      <c r="E102" s="161" t="s">
        <v>227</v>
      </c>
      <c r="F102" s="161" t="s">
        <v>24</v>
      </c>
      <c r="G102" s="163">
        <v>2090.75</v>
      </c>
      <c r="H102" s="163">
        <f>TRUNC(F102*G102,2)</f>
        <v>2090.75</v>
      </c>
      <c r="I102" s="164"/>
    </row>
    <row r="103" spans="1:11" ht="30">
      <c r="A103" s="161" t="s">
        <v>15</v>
      </c>
      <c r="B103" s="161" t="s">
        <v>99</v>
      </c>
      <c r="C103" s="161" t="s">
        <v>272</v>
      </c>
      <c r="D103" s="162" t="s">
        <v>273</v>
      </c>
      <c r="E103" s="161" t="s">
        <v>121</v>
      </c>
      <c r="F103" s="161" t="s">
        <v>274</v>
      </c>
      <c r="G103" s="163">
        <v>87.1</v>
      </c>
      <c r="H103" s="163">
        <f>TRUNC(F103*G103,2)</f>
        <v>0.2</v>
      </c>
      <c r="I103" s="164"/>
    </row>
    <row r="104" spans="1:11">
      <c r="A104" s="165" t="s">
        <v>29</v>
      </c>
      <c r="B104" s="165" t="s">
        <v>29</v>
      </c>
      <c r="C104" s="165" t="s">
        <v>29</v>
      </c>
      <c r="D104" s="166" t="s">
        <v>29</v>
      </c>
      <c r="E104" s="165" t="s">
        <v>29</v>
      </c>
      <c r="F104" s="165" t="s">
        <v>29</v>
      </c>
      <c r="G104" s="167" t="s">
        <v>29</v>
      </c>
      <c r="H104" s="167" t="s">
        <v>29</v>
      </c>
      <c r="I104" s="168" t="s">
        <v>29</v>
      </c>
    </row>
    <row r="105" spans="1:11" ht="30">
      <c r="A105" s="157" t="s">
        <v>275</v>
      </c>
      <c r="B105" s="157" t="s">
        <v>59</v>
      </c>
      <c r="C105" s="157" t="s">
        <v>276</v>
      </c>
      <c r="D105" s="158" t="s">
        <v>277</v>
      </c>
      <c r="E105" s="157" t="s">
        <v>227</v>
      </c>
      <c r="F105" s="157" t="s">
        <v>260</v>
      </c>
      <c r="G105" s="159">
        <f>SUM(H106:H124)</f>
        <v>7547.1399999999994</v>
      </c>
      <c r="H105" s="159">
        <f>TRUNC(G105 * VALUE(SUBSTITUTE(F105,"QTD: ","")), 2)</f>
        <v>7547.14</v>
      </c>
      <c r="I105" s="160" t="str">
        <f>IF(ROUND(ABS(G105-Orçamento!G38),2)&lt;0.01,"OK","DIVERGENTE")</f>
        <v>OK</v>
      </c>
    </row>
    <row r="106" spans="1:11">
      <c r="A106" s="161" t="s">
        <v>15</v>
      </c>
      <c r="B106" s="161" t="s">
        <v>59</v>
      </c>
      <c r="C106" s="161" t="s">
        <v>77</v>
      </c>
      <c r="D106" s="162" t="s">
        <v>78</v>
      </c>
      <c r="E106" s="161" t="s">
        <v>18</v>
      </c>
      <c r="F106" s="161" t="s">
        <v>1330</v>
      </c>
      <c r="G106" s="163">
        <v>35.1</v>
      </c>
      <c r="H106" s="163">
        <f t="shared" ref="H106:H124" si="1">ROUND(F106*G106,2)</f>
        <v>585.55999999999995</v>
      </c>
      <c r="I106" s="164"/>
      <c r="J106" s="278"/>
      <c r="K106" s="279"/>
    </row>
    <row r="107" spans="1:11">
      <c r="A107" s="161" t="s">
        <v>15</v>
      </c>
      <c r="B107" s="161" t="s">
        <v>59</v>
      </c>
      <c r="C107" s="161" t="s">
        <v>278</v>
      </c>
      <c r="D107" s="162" t="s">
        <v>279</v>
      </c>
      <c r="E107" s="161" t="s">
        <v>18</v>
      </c>
      <c r="F107" s="161" t="s">
        <v>1331</v>
      </c>
      <c r="G107" s="163">
        <v>34.89</v>
      </c>
      <c r="H107" s="163">
        <f t="shared" si="1"/>
        <v>317.58</v>
      </c>
      <c r="I107" s="164"/>
      <c r="J107" s="278"/>
      <c r="K107" s="279"/>
    </row>
    <row r="108" spans="1:11">
      <c r="A108" s="161" t="s">
        <v>15</v>
      </c>
      <c r="B108" s="161" t="s">
        <v>59</v>
      </c>
      <c r="C108" s="161" t="s">
        <v>280</v>
      </c>
      <c r="D108" s="162" t="s">
        <v>281</v>
      </c>
      <c r="E108" s="161" t="s">
        <v>18</v>
      </c>
      <c r="F108" s="161" t="s">
        <v>1332</v>
      </c>
      <c r="G108" s="163">
        <v>33.71</v>
      </c>
      <c r="H108" s="163">
        <f t="shared" si="1"/>
        <v>344.24</v>
      </c>
      <c r="I108" s="164"/>
      <c r="J108" s="278"/>
      <c r="K108" s="279"/>
    </row>
    <row r="109" spans="1:11">
      <c r="A109" s="161" t="s">
        <v>15</v>
      </c>
      <c r="B109" s="161" t="s">
        <v>59</v>
      </c>
      <c r="C109" s="161" t="s">
        <v>282</v>
      </c>
      <c r="D109" s="162" t="s">
        <v>283</v>
      </c>
      <c r="E109" s="161" t="s">
        <v>18</v>
      </c>
      <c r="F109" s="161" t="s">
        <v>1333</v>
      </c>
      <c r="G109" s="163">
        <v>35.9</v>
      </c>
      <c r="H109" s="163">
        <f t="shared" si="1"/>
        <v>73.959999999999994</v>
      </c>
      <c r="I109" s="164"/>
      <c r="J109" s="278"/>
      <c r="K109" s="279"/>
    </row>
    <row r="110" spans="1:11">
      <c r="A110" s="161" t="s">
        <v>15</v>
      </c>
      <c r="B110" s="161" t="s">
        <v>59</v>
      </c>
      <c r="C110" s="161" t="s">
        <v>81</v>
      </c>
      <c r="D110" s="162" t="s">
        <v>82</v>
      </c>
      <c r="E110" s="161" t="s">
        <v>18</v>
      </c>
      <c r="F110" s="161" t="s">
        <v>1334</v>
      </c>
      <c r="G110" s="163">
        <v>27.12</v>
      </c>
      <c r="H110" s="163">
        <f t="shared" si="1"/>
        <v>1583.66</v>
      </c>
      <c r="I110" s="164"/>
      <c r="J110" s="278"/>
      <c r="K110" s="279"/>
    </row>
    <row r="111" spans="1:11" ht="30">
      <c r="A111" s="161" t="s">
        <v>15</v>
      </c>
      <c r="B111" s="161" t="s">
        <v>59</v>
      </c>
      <c r="C111" s="161" t="s">
        <v>284</v>
      </c>
      <c r="D111" s="162" t="s">
        <v>285</v>
      </c>
      <c r="E111" s="161" t="s">
        <v>121</v>
      </c>
      <c r="F111" s="161" t="s">
        <v>1335</v>
      </c>
      <c r="G111" s="163">
        <v>504.7</v>
      </c>
      <c r="H111" s="163">
        <f t="shared" si="1"/>
        <v>555.16999999999996</v>
      </c>
      <c r="I111" s="164"/>
      <c r="J111" s="278"/>
      <c r="K111" s="279"/>
    </row>
    <row r="112" spans="1:11">
      <c r="A112" s="161" t="s">
        <v>15</v>
      </c>
      <c r="B112" s="161" t="s">
        <v>59</v>
      </c>
      <c r="C112" s="161" t="s">
        <v>286</v>
      </c>
      <c r="D112" s="162" t="s">
        <v>287</v>
      </c>
      <c r="E112" s="161" t="s">
        <v>121</v>
      </c>
      <c r="F112" s="161" t="s">
        <v>288</v>
      </c>
      <c r="G112" s="163">
        <v>473.8</v>
      </c>
      <c r="H112" s="163">
        <f t="shared" si="1"/>
        <v>232.16</v>
      </c>
      <c r="I112" s="164"/>
      <c r="J112" s="278"/>
      <c r="K112" s="279"/>
    </row>
    <row r="113" spans="1:11">
      <c r="A113" s="161" t="s">
        <v>15</v>
      </c>
      <c r="B113" s="161" t="s">
        <v>59</v>
      </c>
      <c r="C113" s="161" t="s">
        <v>84</v>
      </c>
      <c r="D113" s="162" t="s">
        <v>85</v>
      </c>
      <c r="E113" s="161" t="s">
        <v>27</v>
      </c>
      <c r="F113" s="161" t="s">
        <v>289</v>
      </c>
      <c r="G113" s="163">
        <v>7.59</v>
      </c>
      <c r="H113" s="163">
        <f t="shared" si="1"/>
        <v>153.69999999999999</v>
      </c>
      <c r="I113" s="164"/>
      <c r="J113" s="278"/>
      <c r="K113" s="279"/>
    </row>
    <row r="114" spans="1:11">
      <c r="A114" s="161" t="s">
        <v>15</v>
      </c>
      <c r="B114" s="161" t="s">
        <v>59</v>
      </c>
      <c r="C114" s="161" t="s">
        <v>290</v>
      </c>
      <c r="D114" s="162" t="s">
        <v>291</v>
      </c>
      <c r="E114" s="161" t="s">
        <v>27</v>
      </c>
      <c r="F114" s="161" t="s">
        <v>292</v>
      </c>
      <c r="G114" s="163">
        <v>1.51</v>
      </c>
      <c r="H114" s="163">
        <f t="shared" si="1"/>
        <v>6.52</v>
      </c>
      <c r="I114" s="164"/>
      <c r="J114" s="278"/>
      <c r="K114" s="279"/>
    </row>
    <row r="115" spans="1:11">
      <c r="A115" s="161" t="s">
        <v>15</v>
      </c>
      <c r="B115" s="161" t="s">
        <v>59</v>
      </c>
      <c r="C115" s="161" t="s">
        <v>293</v>
      </c>
      <c r="D115" s="162" t="s">
        <v>294</v>
      </c>
      <c r="E115" s="161" t="s">
        <v>27</v>
      </c>
      <c r="F115" s="161" t="s">
        <v>295</v>
      </c>
      <c r="G115" s="163">
        <v>11.44</v>
      </c>
      <c r="H115" s="163">
        <f t="shared" si="1"/>
        <v>67.040000000000006</v>
      </c>
      <c r="I115" s="164"/>
      <c r="J115" s="278"/>
      <c r="K115" s="279"/>
    </row>
    <row r="116" spans="1:11">
      <c r="A116" s="161" t="s">
        <v>15</v>
      </c>
      <c r="B116" s="161" t="s">
        <v>59</v>
      </c>
      <c r="C116" s="161" t="s">
        <v>296</v>
      </c>
      <c r="D116" s="162" t="s">
        <v>297</v>
      </c>
      <c r="E116" s="161" t="s">
        <v>157</v>
      </c>
      <c r="F116" s="161" t="s">
        <v>1336</v>
      </c>
      <c r="G116" s="163">
        <v>6.33</v>
      </c>
      <c r="H116" s="163">
        <f t="shared" si="1"/>
        <v>807.59</v>
      </c>
      <c r="I116" s="164"/>
      <c r="J116" s="278"/>
      <c r="K116" s="279"/>
    </row>
    <row r="117" spans="1:11">
      <c r="A117" s="161" t="s">
        <v>15</v>
      </c>
      <c r="B117" s="161" t="s">
        <v>59</v>
      </c>
      <c r="C117" s="161" t="s">
        <v>298</v>
      </c>
      <c r="D117" s="162" t="s">
        <v>299</v>
      </c>
      <c r="E117" s="161" t="s">
        <v>157</v>
      </c>
      <c r="F117" s="161" t="s">
        <v>1337</v>
      </c>
      <c r="G117" s="163">
        <v>15.84</v>
      </c>
      <c r="H117" s="163">
        <f t="shared" si="1"/>
        <v>839.29</v>
      </c>
      <c r="I117" s="164"/>
      <c r="J117" s="278"/>
      <c r="K117" s="279"/>
    </row>
    <row r="118" spans="1:11">
      <c r="A118" s="161" t="s">
        <v>15</v>
      </c>
      <c r="B118" s="161" t="s">
        <v>59</v>
      </c>
      <c r="C118" s="161" t="s">
        <v>300</v>
      </c>
      <c r="D118" s="162" t="s">
        <v>301</v>
      </c>
      <c r="E118" s="161" t="s">
        <v>157</v>
      </c>
      <c r="F118" s="161" t="s">
        <v>1338</v>
      </c>
      <c r="G118" s="163">
        <v>3.86</v>
      </c>
      <c r="H118" s="163">
        <f t="shared" si="1"/>
        <v>204.77</v>
      </c>
      <c r="I118" s="164"/>
      <c r="J118" s="278"/>
      <c r="K118" s="279"/>
    </row>
    <row r="119" spans="1:11">
      <c r="A119" s="161" t="s">
        <v>15</v>
      </c>
      <c r="B119" s="161" t="s">
        <v>59</v>
      </c>
      <c r="C119" s="161" t="s">
        <v>91</v>
      </c>
      <c r="D119" s="162" t="s">
        <v>92</v>
      </c>
      <c r="E119" s="161" t="s">
        <v>93</v>
      </c>
      <c r="F119" s="161" t="s">
        <v>302</v>
      </c>
      <c r="G119" s="163">
        <v>10.98</v>
      </c>
      <c r="H119" s="163">
        <f t="shared" si="1"/>
        <v>19.649999999999999</v>
      </c>
      <c r="I119" s="164"/>
      <c r="J119" s="278"/>
      <c r="K119" s="279"/>
    </row>
    <row r="120" spans="1:11">
      <c r="A120" s="161" t="s">
        <v>15</v>
      </c>
      <c r="B120" s="161" t="s">
        <v>59</v>
      </c>
      <c r="C120" s="161" t="s">
        <v>303</v>
      </c>
      <c r="D120" s="162" t="s">
        <v>304</v>
      </c>
      <c r="E120" s="161" t="s">
        <v>93</v>
      </c>
      <c r="F120" s="161" t="s">
        <v>305</v>
      </c>
      <c r="G120" s="163">
        <v>12.4</v>
      </c>
      <c r="H120" s="163">
        <f t="shared" si="1"/>
        <v>20.09</v>
      </c>
      <c r="I120" s="164"/>
      <c r="J120" s="278"/>
      <c r="K120" s="279"/>
    </row>
    <row r="121" spans="1:11">
      <c r="A121" s="161" t="s">
        <v>15</v>
      </c>
      <c r="B121" s="161" t="s">
        <v>59</v>
      </c>
      <c r="C121" s="161" t="s">
        <v>306</v>
      </c>
      <c r="D121" s="162" t="s">
        <v>307</v>
      </c>
      <c r="E121" s="161" t="s">
        <v>241</v>
      </c>
      <c r="F121" s="161" t="s">
        <v>308</v>
      </c>
      <c r="G121" s="163">
        <v>45.44</v>
      </c>
      <c r="H121" s="163">
        <f t="shared" si="1"/>
        <v>19.54</v>
      </c>
      <c r="I121" s="164"/>
      <c r="J121" s="278"/>
      <c r="K121" s="279"/>
    </row>
    <row r="122" spans="1:11">
      <c r="A122" s="161" t="s">
        <v>15</v>
      </c>
      <c r="B122" s="161" t="s">
        <v>59</v>
      </c>
      <c r="C122" s="161" t="s">
        <v>310</v>
      </c>
      <c r="D122" s="162" t="s">
        <v>311</v>
      </c>
      <c r="E122" s="161" t="s">
        <v>241</v>
      </c>
      <c r="F122" s="161" t="s">
        <v>308</v>
      </c>
      <c r="G122" s="163">
        <v>49.02</v>
      </c>
      <c r="H122" s="163">
        <f t="shared" si="1"/>
        <v>21.08</v>
      </c>
      <c r="I122" s="164"/>
      <c r="J122" s="278"/>
      <c r="K122" s="279"/>
    </row>
    <row r="123" spans="1:11">
      <c r="A123" s="161" t="s">
        <v>15</v>
      </c>
      <c r="B123" s="161" t="s">
        <v>59</v>
      </c>
      <c r="C123" s="161" t="s">
        <v>312</v>
      </c>
      <c r="D123" s="162" t="s">
        <v>313</v>
      </c>
      <c r="E123" s="161" t="s">
        <v>314</v>
      </c>
      <c r="F123" s="161" t="s">
        <v>1339</v>
      </c>
      <c r="G123" s="163">
        <v>1338.04</v>
      </c>
      <c r="H123" s="163">
        <f t="shared" si="1"/>
        <v>1338.04</v>
      </c>
      <c r="I123" s="164"/>
      <c r="J123" s="278"/>
      <c r="K123" s="279"/>
    </row>
    <row r="124" spans="1:11" ht="30">
      <c r="A124" s="161" t="s">
        <v>15</v>
      </c>
      <c r="B124" s="161" t="s">
        <v>59</v>
      </c>
      <c r="C124" s="161" t="s">
        <v>315</v>
      </c>
      <c r="D124" s="162" t="s">
        <v>316</v>
      </c>
      <c r="E124" s="161" t="s">
        <v>93</v>
      </c>
      <c r="F124" s="161" t="s">
        <v>1340</v>
      </c>
      <c r="G124" s="163">
        <v>6.5</v>
      </c>
      <c r="H124" s="163">
        <f t="shared" si="1"/>
        <v>357.5</v>
      </c>
      <c r="I124" s="164"/>
      <c r="J124" s="278"/>
      <c r="K124" s="279"/>
    </row>
    <row r="125" spans="1:11">
      <c r="A125" s="165" t="s">
        <v>29</v>
      </c>
      <c r="B125" s="165" t="s">
        <v>29</v>
      </c>
      <c r="C125" s="165" t="s">
        <v>29</v>
      </c>
      <c r="D125" s="166" t="s">
        <v>29</v>
      </c>
      <c r="E125" s="165" t="s">
        <v>29</v>
      </c>
      <c r="F125" s="165" t="s">
        <v>29</v>
      </c>
      <c r="G125" s="167" t="s">
        <v>29</v>
      </c>
      <c r="H125" s="167" t="s">
        <v>29</v>
      </c>
      <c r="I125" s="168" t="s">
        <v>29</v>
      </c>
    </row>
    <row r="126" spans="1:11">
      <c r="A126" s="157" t="s">
        <v>317</v>
      </c>
      <c r="B126" s="157" t="s">
        <v>59</v>
      </c>
      <c r="C126" s="157" t="s">
        <v>318</v>
      </c>
      <c r="D126" s="158" t="s">
        <v>319</v>
      </c>
      <c r="E126" s="157" t="s">
        <v>13</v>
      </c>
      <c r="F126" s="157" t="s">
        <v>320</v>
      </c>
      <c r="G126" s="159">
        <f>SUM(H127:H129)</f>
        <v>4.67</v>
      </c>
      <c r="H126" s="159">
        <f>TRUNC(G126 * VALUE(SUBSTITUTE(F126,"QTD: ","")), 2)</f>
        <v>2942.1</v>
      </c>
      <c r="I126" s="160" t="str">
        <f>IF(ROUND(ABS(G126-Orçamento!G40),2)&lt;0.01,"OK","DIVERGENTE")</f>
        <v>OK</v>
      </c>
    </row>
    <row r="127" spans="1:11">
      <c r="A127" s="161" t="s">
        <v>15</v>
      </c>
      <c r="B127" s="161" t="s">
        <v>59</v>
      </c>
      <c r="C127" s="161" t="s">
        <v>81</v>
      </c>
      <c r="D127" s="162" t="s">
        <v>82</v>
      </c>
      <c r="E127" s="161" t="s">
        <v>18</v>
      </c>
      <c r="F127" s="161" t="s">
        <v>321</v>
      </c>
      <c r="G127" s="163">
        <v>27.12</v>
      </c>
      <c r="H127" s="163">
        <f>ROUND(F127*G127,2)</f>
        <v>2.39</v>
      </c>
      <c r="I127" s="164"/>
    </row>
    <row r="128" spans="1:11" ht="45">
      <c r="A128" s="161" t="s">
        <v>15</v>
      </c>
      <c r="B128" s="161" t="s">
        <v>59</v>
      </c>
      <c r="C128" s="161" t="s">
        <v>322</v>
      </c>
      <c r="D128" s="162" t="s">
        <v>323</v>
      </c>
      <c r="E128" s="161" t="s">
        <v>121</v>
      </c>
      <c r="F128" s="161" t="s">
        <v>324</v>
      </c>
      <c r="G128" s="163">
        <v>66.13</v>
      </c>
      <c r="H128" s="163">
        <f>ROUND(F128*G128,2)</f>
        <v>1.98</v>
      </c>
      <c r="I128" s="164"/>
    </row>
    <row r="129" spans="1:9">
      <c r="A129" s="161" t="s">
        <v>15</v>
      </c>
      <c r="B129" s="161" t="s">
        <v>59</v>
      </c>
      <c r="C129" s="161" t="s">
        <v>325</v>
      </c>
      <c r="D129" s="162" t="s">
        <v>326</v>
      </c>
      <c r="E129" s="161" t="s">
        <v>18</v>
      </c>
      <c r="F129" s="161" t="s">
        <v>321</v>
      </c>
      <c r="G129" s="163">
        <v>3.36</v>
      </c>
      <c r="H129" s="163">
        <f>ROUND(F129*G129,2)</f>
        <v>0.3</v>
      </c>
      <c r="I129" s="164"/>
    </row>
    <row r="130" spans="1:9">
      <c r="A130" s="165" t="s">
        <v>29</v>
      </c>
      <c r="B130" s="165" t="s">
        <v>29</v>
      </c>
      <c r="C130" s="165" t="s">
        <v>29</v>
      </c>
      <c r="D130" s="166" t="s">
        <v>29</v>
      </c>
      <c r="E130" s="165" t="s">
        <v>29</v>
      </c>
      <c r="F130" s="165" t="s">
        <v>29</v>
      </c>
      <c r="G130" s="167" t="s">
        <v>29</v>
      </c>
      <c r="H130" s="167" t="s">
        <v>29</v>
      </c>
      <c r="I130" s="168" t="s">
        <v>29</v>
      </c>
    </row>
    <row r="131" spans="1:9" ht="15.75">
      <c r="A131" s="169" t="s">
        <v>327</v>
      </c>
      <c r="B131" s="169"/>
      <c r="C131" s="169"/>
      <c r="D131" s="170" t="s">
        <v>328</v>
      </c>
      <c r="E131" s="169"/>
      <c r="F131" s="169"/>
      <c r="G131" s="171"/>
      <c r="H131" s="171">
        <f>SUMIFS(H8:H130,A8:A130,"2.*",A8:A130,"&lt;&gt;INSUMO",A8:A130,"&lt;&gt;AUXILIAR*")</f>
        <v>71157.340000000011</v>
      </c>
      <c r="I131" s="172"/>
    </row>
    <row r="132" spans="1:9">
      <c r="A132" s="165" t="s">
        <v>29</v>
      </c>
      <c r="B132" s="165" t="s">
        <v>29</v>
      </c>
      <c r="C132" s="165" t="s">
        <v>29</v>
      </c>
      <c r="D132" s="166" t="s">
        <v>29</v>
      </c>
      <c r="E132" s="165" t="s">
        <v>29</v>
      </c>
      <c r="F132" s="165" t="s">
        <v>29</v>
      </c>
      <c r="G132" s="167" t="s">
        <v>29</v>
      </c>
      <c r="H132" s="167" t="s">
        <v>29</v>
      </c>
      <c r="I132" s="168" t="s">
        <v>29</v>
      </c>
    </row>
    <row r="133" spans="1:9" ht="75">
      <c r="A133" s="157" t="s">
        <v>329</v>
      </c>
      <c r="B133" s="157" t="s">
        <v>99</v>
      </c>
      <c r="C133" s="157" t="s">
        <v>258</v>
      </c>
      <c r="D133" s="158" t="s">
        <v>259</v>
      </c>
      <c r="E133" s="157" t="s">
        <v>227</v>
      </c>
      <c r="F133" s="157" t="s">
        <v>260</v>
      </c>
      <c r="G133" s="159">
        <f>SUM(H134:H138)</f>
        <v>2222.25</v>
      </c>
      <c r="H133" s="159">
        <f>TRUNC(G133 * VALUE(SUBSTITUTE(F133,"QTD: ","")), 2)</f>
        <v>2222.25</v>
      </c>
      <c r="I133" s="160" t="str">
        <f>IF(ROUND(ABS(G133-Orçamento!G44),2)&lt;0.01,"OK","DIVERGENTE")</f>
        <v>OK</v>
      </c>
    </row>
    <row r="134" spans="1:9" ht="45">
      <c r="A134" s="161" t="s">
        <v>104</v>
      </c>
      <c r="B134" s="161" t="s">
        <v>99</v>
      </c>
      <c r="C134" s="161" t="s">
        <v>261</v>
      </c>
      <c r="D134" s="162" t="s">
        <v>262</v>
      </c>
      <c r="E134" s="161" t="s">
        <v>121</v>
      </c>
      <c r="F134" s="161" t="s">
        <v>263</v>
      </c>
      <c r="G134" s="163">
        <v>646.09</v>
      </c>
      <c r="H134" s="163">
        <f>TRUNC(F134*G134,2)</f>
        <v>36.76</v>
      </c>
      <c r="I134" s="164" t="str">
        <f>IFERROR(IF(ROUND(G134, 2) &lt;&gt; ROUND(VLOOKUP("C"&amp;C134,C:G, 5, FALSE), 2), "VALOR AUXILIAR DIVERGENTE", "OK"), "NÃO ENCONTRADO")</f>
        <v>OK</v>
      </c>
    </row>
    <row r="135" spans="1:9">
      <c r="A135" s="161" t="s">
        <v>104</v>
      </c>
      <c r="B135" s="161" t="s">
        <v>99</v>
      </c>
      <c r="C135" s="161" t="s">
        <v>264</v>
      </c>
      <c r="D135" s="162" t="s">
        <v>265</v>
      </c>
      <c r="E135" s="161" t="s">
        <v>18</v>
      </c>
      <c r="F135" s="161" t="s">
        <v>266</v>
      </c>
      <c r="G135" s="163">
        <v>32.18</v>
      </c>
      <c r="H135" s="163">
        <f>TRUNC(F135*G135,2)</f>
        <v>28.51</v>
      </c>
      <c r="I135" s="164" t="str">
        <f>IFERROR(IF(ROUND(G135, 2) &lt;&gt; ROUND(VLOOKUP("C"&amp;C135,C:G, 5, FALSE), 2), "VALOR AUXILIAR DIVERGENTE", "OK"), "NÃO ENCONTRADO")</f>
        <v>OK</v>
      </c>
    </row>
    <row r="136" spans="1:9">
      <c r="A136" s="161" t="s">
        <v>104</v>
      </c>
      <c r="B136" s="161" t="s">
        <v>99</v>
      </c>
      <c r="C136" s="161" t="s">
        <v>267</v>
      </c>
      <c r="D136" s="162" t="s">
        <v>268</v>
      </c>
      <c r="E136" s="161" t="s">
        <v>18</v>
      </c>
      <c r="F136" s="161" t="s">
        <v>269</v>
      </c>
      <c r="G136" s="163">
        <v>37.26</v>
      </c>
      <c r="H136" s="163">
        <f>TRUNC(F136*G136,2)</f>
        <v>66.03</v>
      </c>
      <c r="I136" s="164" t="str">
        <f>IFERROR(IF(ROUND(G136, 2) &lt;&gt; ROUND(VLOOKUP("C"&amp;C136,C:G, 5, FALSE), 2), "VALOR AUXILIAR DIVERGENTE", "OK"), "NÃO ENCONTRADO")</f>
        <v>OK</v>
      </c>
    </row>
    <row r="137" spans="1:9" ht="90">
      <c r="A137" s="161" t="s">
        <v>15</v>
      </c>
      <c r="B137" s="161" t="s">
        <v>99</v>
      </c>
      <c r="C137" s="161" t="s">
        <v>270</v>
      </c>
      <c r="D137" s="162" t="s">
        <v>271</v>
      </c>
      <c r="E137" s="161" t="s">
        <v>227</v>
      </c>
      <c r="F137" s="161" t="s">
        <v>24</v>
      </c>
      <c r="G137" s="163">
        <v>2090.75</v>
      </c>
      <c r="H137" s="163">
        <f>TRUNC(F137*G137,2)</f>
        <v>2090.75</v>
      </c>
      <c r="I137" s="164"/>
    </row>
    <row r="138" spans="1:9" ht="30">
      <c r="A138" s="161" t="s">
        <v>15</v>
      </c>
      <c r="B138" s="161" t="s">
        <v>99</v>
      </c>
      <c r="C138" s="161" t="s">
        <v>272</v>
      </c>
      <c r="D138" s="162" t="s">
        <v>273</v>
      </c>
      <c r="E138" s="161" t="s">
        <v>121</v>
      </c>
      <c r="F138" s="161" t="s">
        <v>274</v>
      </c>
      <c r="G138" s="163">
        <v>87.1</v>
      </c>
      <c r="H138" s="163">
        <f>TRUNC(F138*G138,2)</f>
        <v>0.2</v>
      </c>
      <c r="I138" s="164"/>
    </row>
    <row r="139" spans="1:9">
      <c r="A139" s="165" t="s">
        <v>29</v>
      </c>
      <c r="B139" s="165" t="s">
        <v>29</v>
      </c>
      <c r="C139" s="165" t="s">
        <v>29</v>
      </c>
      <c r="D139" s="166" t="s">
        <v>29</v>
      </c>
      <c r="E139" s="165" t="s">
        <v>29</v>
      </c>
      <c r="F139" s="165" t="s">
        <v>29</v>
      </c>
      <c r="G139" s="167" t="s">
        <v>29</v>
      </c>
      <c r="H139" s="167" t="s">
        <v>29</v>
      </c>
      <c r="I139" s="168" t="s">
        <v>29</v>
      </c>
    </row>
    <row r="140" spans="1:9">
      <c r="A140" s="157" t="s">
        <v>330</v>
      </c>
      <c r="B140" s="157" t="s">
        <v>59</v>
      </c>
      <c r="C140" s="157" t="s">
        <v>318</v>
      </c>
      <c r="D140" s="158" t="s">
        <v>319</v>
      </c>
      <c r="E140" s="157" t="s">
        <v>13</v>
      </c>
      <c r="F140" s="157" t="s">
        <v>331</v>
      </c>
      <c r="G140" s="159">
        <f>SUM(H141:H143)</f>
        <v>4.67</v>
      </c>
      <c r="H140" s="159">
        <f>TRUNC(G140 * VALUE(SUBSTITUTE(F140,"QTD: ","")), 2)</f>
        <v>728.52</v>
      </c>
      <c r="I140" s="160" t="str">
        <f>IF(ROUND(ABS(G140-Orçamento!G45),2)&lt;0.01,"OK","DIVERGENTE")</f>
        <v>OK</v>
      </c>
    </row>
    <row r="141" spans="1:9">
      <c r="A141" s="161" t="s">
        <v>15</v>
      </c>
      <c r="B141" s="161" t="s">
        <v>59</v>
      </c>
      <c r="C141" s="161" t="s">
        <v>81</v>
      </c>
      <c r="D141" s="162" t="s">
        <v>82</v>
      </c>
      <c r="E141" s="161" t="s">
        <v>18</v>
      </c>
      <c r="F141" s="161" t="s">
        <v>321</v>
      </c>
      <c r="G141" s="163">
        <v>27.12</v>
      </c>
      <c r="H141" s="163">
        <f>ROUND(F141*G141,2)</f>
        <v>2.39</v>
      </c>
      <c r="I141" s="164"/>
    </row>
    <row r="142" spans="1:9" ht="45">
      <c r="A142" s="161" t="s">
        <v>15</v>
      </c>
      <c r="B142" s="161" t="s">
        <v>59</v>
      </c>
      <c r="C142" s="161" t="s">
        <v>322</v>
      </c>
      <c r="D142" s="162" t="s">
        <v>323</v>
      </c>
      <c r="E142" s="161" t="s">
        <v>121</v>
      </c>
      <c r="F142" s="161" t="s">
        <v>324</v>
      </c>
      <c r="G142" s="163">
        <v>66.13</v>
      </c>
      <c r="H142" s="163">
        <f>ROUND(F142*G142,2)</f>
        <v>1.98</v>
      </c>
      <c r="I142" s="164"/>
    </row>
    <row r="143" spans="1:9">
      <c r="A143" s="161" t="s">
        <v>15</v>
      </c>
      <c r="B143" s="161" t="s">
        <v>59</v>
      </c>
      <c r="C143" s="161" t="s">
        <v>325</v>
      </c>
      <c r="D143" s="162" t="s">
        <v>326</v>
      </c>
      <c r="E143" s="161" t="s">
        <v>18</v>
      </c>
      <c r="F143" s="161" t="s">
        <v>321</v>
      </c>
      <c r="G143" s="163">
        <v>3.36</v>
      </c>
      <c r="H143" s="163">
        <f>ROUND(F143*G143,2)</f>
        <v>0.3</v>
      </c>
      <c r="I143" s="164"/>
    </row>
    <row r="144" spans="1:9">
      <c r="A144" s="165" t="s">
        <v>29</v>
      </c>
      <c r="B144" s="165" t="s">
        <v>29</v>
      </c>
      <c r="C144" s="165" t="s">
        <v>29</v>
      </c>
      <c r="D144" s="166" t="s">
        <v>29</v>
      </c>
      <c r="E144" s="165" t="s">
        <v>29</v>
      </c>
      <c r="F144" s="165" t="s">
        <v>29</v>
      </c>
      <c r="G144" s="167" t="s">
        <v>29</v>
      </c>
      <c r="H144" s="167" t="s">
        <v>29</v>
      </c>
      <c r="I144" s="168" t="s">
        <v>29</v>
      </c>
    </row>
    <row r="145" spans="1:9" ht="30">
      <c r="A145" s="157" t="s">
        <v>332</v>
      </c>
      <c r="B145" s="157" t="s">
        <v>99</v>
      </c>
      <c r="C145" s="157" t="s">
        <v>333</v>
      </c>
      <c r="D145" s="158" t="s">
        <v>334</v>
      </c>
      <c r="E145" s="157" t="s">
        <v>13</v>
      </c>
      <c r="F145" s="157" t="s">
        <v>335</v>
      </c>
      <c r="G145" s="159">
        <f>SUM(H146:H149)</f>
        <v>4.95</v>
      </c>
      <c r="H145" s="159">
        <f>TRUNC(G145 * VALUE(SUBSTITUTE(F145,"QTD: ","")), 2)</f>
        <v>607.66</v>
      </c>
      <c r="I145" s="160" t="str">
        <f>IF(ROUND(ABS(G145-Orçamento!G47),2)&lt;0.01,"OK","DIVERGENTE")</f>
        <v>OK</v>
      </c>
    </row>
    <row r="146" spans="1:9" ht="45">
      <c r="A146" s="161" t="s">
        <v>104</v>
      </c>
      <c r="B146" s="161" t="s">
        <v>99</v>
      </c>
      <c r="C146" s="161" t="s">
        <v>336</v>
      </c>
      <c r="D146" s="162" t="s">
        <v>337</v>
      </c>
      <c r="E146" s="161" t="s">
        <v>112</v>
      </c>
      <c r="F146" s="161" t="s">
        <v>338</v>
      </c>
      <c r="G146" s="163">
        <v>0.72</v>
      </c>
      <c r="H146" s="163">
        <f>TRUNC(F146*G146,2)</f>
        <v>0.06</v>
      </c>
      <c r="I146" s="164" t="str">
        <f>IFERROR(IF(ROUND(G146, 2) &lt;&gt; ROUND(VLOOKUP("C"&amp;C146,C:G, 5, FALSE), 2), "VALOR AUXILIAR DIVERGENTE", "OK"), "NÃO ENCONTRADO")</f>
        <v>OK</v>
      </c>
    </row>
    <row r="147" spans="1:9" ht="45">
      <c r="A147" s="161" t="s">
        <v>104</v>
      </c>
      <c r="B147" s="161" t="s">
        <v>99</v>
      </c>
      <c r="C147" s="161" t="s">
        <v>339</v>
      </c>
      <c r="D147" s="162" t="s">
        <v>340</v>
      </c>
      <c r="E147" s="161" t="s">
        <v>107</v>
      </c>
      <c r="F147" s="161" t="s">
        <v>341</v>
      </c>
      <c r="G147" s="163">
        <v>3.38</v>
      </c>
      <c r="H147" s="163">
        <f>TRUNC(F147*G147,2)</f>
        <v>0.04</v>
      </c>
      <c r="I147" s="164" t="str">
        <f>IFERROR(IF(ROUND(G147, 2) &lt;&gt; ROUND(VLOOKUP("C"&amp;C147,C:G, 5, FALSE), 2), "VALOR AUXILIAR DIVERGENTE", "OK"), "NÃO ENCONTRADO")</f>
        <v>OK</v>
      </c>
    </row>
    <row r="148" spans="1:9">
      <c r="A148" s="161" t="s">
        <v>104</v>
      </c>
      <c r="B148" s="161" t="s">
        <v>99</v>
      </c>
      <c r="C148" s="161" t="s">
        <v>264</v>
      </c>
      <c r="D148" s="162" t="s">
        <v>265</v>
      </c>
      <c r="E148" s="161" t="s">
        <v>18</v>
      </c>
      <c r="F148" s="161" t="s">
        <v>197</v>
      </c>
      <c r="G148" s="163">
        <v>32.18</v>
      </c>
      <c r="H148" s="163">
        <f>TRUNC(F148*G148,2)</f>
        <v>1.28</v>
      </c>
      <c r="I148" s="164" t="str">
        <f>IFERROR(IF(ROUND(G148, 2) &lt;&gt; ROUND(VLOOKUP("C"&amp;C148,C:G, 5, FALSE), 2), "VALOR AUXILIAR DIVERGENTE", "OK"), "NÃO ENCONTRADO")</f>
        <v>OK</v>
      </c>
    </row>
    <row r="149" spans="1:9">
      <c r="A149" s="161" t="s">
        <v>104</v>
      </c>
      <c r="B149" s="161" t="s">
        <v>99</v>
      </c>
      <c r="C149" s="161" t="s">
        <v>267</v>
      </c>
      <c r="D149" s="162" t="s">
        <v>268</v>
      </c>
      <c r="E149" s="161" t="s">
        <v>18</v>
      </c>
      <c r="F149" s="161" t="s">
        <v>343</v>
      </c>
      <c r="G149" s="163">
        <v>37.26</v>
      </c>
      <c r="H149" s="163">
        <f>TRUNC(F149*G149,2)</f>
        <v>3.57</v>
      </c>
      <c r="I149" s="164" t="str">
        <f>IFERROR(IF(ROUND(G149, 2) &lt;&gt; ROUND(VLOOKUP("C"&amp;C149,C:G, 5, FALSE), 2), "VALOR AUXILIAR DIVERGENTE", "OK"), "NÃO ENCONTRADO")</f>
        <v>OK</v>
      </c>
    </row>
    <row r="150" spans="1:9">
      <c r="A150" s="165" t="s">
        <v>29</v>
      </c>
      <c r="B150" s="165" t="s">
        <v>29</v>
      </c>
      <c r="C150" s="165" t="s">
        <v>29</v>
      </c>
      <c r="D150" s="166" t="s">
        <v>29</v>
      </c>
      <c r="E150" s="165" t="s">
        <v>29</v>
      </c>
      <c r="F150" s="165" t="s">
        <v>29</v>
      </c>
      <c r="G150" s="167" t="s">
        <v>29</v>
      </c>
      <c r="H150" s="167" t="s">
        <v>29</v>
      </c>
      <c r="I150" s="168" t="s">
        <v>29</v>
      </c>
    </row>
    <row r="151" spans="1:9">
      <c r="A151" s="157" t="s">
        <v>344</v>
      </c>
      <c r="B151" s="157" t="s">
        <v>10</v>
      </c>
      <c r="C151" s="157" t="s">
        <v>345</v>
      </c>
      <c r="D151" s="158" t="s">
        <v>346</v>
      </c>
      <c r="E151" s="157" t="s">
        <v>13</v>
      </c>
      <c r="F151" s="157" t="s">
        <v>335</v>
      </c>
      <c r="G151" s="159">
        <f>SUM(H152:H155)</f>
        <v>30.139999999999997</v>
      </c>
      <c r="H151" s="159">
        <f>TRUNC(G151 * VALUE(SUBSTITUTE(F151,"QTD: ","")), 2)</f>
        <v>3699.98</v>
      </c>
      <c r="I151" s="160" t="str">
        <f>IF(ROUND(ABS(G151-Orçamento!G48),2)&lt;0.01,"OK","DIVERGENTE")</f>
        <v>OK</v>
      </c>
    </row>
    <row r="152" spans="1:9">
      <c r="A152" s="161" t="s">
        <v>15</v>
      </c>
      <c r="B152" s="161" t="s">
        <v>10</v>
      </c>
      <c r="C152" s="161" t="s">
        <v>233</v>
      </c>
      <c r="D152" s="162" t="s">
        <v>234</v>
      </c>
      <c r="E152" s="161" t="s">
        <v>18</v>
      </c>
      <c r="F152" s="161" t="s">
        <v>347</v>
      </c>
      <c r="G152" s="163">
        <v>34.83</v>
      </c>
      <c r="H152" s="163">
        <f>ROUND(F152*G152,2)</f>
        <v>15.67</v>
      </c>
      <c r="I152" s="164"/>
    </row>
    <row r="153" spans="1:9">
      <c r="A153" s="161" t="s">
        <v>15</v>
      </c>
      <c r="B153" s="161" t="s">
        <v>10</v>
      </c>
      <c r="C153" s="161" t="s">
        <v>235</v>
      </c>
      <c r="D153" s="162" t="s">
        <v>236</v>
      </c>
      <c r="E153" s="161" t="s">
        <v>18</v>
      </c>
      <c r="F153" s="161" t="s">
        <v>348</v>
      </c>
      <c r="G153" s="163">
        <v>23.9</v>
      </c>
      <c r="H153" s="163">
        <f>ROUND(F153*G153,2)</f>
        <v>9.56</v>
      </c>
      <c r="I153" s="164"/>
    </row>
    <row r="154" spans="1:9" ht="60">
      <c r="A154" s="161" t="s">
        <v>15</v>
      </c>
      <c r="B154" s="161" t="s">
        <v>10</v>
      </c>
      <c r="C154" s="161" t="s">
        <v>349</v>
      </c>
      <c r="D154" s="162" t="s">
        <v>350</v>
      </c>
      <c r="E154" s="161" t="s">
        <v>241</v>
      </c>
      <c r="F154" s="161" t="s">
        <v>242</v>
      </c>
      <c r="G154" s="163">
        <v>18.39</v>
      </c>
      <c r="H154" s="163">
        <f>ROUND(F154*G154,2)</f>
        <v>4.5999999999999996</v>
      </c>
      <c r="I154" s="164"/>
    </row>
    <row r="155" spans="1:9" ht="30">
      <c r="A155" s="161" t="s">
        <v>15</v>
      </c>
      <c r="B155" s="161" t="s">
        <v>10</v>
      </c>
      <c r="C155" s="161" t="s">
        <v>351</v>
      </c>
      <c r="D155" s="162" t="s">
        <v>352</v>
      </c>
      <c r="E155" s="161" t="s">
        <v>227</v>
      </c>
      <c r="F155" s="161" t="s">
        <v>208</v>
      </c>
      <c r="G155" s="163">
        <v>1.03</v>
      </c>
      <c r="H155" s="163">
        <f>ROUND(F155*G155,2)</f>
        <v>0.31</v>
      </c>
      <c r="I155" s="164"/>
    </row>
    <row r="156" spans="1:9">
      <c r="A156" s="165" t="s">
        <v>29</v>
      </c>
      <c r="B156" s="165" t="s">
        <v>29</v>
      </c>
      <c r="C156" s="165" t="s">
        <v>29</v>
      </c>
      <c r="D156" s="166" t="s">
        <v>29</v>
      </c>
      <c r="E156" s="165" t="s">
        <v>29</v>
      </c>
      <c r="F156" s="165" t="s">
        <v>29</v>
      </c>
      <c r="G156" s="167" t="s">
        <v>29</v>
      </c>
      <c r="H156" s="167" t="s">
        <v>29</v>
      </c>
      <c r="I156" s="168" t="s">
        <v>29</v>
      </c>
    </row>
    <row r="157" spans="1:9" ht="30">
      <c r="A157" s="157" t="s">
        <v>353</v>
      </c>
      <c r="B157" s="157" t="s">
        <v>99</v>
      </c>
      <c r="C157" s="157" t="s">
        <v>219</v>
      </c>
      <c r="D157" s="158" t="s">
        <v>220</v>
      </c>
      <c r="E157" s="157" t="s">
        <v>13</v>
      </c>
      <c r="F157" s="157" t="s">
        <v>354</v>
      </c>
      <c r="G157" s="159">
        <f>SUM(H158:H159)</f>
        <v>12.79</v>
      </c>
      <c r="H157" s="159">
        <f>TRUNC(G157 * VALUE(SUBSTITUTE(F157,"QTD: ","")), 2)</f>
        <v>161.02000000000001</v>
      </c>
      <c r="I157" s="160" t="str">
        <f>IF(ROUND(ABS(G157-Orçamento!G49),2)&lt;0.01,"OK","DIVERGENTE")</f>
        <v>OK</v>
      </c>
    </row>
    <row r="158" spans="1:9">
      <c r="A158" s="161" t="s">
        <v>104</v>
      </c>
      <c r="B158" s="161" t="s">
        <v>99</v>
      </c>
      <c r="C158" s="161" t="s">
        <v>222</v>
      </c>
      <c r="D158" s="162" t="s">
        <v>223</v>
      </c>
      <c r="E158" s="161" t="s">
        <v>18</v>
      </c>
      <c r="F158" s="161" t="s">
        <v>224</v>
      </c>
      <c r="G158" s="163">
        <v>38.83</v>
      </c>
      <c r="H158" s="163">
        <f>TRUNC(F158*G158,2)</f>
        <v>11.59</v>
      </c>
      <c r="I158" s="164" t="str">
        <f>IFERROR(IF(ROUND(G158, 2) &lt;&gt; ROUND(VLOOKUP("C"&amp;C158,C:G, 5, FALSE), 2), "VALOR AUXILIAR DIVERGENTE", "OK"), "NÃO ENCONTRADO")</f>
        <v>OK</v>
      </c>
    </row>
    <row r="159" spans="1:9">
      <c r="A159" s="161" t="s">
        <v>15</v>
      </c>
      <c r="B159" s="161" t="s">
        <v>99</v>
      </c>
      <c r="C159" s="161" t="s">
        <v>225</v>
      </c>
      <c r="D159" s="162" t="s">
        <v>226</v>
      </c>
      <c r="E159" s="161" t="s">
        <v>227</v>
      </c>
      <c r="F159" s="161" t="s">
        <v>208</v>
      </c>
      <c r="G159" s="163">
        <v>4.03</v>
      </c>
      <c r="H159" s="163">
        <f>TRUNC(F159*G159,2)</f>
        <v>1.2</v>
      </c>
      <c r="I159" s="164"/>
    </row>
    <row r="160" spans="1:9">
      <c r="A160" s="165" t="s">
        <v>29</v>
      </c>
      <c r="B160" s="165" t="s">
        <v>29</v>
      </c>
      <c r="C160" s="165" t="s">
        <v>29</v>
      </c>
      <c r="D160" s="166" t="s">
        <v>29</v>
      </c>
      <c r="E160" s="165" t="s">
        <v>29</v>
      </c>
      <c r="F160" s="165" t="s">
        <v>29</v>
      </c>
      <c r="G160" s="167" t="s">
        <v>29</v>
      </c>
      <c r="H160" s="167" t="s">
        <v>29</v>
      </c>
      <c r="I160" s="168" t="s">
        <v>29</v>
      </c>
    </row>
    <row r="161" spans="1:9" ht="60">
      <c r="A161" s="157" t="s">
        <v>356</v>
      </c>
      <c r="B161" s="157" t="s">
        <v>99</v>
      </c>
      <c r="C161" s="157" t="s">
        <v>357</v>
      </c>
      <c r="D161" s="158" t="s">
        <v>358</v>
      </c>
      <c r="E161" s="157" t="s">
        <v>13</v>
      </c>
      <c r="F161" s="157" t="s">
        <v>359</v>
      </c>
      <c r="G161" s="159">
        <f>SUM(H162:H164)</f>
        <v>31.6</v>
      </c>
      <c r="H161" s="159">
        <f>TRUNC(G161 * VALUE(SUBSTITUTE(F161,"QTD: ","")), 2)</f>
        <v>795.68</v>
      </c>
      <c r="I161" s="160" t="str">
        <f>IF(ROUND(ABS(G161-Orçamento!G50),2)&lt;0.01,"OK","DIVERGENTE")</f>
        <v>OK</v>
      </c>
    </row>
    <row r="162" spans="1:9">
      <c r="A162" s="161" t="s">
        <v>104</v>
      </c>
      <c r="B162" s="161" t="s">
        <v>99</v>
      </c>
      <c r="C162" s="161" t="s">
        <v>222</v>
      </c>
      <c r="D162" s="162" t="s">
        <v>223</v>
      </c>
      <c r="E162" s="161" t="s">
        <v>18</v>
      </c>
      <c r="F162" s="161" t="s">
        <v>360</v>
      </c>
      <c r="G162" s="163">
        <v>38.83</v>
      </c>
      <c r="H162" s="163">
        <f>TRUNC(F162*G162,2)</f>
        <v>26.32</v>
      </c>
      <c r="I162" s="164" t="str">
        <f>IFERROR(IF(ROUND(G162, 2) &lt;&gt; ROUND(VLOOKUP("C"&amp;C162,C:G, 5, FALSE), 2), "VALOR AUXILIAR DIVERGENTE", "OK"), "NÃO ENCONTRADO")</f>
        <v>OK</v>
      </c>
    </row>
    <row r="163" spans="1:9" ht="30">
      <c r="A163" s="161" t="s">
        <v>15</v>
      </c>
      <c r="B163" s="161" t="s">
        <v>99</v>
      </c>
      <c r="C163" s="161" t="s">
        <v>363</v>
      </c>
      <c r="D163" s="162" t="s">
        <v>364</v>
      </c>
      <c r="E163" s="161" t="s">
        <v>241</v>
      </c>
      <c r="F163" s="161" t="s">
        <v>365</v>
      </c>
      <c r="G163" s="163">
        <v>45.38</v>
      </c>
      <c r="H163" s="163">
        <f>TRUNC(F163*G163,2)</f>
        <v>4.9800000000000004</v>
      </c>
      <c r="I163" s="164"/>
    </row>
    <row r="164" spans="1:9">
      <c r="A164" s="161" t="s">
        <v>15</v>
      </c>
      <c r="B164" s="161" t="s">
        <v>99</v>
      </c>
      <c r="C164" s="161" t="s">
        <v>366</v>
      </c>
      <c r="D164" s="162" t="s">
        <v>367</v>
      </c>
      <c r="E164" s="161" t="s">
        <v>241</v>
      </c>
      <c r="F164" s="161" t="s">
        <v>368</v>
      </c>
      <c r="G164" s="163">
        <v>27.47</v>
      </c>
      <c r="H164" s="163">
        <f>TRUNC(F164*G164,2)</f>
        <v>0.3</v>
      </c>
      <c r="I164" s="164"/>
    </row>
    <row r="165" spans="1:9">
      <c r="A165" s="165" t="s">
        <v>29</v>
      </c>
      <c r="B165" s="165" t="s">
        <v>29</v>
      </c>
      <c r="C165" s="165" t="s">
        <v>29</v>
      </c>
      <c r="D165" s="166" t="s">
        <v>29</v>
      </c>
      <c r="E165" s="165" t="s">
        <v>29</v>
      </c>
      <c r="F165" s="165" t="s">
        <v>29</v>
      </c>
      <c r="G165" s="167" t="s">
        <v>29</v>
      </c>
      <c r="H165" s="167" t="s">
        <v>29</v>
      </c>
      <c r="I165" s="168" t="s">
        <v>29</v>
      </c>
    </row>
    <row r="166" spans="1:9" ht="60">
      <c r="A166" s="157" t="s">
        <v>369</v>
      </c>
      <c r="B166" s="157" t="s">
        <v>99</v>
      </c>
      <c r="C166" s="157" t="s">
        <v>370</v>
      </c>
      <c r="D166" s="158" t="s">
        <v>371</v>
      </c>
      <c r="E166" s="157" t="s">
        <v>13</v>
      </c>
      <c r="F166" s="157" t="s">
        <v>354</v>
      </c>
      <c r="G166" s="159">
        <f>SUM(H167:H168)</f>
        <v>38.869999999999997</v>
      </c>
      <c r="H166" s="159">
        <f>TRUNC(G166 * VALUE(SUBSTITUTE(F166,"QTD: ","")), 2)</f>
        <v>489.37</v>
      </c>
      <c r="I166" s="160" t="str">
        <f>IF(ROUND(ABS(G166-Orçamento!G51),2)&lt;0.01,"OK","DIVERGENTE")</f>
        <v>OK</v>
      </c>
    </row>
    <row r="167" spans="1:9">
      <c r="A167" s="161" t="s">
        <v>104</v>
      </c>
      <c r="B167" s="161" t="s">
        <v>99</v>
      </c>
      <c r="C167" s="161" t="s">
        <v>222</v>
      </c>
      <c r="D167" s="162" t="s">
        <v>223</v>
      </c>
      <c r="E167" s="161" t="s">
        <v>18</v>
      </c>
      <c r="F167" s="161" t="s">
        <v>372</v>
      </c>
      <c r="G167" s="163">
        <v>38.83</v>
      </c>
      <c r="H167" s="163">
        <f>TRUNC(F167*G167,2)</f>
        <v>35.32</v>
      </c>
      <c r="I167" s="164" t="str">
        <f>IFERROR(IF(ROUND(G167, 2) &lt;&gt; ROUND(VLOOKUP("C"&amp;C167,C:G, 5, FALSE), 2), "VALOR AUXILIAR DIVERGENTE", "OK"), "NÃO ENCONTRADO")</f>
        <v>OK</v>
      </c>
    </row>
    <row r="168" spans="1:9">
      <c r="A168" s="161" t="s">
        <v>15</v>
      </c>
      <c r="B168" s="161" t="s">
        <v>99</v>
      </c>
      <c r="C168" s="161" t="s">
        <v>373</v>
      </c>
      <c r="D168" s="162" t="s">
        <v>374</v>
      </c>
      <c r="E168" s="161" t="s">
        <v>241</v>
      </c>
      <c r="F168" s="161" t="s">
        <v>375</v>
      </c>
      <c r="G168" s="163">
        <v>44.89</v>
      </c>
      <c r="H168" s="163">
        <f>TRUNC(F168*G168,2)</f>
        <v>3.55</v>
      </c>
      <c r="I168" s="164"/>
    </row>
    <row r="169" spans="1:9">
      <c r="A169" s="165" t="s">
        <v>29</v>
      </c>
      <c r="B169" s="165" t="s">
        <v>29</v>
      </c>
      <c r="C169" s="165" t="s">
        <v>29</v>
      </c>
      <c r="D169" s="166" t="s">
        <v>29</v>
      </c>
      <c r="E169" s="165" t="s">
        <v>29</v>
      </c>
      <c r="F169" s="165" t="s">
        <v>29</v>
      </c>
      <c r="G169" s="167" t="s">
        <v>29</v>
      </c>
      <c r="H169" s="167" t="s">
        <v>29</v>
      </c>
      <c r="I169" s="168" t="s">
        <v>29</v>
      </c>
    </row>
    <row r="170" spans="1:9">
      <c r="A170" s="157" t="s">
        <v>376</v>
      </c>
      <c r="B170" s="157" t="s">
        <v>59</v>
      </c>
      <c r="C170" s="157" t="s">
        <v>318</v>
      </c>
      <c r="D170" s="158" t="s">
        <v>319</v>
      </c>
      <c r="E170" s="157" t="s">
        <v>13</v>
      </c>
      <c r="F170" s="157" t="s">
        <v>377</v>
      </c>
      <c r="G170" s="159">
        <f>SUM(H171:H173)</f>
        <v>4.67</v>
      </c>
      <c r="H170" s="159">
        <f>TRUNC(G170 * VALUE(SUBSTITUTE(F170,"QTD: ","")), 2)</f>
        <v>859.28</v>
      </c>
      <c r="I170" s="160" t="str">
        <f>IF(ROUND(ABS(G170-Orçamento!G52),2)&lt;0.01,"OK","DIVERGENTE")</f>
        <v>OK</v>
      </c>
    </row>
    <row r="171" spans="1:9">
      <c r="A171" s="161" t="s">
        <v>15</v>
      </c>
      <c r="B171" s="161" t="s">
        <v>59</v>
      </c>
      <c r="C171" s="161" t="s">
        <v>81</v>
      </c>
      <c r="D171" s="162" t="s">
        <v>82</v>
      </c>
      <c r="E171" s="161" t="s">
        <v>18</v>
      </c>
      <c r="F171" s="161" t="s">
        <v>321</v>
      </c>
      <c r="G171" s="163">
        <v>27.12</v>
      </c>
      <c r="H171" s="163">
        <f>ROUND(F171*G171,2)</f>
        <v>2.39</v>
      </c>
      <c r="I171" s="164"/>
    </row>
    <row r="172" spans="1:9" ht="45">
      <c r="A172" s="161" t="s">
        <v>15</v>
      </c>
      <c r="B172" s="161" t="s">
        <v>59</v>
      </c>
      <c r="C172" s="161" t="s">
        <v>322</v>
      </c>
      <c r="D172" s="162" t="s">
        <v>323</v>
      </c>
      <c r="E172" s="161" t="s">
        <v>121</v>
      </c>
      <c r="F172" s="161" t="s">
        <v>324</v>
      </c>
      <c r="G172" s="163">
        <v>66.13</v>
      </c>
      <c r="H172" s="163">
        <f>ROUND(F172*G172,2)</f>
        <v>1.98</v>
      </c>
      <c r="I172" s="164"/>
    </row>
    <row r="173" spans="1:9">
      <c r="A173" s="161" t="s">
        <v>15</v>
      </c>
      <c r="B173" s="161" t="s">
        <v>59</v>
      </c>
      <c r="C173" s="161" t="s">
        <v>325</v>
      </c>
      <c r="D173" s="162" t="s">
        <v>326</v>
      </c>
      <c r="E173" s="161" t="s">
        <v>18</v>
      </c>
      <c r="F173" s="161" t="s">
        <v>321</v>
      </c>
      <c r="G173" s="163">
        <v>3.36</v>
      </c>
      <c r="H173" s="163">
        <f>ROUND(F173*G173,2)</f>
        <v>0.3</v>
      </c>
      <c r="I173" s="164"/>
    </row>
    <row r="174" spans="1:9">
      <c r="A174" s="165" t="s">
        <v>29</v>
      </c>
      <c r="B174" s="165" t="s">
        <v>29</v>
      </c>
      <c r="C174" s="165" t="s">
        <v>29</v>
      </c>
      <c r="D174" s="166" t="s">
        <v>29</v>
      </c>
      <c r="E174" s="165" t="s">
        <v>29</v>
      </c>
      <c r="F174" s="165" t="s">
        <v>29</v>
      </c>
      <c r="G174" s="167" t="s">
        <v>29</v>
      </c>
      <c r="H174" s="167" t="s">
        <v>29</v>
      </c>
      <c r="I174" s="168" t="s">
        <v>29</v>
      </c>
    </row>
    <row r="175" spans="1:9">
      <c r="A175" s="157" t="s">
        <v>378</v>
      </c>
      <c r="B175" s="157" t="s">
        <v>59</v>
      </c>
      <c r="C175" s="157" t="s">
        <v>379</v>
      </c>
      <c r="D175" s="158" t="s">
        <v>380</v>
      </c>
      <c r="E175" s="157" t="s">
        <v>227</v>
      </c>
      <c r="F175" s="157" t="s">
        <v>381</v>
      </c>
      <c r="G175" s="159">
        <f>SUM(H176:H179)</f>
        <v>608.92999999999995</v>
      </c>
      <c r="H175" s="159">
        <f>TRUNC(G175 * VALUE(SUBSTITUTE(F175,"QTD: ","")), 2)</f>
        <v>8525.02</v>
      </c>
      <c r="I175" s="160" t="str">
        <f>IF(ROUND(ABS(G175-Orçamento!G54),2)&lt;0.01,"OK","DIVERGENTE")</f>
        <v>OK</v>
      </c>
    </row>
    <row r="176" spans="1:9">
      <c r="A176" s="161" t="s">
        <v>15</v>
      </c>
      <c r="B176" s="161" t="s">
        <v>59</v>
      </c>
      <c r="C176" s="161" t="s">
        <v>280</v>
      </c>
      <c r="D176" s="162" t="s">
        <v>281</v>
      </c>
      <c r="E176" s="161" t="s">
        <v>18</v>
      </c>
      <c r="F176" s="161" t="s">
        <v>382</v>
      </c>
      <c r="G176" s="163">
        <v>33.71</v>
      </c>
      <c r="H176" s="163">
        <f>ROUND(F176*G176,2)</f>
        <v>12.14</v>
      </c>
      <c r="I176" s="164"/>
    </row>
    <row r="177" spans="1:9">
      <c r="A177" s="161" t="s">
        <v>15</v>
      </c>
      <c r="B177" s="161" t="s">
        <v>59</v>
      </c>
      <c r="C177" s="161" t="s">
        <v>81</v>
      </c>
      <c r="D177" s="162" t="s">
        <v>82</v>
      </c>
      <c r="E177" s="161" t="s">
        <v>18</v>
      </c>
      <c r="F177" s="161" t="s">
        <v>383</v>
      </c>
      <c r="G177" s="163">
        <v>27.12</v>
      </c>
      <c r="H177" s="163">
        <f>ROUND(F177*G177,2)</f>
        <v>27.39</v>
      </c>
      <c r="I177" s="164"/>
    </row>
    <row r="178" spans="1:9">
      <c r="A178" s="161" t="s">
        <v>15</v>
      </c>
      <c r="B178" s="161" t="s">
        <v>59</v>
      </c>
      <c r="C178" s="161" t="s">
        <v>384</v>
      </c>
      <c r="D178" s="162" t="s">
        <v>385</v>
      </c>
      <c r="E178" s="161" t="s">
        <v>121</v>
      </c>
      <c r="F178" s="161" t="s">
        <v>386</v>
      </c>
      <c r="G178" s="163">
        <v>493.05</v>
      </c>
      <c r="H178" s="163">
        <f>ROUND(F178*G178,2)</f>
        <v>7.89</v>
      </c>
      <c r="I178" s="164"/>
    </row>
    <row r="179" spans="1:9" ht="30">
      <c r="A179" s="161" t="s">
        <v>15</v>
      </c>
      <c r="B179" s="161" t="s">
        <v>59</v>
      </c>
      <c r="C179" s="161" t="s">
        <v>387</v>
      </c>
      <c r="D179" s="162" t="s">
        <v>388</v>
      </c>
      <c r="E179" s="161" t="s">
        <v>314</v>
      </c>
      <c r="F179" s="161" t="s">
        <v>24</v>
      </c>
      <c r="G179" s="163">
        <v>561.51</v>
      </c>
      <c r="H179" s="163">
        <f>ROUND(F179*G179,2)</f>
        <v>561.51</v>
      </c>
      <c r="I179" s="164"/>
    </row>
    <row r="180" spans="1:9">
      <c r="A180" s="165" t="s">
        <v>29</v>
      </c>
      <c r="B180" s="165" t="s">
        <v>29</v>
      </c>
      <c r="C180" s="165" t="s">
        <v>29</v>
      </c>
      <c r="D180" s="166" t="s">
        <v>29</v>
      </c>
      <c r="E180" s="165" t="s">
        <v>29</v>
      </c>
      <c r="F180" s="165" t="s">
        <v>29</v>
      </c>
      <c r="G180" s="167" t="s">
        <v>29</v>
      </c>
      <c r="H180" s="167" t="s">
        <v>29</v>
      </c>
      <c r="I180" s="168" t="s">
        <v>29</v>
      </c>
    </row>
    <row r="181" spans="1:9" ht="60">
      <c r="A181" s="157" t="s">
        <v>389</v>
      </c>
      <c r="B181" s="157" t="s">
        <v>99</v>
      </c>
      <c r="C181" s="157" t="s">
        <v>390</v>
      </c>
      <c r="D181" s="158" t="s">
        <v>391</v>
      </c>
      <c r="E181" s="157" t="s">
        <v>227</v>
      </c>
      <c r="F181" s="157" t="s">
        <v>36</v>
      </c>
      <c r="G181" s="159">
        <f>SUM(H182:H186)</f>
        <v>1301.31</v>
      </c>
      <c r="H181" s="159">
        <f>TRUNC(G181 * VALUE(SUBSTITUTE(F181,"QTD: ","")), 2)</f>
        <v>3903.93</v>
      </c>
      <c r="I181" s="160" t="str">
        <f>IF(ROUND(ABS(G181-Orçamento!G55),2)&lt;0.01,"OK","DIVERGENTE")</f>
        <v>OK</v>
      </c>
    </row>
    <row r="182" spans="1:9" ht="45">
      <c r="A182" s="161" t="s">
        <v>104</v>
      </c>
      <c r="B182" s="161" t="s">
        <v>99</v>
      </c>
      <c r="C182" s="161" t="s">
        <v>261</v>
      </c>
      <c r="D182" s="162" t="s">
        <v>262</v>
      </c>
      <c r="E182" s="161" t="s">
        <v>121</v>
      </c>
      <c r="F182" s="161" t="s">
        <v>392</v>
      </c>
      <c r="G182" s="163">
        <v>646.09</v>
      </c>
      <c r="H182" s="163">
        <f>TRUNC(F182*G182,2)</f>
        <v>14.34</v>
      </c>
      <c r="I182" s="164" t="str">
        <f>IFERROR(IF(ROUND(G182, 2) &lt;&gt; ROUND(VLOOKUP("C"&amp;C182,C:G, 5, FALSE), 2), "VALOR AUXILIAR DIVERGENTE", "OK"), "NÃO ENCONTRADO")</f>
        <v>OK</v>
      </c>
    </row>
    <row r="183" spans="1:9">
      <c r="A183" s="161" t="s">
        <v>104</v>
      </c>
      <c r="B183" s="161" t="s">
        <v>99</v>
      </c>
      <c r="C183" s="161" t="s">
        <v>264</v>
      </c>
      <c r="D183" s="162" t="s">
        <v>265</v>
      </c>
      <c r="E183" s="161" t="s">
        <v>18</v>
      </c>
      <c r="F183" s="161" t="s">
        <v>393</v>
      </c>
      <c r="G183" s="163">
        <v>32.18</v>
      </c>
      <c r="H183" s="163">
        <f>TRUNC(F183*G183,2)</f>
        <v>18.62</v>
      </c>
      <c r="I183" s="164" t="str">
        <f>IFERROR(IF(ROUND(G183, 2) &lt;&gt; ROUND(VLOOKUP("C"&amp;C183,C:G, 5, FALSE), 2), "VALOR AUXILIAR DIVERGENTE", "OK"), "NÃO ENCONTRADO")</f>
        <v>OK</v>
      </c>
    </row>
    <row r="184" spans="1:9">
      <c r="A184" s="161" t="s">
        <v>104</v>
      </c>
      <c r="B184" s="161" t="s">
        <v>99</v>
      </c>
      <c r="C184" s="161" t="s">
        <v>267</v>
      </c>
      <c r="D184" s="162" t="s">
        <v>268</v>
      </c>
      <c r="E184" s="161" t="s">
        <v>18</v>
      </c>
      <c r="F184" s="161" t="s">
        <v>394</v>
      </c>
      <c r="G184" s="163">
        <v>37.26</v>
      </c>
      <c r="H184" s="163">
        <f>TRUNC(F184*G184,2)</f>
        <v>32.340000000000003</v>
      </c>
      <c r="I184" s="164" t="str">
        <f>IFERROR(IF(ROUND(G184, 2) &lt;&gt; ROUND(VLOOKUP("C"&amp;C184,C:G, 5, FALSE), 2), "VALOR AUXILIAR DIVERGENTE", "OK"), "NÃO ENCONTRADO")</f>
        <v>OK</v>
      </c>
    </row>
    <row r="185" spans="1:9" ht="75">
      <c r="A185" s="161" t="s">
        <v>15</v>
      </c>
      <c r="B185" s="161" t="s">
        <v>99</v>
      </c>
      <c r="C185" s="161" t="s">
        <v>395</v>
      </c>
      <c r="D185" s="162" t="s">
        <v>396</v>
      </c>
      <c r="E185" s="161" t="s">
        <v>227</v>
      </c>
      <c r="F185" s="161" t="s">
        <v>24</v>
      </c>
      <c r="G185" s="163">
        <v>1235.9100000000001</v>
      </c>
      <c r="H185" s="163">
        <f>TRUNC(F185*G185,2)</f>
        <v>1235.9100000000001</v>
      </c>
      <c r="I185" s="164"/>
    </row>
    <row r="186" spans="1:9" ht="30">
      <c r="A186" s="161" t="s">
        <v>15</v>
      </c>
      <c r="B186" s="161" t="s">
        <v>99</v>
      </c>
      <c r="C186" s="161" t="s">
        <v>272</v>
      </c>
      <c r="D186" s="162" t="s">
        <v>273</v>
      </c>
      <c r="E186" s="161" t="s">
        <v>121</v>
      </c>
      <c r="F186" s="161" t="s">
        <v>397</v>
      </c>
      <c r="G186" s="163">
        <v>87.1</v>
      </c>
      <c r="H186" s="163">
        <f>TRUNC(F186*G186,2)</f>
        <v>0.1</v>
      </c>
      <c r="I186" s="164"/>
    </row>
    <row r="187" spans="1:9">
      <c r="A187" s="165" t="s">
        <v>29</v>
      </c>
      <c r="B187" s="165" t="s">
        <v>29</v>
      </c>
      <c r="C187" s="165" t="s">
        <v>29</v>
      </c>
      <c r="D187" s="166" t="s">
        <v>29</v>
      </c>
      <c r="E187" s="165" t="s">
        <v>29</v>
      </c>
      <c r="F187" s="165" t="s">
        <v>29</v>
      </c>
      <c r="G187" s="167" t="s">
        <v>29</v>
      </c>
      <c r="H187" s="167" t="s">
        <v>29</v>
      </c>
      <c r="I187" s="168" t="s">
        <v>29</v>
      </c>
    </row>
    <row r="188" spans="1:9" ht="15.75">
      <c r="A188" s="169" t="s">
        <v>398</v>
      </c>
      <c r="B188" s="169"/>
      <c r="C188" s="169"/>
      <c r="D188" s="170" t="s">
        <v>399</v>
      </c>
      <c r="E188" s="169"/>
      <c r="F188" s="169"/>
      <c r="G188" s="171"/>
      <c r="H188" s="171">
        <f>SUMIFS(H8:H187,A8:A187,"3.*",A8:A187,"&lt;&gt;INSUMO",A8:A187,"&lt;&gt;AUXILIAR*")</f>
        <v>21992.710000000003</v>
      </c>
      <c r="I188" s="172"/>
    </row>
    <row r="189" spans="1:9">
      <c r="A189" s="165" t="s">
        <v>29</v>
      </c>
      <c r="B189" s="165" t="s">
        <v>29</v>
      </c>
      <c r="C189" s="165" t="s">
        <v>29</v>
      </c>
      <c r="D189" s="166" t="s">
        <v>29</v>
      </c>
      <c r="E189" s="165" t="s">
        <v>29</v>
      </c>
      <c r="F189" s="165" t="s">
        <v>29</v>
      </c>
      <c r="G189" s="167" t="s">
        <v>29</v>
      </c>
      <c r="H189" s="167" t="s">
        <v>29</v>
      </c>
      <c r="I189" s="168" t="s">
        <v>29</v>
      </c>
    </row>
    <row r="190" spans="1:9" ht="45">
      <c r="A190" s="157" t="s">
        <v>400</v>
      </c>
      <c r="B190" s="157" t="s">
        <v>99</v>
      </c>
      <c r="C190" s="157" t="s">
        <v>401</v>
      </c>
      <c r="D190" s="158" t="s">
        <v>402</v>
      </c>
      <c r="E190" s="157" t="s">
        <v>227</v>
      </c>
      <c r="F190" s="157" t="s">
        <v>260</v>
      </c>
      <c r="G190" s="159">
        <f>SUM(H191:H194)</f>
        <v>117.16000000000001</v>
      </c>
      <c r="H190" s="159">
        <f>TRUNC(G190 * VALUE(SUBSTITUTE(F190,"QTD: ","")), 2)</f>
        <v>117.16</v>
      </c>
      <c r="I190" s="160" t="str">
        <f>IF(ROUND(ABS(G190-Orçamento!G59),2)&lt;0.01,"OK","DIVERGENTE")</f>
        <v>OK</v>
      </c>
    </row>
    <row r="191" spans="1:9">
      <c r="A191" s="161" t="s">
        <v>104</v>
      </c>
      <c r="B191" s="161" t="s">
        <v>99</v>
      </c>
      <c r="C191" s="161" t="s">
        <v>404</v>
      </c>
      <c r="D191" s="162" t="s">
        <v>405</v>
      </c>
      <c r="E191" s="161" t="s">
        <v>18</v>
      </c>
      <c r="F191" s="161" t="s">
        <v>406</v>
      </c>
      <c r="G191" s="163">
        <v>45.13</v>
      </c>
      <c r="H191" s="163">
        <f>TRUNC(F191*G191,2)</f>
        <v>23.54</v>
      </c>
      <c r="I191" s="164" t="str">
        <f>IFERROR(IF(ROUND(G191, 2) &lt;&gt; ROUND(VLOOKUP("C"&amp;C191,C:G, 5, FALSE), 2), "VALOR AUXILIAR DIVERGENTE", "OK"), "NÃO ENCONTRADO")</f>
        <v>OK</v>
      </c>
    </row>
    <row r="192" spans="1:9" ht="30">
      <c r="A192" s="161" t="s">
        <v>104</v>
      </c>
      <c r="B192" s="161" t="s">
        <v>99</v>
      </c>
      <c r="C192" s="161" t="s">
        <v>409</v>
      </c>
      <c r="D192" s="162" t="s">
        <v>410</v>
      </c>
      <c r="E192" s="161" t="s">
        <v>18</v>
      </c>
      <c r="F192" s="161" t="s">
        <v>406</v>
      </c>
      <c r="G192" s="163">
        <v>35.299999999999997</v>
      </c>
      <c r="H192" s="163">
        <f>TRUNC(F192*G192,2)</f>
        <v>18.41</v>
      </c>
      <c r="I192" s="164" t="str">
        <f>IFERROR(IF(ROUND(G192, 2) &lt;&gt; ROUND(VLOOKUP("C"&amp;C192,C:G, 5, FALSE), 2), "VALOR AUXILIAR DIVERGENTE", "OK"), "NÃO ENCONTRADO")</f>
        <v>OK</v>
      </c>
    </row>
    <row r="193" spans="1:9" ht="45">
      <c r="A193" s="161" t="s">
        <v>15</v>
      </c>
      <c r="B193" s="161" t="s">
        <v>99</v>
      </c>
      <c r="C193" s="161" t="s">
        <v>411</v>
      </c>
      <c r="D193" s="162" t="s">
        <v>412</v>
      </c>
      <c r="E193" s="161" t="s">
        <v>227</v>
      </c>
      <c r="F193" s="161" t="s">
        <v>24</v>
      </c>
      <c r="G193" s="163">
        <v>74.81</v>
      </c>
      <c r="H193" s="163">
        <f>TRUNC(F193*G193,2)</f>
        <v>74.81</v>
      </c>
      <c r="I193" s="164"/>
    </row>
    <row r="194" spans="1:9" ht="45">
      <c r="A194" s="161" t="s">
        <v>15</v>
      </c>
      <c r="B194" s="161" t="s">
        <v>99</v>
      </c>
      <c r="C194" s="161" t="s">
        <v>413</v>
      </c>
      <c r="D194" s="162" t="s">
        <v>414</v>
      </c>
      <c r="E194" s="161" t="s">
        <v>227</v>
      </c>
      <c r="F194" s="161" t="s">
        <v>415</v>
      </c>
      <c r="G194" s="163">
        <v>0.1</v>
      </c>
      <c r="H194" s="163">
        <f>TRUNC(F194*G194,2)</f>
        <v>0.4</v>
      </c>
      <c r="I194" s="164"/>
    </row>
    <row r="195" spans="1:9">
      <c r="A195" s="165" t="s">
        <v>29</v>
      </c>
      <c r="B195" s="165" t="s">
        <v>29</v>
      </c>
      <c r="C195" s="165" t="s">
        <v>29</v>
      </c>
      <c r="D195" s="166" t="s">
        <v>29</v>
      </c>
      <c r="E195" s="165" t="s">
        <v>29</v>
      </c>
      <c r="F195" s="165" t="s">
        <v>29</v>
      </c>
      <c r="G195" s="167" t="s">
        <v>29</v>
      </c>
      <c r="H195" s="167" t="s">
        <v>29</v>
      </c>
      <c r="I195" s="168" t="s">
        <v>29</v>
      </c>
    </row>
    <row r="196" spans="1:9" ht="30">
      <c r="A196" s="157" t="s">
        <v>416</v>
      </c>
      <c r="B196" s="157" t="s">
        <v>10</v>
      </c>
      <c r="C196" s="157" t="s">
        <v>417</v>
      </c>
      <c r="D196" s="158" t="s">
        <v>418</v>
      </c>
      <c r="E196" s="157" t="s">
        <v>27</v>
      </c>
      <c r="F196" s="157" t="s">
        <v>419</v>
      </c>
      <c r="G196" s="159">
        <f>SUM(H197:H199)</f>
        <v>49.809999999999995</v>
      </c>
      <c r="H196" s="159">
        <f>TRUNC(G196 * VALUE(SUBSTITUTE(F196,"QTD: ","")), 2)</f>
        <v>398.48</v>
      </c>
      <c r="I196" s="160" t="str">
        <f>IF(ROUND(ABS(G196-Orçamento!G60),2)&lt;0.01,"OK","DIVERGENTE")</f>
        <v>OK</v>
      </c>
    </row>
    <row r="197" spans="1:9">
      <c r="A197" s="161" t="s">
        <v>15</v>
      </c>
      <c r="B197" s="161" t="s">
        <v>10</v>
      </c>
      <c r="C197" s="161" t="s">
        <v>53</v>
      </c>
      <c r="D197" s="162" t="s">
        <v>54</v>
      </c>
      <c r="E197" s="161" t="s">
        <v>18</v>
      </c>
      <c r="F197" s="161" t="s">
        <v>179</v>
      </c>
      <c r="G197" s="163">
        <v>34.83</v>
      </c>
      <c r="H197" s="163">
        <f>ROUND(F197*G197,2)</f>
        <v>20.9</v>
      </c>
      <c r="I197" s="164"/>
    </row>
    <row r="198" spans="1:9">
      <c r="A198" s="161" t="s">
        <v>15</v>
      </c>
      <c r="B198" s="161" t="s">
        <v>10</v>
      </c>
      <c r="C198" s="161" t="s">
        <v>56</v>
      </c>
      <c r="D198" s="162" t="s">
        <v>57</v>
      </c>
      <c r="E198" s="161" t="s">
        <v>18</v>
      </c>
      <c r="F198" s="161" t="s">
        <v>179</v>
      </c>
      <c r="G198" s="163">
        <v>23.9</v>
      </c>
      <c r="H198" s="163">
        <f>ROUND(F198*G198,2)</f>
        <v>14.34</v>
      </c>
      <c r="I198" s="164"/>
    </row>
    <row r="199" spans="1:9" ht="30">
      <c r="A199" s="161" t="s">
        <v>15</v>
      </c>
      <c r="B199" s="161" t="s">
        <v>10</v>
      </c>
      <c r="C199" s="161" t="s">
        <v>420</v>
      </c>
      <c r="D199" s="162" t="s">
        <v>421</v>
      </c>
      <c r="E199" s="161" t="s">
        <v>27</v>
      </c>
      <c r="F199" s="161" t="s">
        <v>422</v>
      </c>
      <c r="G199" s="163">
        <v>13.88</v>
      </c>
      <c r="H199" s="163">
        <f>ROUND(F199*G199,2)</f>
        <v>14.57</v>
      </c>
      <c r="I199" s="164"/>
    </row>
    <row r="200" spans="1:9">
      <c r="A200" s="165" t="s">
        <v>29</v>
      </c>
      <c r="B200" s="165" t="s">
        <v>29</v>
      </c>
      <c r="C200" s="165" t="s">
        <v>29</v>
      </c>
      <c r="D200" s="166" t="s">
        <v>29</v>
      </c>
      <c r="E200" s="165" t="s">
        <v>29</v>
      </c>
      <c r="F200" s="165" t="s">
        <v>29</v>
      </c>
      <c r="G200" s="167" t="s">
        <v>29</v>
      </c>
      <c r="H200" s="167" t="s">
        <v>29</v>
      </c>
      <c r="I200" s="168" t="s">
        <v>29</v>
      </c>
    </row>
    <row r="201" spans="1:9" ht="30">
      <c r="A201" s="157" t="s">
        <v>423</v>
      </c>
      <c r="B201" s="157" t="s">
        <v>10</v>
      </c>
      <c r="C201" s="157" t="s">
        <v>424</v>
      </c>
      <c r="D201" s="158" t="s">
        <v>425</v>
      </c>
      <c r="E201" s="157" t="s">
        <v>227</v>
      </c>
      <c r="F201" s="157" t="s">
        <v>260</v>
      </c>
      <c r="G201" s="159">
        <f>SUM(H202:H204)</f>
        <v>133.99</v>
      </c>
      <c r="H201" s="159">
        <f>TRUNC(G201 * VALUE(SUBSTITUTE(F201,"QTD: ","")), 2)</f>
        <v>133.99</v>
      </c>
      <c r="I201" s="160" t="str">
        <f>IF(ROUND(ABS(G201-Orçamento!G61),2)&lt;0.01,"OK","DIVERGENTE")</f>
        <v>OK</v>
      </c>
    </row>
    <row r="202" spans="1:9">
      <c r="A202" s="161" t="s">
        <v>15</v>
      </c>
      <c r="B202" s="161" t="s">
        <v>10</v>
      </c>
      <c r="C202" s="161" t="s">
        <v>53</v>
      </c>
      <c r="D202" s="162" t="s">
        <v>54</v>
      </c>
      <c r="E202" s="161" t="s">
        <v>18</v>
      </c>
      <c r="F202" s="161" t="s">
        <v>179</v>
      </c>
      <c r="G202" s="163">
        <v>34.83</v>
      </c>
      <c r="H202" s="163">
        <f>ROUND(F202*G202,2)</f>
        <v>20.9</v>
      </c>
      <c r="I202" s="164"/>
    </row>
    <row r="203" spans="1:9">
      <c r="A203" s="161" t="s">
        <v>15</v>
      </c>
      <c r="B203" s="161" t="s">
        <v>10</v>
      </c>
      <c r="C203" s="161" t="s">
        <v>56</v>
      </c>
      <c r="D203" s="162" t="s">
        <v>57</v>
      </c>
      <c r="E203" s="161" t="s">
        <v>18</v>
      </c>
      <c r="F203" s="161" t="s">
        <v>179</v>
      </c>
      <c r="G203" s="163">
        <v>23.9</v>
      </c>
      <c r="H203" s="163">
        <f>ROUND(F203*G203,2)</f>
        <v>14.34</v>
      </c>
      <c r="I203" s="164"/>
    </row>
    <row r="204" spans="1:9" ht="75">
      <c r="A204" s="161" t="s">
        <v>15</v>
      </c>
      <c r="B204" s="161" t="s">
        <v>10</v>
      </c>
      <c r="C204" s="161" t="s">
        <v>426</v>
      </c>
      <c r="D204" s="162" t="s">
        <v>427</v>
      </c>
      <c r="E204" s="161" t="s">
        <v>227</v>
      </c>
      <c r="F204" s="161" t="s">
        <v>24</v>
      </c>
      <c r="G204" s="163">
        <v>98.75</v>
      </c>
      <c r="H204" s="163">
        <f>ROUND(F204*G204,2)</f>
        <v>98.75</v>
      </c>
      <c r="I204" s="164"/>
    </row>
    <row r="205" spans="1:9">
      <c r="A205" s="165" t="s">
        <v>29</v>
      </c>
      <c r="B205" s="165" t="s">
        <v>29</v>
      </c>
      <c r="C205" s="165" t="s">
        <v>29</v>
      </c>
      <c r="D205" s="166" t="s">
        <v>29</v>
      </c>
      <c r="E205" s="165" t="s">
        <v>29</v>
      </c>
      <c r="F205" s="165" t="s">
        <v>29</v>
      </c>
      <c r="G205" s="167" t="s">
        <v>29</v>
      </c>
      <c r="H205" s="167" t="s">
        <v>29</v>
      </c>
      <c r="I205" s="168" t="s">
        <v>29</v>
      </c>
    </row>
    <row r="206" spans="1:9" ht="30">
      <c r="A206" s="157" t="s">
        <v>428</v>
      </c>
      <c r="B206" s="157" t="s">
        <v>99</v>
      </c>
      <c r="C206" s="157" t="s">
        <v>429</v>
      </c>
      <c r="D206" s="158" t="s">
        <v>430</v>
      </c>
      <c r="E206" s="157" t="s">
        <v>227</v>
      </c>
      <c r="F206" s="157" t="s">
        <v>260</v>
      </c>
      <c r="G206" s="159">
        <f>SUM(H207:H210)</f>
        <v>358.33000000000004</v>
      </c>
      <c r="H206" s="159">
        <f>TRUNC(G206 * VALUE(SUBSTITUTE(F206,"QTD: ","")), 2)</f>
        <v>358.33</v>
      </c>
      <c r="I206" s="160" t="str">
        <f>IF(ROUND(ABS(G206-Orçamento!G62),2)&lt;0.01,"OK","DIVERGENTE")</f>
        <v>OK</v>
      </c>
    </row>
    <row r="207" spans="1:9">
      <c r="A207" s="161" t="s">
        <v>104</v>
      </c>
      <c r="B207" s="161" t="s">
        <v>99</v>
      </c>
      <c r="C207" s="161" t="s">
        <v>404</v>
      </c>
      <c r="D207" s="162" t="s">
        <v>405</v>
      </c>
      <c r="E207" s="161" t="s">
        <v>18</v>
      </c>
      <c r="F207" s="161" t="s">
        <v>431</v>
      </c>
      <c r="G207" s="163">
        <v>45.13</v>
      </c>
      <c r="H207" s="163">
        <f>TRUNC(F207*G207,2)</f>
        <v>11.88</v>
      </c>
      <c r="I207" s="164" t="str">
        <f>IFERROR(IF(ROUND(G207, 2) &lt;&gt; ROUND(VLOOKUP("C"&amp;C207,C:G, 5, FALSE), 2), "VALOR AUXILIAR DIVERGENTE", "OK"), "NÃO ENCONTRADO")</f>
        <v>OK</v>
      </c>
    </row>
    <row r="208" spans="1:9" ht="30">
      <c r="A208" s="161" t="s">
        <v>104</v>
      </c>
      <c r="B208" s="161" t="s">
        <v>99</v>
      </c>
      <c r="C208" s="161" t="s">
        <v>409</v>
      </c>
      <c r="D208" s="162" t="s">
        <v>410</v>
      </c>
      <c r="E208" s="161" t="s">
        <v>18</v>
      </c>
      <c r="F208" s="161" t="s">
        <v>431</v>
      </c>
      <c r="G208" s="163">
        <v>35.299999999999997</v>
      </c>
      <c r="H208" s="163">
        <f>TRUNC(F208*G208,2)</f>
        <v>9.2899999999999991</v>
      </c>
      <c r="I208" s="164" t="str">
        <f>IFERROR(IF(ROUND(G208, 2) &lt;&gt; ROUND(VLOOKUP("C"&amp;C208,C:G, 5, FALSE), 2), "VALOR AUXILIAR DIVERGENTE", "OK"), "NÃO ENCONTRADO")</f>
        <v>OK</v>
      </c>
    </row>
    <row r="209" spans="1:9" ht="30">
      <c r="A209" s="161" t="s">
        <v>15</v>
      </c>
      <c r="B209" s="161" t="s">
        <v>99</v>
      </c>
      <c r="C209" s="161" t="s">
        <v>433</v>
      </c>
      <c r="D209" s="162" t="s">
        <v>434</v>
      </c>
      <c r="E209" s="161" t="s">
        <v>227</v>
      </c>
      <c r="F209" s="161" t="s">
        <v>24</v>
      </c>
      <c r="G209" s="163">
        <v>331.91</v>
      </c>
      <c r="H209" s="163">
        <f>TRUNC(F209*G209,2)</f>
        <v>331.91</v>
      </c>
      <c r="I209" s="164"/>
    </row>
    <row r="210" spans="1:9" ht="45">
      <c r="A210" s="161" t="s">
        <v>15</v>
      </c>
      <c r="B210" s="161" t="s">
        <v>99</v>
      </c>
      <c r="C210" s="161" t="s">
        <v>435</v>
      </c>
      <c r="D210" s="162" t="s">
        <v>436</v>
      </c>
      <c r="E210" s="161" t="s">
        <v>227</v>
      </c>
      <c r="F210" s="161" t="s">
        <v>437</v>
      </c>
      <c r="G210" s="163">
        <v>1.75</v>
      </c>
      <c r="H210" s="163">
        <f>TRUNC(F210*G210,2)</f>
        <v>5.25</v>
      </c>
      <c r="I210" s="164"/>
    </row>
    <row r="211" spans="1:9">
      <c r="A211" s="165" t="s">
        <v>29</v>
      </c>
      <c r="B211" s="165" t="s">
        <v>29</v>
      </c>
      <c r="C211" s="165" t="s">
        <v>29</v>
      </c>
      <c r="D211" s="166" t="s">
        <v>29</v>
      </c>
      <c r="E211" s="165" t="s">
        <v>29</v>
      </c>
      <c r="F211" s="165" t="s">
        <v>29</v>
      </c>
      <c r="G211" s="167" t="s">
        <v>29</v>
      </c>
      <c r="H211" s="167" t="s">
        <v>29</v>
      </c>
      <c r="I211" s="168" t="s">
        <v>29</v>
      </c>
    </row>
    <row r="212" spans="1:9" ht="45">
      <c r="A212" s="157" t="s">
        <v>438</v>
      </c>
      <c r="B212" s="157" t="s">
        <v>99</v>
      </c>
      <c r="C212" s="157" t="s">
        <v>439</v>
      </c>
      <c r="D212" s="158" t="s">
        <v>440</v>
      </c>
      <c r="E212" s="157" t="s">
        <v>227</v>
      </c>
      <c r="F212" s="157" t="s">
        <v>260</v>
      </c>
      <c r="G212" s="159">
        <f>SUM(H213:H216)</f>
        <v>28.53</v>
      </c>
      <c r="H212" s="159">
        <f>TRUNC(G212 * VALUE(SUBSTITUTE(F212,"QTD: ","")), 2)</f>
        <v>28.53</v>
      </c>
      <c r="I212" s="160" t="str">
        <f>IF(ROUND(ABS(G212-Orçamento!G63),2)&lt;0.01,"OK","DIVERGENTE")</f>
        <v>OK</v>
      </c>
    </row>
    <row r="213" spans="1:9">
      <c r="A213" s="161" t="s">
        <v>104</v>
      </c>
      <c r="B213" s="161" t="s">
        <v>99</v>
      </c>
      <c r="C213" s="161" t="s">
        <v>404</v>
      </c>
      <c r="D213" s="162" t="s">
        <v>405</v>
      </c>
      <c r="E213" s="161" t="s">
        <v>18</v>
      </c>
      <c r="F213" s="161" t="s">
        <v>442</v>
      </c>
      <c r="G213" s="163">
        <v>45.13</v>
      </c>
      <c r="H213" s="163">
        <f>TRUNC(F213*G213,2)</f>
        <v>0.65</v>
      </c>
      <c r="I213" s="164" t="str">
        <f>IFERROR(IF(ROUND(G213, 2) &lt;&gt; ROUND(VLOOKUP("C"&amp;C213,C:G, 5, FALSE), 2), "VALOR AUXILIAR DIVERGENTE", "OK"), "NÃO ENCONTRADO")</f>
        <v>OK</v>
      </c>
    </row>
    <row r="214" spans="1:9" ht="30">
      <c r="A214" s="161" t="s">
        <v>104</v>
      </c>
      <c r="B214" s="161" t="s">
        <v>99</v>
      </c>
      <c r="C214" s="161" t="s">
        <v>409</v>
      </c>
      <c r="D214" s="162" t="s">
        <v>410</v>
      </c>
      <c r="E214" s="161" t="s">
        <v>18</v>
      </c>
      <c r="F214" s="161" t="s">
        <v>442</v>
      </c>
      <c r="G214" s="163">
        <v>35.299999999999997</v>
      </c>
      <c r="H214" s="163">
        <f>TRUNC(F214*G214,2)</f>
        <v>0.51</v>
      </c>
      <c r="I214" s="164" t="str">
        <f>IFERROR(IF(ROUND(G214, 2) &lt;&gt; ROUND(VLOOKUP("C"&amp;C214,C:G, 5, FALSE), 2), "VALOR AUXILIAR DIVERGENTE", "OK"), "NÃO ENCONTRADO")</f>
        <v>OK</v>
      </c>
    </row>
    <row r="215" spans="1:9" ht="30">
      <c r="A215" s="161" t="s">
        <v>15</v>
      </c>
      <c r="B215" s="161" t="s">
        <v>99</v>
      </c>
      <c r="C215" s="161" t="s">
        <v>444</v>
      </c>
      <c r="D215" s="162" t="s">
        <v>445</v>
      </c>
      <c r="E215" s="161" t="s">
        <v>227</v>
      </c>
      <c r="F215" s="161" t="s">
        <v>446</v>
      </c>
      <c r="G215" s="163">
        <v>6.73</v>
      </c>
      <c r="H215" s="163">
        <f>TRUNC(F215*G215,2)</f>
        <v>0.14000000000000001</v>
      </c>
      <c r="I215" s="164"/>
    </row>
    <row r="216" spans="1:9" ht="30">
      <c r="A216" s="161" t="s">
        <v>15</v>
      </c>
      <c r="B216" s="161" t="s">
        <v>99</v>
      </c>
      <c r="C216" s="161" t="s">
        <v>447</v>
      </c>
      <c r="D216" s="162" t="s">
        <v>448</v>
      </c>
      <c r="E216" s="161" t="s">
        <v>227</v>
      </c>
      <c r="F216" s="161" t="s">
        <v>24</v>
      </c>
      <c r="G216" s="163">
        <v>27.23</v>
      </c>
      <c r="H216" s="163">
        <f>TRUNC(F216*G216,2)</f>
        <v>27.23</v>
      </c>
      <c r="I216" s="164"/>
    </row>
    <row r="217" spans="1:9">
      <c r="A217" s="165" t="s">
        <v>29</v>
      </c>
      <c r="B217" s="165" t="s">
        <v>29</v>
      </c>
      <c r="C217" s="165" t="s">
        <v>29</v>
      </c>
      <c r="D217" s="166" t="s">
        <v>29</v>
      </c>
      <c r="E217" s="165" t="s">
        <v>29</v>
      </c>
      <c r="F217" s="165" t="s">
        <v>29</v>
      </c>
      <c r="G217" s="167" t="s">
        <v>29</v>
      </c>
      <c r="H217" s="167" t="s">
        <v>29</v>
      </c>
      <c r="I217" s="168" t="s">
        <v>29</v>
      </c>
    </row>
    <row r="218" spans="1:9" ht="30">
      <c r="A218" s="157" t="s">
        <v>449</v>
      </c>
      <c r="B218" s="157" t="s">
        <v>10</v>
      </c>
      <c r="C218" s="157" t="s">
        <v>450</v>
      </c>
      <c r="D218" s="158" t="s">
        <v>451</v>
      </c>
      <c r="E218" s="157" t="s">
        <v>227</v>
      </c>
      <c r="F218" s="157" t="s">
        <v>260</v>
      </c>
      <c r="G218" s="159">
        <f>SUM(H219:H221)</f>
        <v>152.71</v>
      </c>
      <c r="H218" s="159">
        <f>TRUNC(G218 * VALUE(SUBSTITUTE(F218,"QTD: ","")), 2)</f>
        <v>152.71</v>
      </c>
      <c r="I218" s="160" t="str">
        <f>IF(ROUND(ABS(G218-Orçamento!G64),2)&lt;0.01,"OK","DIVERGENTE")</f>
        <v>OK</v>
      </c>
    </row>
    <row r="219" spans="1:9">
      <c r="A219" s="161" t="s">
        <v>15</v>
      </c>
      <c r="B219" s="161" t="s">
        <v>10</v>
      </c>
      <c r="C219" s="161" t="s">
        <v>53</v>
      </c>
      <c r="D219" s="162" t="s">
        <v>54</v>
      </c>
      <c r="E219" s="161" t="s">
        <v>18</v>
      </c>
      <c r="F219" s="161" t="s">
        <v>242</v>
      </c>
      <c r="G219" s="163">
        <v>34.83</v>
      </c>
      <c r="H219" s="163">
        <f>ROUND(F219*G219,2)</f>
        <v>8.7100000000000009</v>
      </c>
      <c r="I219" s="164"/>
    </row>
    <row r="220" spans="1:9">
      <c r="A220" s="161" t="s">
        <v>15</v>
      </c>
      <c r="B220" s="161" t="s">
        <v>10</v>
      </c>
      <c r="C220" s="161" t="s">
        <v>56</v>
      </c>
      <c r="D220" s="162" t="s">
        <v>57</v>
      </c>
      <c r="E220" s="161" t="s">
        <v>18</v>
      </c>
      <c r="F220" s="161" t="s">
        <v>242</v>
      </c>
      <c r="G220" s="163">
        <v>23.9</v>
      </c>
      <c r="H220" s="163">
        <f>ROUND(F220*G220,2)</f>
        <v>5.98</v>
      </c>
      <c r="I220" s="164"/>
    </row>
    <row r="221" spans="1:9" ht="45">
      <c r="A221" s="161" t="s">
        <v>15</v>
      </c>
      <c r="B221" s="161" t="s">
        <v>10</v>
      </c>
      <c r="C221" s="161" t="s">
        <v>452</v>
      </c>
      <c r="D221" s="162" t="s">
        <v>453</v>
      </c>
      <c r="E221" s="161" t="s">
        <v>227</v>
      </c>
      <c r="F221" s="161" t="s">
        <v>24</v>
      </c>
      <c r="G221" s="163">
        <v>138.02000000000001</v>
      </c>
      <c r="H221" s="163">
        <f>ROUND(F221*G221,2)</f>
        <v>138.02000000000001</v>
      </c>
      <c r="I221" s="164"/>
    </row>
    <row r="222" spans="1:9">
      <c r="A222" s="165" t="s">
        <v>29</v>
      </c>
      <c r="B222" s="165" t="s">
        <v>29</v>
      </c>
      <c r="C222" s="165" t="s">
        <v>29</v>
      </c>
      <c r="D222" s="166" t="s">
        <v>29</v>
      </c>
      <c r="E222" s="165" t="s">
        <v>29</v>
      </c>
      <c r="F222" s="165" t="s">
        <v>29</v>
      </c>
      <c r="G222" s="167" t="s">
        <v>29</v>
      </c>
      <c r="H222" s="167" t="s">
        <v>29</v>
      </c>
      <c r="I222" s="168" t="s">
        <v>29</v>
      </c>
    </row>
    <row r="223" spans="1:9" ht="60">
      <c r="A223" s="157" t="s">
        <v>454</v>
      </c>
      <c r="B223" s="157" t="s">
        <v>99</v>
      </c>
      <c r="C223" s="157" t="s">
        <v>455</v>
      </c>
      <c r="D223" s="158" t="s">
        <v>456</v>
      </c>
      <c r="E223" s="157" t="s">
        <v>227</v>
      </c>
      <c r="F223" s="157" t="s">
        <v>260</v>
      </c>
      <c r="G223" s="159">
        <f>SUM(H224:H245)</f>
        <v>2119.56</v>
      </c>
      <c r="H223" s="159">
        <f>TRUNC(G223 * VALUE(SUBSTITUTE(F223,"QTD: ","")), 2)</f>
        <v>2119.56</v>
      </c>
      <c r="I223" s="160" t="str">
        <f>IF(ROUND(ABS(G223-Orçamento!G66),2)&lt;0.01,"OK","DIVERGENTE")</f>
        <v>OK</v>
      </c>
    </row>
    <row r="224" spans="1:9" ht="60">
      <c r="A224" s="161" t="s">
        <v>104</v>
      </c>
      <c r="B224" s="161" t="s">
        <v>99</v>
      </c>
      <c r="C224" s="161" t="s">
        <v>457</v>
      </c>
      <c r="D224" s="162" t="s">
        <v>458</v>
      </c>
      <c r="E224" s="161" t="s">
        <v>227</v>
      </c>
      <c r="F224" s="161" t="s">
        <v>24</v>
      </c>
      <c r="G224" s="163">
        <v>25.31</v>
      </c>
      <c r="H224" s="163">
        <f t="shared" ref="H224:H245" si="2">TRUNC(F224*G224,2)</f>
        <v>25.31</v>
      </c>
      <c r="I224" s="164" t="str">
        <f t="shared" ref="I224:I235" si="3">IFERROR(IF(ROUND(G224, 2) &lt;&gt; ROUND(VLOOKUP("C"&amp;C224,C:G, 5, FALSE), 2), "VALOR AUXILIAR DIVERGENTE", "OK"), "NÃO ENCONTRADO")</f>
        <v>OK</v>
      </c>
    </row>
    <row r="225" spans="1:9" ht="75">
      <c r="A225" s="161" t="s">
        <v>104</v>
      </c>
      <c r="B225" s="161" t="s">
        <v>99</v>
      </c>
      <c r="C225" s="161" t="s">
        <v>459</v>
      </c>
      <c r="D225" s="162" t="s">
        <v>460</v>
      </c>
      <c r="E225" s="161" t="s">
        <v>227</v>
      </c>
      <c r="F225" s="161" t="s">
        <v>24</v>
      </c>
      <c r="G225" s="163">
        <v>731.05</v>
      </c>
      <c r="H225" s="163">
        <f t="shared" si="2"/>
        <v>731.05</v>
      </c>
      <c r="I225" s="164" t="str">
        <f t="shared" si="3"/>
        <v>OK</v>
      </c>
    </row>
    <row r="226" spans="1:9" ht="30">
      <c r="A226" s="161" t="s">
        <v>104</v>
      </c>
      <c r="B226" s="161" t="s">
        <v>99</v>
      </c>
      <c r="C226" s="161" t="s">
        <v>461</v>
      </c>
      <c r="D226" s="162" t="s">
        <v>462</v>
      </c>
      <c r="E226" s="161" t="s">
        <v>227</v>
      </c>
      <c r="F226" s="161" t="s">
        <v>24</v>
      </c>
      <c r="G226" s="163">
        <v>131.16</v>
      </c>
      <c r="H226" s="163">
        <f t="shared" si="2"/>
        <v>131.16</v>
      </c>
      <c r="I226" s="164" t="str">
        <f t="shared" si="3"/>
        <v>OK</v>
      </c>
    </row>
    <row r="227" spans="1:9" ht="30">
      <c r="A227" s="161" t="s">
        <v>104</v>
      </c>
      <c r="B227" s="161" t="s">
        <v>99</v>
      </c>
      <c r="C227" s="161" t="s">
        <v>463</v>
      </c>
      <c r="D227" s="162" t="s">
        <v>464</v>
      </c>
      <c r="E227" s="161" t="s">
        <v>27</v>
      </c>
      <c r="F227" s="161" t="s">
        <v>465</v>
      </c>
      <c r="G227" s="163">
        <v>69.94</v>
      </c>
      <c r="H227" s="163">
        <f t="shared" si="2"/>
        <v>136.38</v>
      </c>
      <c r="I227" s="164" t="str">
        <f t="shared" si="3"/>
        <v>OK</v>
      </c>
    </row>
    <row r="228" spans="1:9" ht="30">
      <c r="A228" s="161" t="s">
        <v>104</v>
      </c>
      <c r="B228" s="161" t="s">
        <v>99</v>
      </c>
      <c r="C228" s="161" t="s">
        <v>466</v>
      </c>
      <c r="D228" s="162" t="s">
        <v>467</v>
      </c>
      <c r="E228" s="161" t="s">
        <v>227</v>
      </c>
      <c r="F228" s="161" t="s">
        <v>24</v>
      </c>
      <c r="G228" s="163">
        <v>80.05</v>
      </c>
      <c r="H228" s="163">
        <f t="shared" si="2"/>
        <v>80.05</v>
      </c>
      <c r="I228" s="164" t="str">
        <f t="shared" si="3"/>
        <v>OK</v>
      </c>
    </row>
    <row r="229" spans="1:9" ht="45">
      <c r="A229" s="161" t="s">
        <v>104</v>
      </c>
      <c r="B229" s="161" t="s">
        <v>99</v>
      </c>
      <c r="C229" s="161" t="s">
        <v>468</v>
      </c>
      <c r="D229" s="162" t="s">
        <v>469</v>
      </c>
      <c r="E229" s="161" t="s">
        <v>27</v>
      </c>
      <c r="F229" s="161" t="s">
        <v>470</v>
      </c>
      <c r="G229" s="163">
        <v>20.84</v>
      </c>
      <c r="H229" s="163">
        <f t="shared" si="2"/>
        <v>346.98</v>
      </c>
      <c r="I229" s="164" t="str">
        <f t="shared" si="3"/>
        <v>OK</v>
      </c>
    </row>
    <row r="230" spans="1:9" ht="60">
      <c r="A230" s="161" t="s">
        <v>104</v>
      </c>
      <c r="B230" s="161" t="s">
        <v>99</v>
      </c>
      <c r="C230" s="161" t="s">
        <v>471</v>
      </c>
      <c r="D230" s="162" t="s">
        <v>472</v>
      </c>
      <c r="E230" s="161" t="s">
        <v>227</v>
      </c>
      <c r="F230" s="161" t="s">
        <v>24</v>
      </c>
      <c r="G230" s="163">
        <v>31.59</v>
      </c>
      <c r="H230" s="163">
        <f t="shared" si="2"/>
        <v>31.59</v>
      </c>
      <c r="I230" s="164" t="str">
        <f t="shared" si="3"/>
        <v>OK</v>
      </c>
    </row>
    <row r="231" spans="1:9" ht="60">
      <c r="A231" s="161" t="s">
        <v>104</v>
      </c>
      <c r="B231" s="161" t="s">
        <v>99</v>
      </c>
      <c r="C231" s="161" t="s">
        <v>473</v>
      </c>
      <c r="D231" s="162" t="s">
        <v>474</v>
      </c>
      <c r="E231" s="161" t="s">
        <v>227</v>
      </c>
      <c r="F231" s="161" t="s">
        <v>24</v>
      </c>
      <c r="G231" s="163">
        <v>29.9</v>
      </c>
      <c r="H231" s="163">
        <f t="shared" si="2"/>
        <v>29.9</v>
      </c>
      <c r="I231" s="164" t="str">
        <f t="shared" si="3"/>
        <v>OK</v>
      </c>
    </row>
    <row r="232" spans="1:9" ht="45">
      <c r="A232" s="161" t="s">
        <v>104</v>
      </c>
      <c r="B232" s="161" t="s">
        <v>99</v>
      </c>
      <c r="C232" s="161" t="s">
        <v>475</v>
      </c>
      <c r="D232" s="162" t="s">
        <v>476</v>
      </c>
      <c r="E232" s="161" t="s">
        <v>227</v>
      </c>
      <c r="F232" s="161" t="s">
        <v>24</v>
      </c>
      <c r="G232" s="163">
        <v>19.02</v>
      </c>
      <c r="H232" s="163">
        <f t="shared" si="2"/>
        <v>19.02</v>
      </c>
      <c r="I232" s="164" t="str">
        <f t="shared" si="3"/>
        <v>OK</v>
      </c>
    </row>
    <row r="233" spans="1:9" ht="45">
      <c r="A233" s="161" t="s">
        <v>104</v>
      </c>
      <c r="B233" s="161" t="s">
        <v>99</v>
      </c>
      <c r="C233" s="161" t="s">
        <v>477</v>
      </c>
      <c r="D233" s="162" t="s">
        <v>478</v>
      </c>
      <c r="E233" s="161" t="s">
        <v>27</v>
      </c>
      <c r="F233" s="161" t="s">
        <v>479</v>
      </c>
      <c r="G233" s="163">
        <v>22.68</v>
      </c>
      <c r="H233" s="163">
        <f t="shared" si="2"/>
        <v>137.21</v>
      </c>
      <c r="I233" s="164" t="str">
        <f t="shared" si="3"/>
        <v>OK</v>
      </c>
    </row>
    <row r="234" spans="1:9">
      <c r="A234" s="161" t="s">
        <v>104</v>
      </c>
      <c r="B234" s="161" t="s">
        <v>99</v>
      </c>
      <c r="C234" s="161" t="s">
        <v>404</v>
      </c>
      <c r="D234" s="162" t="s">
        <v>405</v>
      </c>
      <c r="E234" s="161" t="s">
        <v>18</v>
      </c>
      <c r="F234" s="161" t="s">
        <v>480</v>
      </c>
      <c r="G234" s="163">
        <v>45.13</v>
      </c>
      <c r="H234" s="163">
        <f t="shared" si="2"/>
        <v>142.46</v>
      </c>
      <c r="I234" s="164" t="str">
        <f t="shared" si="3"/>
        <v>OK</v>
      </c>
    </row>
    <row r="235" spans="1:9" ht="30">
      <c r="A235" s="161" t="s">
        <v>104</v>
      </c>
      <c r="B235" s="161" t="s">
        <v>99</v>
      </c>
      <c r="C235" s="161" t="s">
        <v>409</v>
      </c>
      <c r="D235" s="162" t="s">
        <v>410</v>
      </c>
      <c r="E235" s="161" t="s">
        <v>18</v>
      </c>
      <c r="F235" s="161" t="s">
        <v>481</v>
      </c>
      <c r="G235" s="163">
        <v>35.299999999999997</v>
      </c>
      <c r="H235" s="163">
        <f t="shared" si="2"/>
        <v>22.28</v>
      </c>
      <c r="I235" s="164" t="str">
        <f t="shared" si="3"/>
        <v>OK</v>
      </c>
    </row>
    <row r="236" spans="1:9">
      <c r="A236" s="161" t="s">
        <v>15</v>
      </c>
      <c r="B236" s="161" t="s">
        <v>99</v>
      </c>
      <c r="C236" s="161" t="s">
        <v>482</v>
      </c>
      <c r="D236" s="162" t="s">
        <v>483</v>
      </c>
      <c r="E236" s="161" t="s">
        <v>227</v>
      </c>
      <c r="F236" s="161" t="s">
        <v>484</v>
      </c>
      <c r="G236" s="163">
        <v>0.26</v>
      </c>
      <c r="H236" s="163">
        <f t="shared" si="2"/>
        <v>0.52</v>
      </c>
      <c r="I236" s="164"/>
    </row>
    <row r="237" spans="1:9">
      <c r="A237" s="161" t="s">
        <v>15</v>
      </c>
      <c r="B237" s="161" t="s">
        <v>99</v>
      </c>
      <c r="C237" s="161" t="s">
        <v>485</v>
      </c>
      <c r="D237" s="162" t="s">
        <v>486</v>
      </c>
      <c r="E237" s="161" t="s">
        <v>27</v>
      </c>
      <c r="F237" s="161" t="s">
        <v>487</v>
      </c>
      <c r="G237" s="163">
        <v>3.56</v>
      </c>
      <c r="H237" s="163">
        <f t="shared" si="2"/>
        <v>0.59</v>
      </c>
      <c r="I237" s="164"/>
    </row>
    <row r="238" spans="1:9" ht="45">
      <c r="A238" s="161" t="s">
        <v>15</v>
      </c>
      <c r="B238" s="161" t="s">
        <v>99</v>
      </c>
      <c r="C238" s="161" t="s">
        <v>488</v>
      </c>
      <c r="D238" s="162" t="s">
        <v>489</v>
      </c>
      <c r="E238" s="161" t="s">
        <v>227</v>
      </c>
      <c r="F238" s="161" t="s">
        <v>24</v>
      </c>
      <c r="G238" s="163">
        <v>177.45</v>
      </c>
      <c r="H238" s="163">
        <f t="shared" si="2"/>
        <v>177.45</v>
      </c>
      <c r="I238" s="164"/>
    </row>
    <row r="239" spans="1:9" ht="45">
      <c r="A239" s="161" t="s">
        <v>15</v>
      </c>
      <c r="B239" s="161" t="s">
        <v>99</v>
      </c>
      <c r="C239" s="161" t="s">
        <v>490</v>
      </c>
      <c r="D239" s="162" t="s">
        <v>491</v>
      </c>
      <c r="E239" s="161" t="s">
        <v>227</v>
      </c>
      <c r="F239" s="161" t="s">
        <v>24</v>
      </c>
      <c r="G239" s="163">
        <v>50.82</v>
      </c>
      <c r="H239" s="163">
        <f t="shared" si="2"/>
        <v>50.82</v>
      </c>
      <c r="I239" s="164"/>
    </row>
    <row r="240" spans="1:9" ht="30">
      <c r="A240" s="161" t="s">
        <v>15</v>
      </c>
      <c r="B240" s="161" t="s">
        <v>99</v>
      </c>
      <c r="C240" s="161" t="s">
        <v>492</v>
      </c>
      <c r="D240" s="162" t="s">
        <v>493</v>
      </c>
      <c r="E240" s="161" t="s">
        <v>227</v>
      </c>
      <c r="F240" s="161" t="s">
        <v>86</v>
      </c>
      <c r="G240" s="163">
        <v>63.6</v>
      </c>
      <c r="H240" s="163">
        <f t="shared" si="2"/>
        <v>3.81</v>
      </c>
      <c r="I240" s="164"/>
    </row>
    <row r="241" spans="1:9" ht="45">
      <c r="A241" s="161" t="s">
        <v>15</v>
      </c>
      <c r="B241" s="161" t="s">
        <v>99</v>
      </c>
      <c r="C241" s="161" t="s">
        <v>413</v>
      </c>
      <c r="D241" s="162" t="s">
        <v>414</v>
      </c>
      <c r="E241" s="161" t="s">
        <v>227</v>
      </c>
      <c r="F241" s="161" t="s">
        <v>415</v>
      </c>
      <c r="G241" s="163">
        <v>0.1</v>
      </c>
      <c r="H241" s="163">
        <f t="shared" si="2"/>
        <v>0.4</v>
      </c>
      <c r="I241" s="164"/>
    </row>
    <row r="242" spans="1:9" ht="45">
      <c r="A242" s="161" t="s">
        <v>15</v>
      </c>
      <c r="B242" s="161" t="s">
        <v>99</v>
      </c>
      <c r="C242" s="161" t="s">
        <v>494</v>
      </c>
      <c r="D242" s="162" t="s">
        <v>495</v>
      </c>
      <c r="E242" s="161" t="s">
        <v>227</v>
      </c>
      <c r="F242" s="161" t="s">
        <v>484</v>
      </c>
      <c r="G242" s="163">
        <v>1.1599999999999999</v>
      </c>
      <c r="H242" s="163">
        <f t="shared" si="2"/>
        <v>2.3199999999999998</v>
      </c>
      <c r="I242" s="164"/>
    </row>
    <row r="243" spans="1:9" ht="45">
      <c r="A243" s="161" t="s">
        <v>15</v>
      </c>
      <c r="B243" s="161" t="s">
        <v>99</v>
      </c>
      <c r="C243" s="161" t="s">
        <v>497</v>
      </c>
      <c r="D243" s="162" t="s">
        <v>498</v>
      </c>
      <c r="E243" s="161" t="s">
        <v>227</v>
      </c>
      <c r="F243" s="161" t="s">
        <v>437</v>
      </c>
      <c r="G243" s="163">
        <v>8.9</v>
      </c>
      <c r="H243" s="163">
        <f t="shared" si="2"/>
        <v>26.7</v>
      </c>
      <c r="I243" s="164"/>
    </row>
    <row r="244" spans="1:9" ht="45">
      <c r="A244" s="161" t="s">
        <v>15</v>
      </c>
      <c r="B244" s="161" t="s">
        <v>99</v>
      </c>
      <c r="C244" s="161" t="s">
        <v>499</v>
      </c>
      <c r="D244" s="162" t="s">
        <v>500</v>
      </c>
      <c r="E244" s="161" t="s">
        <v>227</v>
      </c>
      <c r="F244" s="161" t="s">
        <v>24</v>
      </c>
      <c r="G244" s="163">
        <v>5.32</v>
      </c>
      <c r="H244" s="163">
        <f t="shared" si="2"/>
        <v>5.32</v>
      </c>
      <c r="I244" s="164"/>
    </row>
    <row r="245" spans="1:9" ht="45">
      <c r="A245" s="161" t="s">
        <v>15</v>
      </c>
      <c r="B245" s="161" t="s">
        <v>99</v>
      </c>
      <c r="C245" s="161" t="s">
        <v>501</v>
      </c>
      <c r="D245" s="162" t="s">
        <v>502</v>
      </c>
      <c r="E245" s="161" t="s">
        <v>227</v>
      </c>
      <c r="F245" s="161" t="s">
        <v>24</v>
      </c>
      <c r="G245" s="163">
        <v>18.239999999999998</v>
      </c>
      <c r="H245" s="163">
        <f t="shared" si="2"/>
        <v>18.239999999999998</v>
      </c>
      <c r="I245" s="164"/>
    </row>
    <row r="246" spans="1:9">
      <c r="A246" s="165" t="s">
        <v>29</v>
      </c>
      <c r="B246" s="165" t="s">
        <v>29</v>
      </c>
      <c r="C246" s="165" t="s">
        <v>29</v>
      </c>
      <c r="D246" s="166" t="s">
        <v>29</v>
      </c>
      <c r="E246" s="165" t="s">
        <v>29</v>
      </c>
      <c r="F246" s="165" t="s">
        <v>29</v>
      </c>
      <c r="G246" s="167" t="s">
        <v>29</v>
      </c>
      <c r="H246" s="167" t="s">
        <v>29</v>
      </c>
      <c r="I246" s="168" t="s">
        <v>29</v>
      </c>
    </row>
    <row r="247" spans="1:9" ht="45">
      <c r="A247" s="157" t="s">
        <v>504</v>
      </c>
      <c r="B247" s="157" t="s">
        <v>505</v>
      </c>
      <c r="C247" s="157" t="s">
        <v>506</v>
      </c>
      <c r="D247" s="158" t="s">
        <v>507</v>
      </c>
      <c r="E247" s="157" t="s">
        <v>227</v>
      </c>
      <c r="F247" s="157" t="s">
        <v>260</v>
      </c>
      <c r="G247" s="159">
        <v>1072.0999999999999</v>
      </c>
      <c r="H247" s="159">
        <f>TRUNC(G247 * VALUE(SUBSTITUTE(F247,"QTD: ","")), 2)</f>
        <v>1072.0999999999999</v>
      </c>
      <c r="I247" s="160" t="str">
        <f>IF(ROUND(ABS(G247-Orçamento!G67),2)&lt;0.01,"OK","DIVERGENTE")</f>
        <v>OK</v>
      </c>
    </row>
    <row r="248" spans="1:9" ht="45">
      <c r="A248" s="161" t="s">
        <v>15</v>
      </c>
      <c r="B248" s="161" t="s">
        <v>99</v>
      </c>
      <c r="C248" s="161" t="s">
        <v>506</v>
      </c>
      <c r="D248" s="162" t="s">
        <v>507</v>
      </c>
      <c r="E248" s="161" t="s">
        <v>227</v>
      </c>
      <c r="F248" s="161" t="s">
        <v>24</v>
      </c>
      <c r="G248" s="163">
        <v>1072.0999999999999</v>
      </c>
      <c r="H248" s="163">
        <v>1072.0999999999999</v>
      </c>
      <c r="I248" s="164"/>
    </row>
    <row r="249" spans="1:9">
      <c r="A249" s="165" t="s">
        <v>29</v>
      </c>
      <c r="B249" s="165" t="s">
        <v>29</v>
      </c>
      <c r="C249" s="165" t="s">
        <v>29</v>
      </c>
      <c r="D249" s="166" t="s">
        <v>29</v>
      </c>
      <c r="E249" s="165" t="s">
        <v>29</v>
      </c>
      <c r="F249" s="165" t="s">
        <v>29</v>
      </c>
      <c r="G249" s="167" t="s">
        <v>29</v>
      </c>
      <c r="H249" s="167" t="s">
        <v>29</v>
      </c>
      <c r="I249" s="168" t="s">
        <v>29</v>
      </c>
    </row>
    <row r="250" spans="1:9" ht="30">
      <c r="A250" s="157" t="s">
        <v>508</v>
      </c>
      <c r="B250" s="157" t="s">
        <v>10</v>
      </c>
      <c r="C250" s="157" t="s">
        <v>509</v>
      </c>
      <c r="D250" s="158" t="s">
        <v>510</v>
      </c>
      <c r="E250" s="157" t="s">
        <v>227</v>
      </c>
      <c r="F250" s="157" t="s">
        <v>511</v>
      </c>
      <c r="G250" s="159">
        <f>SUM(H251:H253)</f>
        <v>80.11</v>
      </c>
      <c r="H250" s="159">
        <f>TRUNC(G250 * VALUE(SUBSTITUTE(F250,"QTD: ","")), 2)</f>
        <v>160.22</v>
      </c>
      <c r="I250" s="160" t="str">
        <f>IF(ROUND(ABS(G250-Orçamento!G68),2)&lt;0.01,"OK","DIVERGENTE")</f>
        <v>OK</v>
      </c>
    </row>
    <row r="251" spans="1:9">
      <c r="A251" s="161" t="s">
        <v>15</v>
      </c>
      <c r="B251" s="161" t="s">
        <v>10</v>
      </c>
      <c r="C251" s="161" t="s">
        <v>56</v>
      </c>
      <c r="D251" s="162" t="s">
        <v>57</v>
      </c>
      <c r="E251" s="161" t="s">
        <v>18</v>
      </c>
      <c r="F251" s="161" t="s">
        <v>512</v>
      </c>
      <c r="G251" s="163">
        <v>23.9</v>
      </c>
      <c r="H251" s="163">
        <f>ROUND(F251*G251,2)</f>
        <v>7.97</v>
      </c>
      <c r="I251" s="164"/>
    </row>
    <row r="252" spans="1:9">
      <c r="A252" s="161" t="s">
        <v>15</v>
      </c>
      <c r="B252" s="161" t="s">
        <v>10</v>
      </c>
      <c r="C252" s="161" t="s">
        <v>513</v>
      </c>
      <c r="D252" s="162" t="s">
        <v>514</v>
      </c>
      <c r="E252" s="161" t="s">
        <v>18</v>
      </c>
      <c r="F252" s="161" t="s">
        <v>512</v>
      </c>
      <c r="G252" s="163">
        <v>75.98</v>
      </c>
      <c r="H252" s="163">
        <f>ROUND(F252*G252,2)</f>
        <v>25.32</v>
      </c>
      <c r="I252" s="164"/>
    </row>
    <row r="253" spans="1:9" ht="60">
      <c r="A253" s="161" t="s">
        <v>15</v>
      </c>
      <c r="B253" s="161" t="s">
        <v>10</v>
      </c>
      <c r="C253" s="161" t="s">
        <v>515</v>
      </c>
      <c r="D253" s="162" t="s">
        <v>516</v>
      </c>
      <c r="E253" s="161" t="s">
        <v>227</v>
      </c>
      <c r="F253" s="161" t="s">
        <v>24</v>
      </c>
      <c r="G253" s="163">
        <v>46.82</v>
      </c>
      <c r="H253" s="163">
        <f>ROUND(F253*G253,2)</f>
        <v>46.82</v>
      </c>
      <c r="I253" s="164"/>
    </row>
    <row r="254" spans="1:9">
      <c r="A254" s="165" t="s">
        <v>29</v>
      </c>
      <c r="B254" s="165" t="s">
        <v>29</v>
      </c>
      <c r="C254" s="165" t="s">
        <v>29</v>
      </c>
      <c r="D254" s="166" t="s">
        <v>29</v>
      </c>
      <c r="E254" s="165" t="s">
        <v>29</v>
      </c>
      <c r="F254" s="165" t="s">
        <v>29</v>
      </c>
      <c r="G254" s="167" t="s">
        <v>29</v>
      </c>
      <c r="H254" s="167" t="s">
        <v>29</v>
      </c>
      <c r="I254" s="168" t="s">
        <v>29</v>
      </c>
    </row>
    <row r="255" spans="1:9" ht="30">
      <c r="A255" s="157" t="s">
        <v>517</v>
      </c>
      <c r="B255" s="157" t="s">
        <v>10</v>
      </c>
      <c r="C255" s="157" t="s">
        <v>518</v>
      </c>
      <c r="D255" s="158" t="s">
        <v>519</v>
      </c>
      <c r="E255" s="157" t="s">
        <v>121</v>
      </c>
      <c r="F255" s="157" t="s">
        <v>520</v>
      </c>
      <c r="G255" s="159">
        <f>SUM(H256)</f>
        <v>71.7</v>
      </c>
      <c r="H255" s="159">
        <f>TRUNC(G255 * VALUE(SUBSTITUTE(F255,"QTD: ","")), 2)</f>
        <v>5.73</v>
      </c>
      <c r="I255" s="160" t="str">
        <f>IF(ROUND(ABS(G255-Orçamento!G69),2)&lt;0.01,"OK","DIVERGENTE")</f>
        <v>OK</v>
      </c>
    </row>
    <row r="256" spans="1:9">
      <c r="A256" s="161" t="s">
        <v>15</v>
      </c>
      <c r="B256" s="161" t="s">
        <v>10</v>
      </c>
      <c r="C256" s="161" t="s">
        <v>124</v>
      </c>
      <c r="D256" s="162" t="s">
        <v>125</v>
      </c>
      <c r="E256" s="161" t="s">
        <v>18</v>
      </c>
      <c r="F256" s="161" t="s">
        <v>437</v>
      </c>
      <c r="G256" s="163">
        <v>23.9</v>
      </c>
      <c r="H256" s="163">
        <f>ROUND(F256*G256,2)</f>
        <v>71.7</v>
      </c>
      <c r="I256" s="164"/>
    </row>
    <row r="257" spans="1:9">
      <c r="A257" s="165" t="s">
        <v>29</v>
      </c>
      <c r="B257" s="165" t="s">
        <v>29</v>
      </c>
      <c r="C257" s="165" t="s">
        <v>29</v>
      </c>
      <c r="D257" s="166" t="s">
        <v>29</v>
      </c>
      <c r="E257" s="165" t="s">
        <v>29</v>
      </c>
      <c r="F257" s="165" t="s">
        <v>29</v>
      </c>
      <c r="G257" s="167" t="s">
        <v>29</v>
      </c>
      <c r="H257" s="167" t="s">
        <v>29</v>
      </c>
      <c r="I257" s="168" t="s">
        <v>29</v>
      </c>
    </row>
    <row r="258" spans="1:9" ht="45">
      <c r="A258" s="157" t="s">
        <v>521</v>
      </c>
      <c r="B258" s="157" t="s">
        <v>99</v>
      </c>
      <c r="C258" s="157" t="s">
        <v>522</v>
      </c>
      <c r="D258" s="158" t="s">
        <v>523</v>
      </c>
      <c r="E258" s="157" t="s">
        <v>13</v>
      </c>
      <c r="F258" s="157" t="s">
        <v>524</v>
      </c>
      <c r="G258" s="159">
        <f>SUM(H259:H261)</f>
        <v>10.61</v>
      </c>
      <c r="H258" s="159">
        <f>TRUNC(G258 * VALUE(SUBSTITUTE(F258,"QTD: ","")), 2)</f>
        <v>1.69</v>
      </c>
      <c r="I258" s="160" t="str">
        <f>IF(ROUND(ABS(G258-Orçamento!G70),2)&lt;0.01,"OK","DIVERGENTE")</f>
        <v>OK</v>
      </c>
    </row>
    <row r="259" spans="1:9" ht="45">
      <c r="A259" s="161" t="s">
        <v>104</v>
      </c>
      <c r="B259" s="161" t="s">
        <v>99</v>
      </c>
      <c r="C259" s="161" t="s">
        <v>525</v>
      </c>
      <c r="D259" s="162" t="s">
        <v>526</v>
      </c>
      <c r="E259" s="161" t="s">
        <v>107</v>
      </c>
      <c r="F259" s="161" t="s">
        <v>527</v>
      </c>
      <c r="G259" s="163">
        <v>48.42</v>
      </c>
      <c r="H259" s="163">
        <f>TRUNC(F259*G259,2)</f>
        <v>0.32</v>
      </c>
      <c r="I259" s="164" t="str">
        <f>IFERROR(IF(ROUND(G259, 2) &lt;&gt; ROUND(VLOOKUP("C"&amp;C259,C:G, 5, FALSE), 2), "VALOR AUXILIAR DIVERGENTE", "OK"), "NÃO ENCONTRADO")</f>
        <v>OK</v>
      </c>
    </row>
    <row r="260" spans="1:9">
      <c r="A260" s="161" t="s">
        <v>104</v>
      </c>
      <c r="B260" s="161" t="s">
        <v>99</v>
      </c>
      <c r="C260" s="161" t="s">
        <v>264</v>
      </c>
      <c r="D260" s="162" t="s">
        <v>265</v>
      </c>
      <c r="E260" s="161" t="s">
        <v>18</v>
      </c>
      <c r="F260" s="161" t="s">
        <v>531</v>
      </c>
      <c r="G260" s="163">
        <v>32.18</v>
      </c>
      <c r="H260" s="163">
        <f>TRUNC(F260*G260,2)</f>
        <v>6.16</v>
      </c>
      <c r="I260" s="164" t="str">
        <f>IFERROR(IF(ROUND(G260, 2) &lt;&gt; ROUND(VLOOKUP("C"&amp;C260,C:G, 5, FALSE), 2), "VALOR AUXILIAR DIVERGENTE", "OK"), "NÃO ENCONTRADO")</f>
        <v>OK</v>
      </c>
    </row>
    <row r="261" spans="1:9">
      <c r="A261" s="161" t="s">
        <v>104</v>
      </c>
      <c r="B261" s="161" t="s">
        <v>99</v>
      </c>
      <c r="C261" s="161" t="s">
        <v>267</v>
      </c>
      <c r="D261" s="162" t="s">
        <v>268</v>
      </c>
      <c r="E261" s="161" t="s">
        <v>18</v>
      </c>
      <c r="F261" s="161" t="s">
        <v>532</v>
      </c>
      <c r="G261" s="163">
        <v>37.26</v>
      </c>
      <c r="H261" s="163">
        <f>TRUNC(F261*G261,2)</f>
        <v>4.13</v>
      </c>
      <c r="I261" s="164" t="str">
        <f>IFERROR(IF(ROUND(G261, 2) &lt;&gt; ROUND(VLOOKUP("C"&amp;C261,C:G, 5, FALSE), 2), "VALOR AUXILIAR DIVERGENTE", "OK"), "NÃO ENCONTRADO")</f>
        <v>OK</v>
      </c>
    </row>
    <row r="262" spans="1:9">
      <c r="A262" s="165" t="s">
        <v>29</v>
      </c>
      <c r="B262" s="165" t="s">
        <v>29</v>
      </c>
      <c r="C262" s="165" t="s">
        <v>29</v>
      </c>
      <c r="D262" s="166" t="s">
        <v>29</v>
      </c>
      <c r="E262" s="165" t="s">
        <v>29</v>
      </c>
      <c r="F262" s="165" t="s">
        <v>29</v>
      </c>
      <c r="G262" s="167" t="s">
        <v>29</v>
      </c>
      <c r="H262" s="167" t="s">
        <v>29</v>
      </c>
      <c r="I262" s="168" t="s">
        <v>29</v>
      </c>
    </row>
    <row r="263" spans="1:9" ht="45">
      <c r="A263" s="157" t="s">
        <v>533</v>
      </c>
      <c r="B263" s="157" t="s">
        <v>99</v>
      </c>
      <c r="C263" s="157" t="s">
        <v>534</v>
      </c>
      <c r="D263" s="158" t="s">
        <v>535</v>
      </c>
      <c r="E263" s="157" t="s">
        <v>227</v>
      </c>
      <c r="F263" s="157" t="s">
        <v>260</v>
      </c>
      <c r="G263" s="159">
        <f>SUM(H264:H268)</f>
        <v>250.52</v>
      </c>
      <c r="H263" s="159">
        <f>TRUNC(G263 * VALUE(SUBSTITUTE(F263,"QTD: ","")), 2)</f>
        <v>250.52</v>
      </c>
      <c r="I263" s="160" t="str">
        <f>IF(ROUND(ABS(G263-Orçamento!G71),2)&lt;0.01,"OK","DIVERGENTE")</f>
        <v>OK</v>
      </c>
    </row>
    <row r="264" spans="1:9" ht="45">
      <c r="A264" s="161" t="s">
        <v>104</v>
      </c>
      <c r="B264" s="161" t="s">
        <v>99</v>
      </c>
      <c r="C264" s="161" t="s">
        <v>536</v>
      </c>
      <c r="D264" s="162" t="s">
        <v>537</v>
      </c>
      <c r="E264" s="161" t="s">
        <v>121</v>
      </c>
      <c r="F264" s="161" t="s">
        <v>538</v>
      </c>
      <c r="G264" s="163">
        <v>305.49</v>
      </c>
      <c r="H264" s="163">
        <f>TRUNC(F264*G264,2)</f>
        <v>14.96</v>
      </c>
      <c r="I264" s="164" t="str">
        <f>IFERROR(IF(ROUND(G264, 2) &lt;&gt; ROUND(VLOOKUP("C"&amp;C264,C:G, 5, FALSE), 2), "VALOR AUXILIAR DIVERGENTE", "OK"), "NÃO ENCONTRADO")</f>
        <v>OK</v>
      </c>
    </row>
    <row r="265" spans="1:9" ht="45">
      <c r="A265" s="161" t="s">
        <v>104</v>
      </c>
      <c r="B265" s="161" t="s">
        <v>99</v>
      </c>
      <c r="C265" s="161" t="s">
        <v>539</v>
      </c>
      <c r="D265" s="162" t="s">
        <v>540</v>
      </c>
      <c r="E265" s="161" t="s">
        <v>121</v>
      </c>
      <c r="F265" s="161" t="s">
        <v>541</v>
      </c>
      <c r="G265" s="163">
        <v>3646.12</v>
      </c>
      <c r="H265" s="163">
        <f>TRUNC(F265*G265,2)</f>
        <v>53.96</v>
      </c>
      <c r="I265" s="164" t="str">
        <f>IFERROR(IF(ROUND(G265, 2) &lt;&gt; ROUND(VLOOKUP("C"&amp;C265,C:G, 5, FALSE), 2), "VALOR AUXILIAR DIVERGENTE", "OK"), "NÃO ENCONTRADO")</f>
        <v>OK</v>
      </c>
    </row>
    <row r="266" spans="1:9">
      <c r="A266" s="161" t="s">
        <v>104</v>
      </c>
      <c r="B266" s="161" t="s">
        <v>99</v>
      </c>
      <c r="C266" s="161" t="s">
        <v>264</v>
      </c>
      <c r="D266" s="162" t="s">
        <v>265</v>
      </c>
      <c r="E266" s="161" t="s">
        <v>18</v>
      </c>
      <c r="F266" s="161" t="s">
        <v>542</v>
      </c>
      <c r="G266" s="163">
        <v>32.18</v>
      </c>
      <c r="H266" s="163">
        <f>TRUNC(F266*G266,2)</f>
        <v>0.76</v>
      </c>
      <c r="I266" s="164" t="str">
        <f>IFERROR(IF(ROUND(G266, 2) &lt;&gt; ROUND(VLOOKUP("C"&amp;C266,C:G, 5, FALSE), 2), "VALOR AUXILIAR DIVERGENTE", "OK"), "NÃO ENCONTRADO")</f>
        <v>OK</v>
      </c>
    </row>
    <row r="267" spans="1:9">
      <c r="A267" s="161" t="s">
        <v>104</v>
      </c>
      <c r="B267" s="161" t="s">
        <v>99</v>
      </c>
      <c r="C267" s="161" t="s">
        <v>267</v>
      </c>
      <c r="D267" s="162" t="s">
        <v>268</v>
      </c>
      <c r="E267" s="161" t="s">
        <v>18</v>
      </c>
      <c r="F267" s="161" t="s">
        <v>543</v>
      </c>
      <c r="G267" s="163">
        <v>37.26</v>
      </c>
      <c r="H267" s="163">
        <f>TRUNC(F267*G267,2)</f>
        <v>1.1299999999999999</v>
      </c>
      <c r="I267" s="164" t="str">
        <f>IFERROR(IF(ROUND(G267, 2) &lt;&gt; ROUND(VLOOKUP("C"&amp;C267,C:G, 5, FALSE), 2), "VALOR AUXILIAR DIVERGENTE", "OK"), "NÃO ENCONTRADO")</f>
        <v>OK</v>
      </c>
    </row>
    <row r="268" spans="1:9" ht="45">
      <c r="A268" s="161" t="s">
        <v>15</v>
      </c>
      <c r="B268" s="161" t="s">
        <v>99</v>
      </c>
      <c r="C268" s="161" t="s">
        <v>544</v>
      </c>
      <c r="D268" s="162" t="s">
        <v>545</v>
      </c>
      <c r="E268" s="161" t="s">
        <v>227</v>
      </c>
      <c r="F268" s="161" t="s">
        <v>24</v>
      </c>
      <c r="G268" s="163">
        <v>179.71</v>
      </c>
      <c r="H268" s="163">
        <f>TRUNC(F268*G268,2)</f>
        <v>179.71</v>
      </c>
      <c r="I268" s="164"/>
    </row>
    <row r="269" spans="1:9">
      <c r="A269" s="165" t="s">
        <v>29</v>
      </c>
      <c r="B269" s="165" t="s">
        <v>29</v>
      </c>
      <c r="C269" s="165" t="s">
        <v>29</v>
      </c>
      <c r="D269" s="166" t="s">
        <v>29</v>
      </c>
      <c r="E269" s="165" t="s">
        <v>29</v>
      </c>
      <c r="F269" s="165" t="s">
        <v>29</v>
      </c>
      <c r="G269" s="167" t="s">
        <v>29</v>
      </c>
      <c r="H269" s="167" t="s">
        <v>29</v>
      </c>
      <c r="I269" s="168" t="s">
        <v>29</v>
      </c>
    </row>
    <row r="270" spans="1:9">
      <c r="A270" s="157" t="s">
        <v>546</v>
      </c>
      <c r="B270" s="157" t="s">
        <v>10</v>
      </c>
      <c r="C270" s="157" t="s">
        <v>547</v>
      </c>
      <c r="D270" s="158" t="s">
        <v>548</v>
      </c>
      <c r="E270" s="157" t="s">
        <v>121</v>
      </c>
      <c r="F270" s="157" t="s">
        <v>549</v>
      </c>
      <c r="G270" s="159">
        <f>SUM(H271:H272)</f>
        <v>224.12</v>
      </c>
      <c r="H270" s="159">
        <f>TRUNC(G270 * VALUE(SUBSTITUTE(F270,"QTD: ","")), 2)</f>
        <v>11.2</v>
      </c>
      <c r="I270" s="160" t="str">
        <f>IF(ROUND(ABS(G270-Orçamento!G72),2)&lt;0.01,"OK","DIVERGENTE")</f>
        <v>OK</v>
      </c>
    </row>
    <row r="271" spans="1:9">
      <c r="A271" s="161" t="s">
        <v>15</v>
      </c>
      <c r="B271" s="161" t="s">
        <v>10</v>
      </c>
      <c r="C271" s="161" t="s">
        <v>124</v>
      </c>
      <c r="D271" s="162" t="s">
        <v>125</v>
      </c>
      <c r="E271" s="161" t="s">
        <v>18</v>
      </c>
      <c r="F271" s="161" t="s">
        <v>550</v>
      </c>
      <c r="G271" s="163">
        <v>23.9</v>
      </c>
      <c r="H271" s="163">
        <f>ROUND(F271*G271,2)</f>
        <v>35.85</v>
      </c>
      <c r="I271" s="164"/>
    </row>
    <row r="272" spans="1:9">
      <c r="A272" s="161" t="s">
        <v>15</v>
      </c>
      <c r="B272" s="161" t="s">
        <v>10</v>
      </c>
      <c r="C272" s="161" t="s">
        <v>551</v>
      </c>
      <c r="D272" s="162" t="s">
        <v>552</v>
      </c>
      <c r="E272" s="161" t="s">
        <v>121</v>
      </c>
      <c r="F272" s="161" t="s">
        <v>553</v>
      </c>
      <c r="G272" s="163">
        <v>156.88999999999999</v>
      </c>
      <c r="H272" s="163">
        <f>ROUND(F272*G272,2)</f>
        <v>188.27</v>
      </c>
      <c r="I272" s="164"/>
    </row>
    <row r="273" spans="1:9">
      <c r="A273" s="165" t="s">
        <v>29</v>
      </c>
      <c r="B273" s="165" t="s">
        <v>29</v>
      </c>
      <c r="C273" s="165" t="s">
        <v>29</v>
      </c>
      <c r="D273" s="166" t="s">
        <v>29</v>
      </c>
      <c r="E273" s="165" t="s">
        <v>29</v>
      </c>
      <c r="F273" s="165" t="s">
        <v>29</v>
      </c>
      <c r="G273" s="167" t="s">
        <v>29</v>
      </c>
      <c r="H273" s="167" t="s">
        <v>29</v>
      </c>
      <c r="I273" s="168" t="s">
        <v>29</v>
      </c>
    </row>
    <row r="274" spans="1:9" ht="45">
      <c r="A274" s="157" t="s">
        <v>554</v>
      </c>
      <c r="B274" s="157" t="s">
        <v>99</v>
      </c>
      <c r="C274" s="157" t="s">
        <v>555</v>
      </c>
      <c r="D274" s="158" t="s">
        <v>556</v>
      </c>
      <c r="E274" s="157" t="s">
        <v>121</v>
      </c>
      <c r="F274" s="157" t="s">
        <v>557</v>
      </c>
      <c r="G274" s="159">
        <f>SUM(H275:H281)</f>
        <v>443.56999999999994</v>
      </c>
      <c r="H274" s="159">
        <f>TRUNC(G274 * VALUE(SUBSTITUTE(F274,"QTD: ","")), 2)</f>
        <v>26.61</v>
      </c>
      <c r="I274" s="160" t="str">
        <f>IF(ROUND(ABS(G274-Orçamento!G73),2)&lt;0.01,"OK","DIVERGENTE")</f>
        <v>OK</v>
      </c>
    </row>
    <row r="275" spans="1:9" ht="60">
      <c r="A275" s="161" t="s">
        <v>104</v>
      </c>
      <c r="B275" s="161" t="s">
        <v>99</v>
      </c>
      <c r="C275" s="161" t="s">
        <v>558</v>
      </c>
      <c r="D275" s="162" t="s">
        <v>559</v>
      </c>
      <c r="E275" s="161" t="s">
        <v>112</v>
      </c>
      <c r="F275" s="161" t="s">
        <v>560</v>
      </c>
      <c r="G275" s="163">
        <v>0.43</v>
      </c>
      <c r="H275" s="163">
        <f t="shared" ref="H275:H281" si="4">TRUNC(F275*G275,2)</f>
        <v>0.3</v>
      </c>
      <c r="I275" s="164" t="str">
        <f>IFERROR(IF(ROUND(G275, 2) &lt;&gt; ROUND(VLOOKUP("C"&amp;C275,C:G, 5, FALSE), 2), "VALOR AUXILIAR DIVERGENTE", "OK"), "NÃO ENCONTRADO")</f>
        <v>OK</v>
      </c>
    </row>
    <row r="276" spans="1:9" ht="60">
      <c r="A276" s="161" t="s">
        <v>104</v>
      </c>
      <c r="B276" s="161" t="s">
        <v>99</v>
      </c>
      <c r="C276" s="161" t="s">
        <v>561</v>
      </c>
      <c r="D276" s="162" t="s">
        <v>562</v>
      </c>
      <c r="E276" s="161" t="s">
        <v>107</v>
      </c>
      <c r="F276" s="161" t="s">
        <v>563</v>
      </c>
      <c r="G276" s="163">
        <v>1.9</v>
      </c>
      <c r="H276" s="163">
        <f t="shared" si="4"/>
        <v>1.43</v>
      </c>
      <c r="I276" s="164" t="str">
        <f>IFERROR(IF(ROUND(G276, 2) &lt;&gt; ROUND(VLOOKUP("C"&amp;C276,C:G, 5, FALSE), 2), "VALOR AUXILIAR DIVERGENTE", "OK"), "NÃO ENCONTRADO")</f>
        <v>OK</v>
      </c>
    </row>
    <row r="277" spans="1:9" ht="45">
      <c r="A277" s="161" t="s">
        <v>104</v>
      </c>
      <c r="B277" s="161" t="s">
        <v>99</v>
      </c>
      <c r="C277" s="161" t="s">
        <v>564</v>
      </c>
      <c r="D277" s="162" t="s">
        <v>565</v>
      </c>
      <c r="E277" s="161" t="s">
        <v>18</v>
      </c>
      <c r="F277" s="161" t="s">
        <v>566</v>
      </c>
      <c r="G277" s="163">
        <v>34.950000000000003</v>
      </c>
      <c r="H277" s="163">
        <f t="shared" si="4"/>
        <v>51.35</v>
      </c>
      <c r="I277" s="164" t="str">
        <f>IFERROR(IF(ROUND(G277, 2) &lt;&gt; ROUND(VLOOKUP("C"&amp;C277,C:G, 5, FALSE), 2), "VALOR AUXILIAR DIVERGENTE", "OK"), "NÃO ENCONTRADO")</f>
        <v>OK</v>
      </c>
    </row>
    <row r="278" spans="1:9">
      <c r="A278" s="161" t="s">
        <v>104</v>
      </c>
      <c r="B278" s="161" t="s">
        <v>99</v>
      </c>
      <c r="C278" s="161" t="s">
        <v>264</v>
      </c>
      <c r="D278" s="162" t="s">
        <v>265</v>
      </c>
      <c r="E278" s="161" t="s">
        <v>18</v>
      </c>
      <c r="F278" s="161" t="s">
        <v>567</v>
      </c>
      <c r="G278" s="163">
        <v>32.18</v>
      </c>
      <c r="H278" s="163">
        <f t="shared" si="4"/>
        <v>74.89</v>
      </c>
      <c r="I278" s="164" t="str">
        <f>IFERROR(IF(ROUND(G278, 2) &lt;&gt; ROUND(VLOOKUP("C"&amp;C278,C:G, 5, FALSE), 2), "VALOR AUXILIAR DIVERGENTE", "OK"), "NÃO ENCONTRADO")</f>
        <v>OK</v>
      </c>
    </row>
    <row r="279" spans="1:9" ht="30">
      <c r="A279" s="161" t="s">
        <v>15</v>
      </c>
      <c r="B279" s="161" t="s">
        <v>99</v>
      </c>
      <c r="C279" s="161" t="s">
        <v>272</v>
      </c>
      <c r="D279" s="162" t="s">
        <v>273</v>
      </c>
      <c r="E279" s="161" t="s">
        <v>121</v>
      </c>
      <c r="F279" s="161" t="s">
        <v>568</v>
      </c>
      <c r="G279" s="163">
        <v>87.1</v>
      </c>
      <c r="H279" s="163">
        <f t="shared" si="4"/>
        <v>50.44</v>
      </c>
      <c r="I279" s="164"/>
    </row>
    <row r="280" spans="1:9">
      <c r="A280" s="161" t="s">
        <v>15</v>
      </c>
      <c r="B280" s="161" t="s">
        <v>99</v>
      </c>
      <c r="C280" s="161" t="s">
        <v>569</v>
      </c>
      <c r="D280" s="162" t="s">
        <v>570</v>
      </c>
      <c r="E280" s="161" t="s">
        <v>157</v>
      </c>
      <c r="F280" s="161" t="s">
        <v>571</v>
      </c>
      <c r="G280" s="163">
        <v>0.7</v>
      </c>
      <c r="H280" s="163">
        <f t="shared" si="4"/>
        <v>191.14</v>
      </c>
      <c r="I280" s="164"/>
    </row>
    <row r="281" spans="1:9" ht="30">
      <c r="A281" s="161" t="s">
        <v>15</v>
      </c>
      <c r="B281" s="161" t="s">
        <v>99</v>
      </c>
      <c r="C281" s="161" t="s">
        <v>572</v>
      </c>
      <c r="D281" s="162" t="s">
        <v>573</v>
      </c>
      <c r="E281" s="161" t="s">
        <v>121</v>
      </c>
      <c r="F281" s="161" t="s">
        <v>574</v>
      </c>
      <c r="G281" s="163">
        <v>92</v>
      </c>
      <c r="H281" s="163">
        <f t="shared" si="4"/>
        <v>74.02</v>
      </c>
      <c r="I281" s="164"/>
    </row>
    <row r="282" spans="1:9">
      <c r="A282" s="165" t="s">
        <v>29</v>
      </c>
      <c r="B282" s="165" t="s">
        <v>29</v>
      </c>
      <c r="C282" s="165" t="s">
        <v>29</v>
      </c>
      <c r="D282" s="166" t="s">
        <v>29</v>
      </c>
      <c r="E282" s="165" t="s">
        <v>29</v>
      </c>
      <c r="F282" s="165" t="s">
        <v>29</v>
      </c>
      <c r="G282" s="167" t="s">
        <v>29</v>
      </c>
      <c r="H282" s="167" t="s">
        <v>29</v>
      </c>
      <c r="I282" s="168" t="s">
        <v>29</v>
      </c>
    </row>
    <row r="283" spans="1:9">
      <c r="A283" s="157" t="s">
        <v>575</v>
      </c>
      <c r="B283" s="157" t="s">
        <v>576</v>
      </c>
      <c r="C283" s="157" t="s">
        <v>577</v>
      </c>
      <c r="D283" s="158" t="s">
        <v>578</v>
      </c>
      <c r="E283" s="157" t="s">
        <v>579</v>
      </c>
      <c r="F283" s="157" t="s">
        <v>260</v>
      </c>
      <c r="G283" s="159">
        <f>SUM(H284:H289)</f>
        <v>947.45999999999981</v>
      </c>
      <c r="H283" s="159">
        <f>TRUNC(G283 * VALUE(SUBSTITUTE(F283,"QTD: ","")), 2)</f>
        <v>947.46</v>
      </c>
      <c r="I283" s="160" t="str">
        <f>IF(ROUND(ABS(G283-Orçamento!G74),2)&lt;0.01,"OK","DIVERGENTE")</f>
        <v>OK</v>
      </c>
    </row>
    <row r="284" spans="1:9">
      <c r="A284" s="161" t="s">
        <v>104</v>
      </c>
      <c r="B284" s="161" t="s">
        <v>10</v>
      </c>
      <c r="C284" s="161" t="s">
        <v>205</v>
      </c>
      <c r="D284" s="162" t="s">
        <v>206</v>
      </c>
      <c r="E284" s="161" t="s">
        <v>157</v>
      </c>
      <c r="F284" s="161" t="s">
        <v>581</v>
      </c>
      <c r="G284" s="163">
        <v>24.93</v>
      </c>
      <c r="H284" s="163">
        <f t="shared" ref="H284:H289" si="5">ROUND(F284*G284,2)</f>
        <v>573.39</v>
      </c>
      <c r="I284" s="164" t="str">
        <f>IFERROR(IF(ROUND(G284, 2) &lt;&gt; ROUND(VLOOKUP(C284,C:G, 5, FALSE), 2), "VALOR AUXILIAR DIVERGENTE", "OK"), "NÃO ENCONTRADO")</f>
        <v>OK</v>
      </c>
    </row>
    <row r="285" spans="1:9" ht="60">
      <c r="A285" s="161" t="s">
        <v>104</v>
      </c>
      <c r="B285" s="161" t="s">
        <v>99</v>
      </c>
      <c r="C285" s="161" t="s">
        <v>583</v>
      </c>
      <c r="D285" s="162" t="s">
        <v>584</v>
      </c>
      <c r="E285" s="161" t="s">
        <v>13</v>
      </c>
      <c r="F285" s="161" t="s">
        <v>179</v>
      </c>
      <c r="G285" s="163">
        <v>31.67</v>
      </c>
      <c r="H285" s="163">
        <f t="shared" si="5"/>
        <v>19</v>
      </c>
      <c r="I285" s="164" t="str">
        <f>IFERROR(IF(ROUND(G285, 2) &lt;&gt; ROUND(VLOOKUP("C"&amp;C285,C:G, 5, FALSE), 2), "VALOR AUXILIAR DIVERGENTE", "OK"), "NÃO ENCONTRADO")</f>
        <v>OK</v>
      </c>
    </row>
    <row r="286" spans="1:9" ht="75">
      <c r="A286" s="161" t="s">
        <v>104</v>
      </c>
      <c r="B286" s="161" t="s">
        <v>99</v>
      </c>
      <c r="C286" s="161" t="s">
        <v>585</v>
      </c>
      <c r="D286" s="162" t="s">
        <v>586</v>
      </c>
      <c r="E286" s="161" t="s">
        <v>13</v>
      </c>
      <c r="F286" s="161" t="s">
        <v>179</v>
      </c>
      <c r="G286" s="163">
        <v>35.06</v>
      </c>
      <c r="H286" s="163">
        <f t="shared" si="5"/>
        <v>21.04</v>
      </c>
      <c r="I286" s="164" t="str">
        <f>IFERROR(IF(ROUND(G286, 2) &lt;&gt; ROUND(VLOOKUP("C"&amp;C286,C:G, 5, FALSE), 2), "VALOR AUXILIAR DIVERGENTE", "OK"), "NÃO ENCONTRADO")</f>
        <v>OK</v>
      </c>
    </row>
    <row r="287" spans="1:9" ht="60">
      <c r="A287" s="161" t="s">
        <v>15</v>
      </c>
      <c r="B287" s="161" t="s">
        <v>99</v>
      </c>
      <c r="C287" s="161" t="s">
        <v>587</v>
      </c>
      <c r="D287" s="162" t="s">
        <v>588</v>
      </c>
      <c r="E287" s="161" t="s">
        <v>227</v>
      </c>
      <c r="F287" s="161" t="s">
        <v>24</v>
      </c>
      <c r="G287" s="163">
        <v>44.55</v>
      </c>
      <c r="H287" s="163">
        <f t="shared" si="5"/>
        <v>44.55</v>
      </c>
      <c r="I287" s="164"/>
    </row>
    <row r="288" spans="1:9">
      <c r="A288" s="161" t="s">
        <v>104</v>
      </c>
      <c r="B288" s="161" t="s">
        <v>99</v>
      </c>
      <c r="C288" s="161" t="s">
        <v>589</v>
      </c>
      <c r="D288" s="162" t="s">
        <v>590</v>
      </c>
      <c r="E288" s="161" t="s">
        <v>18</v>
      </c>
      <c r="F288" s="161" t="s">
        <v>415</v>
      </c>
      <c r="G288" s="163">
        <v>37.729999999999997</v>
      </c>
      <c r="H288" s="163">
        <f t="shared" si="5"/>
        <v>150.91999999999999</v>
      </c>
      <c r="I288" s="164" t="str">
        <f>IFERROR(IF(ROUND(G288, 2) &lt;&gt; ROUND(VLOOKUP("C"&amp;C288,C:G, 5, FALSE), 2), "VALOR AUXILIAR DIVERGENTE", "OK"), "NÃO ENCONTRADO")</f>
        <v>OK</v>
      </c>
    </row>
    <row r="289" spans="1:9" ht="30">
      <c r="A289" s="161" t="s">
        <v>104</v>
      </c>
      <c r="B289" s="161" t="s">
        <v>99</v>
      </c>
      <c r="C289" s="161" t="s">
        <v>591</v>
      </c>
      <c r="D289" s="162" t="s">
        <v>592</v>
      </c>
      <c r="E289" s="161" t="s">
        <v>18</v>
      </c>
      <c r="F289" s="161" t="s">
        <v>415</v>
      </c>
      <c r="G289" s="163">
        <v>34.64</v>
      </c>
      <c r="H289" s="163">
        <f t="shared" si="5"/>
        <v>138.56</v>
      </c>
      <c r="I289" s="164" t="str">
        <f>IFERROR(IF(ROUND(G289, 2) &lt;&gt; ROUND(VLOOKUP("C"&amp;C289,C:G, 5, FALSE), 2), "VALOR AUXILIAR DIVERGENTE", "OK"), "NÃO ENCONTRADO")</f>
        <v>OK</v>
      </c>
    </row>
    <row r="290" spans="1:9">
      <c r="A290" s="165" t="s">
        <v>29</v>
      </c>
      <c r="B290" s="165" t="s">
        <v>29</v>
      </c>
      <c r="C290" s="165" t="s">
        <v>29</v>
      </c>
      <c r="D290" s="166" t="s">
        <v>29</v>
      </c>
      <c r="E290" s="165" t="s">
        <v>29</v>
      </c>
      <c r="F290" s="165" t="s">
        <v>29</v>
      </c>
      <c r="G290" s="167" t="s">
        <v>29</v>
      </c>
      <c r="H290" s="167" t="s">
        <v>29</v>
      </c>
      <c r="I290" s="168" t="s">
        <v>29</v>
      </c>
    </row>
    <row r="291" spans="1:9" ht="45">
      <c r="A291" s="157" t="s">
        <v>593</v>
      </c>
      <c r="B291" s="157" t="s">
        <v>99</v>
      </c>
      <c r="C291" s="157" t="s">
        <v>594</v>
      </c>
      <c r="D291" s="158" t="s">
        <v>595</v>
      </c>
      <c r="E291" s="157" t="s">
        <v>227</v>
      </c>
      <c r="F291" s="157" t="s">
        <v>260</v>
      </c>
      <c r="G291" s="159">
        <f>SUM(H292:H295)</f>
        <v>70.289999999999992</v>
      </c>
      <c r="H291" s="159">
        <f>TRUNC(G291 * VALUE(SUBSTITUTE(F291,"QTD: ","")), 2)</f>
        <v>70.290000000000006</v>
      </c>
      <c r="I291" s="160" t="str">
        <f>IF(ROUND(ABS(G291-Orçamento!G76),2)&lt;0.01,"OK","DIVERGENTE")</f>
        <v>OK</v>
      </c>
    </row>
    <row r="292" spans="1:9">
      <c r="A292" s="161" t="s">
        <v>104</v>
      </c>
      <c r="B292" s="161" t="s">
        <v>99</v>
      </c>
      <c r="C292" s="161" t="s">
        <v>404</v>
      </c>
      <c r="D292" s="162" t="s">
        <v>405</v>
      </c>
      <c r="E292" s="161" t="s">
        <v>18</v>
      </c>
      <c r="F292" s="161" t="s">
        <v>596</v>
      </c>
      <c r="G292" s="163">
        <v>45.13</v>
      </c>
      <c r="H292" s="163">
        <f>TRUNC(F292*G292,2)</f>
        <v>2.2799999999999998</v>
      </c>
      <c r="I292" s="164" t="str">
        <f>IFERROR(IF(ROUND(G292, 2) &lt;&gt; ROUND(VLOOKUP("C"&amp;C292,C:G, 5, FALSE), 2), "VALOR AUXILIAR DIVERGENTE", "OK"), "NÃO ENCONTRADO")</f>
        <v>OK</v>
      </c>
    </row>
    <row r="293" spans="1:9" ht="30">
      <c r="A293" s="161" t="s">
        <v>104</v>
      </c>
      <c r="B293" s="161" t="s">
        <v>99</v>
      </c>
      <c r="C293" s="161" t="s">
        <v>409</v>
      </c>
      <c r="D293" s="162" t="s">
        <v>410</v>
      </c>
      <c r="E293" s="161" t="s">
        <v>18</v>
      </c>
      <c r="F293" s="161" t="s">
        <v>596</v>
      </c>
      <c r="G293" s="163">
        <v>35.299999999999997</v>
      </c>
      <c r="H293" s="163">
        <f>TRUNC(F293*G293,2)</f>
        <v>1.78</v>
      </c>
      <c r="I293" s="164" t="str">
        <f>IFERROR(IF(ROUND(G293, 2) &lt;&gt; ROUND(VLOOKUP("C"&amp;C293,C:G, 5, FALSE), 2), "VALOR AUXILIAR DIVERGENTE", "OK"), "NÃO ENCONTRADO")</f>
        <v>OK</v>
      </c>
    </row>
    <row r="294" spans="1:9" ht="75">
      <c r="A294" s="161" t="s">
        <v>104</v>
      </c>
      <c r="B294" s="161" t="s">
        <v>99</v>
      </c>
      <c r="C294" s="161" t="s">
        <v>597</v>
      </c>
      <c r="D294" s="162" t="s">
        <v>598</v>
      </c>
      <c r="E294" s="161" t="s">
        <v>112</v>
      </c>
      <c r="F294" s="161" t="s">
        <v>599</v>
      </c>
      <c r="G294" s="163">
        <v>86.83</v>
      </c>
      <c r="H294" s="163">
        <f>TRUNC(F294*G294,2)</f>
        <v>4.4800000000000004</v>
      </c>
      <c r="I294" s="164" t="str">
        <f>IFERROR(IF(ROUND(G294, 2) &lt;&gt; ROUND(VLOOKUP("C"&amp;C294,C:G, 5, FALSE), 2), "VALOR AUXILIAR DIVERGENTE", "OK"), "NÃO ENCONTRADO")</f>
        <v>OK</v>
      </c>
    </row>
    <row r="295" spans="1:9" ht="75">
      <c r="A295" s="161" t="s">
        <v>104</v>
      </c>
      <c r="B295" s="161" t="s">
        <v>99</v>
      </c>
      <c r="C295" s="161" t="s">
        <v>600</v>
      </c>
      <c r="D295" s="162" t="s">
        <v>601</v>
      </c>
      <c r="E295" s="161" t="s">
        <v>107</v>
      </c>
      <c r="F295" s="161" t="s">
        <v>602</v>
      </c>
      <c r="G295" s="163">
        <v>306.3</v>
      </c>
      <c r="H295" s="163">
        <f>TRUNC(F295*G295,2)</f>
        <v>61.75</v>
      </c>
      <c r="I295" s="164" t="str">
        <f>IFERROR(IF(ROUND(G295, 2) &lt;&gt; ROUND(VLOOKUP("C"&amp;C295,C:G, 5, FALSE), 2), "VALOR AUXILIAR DIVERGENTE", "OK"), "NÃO ENCONTRADO")</f>
        <v>OK</v>
      </c>
    </row>
    <row r="296" spans="1:9">
      <c r="A296" s="165" t="s">
        <v>29</v>
      </c>
      <c r="B296" s="165" t="s">
        <v>29</v>
      </c>
      <c r="C296" s="165" t="s">
        <v>29</v>
      </c>
      <c r="D296" s="166" t="s">
        <v>29</v>
      </c>
      <c r="E296" s="165" t="s">
        <v>29</v>
      </c>
      <c r="F296" s="165" t="s">
        <v>29</v>
      </c>
      <c r="G296" s="167" t="s">
        <v>29</v>
      </c>
      <c r="H296" s="167" t="s">
        <v>29</v>
      </c>
      <c r="I296" s="168" t="s">
        <v>29</v>
      </c>
    </row>
    <row r="297" spans="1:9" ht="30">
      <c r="A297" s="157" t="s">
        <v>603</v>
      </c>
      <c r="B297" s="157" t="s">
        <v>10</v>
      </c>
      <c r="C297" s="157" t="s">
        <v>518</v>
      </c>
      <c r="D297" s="158" t="s">
        <v>519</v>
      </c>
      <c r="E297" s="157" t="s">
        <v>121</v>
      </c>
      <c r="F297" s="157" t="s">
        <v>605</v>
      </c>
      <c r="G297" s="159">
        <f>SUM(H298)</f>
        <v>71.7</v>
      </c>
      <c r="H297" s="159">
        <f>TRUNC(G297 * VALUE(SUBSTITUTE(F297,"QTD: ","")), 2)</f>
        <v>185.7</v>
      </c>
      <c r="I297" s="160" t="str">
        <f>IF(ROUND(ABS(G297-Orçamento!G77),2)&lt;0.01,"OK","DIVERGENTE")</f>
        <v>OK</v>
      </c>
    </row>
    <row r="298" spans="1:9">
      <c r="A298" s="161" t="s">
        <v>15</v>
      </c>
      <c r="B298" s="161" t="s">
        <v>10</v>
      </c>
      <c r="C298" s="161" t="s">
        <v>124</v>
      </c>
      <c r="D298" s="162" t="s">
        <v>125</v>
      </c>
      <c r="E298" s="161" t="s">
        <v>18</v>
      </c>
      <c r="F298" s="161" t="s">
        <v>437</v>
      </c>
      <c r="G298" s="163">
        <v>23.9</v>
      </c>
      <c r="H298" s="163">
        <f>ROUND(F298*G298,2)</f>
        <v>71.7</v>
      </c>
      <c r="I298" s="164"/>
    </row>
    <row r="299" spans="1:9">
      <c r="A299" s="165" t="s">
        <v>29</v>
      </c>
      <c r="B299" s="165" t="s">
        <v>29</v>
      </c>
      <c r="C299" s="165" t="s">
        <v>29</v>
      </c>
      <c r="D299" s="166" t="s">
        <v>29</v>
      </c>
      <c r="E299" s="165" t="s">
        <v>29</v>
      </c>
      <c r="F299" s="165" t="s">
        <v>29</v>
      </c>
      <c r="G299" s="167" t="s">
        <v>29</v>
      </c>
      <c r="H299" s="167" t="s">
        <v>29</v>
      </c>
      <c r="I299" s="168" t="s">
        <v>29</v>
      </c>
    </row>
    <row r="300" spans="1:9" ht="45">
      <c r="A300" s="157" t="s">
        <v>607</v>
      </c>
      <c r="B300" s="157" t="s">
        <v>99</v>
      </c>
      <c r="C300" s="157" t="s">
        <v>522</v>
      </c>
      <c r="D300" s="158" t="s">
        <v>523</v>
      </c>
      <c r="E300" s="157" t="s">
        <v>13</v>
      </c>
      <c r="F300" s="157" t="s">
        <v>608</v>
      </c>
      <c r="G300" s="159">
        <f>SUM(H301:H303)</f>
        <v>10.61</v>
      </c>
      <c r="H300" s="159">
        <f>TRUNC(G300 * VALUE(SUBSTITUTE(F300,"QTD: ","")), 2)</f>
        <v>36.6</v>
      </c>
      <c r="I300" s="160" t="str">
        <f>IF(ROUND(ABS(G300-Orçamento!G78),2)&lt;0.01,"OK","DIVERGENTE")</f>
        <v>OK</v>
      </c>
    </row>
    <row r="301" spans="1:9" ht="45">
      <c r="A301" s="161" t="s">
        <v>104</v>
      </c>
      <c r="B301" s="161" t="s">
        <v>99</v>
      </c>
      <c r="C301" s="161" t="s">
        <v>525</v>
      </c>
      <c r="D301" s="162" t="s">
        <v>526</v>
      </c>
      <c r="E301" s="161" t="s">
        <v>107</v>
      </c>
      <c r="F301" s="161" t="s">
        <v>527</v>
      </c>
      <c r="G301" s="163">
        <v>48.42</v>
      </c>
      <c r="H301" s="163">
        <f>TRUNC(F301*G301,2)</f>
        <v>0.32</v>
      </c>
      <c r="I301" s="164" t="str">
        <f>IFERROR(IF(ROUND(G301, 2) &lt;&gt; ROUND(VLOOKUP("C"&amp;C301,C:G, 5, FALSE), 2), "VALOR AUXILIAR DIVERGENTE", "OK"), "NÃO ENCONTRADO")</f>
        <v>OK</v>
      </c>
    </row>
    <row r="302" spans="1:9">
      <c r="A302" s="161" t="s">
        <v>104</v>
      </c>
      <c r="B302" s="161" t="s">
        <v>99</v>
      </c>
      <c r="C302" s="161" t="s">
        <v>264</v>
      </c>
      <c r="D302" s="162" t="s">
        <v>265</v>
      </c>
      <c r="E302" s="161" t="s">
        <v>18</v>
      </c>
      <c r="F302" s="161" t="s">
        <v>531</v>
      </c>
      <c r="G302" s="163">
        <v>32.18</v>
      </c>
      <c r="H302" s="163">
        <f>TRUNC(F302*G302,2)</f>
        <v>6.16</v>
      </c>
      <c r="I302" s="164" t="str">
        <f>IFERROR(IF(ROUND(G302, 2) &lt;&gt; ROUND(VLOOKUP("C"&amp;C302,C:G, 5, FALSE), 2), "VALOR AUXILIAR DIVERGENTE", "OK"), "NÃO ENCONTRADO")</f>
        <v>OK</v>
      </c>
    </row>
    <row r="303" spans="1:9">
      <c r="A303" s="161" t="s">
        <v>104</v>
      </c>
      <c r="B303" s="161" t="s">
        <v>99</v>
      </c>
      <c r="C303" s="161" t="s">
        <v>267</v>
      </c>
      <c r="D303" s="162" t="s">
        <v>268</v>
      </c>
      <c r="E303" s="161" t="s">
        <v>18</v>
      </c>
      <c r="F303" s="161" t="s">
        <v>532</v>
      </c>
      <c r="G303" s="163">
        <v>37.26</v>
      </c>
      <c r="H303" s="163">
        <f>TRUNC(F303*G303,2)</f>
        <v>4.13</v>
      </c>
      <c r="I303" s="164" t="str">
        <f>IFERROR(IF(ROUND(G303, 2) &lt;&gt; ROUND(VLOOKUP("C"&amp;C303,C:G, 5, FALSE), 2), "VALOR AUXILIAR DIVERGENTE", "OK"), "NÃO ENCONTRADO")</f>
        <v>OK</v>
      </c>
    </row>
    <row r="304" spans="1:9">
      <c r="A304" s="165" t="s">
        <v>29</v>
      </c>
      <c r="B304" s="165" t="s">
        <v>29</v>
      </c>
      <c r="C304" s="165" t="s">
        <v>29</v>
      </c>
      <c r="D304" s="166" t="s">
        <v>29</v>
      </c>
      <c r="E304" s="165" t="s">
        <v>29</v>
      </c>
      <c r="F304" s="165" t="s">
        <v>29</v>
      </c>
      <c r="G304" s="167" t="s">
        <v>29</v>
      </c>
      <c r="H304" s="167" t="s">
        <v>29</v>
      </c>
      <c r="I304" s="168" t="s">
        <v>29</v>
      </c>
    </row>
    <row r="305" spans="1:9" ht="30">
      <c r="A305" s="157" t="s">
        <v>610</v>
      </c>
      <c r="B305" s="157" t="s">
        <v>10</v>
      </c>
      <c r="C305" s="157" t="s">
        <v>611</v>
      </c>
      <c r="D305" s="158" t="s">
        <v>612</v>
      </c>
      <c r="E305" s="157" t="s">
        <v>27</v>
      </c>
      <c r="F305" s="157" t="s">
        <v>613</v>
      </c>
      <c r="G305" s="159">
        <f>SUM(H306:H308)</f>
        <v>18.71</v>
      </c>
      <c r="H305" s="159">
        <f>TRUNC(G305 * VALUE(SUBSTITUTE(F305,"QTD: ","")), 2)</f>
        <v>215.16</v>
      </c>
      <c r="I305" s="160" t="str">
        <f>IF(ROUND(ABS(G305-Orçamento!G79),2)&lt;0.01,"OK","DIVERGENTE")</f>
        <v>OK</v>
      </c>
    </row>
    <row r="306" spans="1:9">
      <c r="A306" s="161" t="s">
        <v>15</v>
      </c>
      <c r="B306" s="161" t="s">
        <v>10</v>
      </c>
      <c r="C306" s="161" t="s">
        <v>53</v>
      </c>
      <c r="D306" s="162" t="s">
        <v>54</v>
      </c>
      <c r="E306" s="161" t="s">
        <v>18</v>
      </c>
      <c r="F306" s="161" t="s">
        <v>197</v>
      </c>
      <c r="G306" s="163">
        <v>34.83</v>
      </c>
      <c r="H306" s="163">
        <f>ROUND(F306*G306,2)</f>
        <v>1.39</v>
      </c>
      <c r="I306" s="164"/>
    </row>
    <row r="307" spans="1:9">
      <c r="A307" s="161" t="s">
        <v>15</v>
      </c>
      <c r="B307" s="161" t="s">
        <v>10</v>
      </c>
      <c r="C307" s="161" t="s">
        <v>56</v>
      </c>
      <c r="D307" s="162" t="s">
        <v>57</v>
      </c>
      <c r="E307" s="161" t="s">
        <v>18</v>
      </c>
      <c r="F307" s="161" t="s">
        <v>197</v>
      </c>
      <c r="G307" s="163">
        <v>23.9</v>
      </c>
      <c r="H307" s="163">
        <f>ROUND(F307*G307,2)</f>
        <v>0.96</v>
      </c>
      <c r="I307" s="164"/>
    </row>
    <row r="308" spans="1:9">
      <c r="A308" s="161" t="s">
        <v>15</v>
      </c>
      <c r="B308" s="161" t="s">
        <v>10</v>
      </c>
      <c r="C308" s="161" t="s">
        <v>614</v>
      </c>
      <c r="D308" s="162" t="s">
        <v>615</v>
      </c>
      <c r="E308" s="161" t="s">
        <v>27</v>
      </c>
      <c r="F308" s="161" t="s">
        <v>616</v>
      </c>
      <c r="G308" s="163">
        <v>15.88</v>
      </c>
      <c r="H308" s="163">
        <f>ROUND(F308*G308,2)</f>
        <v>16.36</v>
      </c>
      <c r="I308" s="164"/>
    </row>
    <row r="309" spans="1:9">
      <c r="A309" s="165" t="s">
        <v>29</v>
      </c>
      <c r="B309" s="165" t="s">
        <v>29</v>
      </c>
      <c r="C309" s="165" t="s">
        <v>29</v>
      </c>
      <c r="D309" s="166" t="s">
        <v>29</v>
      </c>
      <c r="E309" s="165" t="s">
        <v>29</v>
      </c>
      <c r="F309" s="165" t="s">
        <v>29</v>
      </c>
      <c r="G309" s="167" t="s">
        <v>29</v>
      </c>
      <c r="H309" s="167" t="s">
        <v>29</v>
      </c>
      <c r="I309" s="168" t="s">
        <v>29</v>
      </c>
    </row>
    <row r="310" spans="1:9" ht="45">
      <c r="A310" s="157" t="s">
        <v>617</v>
      </c>
      <c r="B310" s="157" t="s">
        <v>99</v>
      </c>
      <c r="C310" s="157" t="s">
        <v>618</v>
      </c>
      <c r="D310" s="158" t="s">
        <v>619</v>
      </c>
      <c r="E310" s="157" t="s">
        <v>27</v>
      </c>
      <c r="F310" s="157" t="s">
        <v>620</v>
      </c>
      <c r="G310" s="159">
        <f>SUM(H311:H314)</f>
        <v>13.120000000000001</v>
      </c>
      <c r="H310" s="159">
        <f>TRUNC(G310 * VALUE(SUBSTITUTE(F310,"QTD: ","")), 2)</f>
        <v>924.96</v>
      </c>
      <c r="I310" s="160" t="str">
        <f>IF(ROUND(ABS(G310-Orçamento!G80),2)&lt;0.01,"OK","DIVERGENTE")</f>
        <v>OK</v>
      </c>
    </row>
    <row r="311" spans="1:9">
      <c r="A311" s="161" t="s">
        <v>104</v>
      </c>
      <c r="B311" s="161" t="s">
        <v>99</v>
      </c>
      <c r="C311" s="161" t="s">
        <v>404</v>
      </c>
      <c r="D311" s="162" t="s">
        <v>405</v>
      </c>
      <c r="E311" s="161" t="s">
        <v>18</v>
      </c>
      <c r="F311" s="161" t="s">
        <v>621</v>
      </c>
      <c r="G311" s="163">
        <v>45.13</v>
      </c>
      <c r="H311" s="163">
        <f>TRUNC(F311*G311,2)</f>
        <v>2.2999999999999998</v>
      </c>
      <c r="I311" s="164" t="str">
        <f>IFERROR(IF(ROUND(G311, 2) &lt;&gt; ROUND(VLOOKUP("C"&amp;C311,C:G, 5, FALSE), 2), "VALOR AUXILIAR DIVERGENTE", "OK"), "NÃO ENCONTRADO")</f>
        <v>OK</v>
      </c>
    </row>
    <row r="312" spans="1:9" ht="30">
      <c r="A312" s="161" t="s">
        <v>104</v>
      </c>
      <c r="B312" s="161" t="s">
        <v>99</v>
      </c>
      <c r="C312" s="161" t="s">
        <v>409</v>
      </c>
      <c r="D312" s="162" t="s">
        <v>410</v>
      </c>
      <c r="E312" s="161" t="s">
        <v>18</v>
      </c>
      <c r="F312" s="161" t="s">
        <v>621</v>
      </c>
      <c r="G312" s="163">
        <v>35.299999999999997</v>
      </c>
      <c r="H312" s="163">
        <f>TRUNC(F312*G312,2)</f>
        <v>1.8</v>
      </c>
      <c r="I312" s="164" t="str">
        <f>IFERROR(IF(ROUND(G312, 2) &lt;&gt; ROUND(VLOOKUP("C"&amp;C312,C:G, 5, FALSE), 2), "VALOR AUXILIAR DIVERGENTE", "OK"), "NÃO ENCONTRADO")</f>
        <v>OK</v>
      </c>
    </row>
    <row r="313" spans="1:9" ht="30">
      <c r="A313" s="161" t="s">
        <v>15</v>
      </c>
      <c r="B313" s="161" t="s">
        <v>99</v>
      </c>
      <c r="C313" s="161" t="s">
        <v>444</v>
      </c>
      <c r="D313" s="162" t="s">
        <v>445</v>
      </c>
      <c r="E313" s="161" t="s">
        <v>227</v>
      </c>
      <c r="F313" s="161" t="s">
        <v>623</v>
      </c>
      <c r="G313" s="163">
        <v>6.73</v>
      </c>
      <c r="H313" s="163">
        <f>TRUNC(F313*G313,2)</f>
        <v>0.06</v>
      </c>
      <c r="I313" s="164"/>
    </row>
    <row r="314" spans="1:9" ht="60">
      <c r="A314" s="161" t="s">
        <v>15</v>
      </c>
      <c r="B314" s="161" t="s">
        <v>99</v>
      </c>
      <c r="C314" s="161" t="s">
        <v>624</v>
      </c>
      <c r="D314" s="162" t="s">
        <v>625</v>
      </c>
      <c r="E314" s="161" t="s">
        <v>27</v>
      </c>
      <c r="F314" s="161" t="s">
        <v>626</v>
      </c>
      <c r="G314" s="163">
        <v>7.21</v>
      </c>
      <c r="H314" s="163">
        <f>TRUNC(F314*G314,2)</f>
        <v>8.9600000000000009</v>
      </c>
      <c r="I314" s="164"/>
    </row>
    <row r="315" spans="1:9">
      <c r="A315" s="165" t="s">
        <v>29</v>
      </c>
      <c r="B315" s="165" t="s">
        <v>29</v>
      </c>
      <c r="C315" s="165" t="s">
        <v>29</v>
      </c>
      <c r="D315" s="166" t="s">
        <v>29</v>
      </c>
      <c r="E315" s="165" t="s">
        <v>29</v>
      </c>
      <c r="F315" s="165" t="s">
        <v>29</v>
      </c>
      <c r="G315" s="167" t="s">
        <v>29</v>
      </c>
      <c r="H315" s="167" t="s">
        <v>29</v>
      </c>
      <c r="I315" s="168" t="s">
        <v>29</v>
      </c>
    </row>
    <row r="316" spans="1:9" ht="45">
      <c r="A316" s="157" t="s">
        <v>627</v>
      </c>
      <c r="B316" s="157" t="s">
        <v>99</v>
      </c>
      <c r="C316" s="157" t="s">
        <v>555</v>
      </c>
      <c r="D316" s="158" t="s">
        <v>556</v>
      </c>
      <c r="E316" s="157" t="s">
        <v>121</v>
      </c>
      <c r="F316" s="157" t="s">
        <v>628</v>
      </c>
      <c r="G316" s="159">
        <f>SUM(H317:H323)</f>
        <v>443.56999999999994</v>
      </c>
      <c r="H316" s="159">
        <f>TRUNC(G316 * VALUE(SUBSTITUTE(F316,"QTD: ","")), 2)</f>
        <v>75.400000000000006</v>
      </c>
      <c r="I316" s="160" t="str">
        <f>IF(ROUND(ABS(G316-Orçamento!G81),2)&lt;0.01,"OK","DIVERGENTE")</f>
        <v>OK</v>
      </c>
    </row>
    <row r="317" spans="1:9" ht="60">
      <c r="A317" s="161" t="s">
        <v>104</v>
      </c>
      <c r="B317" s="161" t="s">
        <v>99</v>
      </c>
      <c r="C317" s="161" t="s">
        <v>558</v>
      </c>
      <c r="D317" s="162" t="s">
        <v>559</v>
      </c>
      <c r="E317" s="161" t="s">
        <v>112</v>
      </c>
      <c r="F317" s="161" t="s">
        <v>560</v>
      </c>
      <c r="G317" s="163">
        <v>0.43</v>
      </c>
      <c r="H317" s="163">
        <f t="shared" ref="H317:H323" si="6">TRUNC(F317*G317,2)</f>
        <v>0.3</v>
      </c>
      <c r="I317" s="164" t="str">
        <f>IFERROR(IF(ROUND(G317, 2) &lt;&gt; ROUND(VLOOKUP("C"&amp;C317,C:G, 5, FALSE), 2), "VALOR AUXILIAR DIVERGENTE", "OK"), "NÃO ENCONTRADO")</f>
        <v>OK</v>
      </c>
    </row>
    <row r="318" spans="1:9" ht="60">
      <c r="A318" s="161" t="s">
        <v>104</v>
      </c>
      <c r="B318" s="161" t="s">
        <v>99</v>
      </c>
      <c r="C318" s="161" t="s">
        <v>561</v>
      </c>
      <c r="D318" s="162" t="s">
        <v>562</v>
      </c>
      <c r="E318" s="161" t="s">
        <v>107</v>
      </c>
      <c r="F318" s="161" t="s">
        <v>563</v>
      </c>
      <c r="G318" s="163">
        <v>1.9</v>
      </c>
      <c r="H318" s="163">
        <f t="shared" si="6"/>
        <v>1.43</v>
      </c>
      <c r="I318" s="164" t="str">
        <f>IFERROR(IF(ROUND(G318, 2) &lt;&gt; ROUND(VLOOKUP("C"&amp;C318,C:G, 5, FALSE), 2), "VALOR AUXILIAR DIVERGENTE", "OK"), "NÃO ENCONTRADO")</f>
        <v>OK</v>
      </c>
    </row>
    <row r="319" spans="1:9" ht="45">
      <c r="A319" s="161" t="s">
        <v>104</v>
      </c>
      <c r="B319" s="161" t="s">
        <v>99</v>
      </c>
      <c r="C319" s="161" t="s">
        <v>564</v>
      </c>
      <c r="D319" s="162" t="s">
        <v>565</v>
      </c>
      <c r="E319" s="161" t="s">
        <v>18</v>
      </c>
      <c r="F319" s="161" t="s">
        <v>566</v>
      </c>
      <c r="G319" s="163">
        <v>34.950000000000003</v>
      </c>
      <c r="H319" s="163">
        <f t="shared" si="6"/>
        <v>51.35</v>
      </c>
      <c r="I319" s="164" t="str">
        <f>IFERROR(IF(ROUND(G319, 2) &lt;&gt; ROUND(VLOOKUP("C"&amp;C319,C:G, 5, FALSE), 2), "VALOR AUXILIAR DIVERGENTE", "OK"), "NÃO ENCONTRADO")</f>
        <v>OK</v>
      </c>
    </row>
    <row r="320" spans="1:9">
      <c r="A320" s="161" t="s">
        <v>104</v>
      </c>
      <c r="B320" s="161" t="s">
        <v>99</v>
      </c>
      <c r="C320" s="161" t="s">
        <v>264</v>
      </c>
      <c r="D320" s="162" t="s">
        <v>265</v>
      </c>
      <c r="E320" s="161" t="s">
        <v>18</v>
      </c>
      <c r="F320" s="161" t="s">
        <v>567</v>
      </c>
      <c r="G320" s="163">
        <v>32.18</v>
      </c>
      <c r="H320" s="163">
        <f t="shared" si="6"/>
        <v>74.89</v>
      </c>
      <c r="I320" s="164" t="str">
        <f>IFERROR(IF(ROUND(G320, 2) &lt;&gt; ROUND(VLOOKUP("C"&amp;C320,C:G, 5, FALSE), 2), "VALOR AUXILIAR DIVERGENTE", "OK"), "NÃO ENCONTRADO")</f>
        <v>OK</v>
      </c>
    </row>
    <row r="321" spans="1:9" ht="30">
      <c r="A321" s="161" t="s">
        <v>15</v>
      </c>
      <c r="B321" s="161" t="s">
        <v>99</v>
      </c>
      <c r="C321" s="161" t="s">
        <v>272</v>
      </c>
      <c r="D321" s="162" t="s">
        <v>273</v>
      </c>
      <c r="E321" s="161" t="s">
        <v>121</v>
      </c>
      <c r="F321" s="161" t="s">
        <v>568</v>
      </c>
      <c r="G321" s="163">
        <v>87.1</v>
      </c>
      <c r="H321" s="163">
        <f t="shared" si="6"/>
        <v>50.44</v>
      </c>
      <c r="I321" s="164"/>
    </row>
    <row r="322" spans="1:9">
      <c r="A322" s="161" t="s">
        <v>15</v>
      </c>
      <c r="B322" s="161" t="s">
        <v>99</v>
      </c>
      <c r="C322" s="161" t="s">
        <v>569</v>
      </c>
      <c r="D322" s="162" t="s">
        <v>570</v>
      </c>
      <c r="E322" s="161" t="s">
        <v>157</v>
      </c>
      <c r="F322" s="161" t="s">
        <v>571</v>
      </c>
      <c r="G322" s="163">
        <v>0.7</v>
      </c>
      <c r="H322" s="163">
        <f t="shared" si="6"/>
        <v>191.14</v>
      </c>
      <c r="I322" s="164"/>
    </row>
    <row r="323" spans="1:9" ht="30">
      <c r="A323" s="161" t="s">
        <v>15</v>
      </c>
      <c r="B323" s="161" t="s">
        <v>99</v>
      </c>
      <c r="C323" s="161" t="s">
        <v>572</v>
      </c>
      <c r="D323" s="162" t="s">
        <v>573</v>
      </c>
      <c r="E323" s="161" t="s">
        <v>121</v>
      </c>
      <c r="F323" s="161" t="s">
        <v>574</v>
      </c>
      <c r="G323" s="163">
        <v>92</v>
      </c>
      <c r="H323" s="163">
        <f t="shared" si="6"/>
        <v>74.02</v>
      </c>
      <c r="I323" s="164"/>
    </row>
    <row r="324" spans="1:9">
      <c r="A324" s="165" t="s">
        <v>29</v>
      </c>
      <c r="B324" s="165" t="s">
        <v>29</v>
      </c>
      <c r="C324" s="165" t="s">
        <v>29</v>
      </c>
      <c r="D324" s="166" t="s">
        <v>29</v>
      </c>
      <c r="E324" s="165" t="s">
        <v>29</v>
      </c>
      <c r="F324" s="165" t="s">
        <v>29</v>
      </c>
      <c r="G324" s="167" t="s">
        <v>29</v>
      </c>
      <c r="H324" s="167" t="s">
        <v>29</v>
      </c>
      <c r="I324" s="168" t="s">
        <v>29</v>
      </c>
    </row>
    <row r="325" spans="1:9" ht="30">
      <c r="A325" s="157" t="s">
        <v>632</v>
      </c>
      <c r="B325" s="157" t="s">
        <v>99</v>
      </c>
      <c r="C325" s="157" t="s">
        <v>633</v>
      </c>
      <c r="D325" s="158" t="s">
        <v>634</v>
      </c>
      <c r="E325" s="157" t="s">
        <v>121</v>
      </c>
      <c r="F325" s="157" t="s">
        <v>635</v>
      </c>
      <c r="G325" s="159">
        <f>SUM(H326:H329)</f>
        <v>36.75</v>
      </c>
      <c r="H325" s="159">
        <f>TRUNC(G325 * VALUE(SUBSTITUTE(F325,"QTD: ","")), 2)</f>
        <v>88.93</v>
      </c>
      <c r="I325" s="160" t="str">
        <f>IF(ROUND(ABS(G325-Orçamento!G82),2)&lt;0.01,"OK","DIVERGENTE")</f>
        <v>OK</v>
      </c>
    </row>
    <row r="326" spans="1:9" ht="45">
      <c r="A326" s="161" t="s">
        <v>104</v>
      </c>
      <c r="B326" s="161" t="s">
        <v>99</v>
      </c>
      <c r="C326" s="161" t="s">
        <v>525</v>
      </c>
      <c r="D326" s="162" t="s">
        <v>526</v>
      </c>
      <c r="E326" s="161" t="s">
        <v>107</v>
      </c>
      <c r="F326" s="161" t="s">
        <v>636</v>
      </c>
      <c r="G326" s="163">
        <v>48.42</v>
      </c>
      <c r="H326" s="163">
        <f>TRUNC(F326*G326,2)</f>
        <v>9.5</v>
      </c>
      <c r="I326" s="164" t="str">
        <f>IFERROR(IF(ROUND(G326, 2) &lt;&gt; ROUND(VLOOKUP("C"&amp;C326,C:G, 5, FALSE), 2), "VALOR AUXILIAR DIVERGENTE", "OK"), "NÃO ENCONTRADO")</f>
        <v>OK</v>
      </c>
    </row>
    <row r="327" spans="1:9">
      <c r="A327" s="161" t="s">
        <v>104</v>
      </c>
      <c r="B327" s="161" t="s">
        <v>99</v>
      </c>
      <c r="C327" s="161" t="s">
        <v>264</v>
      </c>
      <c r="D327" s="162" t="s">
        <v>265</v>
      </c>
      <c r="E327" s="161" t="s">
        <v>18</v>
      </c>
      <c r="F327" s="161" t="s">
        <v>637</v>
      </c>
      <c r="G327" s="163">
        <v>32.18</v>
      </c>
      <c r="H327" s="163">
        <f>TRUNC(F327*G327,2)</f>
        <v>25.31</v>
      </c>
      <c r="I327" s="164" t="str">
        <f>IFERROR(IF(ROUND(G327, 2) &lt;&gt; ROUND(VLOOKUP("C"&amp;C327,C:G, 5, FALSE), 2), "VALOR AUXILIAR DIVERGENTE", "OK"), "NÃO ENCONTRADO")</f>
        <v>OK</v>
      </c>
    </row>
    <row r="328" spans="1:9" ht="75">
      <c r="A328" s="161" t="s">
        <v>104</v>
      </c>
      <c r="B328" s="161" t="s">
        <v>99</v>
      </c>
      <c r="C328" s="161" t="s">
        <v>638</v>
      </c>
      <c r="D328" s="162" t="s">
        <v>639</v>
      </c>
      <c r="E328" s="161" t="s">
        <v>112</v>
      </c>
      <c r="F328" s="161" t="s">
        <v>640</v>
      </c>
      <c r="G328" s="163">
        <v>87.15</v>
      </c>
      <c r="H328" s="163">
        <f>TRUNC(F328*G328,2)</f>
        <v>0.05</v>
      </c>
      <c r="I328" s="164" t="str">
        <f>IFERROR(IF(ROUND(G328, 2) &lt;&gt; ROUND(VLOOKUP("C"&amp;C328,C:G, 5, FALSE), 2), "VALOR AUXILIAR DIVERGENTE", "OK"), "NÃO ENCONTRADO")</f>
        <v>OK</v>
      </c>
    </row>
    <row r="329" spans="1:9" ht="75">
      <c r="A329" s="161" t="s">
        <v>104</v>
      </c>
      <c r="B329" s="161" t="s">
        <v>99</v>
      </c>
      <c r="C329" s="161" t="s">
        <v>641</v>
      </c>
      <c r="D329" s="162" t="s">
        <v>642</v>
      </c>
      <c r="E329" s="161" t="s">
        <v>107</v>
      </c>
      <c r="F329" s="161" t="s">
        <v>643</v>
      </c>
      <c r="G329" s="163">
        <v>350.15</v>
      </c>
      <c r="H329" s="163">
        <f>TRUNC(F329*G329,2)</f>
        <v>1.89</v>
      </c>
      <c r="I329" s="164" t="str">
        <f>IFERROR(IF(ROUND(G329, 2) &lt;&gt; ROUND(VLOOKUP("C"&amp;C329,C:G, 5, FALSE), 2), "VALOR AUXILIAR DIVERGENTE", "OK"), "NÃO ENCONTRADO")</f>
        <v>OK</v>
      </c>
    </row>
    <row r="330" spans="1:9">
      <c r="A330" s="165" t="s">
        <v>29</v>
      </c>
      <c r="B330" s="165" t="s">
        <v>29</v>
      </c>
      <c r="C330" s="165" t="s">
        <v>29</v>
      </c>
      <c r="D330" s="166" t="s">
        <v>29</v>
      </c>
      <c r="E330" s="165" t="s">
        <v>29</v>
      </c>
      <c r="F330" s="165" t="s">
        <v>29</v>
      </c>
      <c r="G330" s="167" t="s">
        <v>29</v>
      </c>
      <c r="H330" s="167" t="s">
        <v>29</v>
      </c>
      <c r="I330" s="168" t="s">
        <v>29</v>
      </c>
    </row>
    <row r="331" spans="1:9" ht="15.75">
      <c r="A331" s="169" t="s">
        <v>644</v>
      </c>
      <c r="B331" s="169"/>
      <c r="C331" s="169"/>
      <c r="D331" s="170" t="s">
        <v>645</v>
      </c>
      <c r="E331" s="169"/>
      <c r="F331" s="169"/>
      <c r="G331" s="171"/>
      <c r="H331" s="171">
        <f>SUMIFS(H8:H330,A8:A330,"4.*",A8:A330,"&lt;&gt;INSUMO",A8:A330,"&lt;&gt;AUXILIAR*")</f>
        <v>7381.33</v>
      </c>
      <c r="I331" s="172"/>
    </row>
    <row r="332" spans="1:9">
      <c r="A332" s="165" t="s">
        <v>29</v>
      </c>
      <c r="B332" s="165" t="s">
        <v>29</v>
      </c>
      <c r="C332" s="165" t="s">
        <v>29</v>
      </c>
      <c r="D332" s="166" t="s">
        <v>29</v>
      </c>
      <c r="E332" s="165" t="s">
        <v>29</v>
      </c>
      <c r="F332" s="165" t="s">
        <v>29</v>
      </c>
      <c r="G332" s="167" t="s">
        <v>29</v>
      </c>
      <c r="H332" s="167" t="s">
        <v>29</v>
      </c>
      <c r="I332" s="168" t="s">
        <v>29</v>
      </c>
    </row>
    <row r="333" spans="1:9" ht="30">
      <c r="A333" s="157" t="s">
        <v>646</v>
      </c>
      <c r="B333" s="157" t="s">
        <v>99</v>
      </c>
      <c r="C333" s="157" t="s">
        <v>647</v>
      </c>
      <c r="D333" s="158" t="s">
        <v>648</v>
      </c>
      <c r="E333" s="157" t="s">
        <v>13</v>
      </c>
      <c r="F333" s="157" t="s">
        <v>649</v>
      </c>
      <c r="G333" s="159">
        <f>SUM(H334:H336)</f>
        <v>5.16</v>
      </c>
      <c r="H333" s="159">
        <f>TRUNC(G333 * VALUE(SUBSTITUTE(F333,"QTD: ","")), 2)</f>
        <v>23.73</v>
      </c>
      <c r="I333" s="160" t="str">
        <f>IF(ROUND(ABS(G333-Orçamento!G86),2)&lt;0.01,"OK","DIVERGENTE")</f>
        <v>OK</v>
      </c>
    </row>
    <row r="334" spans="1:9">
      <c r="A334" s="161" t="s">
        <v>104</v>
      </c>
      <c r="B334" s="161" t="s">
        <v>99</v>
      </c>
      <c r="C334" s="161" t="s">
        <v>115</v>
      </c>
      <c r="D334" s="162" t="s">
        <v>116</v>
      </c>
      <c r="E334" s="161" t="s">
        <v>18</v>
      </c>
      <c r="F334" s="161" t="s">
        <v>368</v>
      </c>
      <c r="G334" s="163">
        <v>33.53</v>
      </c>
      <c r="H334" s="163">
        <f>TRUNC(F334*G334,2)</f>
        <v>0.36</v>
      </c>
      <c r="I334" s="164" t="str">
        <f>IFERROR(IF(ROUND(G334, 2) &lt;&gt; ROUND(VLOOKUP("C"&amp;C334,C:G, 5, FALSE), 2), "VALOR AUXILIAR DIVERGENTE", "OK"), "NÃO ENCONTRADO")</f>
        <v>OK</v>
      </c>
    </row>
    <row r="335" spans="1:9">
      <c r="A335" s="161" t="s">
        <v>104</v>
      </c>
      <c r="B335" s="161" t="s">
        <v>99</v>
      </c>
      <c r="C335" s="161" t="s">
        <v>264</v>
      </c>
      <c r="D335" s="162" t="s">
        <v>265</v>
      </c>
      <c r="E335" s="161" t="s">
        <v>18</v>
      </c>
      <c r="F335" s="161" t="s">
        <v>650</v>
      </c>
      <c r="G335" s="163">
        <v>32.18</v>
      </c>
      <c r="H335" s="163">
        <f>TRUNC(F335*G335,2)</f>
        <v>1.76</v>
      </c>
      <c r="I335" s="164" t="str">
        <f>IFERROR(IF(ROUND(G335, 2) &lt;&gt; ROUND(VLOOKUP("C"&amp;C335,C:G, 5, FALSE), 2), "VALOR AUXILIAR DIVERGENTE", "OK"), "NÃO ENCONTRADO")</f>
        <v>OK</v>
      </c>
    </row>
    <row r="336" spans="1:9">
      <c r="A336" s="161" t="s">
        <v>15</v>
      </c>
      <c r="B336" s="161" t="s">
        <v>99</v>
      </c>
      <c r="C336" s="161" t="s">
        <v>651</v>
      </c>
      <c r="D336" s="162" t="s">
        <v>652</v>
      </c>
      <c r="E336" s="161" t="s">
        <v>121</v>
      </c>
      <c r="F336" s="161" t="s">
        <v>653</v>
      </c>
      <c r="G336" s="163">
        <v>235.71</v>
      </c>
      <c r="H336" s="163">
        <f>TRUNC(F336*G336,2)</f>
        <v>3.04</v>
      </c>
      <c r="I336" s="164"/>
    </row>
    <row r="337" spans="1:9">
      <c r="A337" s="165" t="s">
        <v>29</v>
      </c>
      <c r="B337" s="165" t="s">
        <v>29</v>
      </c>
      <c r="C337" s="165" t="s">
        <v>29</v>
      </c>
      <c r="D337" s="166" t="s">
        <v>29</v>
      </c>
      <c r="E337" s="165" t="s">
        <v>29</v>
      </c>
      <c r="F337" s="165" t="s">
        <v>29</v>
      </c>
      <c r="G337" s="167" t="s">
        <v>29</v>
      </c>
      <c r="H337" s="167" t="s">
        <v>29</v>
      </c>
      <c r="I337" s="168" t="s">
        <v>29</v>
      </c>
    </row>
    <row r="338" spans="1:9" ht="30">
      <c r="A338" s="157" t="s">
        <v>654</v>
      </c>
      <c r="B338" s="157" t="s">
        <v>10</v>
      </c>
      <c r="C338" s="157" t="s">
        <v>655</v>
      </c>
      <c r="D338" s="158" t="s">
        <v>656</v>
      </c>
      <c r="E338" s="157" t="s">
        <v>13</v>
      </c>
      <c r="F338" s="157" t="s">
        <v>649</v>
      </c>
      <c r="G338" s="159">
        <f>SUM(H339:H342)</f>
        <v>19.439999999999998</v>
      </c>
      <c r="H338" s="159">
        <f>TRUNC(G338 * VALUE(SUBSTITUTE(F338,"QTD: ","")), 2)</f>
        <v>89.42</v>
      </c>
      <c r="I338" s="160" t="str">
        <f>IF(ROUND(ABS(G338-Orçamento!G87),2)&lt;0.01,"OK","DIVERGENTE")</f>
        <v>OK</v>
      </c>
    </row>
    <row r="339" spans="1:9">
      <c r="A339" s="161" t="s">
        <v>15</v>
      </c>
      <c r="B339" s="161" t="s">
        <v>10</v>
      </c>
      <c r="C339" s="161" t="s">
        <v>50</v>
      </c>
      <c r="D339" s="162" t="s">
        <v>51</v>
      </c>
      <c r="E339" s="161" t="s">
        <v>18</v>
      </c>
      <c r="F339" s="161" t="s">
        <v>658</v>
      </c>
      <c r="G339" s="163">
        <v>23.9</v>
      </c>
      <c r="H339" s="163">
        <f>ROUND(F339*G339,2)</f>
        <v>4.3</v>
      </c>
      <c r="I339" s="164"/>
    </row>
    <row r="340" spans="1:9">
      <c r="A340" s="161" t="s">
        <v>15</v>
      </c>
      <c r="B340" s="161" t="s">
        <v>10</v>
      </c>
      <c r="C340" s="161" t="s">
        <v>659</v>
      </c>
      <c r="D340" s="162" t="s">
        <v>660</v>
      </c>
      <c r="E340" s="161" t="s">
        <v>18</v>
      </c>
      <c r="F340" s="161" t="s">
        <v>86</v>
      </c>
      <c r="G340" s="163">
        <v>29.08</v>
      </c>
      <c r="H340" s="163">
        <f>ROUND(F340*G340,2)</f>
        <v>1.74</v>
      </c>
      <c r="I340" s="164"/>
    </row>
    <row r="341" spans="1:9">
      <c r="A341" s="161" t="s">
        <v>15</v>
      </c>
      <c r="B341" s="161" t="s">
        <v>10</v>
      </c>
      <c r="C341" s="161" t="s">
        <v>661</v>
      </c>
      <c r="D341" s="162" t="s">
        <v>662</v>
      </c>
      <c r="E341" s="161" t="s">
        <v>121</v>
      </c>
      <c r="F341" s="161" t="s">
        <v>94</v>
      </c>
      <c r="G341" s="163">
        <v>188.97</v>
      </c>
      <c r="H341" s="163">
        <f>ROUND(F341*G341,2)</f>
        <v>1.89</v>
      </c>
      <c r="I341" s="164"/>
    </row>
    <row r="342" spans="1:9">
      <c r="A342" s="161" t="s">
        <v>15</v>
      </c>
      <c r="B342" s="161" t="s">
        <v>10</v>
      </c>
      <c r="C342" s="161" t="s">
        <v>663</v>
      </c>
      <c r="D342" s="162" t="s">
        <v>664</v>
      </c>
      <c r="E342" s="161" t="s">
        <v>13</v>
      </c>
      <c r="F342" s="161" t="s">
        <v>24</v>
      </c>
      <c r="G342" s="163">
        <v>11.51</v>
      </c>
      <c r="H342" s="163">
        <f>ROUND(F342*G342,2)</f>
        <v>11.51</v>
      </c>
      <c r="I342" s="164"/>
    </row>
    <row r="343" spans="1:9">
      <c r="A343" s="165" t="s">
        <v>29</v>
      </c>
      <c r="B343" s="165" t="s">
        <v>29</v>
      </c>
      <c r="C343" s="165" t="s">
        <v>29</v>
      </c>
      <c r="D343" s="166" t="s">
        <v>29</v>
      </c>
      <c r="E343" s="165" t="s">
        <v>29</v>
      </c>
      <c r="F343" s="165" t="s">
        <v>29</v>
      </c>
      <c r="G343" s="167" t="s">
        <v>29</v>
      </c>
      <c r="H343" s="167" t="s">
        <v>29</v>
      </c>
      <c r="I343" s="168" t="s">
        <v>29</v>
      </c>
    </row>
    <row r="344" spans="1:9" ht="15.75">
      <c r="A344" s="169" t="s">
        <v>665</v>
      </c>
      <c r="B344" s="169"/>
      <c r="C344" s="169"/>
      <c r="D344" s="170" t="s">
        <v>666</v>
      </c>
      <c r="E344" s="169"/>
      <c r="F344" s="169"/>
      <c r="G344" s="171"/>
      <c r="H344" s="171">
        <f>SUMIFS(H8:H343,A8:A343,"5.*",A8:A343,"&lt;&gt;INSUMO",A8:A343,"&lt;&gt;AUXILIAR*")</f>
        <v>113.15</v>
      </c>
      <c r="I344" s="172"/>
    </row>
    <row r="345" spans="1:9">
      <c r="A345" s="165" t="s">
        <v>29</v>
      </c>
      <c r="B345" s="165" t="s">
        <v>29</v>
      </c>
      <c r="C345" s="165" t="s">
        <v>29</v>
      </c>
      <c r="D345" s="166" t="s">
        <v>29</v>
      </c>
      <c r="E345" s="165" t="s">
        <v>29</v>
      </c>
      <c r="F345" s="165" t="s">
        <v>29</v>
      </c>
      <c r="G345" s="167" t="s">
        <v>29</v>
      </c>
      <c r="H345" s="167" t="s">
        <v>29</v>
      </c>
      <c r="I345" s="168" t="s">
        <v>29</v>
      </c>
    </row>
    <row r="346" spans="1:9" ht="15.75">
      <c r="A346" s="173"/>
      <c r="B346" s="173"/>
      <c r="C346" s="173"/>
      <c r="D346" s="174" t="s">
        <v>667</v>
      </c>
      <c r="E346" s="173"/>
      <c r="F346" s="173"/>
      <c r="G346" s="175"/>
      <c r="H346" s="175">
        <f>SUMIFS(H8:H345,A8:A345,"&lt;&gt;INSUMO",A8:A345,"&lt;&gt;AUXILIAR*",A8:A345,"&lt;&gt;SUBTOTAL*",A8:A345,"&lt;&gt; ")</f>
        <v>137372.07000000004</v>
      </c>
      <c r="I346" s="176"/>
    </row>
    <row r="347" spans="1:9" ht="45">
      <c r="A347" s="177" t="s">
        <v>104</v>
      </c>
      <c r="B347" s="177" t="s">
        <v>99</v>
      </c>
      <c r="C347" s="177" t="s">
        <v>668</v>
      </c>
      <c r="D347" s="178" t="s">
        <v>106</v>
      </c>
      <c r="E347" s="177" t="s">
        <v>107</v>
      </c>
      <c r="F347" s="177" t="s">
        <v>260</v>
      </c>
      <c r="G347" s="179">
        <f>SUM(H348:H352)</f>
        <v>215.94</v>
      </c>
      <c r="H347" s="179">
        <f>TRUNC(G347 * 1, 2)</f>
        <v>215.94</v>
      </c>
      <c r="I347" s="180"/>
    </row>
    <row r="348" spans="1:9" ht="45">
      <c r="A348" s="161" t="s">
        <v>669</v>
      </c>
      <c r="B348" s="161" t="s">
        <v>99</v>
      </c>
      <c r="C348" s="161" t="s">
        <v>670</v>
      </c>
      <c r="D348" s="162" t="s">
        <v>671</v>
      </c>
      <c r="E348" s="161" t="s">
        <v>18</v>
      </c>
      <c r="F348" s="161" t="s">
        <v>24</v>
      </c>
      <c r="G348" s="163">
        <v>14.79</v>
      </c>
      <c r="H348" s="163">
        <f>TRUNC(F348*G348,2)</f>
        <v>14.79</v>
      </c>
      <c r="I348" s="164" t="str">
        <f>IFERROR(IF(ROUND(G348, 2) &lt;&gt; ROUND(VLOOKUP("C"&amp;C348,C:G, 5, FALSE), 2), "VALOR AUXILIAR DIVERGENTE", "OK"), "NÃO ENCONTRADO")</f>
        <v>OK</v>
      </c>
    </row>
    <row r="349" spans="1:9" ht="45">
      <c r="A349" s="161" t="s">
        <v>669</v>
      </c>
      <c r="B349" s="161" t="s">
        <v>99</v>
      </c>
      <c r="C349" s="161" t="s">
        <v>672</v>
      </c>
      <c r="D349" s="162" t="s">
        <v>673</v>
      </c>
      <c r="E349" s="161" t="s">
        <v>18</v>
      </c>
      <c r="F349" s="161" t="s">
        <v>24</v>
      </c>
      <c r="G349" s="163">
        <v>33.58</v>
      </c>
      <c r="H349" s="163">
        <f>TRUNC(F349*G349,2)</f>
        <v>33.58</v>
      </c>
      <c r="I349" s="164" t="str">
        <f>IFERROR(IF(ROUND(G349, 2) &lt;&gt; ROUND(VLOOKUP("C"&amp;C349,C:G, 5, FALSE), 2), "VALOR AUXILIAR DIVERGENTE", "OK"), "NÃO ENCONTRADO")</f>
        <v>OK</v>
      </c>
    </row>
    <row r="350" spans="1:9">
      <c r="A350" s="161" t="s">
        <v>669</v>
      </c>
      <c r="B350" s="161" t="s">
        <v>99</v>
      </c>
      <c r="C350" s="161" t="s">
        <v>674</v>
      </c>
      <c r="D350" s="162" t="s">
        <v>675</v>
      </c>
      <c r="E350" s="161" t="s">
        <v>18</v>
      </c>
      <c r="F350" s="161" t="s">
        <v>24</v>
      </c>
      <c r="G350" s="163">
        <v>39.99</v>
      </c>
      <c r="H350" s="163">
        <f>TRUNC(F350*G350,2)</f>
        <v>39.99</v>
      </c>
      <c r="I350" s="164" t="str">
        <f>IFERROR(IF(ROUND(G350, 2) &lt;&gt; ROUND(VLOOKUP("C"&amp;C350,C:G, 5, FALSE), 2), "VALOR AUXILIAR DIVERGENTE", "OK"), "NÃO ENCONTRADO")</f>
        <v>OK</v>
      </c>
    </row>
    <row r="351" spans="1:9" ht="45">
      <c r="A351" s="161" t="s">
        <v>669</v>
      </c>
      <c r="B351" s="161" t="s">
        <v>99</v>
      </c>
      <c r="C351" s="161" t="s">
        <v>676</v>
      </c>
      <c r="D351" s="162" t="s">
        <v>677</v>
      </c>
      <c r="E351" s="161" t="s">
        <v>18</v>
      </c>
      <c r="F351" s="161" t="s">
        <v>24</v>
      </c>
      <c r="G351" s="163">
        <v>67.540000000000006</v>
      </c>
      <c r="H351" s="163">
        <f>TRUNC(F351*G351,2)</f>
        <v>67.540000000000006</v>
      </c>
      <c r="I351" s="164" t="str">
        <f>IFERROR(IF(ROUND(G351, 2) &lt;&gt; ROUND(VLOOKUP("C"&amp;C351,C:G, 5, FALSE), 2), "VALOR AUXILIAR DIVERGENTE", "OK"), "NÃO ENCONTRADO")</f>
        <v>OK</v>
      </c>
    </row>
    <row r="352" spans="1:9" ht="45">
      <c r="A352" s="161" t="s">
        <v>669</v>
      </c>
      <c r="B352" s="161" t="s">
        <v>99</v>
      </c>
      <c r="C352" s="161" t="s">
        <v>678</v>
      </c>
      <c r="D352" s="162" t="s">
        <v>679</v>
      </c>
      <c r="E352" s="161" t="s">
        <v>18</v>
      </c>
      <c r="F352" s="161" t="s">
        <v>24</v>
      </c>
      <c r="G352" s="163">
        <v>60.04</v>
      </c>
      <c r="H352" s="163">
        <f>TRUNC(F352*G352,2)</f>
        <v>60.04</v>
      </c>
      <c r="I352" s="164" t="str">
        <f>IFERROR(IF(ROUND(G352, 2) &lt;&gt; ROUND(VLOOKUP("C"&amp;C352,C:G, 5, FALSE), 2), "VALOR AUXILIAR DIVERGENTE", "OK"), "NÃO ENCONTRADO")</f>
        <v>OK</v>
      </c>
    </row>
    <row r="353" spans="1:9">
      <c r="A353" s="165" t="s">
        <v>29</v>
      </c>
      <c r="B353" s="165" t="s">
        <v>29</v>
      </c>
      <c r="C353" s="165" t="s">
        <v>29</v>
      </c>
      <c r="D353" s="166" t="s">
        <v>29</v>
      </c>
      <c r="E353" s="165" t="s">
        <v>29</v>
      </c>
      <c r="F353" s="165" t="s">
        <v>29</v>
      </c>
      <c r="G353" s="167" t="s">
        <v>29</v>
      </c>
      <c r="H353" s="167" t="s">
        <v>29</v>
      </c>
      <c r="I353" s="168" t="s">
        <v>29</v>
      </c>
    </row>
    <row r="354" spans="1:9" ht="45">
      <c r="A354" s="177" t="s">
        <v>104</v>
      </c>
      <c r="B354" s="177" t="s">
        <v>99</v>
      </c>
      <c r="C354" s="177" t="s">
        <v>680</v>
      </c>
      <c r="D354" s="178" t="s">
        <v>111</v>
      </c>
      <c r="E354" s="177" t="s">
        <v>112</v>
      </c>
      <c r="F354" s="177" t="s">
        <v>260</v>
      </c>
      <c r="G354" s="179">
        <f>SUM(H355:H357)</f>
        <v>88.36</v>
      </c>
      <c r="H354" s="179">
        <f>TRUNC(G354 * 1, 2)</f>
        <v>88.36</v>
      </c>
      <c r="I354" s="180"/>
    </row>
    <row r="355" spans="1:9" ht="45">
      <c r="A355" s="161" t="s">
        <v>669</v>
      </c>
      <c r="B355" s="161" t="s">
        <v>99</v>
      </c>
      <c r="C355" s="161" t="s">
        <v>670</v>
      </c>
      <c r="D355" s="162" t="s">
        <v>671</v>
      </c>
      <c r="E355" s="161" t="s">
        <v>18</v>
      </c>
      <c r="F355" s="161" t="s">
        <v>24</v>
      </c>
      <c r="G355" s="163">
        <v>14.79</v>
      </c>
      <c r="H355" s="163">
        <f>TRUNC(F355*G355,2)</f>
        <v>14.79</v>
      </c>
      <c r="I355" s="164" t="str">
        <f>IFERROR(IF(ROUND(G355, 2) &lt;&gt; ROUND(VLOOKUP("C"&amp;C355,C:G, 5, FALSE), 2), "VALOR AUXILIAR DIVERGENTE", "OK"), "NÃO ENCONTRADO")</f>
        <v>OK</v>
      </c>
    </row>
    <row r="356" spans="1:9" ht="45">
      <c r="A356" s="161" t="s">
        <v>669</v>
      </c>
      <c r="B356" s="161" t="s">
        <v>99</v>
      </c>
      <c r="C356" s="161" t="s">
        <v>672</v>
      </c>
      <c r="D356" s="162" t="s">
        <v>673</v>
      </c>
      <c r="E356" s="161" t="s">
        <v>18</v>
      </c>
      <c r="F356" s="161" t="s">
        <v>24</v>
      </c>
      <c r="G356" s="163">
        <v>33.58</v>
      </c>
      <c r="H356" s="163">
        <f>TRUNC(F356*G356,2)</f>
        <v>33.58</v>
      </c>
      <c r="I356" s="164" t="str">
        <f>IFERROR(IF(ROUND(G356, 2) &lt;&gt; ROUND(VLOOKUP("C"&amp;C356,C:G, 5, FALSE), 2), "VALOR AUXILIAR DIVERGENTE", "OK"), "NÃO ENCONTRADO")</f>
        <v>OK</v>
      </c>
    </row>
    <row r="357" spans="1:9">
      <c r="A357" s="161" t="s">
        <v>669</v>
      </c>
      <c r="B357" s="161" t="s">
        <v>99</v>
      </c>
      <c r="C357" s="161" t="s">
        <v>674</v>
      </c>
      <c r="D357" s="162" t="s">
        <v>675</v>
      </c>
      <c r="E357" s="161" t="s">
        <v>18</v>
      </c>
      <c r="F357" s="161" t="s">
        <v>24</v>
      </c>
      <c r="G357" s="163">
        <v>39.99</v>
      </c>
      <c r="H357" s="163">
        <f>TRUNC(F357*G357,2)</f>
        <v>39.99</v>
      </c>
      <c r="I357" s="164" t="str">
        <f>IFERROR(IF(ROUND(G357, 2) &lt;&gt; ROUND(VLOOKUP("C"&amp;C357,C:G, 5, FALSE), 2), "VALOR AUXILIAR DIVERGENTE", "OK"), "NÃO ENCONTRADO")</f>
        <v>OK</v>
      </c>
    </row>
    <row r="358" spans="1:9">
      <c r="A358" s="165" t="s">
        <v>29</v>
      </c>
      <c r="B358" s="165" t="s">
        <v>29</v>
      </c>
      <c r="C358" s="165" t="s">
        <v>29</v>
      </c>
      <c r="D358" s="166" t="s">
        <v>29</v>
      </c>
      <c r="E358" s="165" t="s">
        <v>29</v>
      </c>
      <c r="F358" s="165" t="s">
        <v>29</v>
      </c>
      <c r="G358" s="167" t="s">
        <v>29</v>
      </c>
      <c r="H358" s="167" t="s">
        <v>29</v>
      </c>
      <c r="I358" s="168" t="s">
        <v>29</v>
      </c>
    </row>
    <row r="359" spans="1:9">
      <c r="A359" s="177" t="s">
        <v>104</v>
      </c>
      <c r="B359" s="177" t="s">
        <v>99</v>
      </c>
      <c r="C359" s="177" t="s">
        <v>684</v>
      </c>
      <c r="D359" s="178" t="s">
        <v>116</v>
      </c>
      <c r="E359" s="177" t="s">
        <v>18</v>
      </c>
      <c r="F359" s="177" t="s">
        <v>260</v>
      </c>
      <c r="G359" s="179">
        <f>SUM(H360:H367)</f>
        <v>33.53</v>
      </c>
      <c r="H359" s="179">
        <f>TRUNC(G359 * 1, 2)</f>
        <v>33.53</v>
      </c>
      <c r="I359" s="180"/>
    </row>
    <row r="360" spans="1:9" ht="30">
      <c r="A360" s="161" t="s">
        <v>669</v>
      </c>
      <c r="B360" s="161" t="s">
        <v>99</v>
      </c>
      <c r="C360" s="161" t="s">
        <v>686</v>
      </c>
      <c r="D360" s="162" t="s">
        <v>687</v>
      </c>
      <c r="E360" s="161" t="s">
        <v>18</v>
      </c>
      <c r="F360" s="161" t="s">
        <v>24</v>
      </c>
      <c r="G360" s="163">
        <v>0.12</v>
      </c>
      <c r="H360" s="163">
        <f t="shared" ref="H360:H367" si="7">TRUNC(F360*G360,2)</f>
        <v>0.12</v>
      </c>
      <c r="I360" s="164" t="str">
        <f>IFERROR(IF(ROUND(G360, 2) &lt;&gt; ROUND(VLOOKUP("C"&amp;C360,C:G, 5, FALSE), 2), "VALOR AUXILIAR DIVERGENTE", "OK"), "NÃO ENCONTRADO")</f>
        <v>OK</v>
      </c>
    </row>
    <row r="361" spans="1:9">
      <c r="A361" s="161" t="s">
        <v>15</v>
      </c>
      <c r="B361" s="161" t="s">
        <v>99</v>
      </c>
      <c r="C361" s="161" t="s">
        <v>688</v>
      </c>
      <c r="D361" s="162" t="s">
        <v>689</v>
      </c>
      <c r="E361" s="161" t="s">
        <v>18</v>
      </c>
      <c r="F361" s="161" t="s">
        <v>24</v>
      </c>
      <c r="G361" s="163">
        <v>24.12</v>
      </c>
      <c r="H361" s="163">
        <f t="shared" si="7"/>
        <v>24.12</v>
      </c>
      <c r="I361" s="164"/>
    </row>
    <row r="362" spans="1:9" ht="30">
      <c r="A362" s="161" t="s">
        <v>15</v>
      </c>
      <c r="B362" s="161" t="s">
        <v>99</v>
      </c>
      <c r="C362" s="161" t="s">
        <v>690</v>
      </c>
      <c r="D362" s="162" t="s">
        <v>691</v>
      </c>
      <c r="E362" s="161" t="s">
        <v>18</v>
      </c>
      <c r="F362" s="161" t="s">
        <v>24</v>
      </c>
      <c r="G362" s="163">
        <v>1.47</v>
      </c>
      <c r="H362" s="163">
        <f t="shared" si="7"/>
        <v>1.47</v>
      </c>
      <c r="I362" s="164"/>
    </row>
    <row r="363" spans="1:9" ht="30">
      <c r="A363" s="161" t="s">
        <v>15</v>
      </c>
      <c r="B363" s="161" t="s">
        <v>99</v>
      </c>
      <c r="C363" s="161" t="s">
        <v>692</v>
      </c>
      <c r="D363" s="162" t="s">
        <v>693</v>
      </c>
      <c r="E363" s="161" t="s">
        <v>18</v>
      </c>
      <c r="F363" s="161" t="s">
        <v>24</v>
      </c>
      <c r="G363" s="163">
        <v>0.73</v>
      </c>
      <c r="H363" s="163">
        <f t="shared" si="7"/>
        <v>0.73</v>
      </c>
      <c r="I363" s="164"/>
    </row>
    <row r="364" spans="1:9" ht="30">
      <c r="A364" s="161" t="s">
        <v>15</v>
      </c>
      <c r="B364" s="161" t="s">
        <v>99</v>
      </c>
      <c r="C364" s="161" t="s">
        <v>694</v>
      </c>
      <c r="D364" s="162" t="s">
        <v>695</v>
      </c>
      <c r="E364" s="161" t="s">
        <v>18</v>
      </c>
      <c r="F364" s="161" t="s">
        <v>24</v>
      </c>
      <c r="G364" s="163">
        <v>0.11</v>
      </c>
      <c r="H364" s="163">
        <f t="shared" si="7"/>
        <v>0.11</v>
      </c>
      <c r="I364" s="164"/>
    </row>
    <row r="365" spans="1:9" ht="30">
      <c r="A365" s="161" t="s">
        <v>15</v>
      </c>
      <c r="B365" s="161" t="s">
        <v>99</v>
      </c>
      <c r="C365" s="161" t="s">
        <v>696</v>
      </c>
      <c r="D365" s="162" t="s">
        <v>697</v>
      </c>
      <c r="E365" s="161" t="s">
        <v>18</v>
      </c>
      <c r="F365" s="161" t="s">
        <v>24</v>
      </c>
      <c r="G365" s="163">
        <v>1.43</v>
      </c>
      <c r="H365" s="163">
        <f t="shared" si="7"/>
        <v>1.43</v>
      </c>
      <c r="I365" s="164"/>
    </row>
    <row r="366" spans="1:9" ht="30">
      <c r="A366" s="161" t="s">
        <v>15</v>
      </c>
      <c r="B366" s="161" t="s">
        <v>99</v>
      </c>
      <c r="C366" s="161" t="s">
        <v>698</v>
      </c>
      <c r="D366" s="162" t="s">
        <v>699</v>
      </c>
      <c r="E366" s="161" t="s">
        <v>18</v>
      </c>
      <c r="F366" s="161" t="s">
        <v>24</v>
      </c>
      <c r="G366" s="163">
        <v>1.07</v>
      </c>
      <c r="H366" s="163">
        <f t="shared" si="7"/>
        <v>1.07</v>
      </c>
      <c r="I366" s="164"/>
    </row>
    <row r="367" spans="1:9" ht="30">
      <c r="A367" s="161" t="s">
        <v>15</v>
      </c>
      <c r="B367" s="161" t="s">
        <v>99</v>
      </c>
      <c r="C367" s="161" t="s">
        <v>700</v>
      </c>
      <c r="D367" s="162" t="s">
        <v>701</v>
      </c>
      <c r="E367" s="161" t="s">
        <v>18</v>
      </c>
      <c r="F367" s="161" t="s">
        <v>24</v>
      </c>
      <c r="G367" s="163">
        <v>4.4800000000000004</v>
      </c>
      <c r="H367" s="163">
        <f t="shared" si="7"/>
        <v>4.4800000000000004</v>
      </c>
      <c r="I367" s="164"/>
    </row>
    <row r="368" spans="1:9">
      <c r="A368" s="165" t="s">
        <v>29</v>
      </c>
      <c r="B368" s="165" t="s">
        <v>29</v>
      </c>
      <c r="C368" s="165" t="s">
        <v>29</v>
      </c>
      <c r="D368" s="166" t="s">
        <v>29</v>
      </c>
      <c r="E368" s="165" t="s">
        <v>29</v>
      </c>
      <c r="F368" s="165" t="s">
        <v>29</v>
      </c>
      <c r="G368" s="167" t="s">
        <v>29</v>
      </c>
      <c r="H368" s="167" t="s">
        <v>29</v>
      </c>
      <c r="I368" s="168" t="s">
        <v>29</v>
      </c>
    </row>
    <row r="369" spans="1:9" ht="75">
      <c r="A369" s="177" t="s">
        <v>104</v>
      </c>
      <c r="B369" s="177" t="s">
        <v>99</v>
      </c>
      <c r="C369" s="177" t="s">
        <v>702</v>
      </c>
      <c r="D369" s="178" t="s">
        <v>132</v>
      </c>
      <c r="E369" s="177" t="s">
        <v>112</v>
      </c>
      <c r="F369" s="177" t="s">
        <v>260</v>
      </c>
      <c r="G369" s="179">
        <f>SUM(H370:H373)</f>
        <v>104.24000000000001</v>
      </c>
      <c r="H369" s="179">
        <f>TRUNC(G369 * 1, 2)</f>
        <v>104.24</v>
      </c>
      <c r="I369" s="180"/>
    </row>
    <row r="370" spans="1:9" ht="75">
      <c r="A370" s="161" t="s">
        <v>669</v>
      </c>
      <c r="B370" s="161" t="s">
        <v>99</v>
      </c>
      <c r="C370" s="161" t="s">
        <v>703</v>
      </c>
      <c r="D370" s="162" t="s">
        <v>704</v>
      </c>
      <c r="E370" s="161" t="s">
        <v>18</v>
      </c>
      <c r="F370" s="161" t="s">
        <v>24</v>
      </c>
      <c r="G370" s="163">
        <v>5.97</v>
      </c>
      <c r="H370" s="163">
        <f>TRUNC(F370*G370,2)</f>
        <v>5.97</v>
      </c>
      <c r="I370" s="164" t="str">
        <f>IFERROR(IF(ROUND(G370, 2) &lt;&gt; ROUND(VLOOKUP("C"&amp;C370,C:G, 5, FALSE), 2), "VALOR AUXILIAR DIVERGENTE", "OK"), "NÃO ENCONTRADO")</f>
        <v>OK</v>
      </c>
    </row>
    <row r="371" spans="1:9" ht="75">
      <c r="A371" s="161" t="s">
        <v>669</v>
      </c>
      <c r="B371" s="161" t="s">
        <v>99</v>
      </c>
      <c r="C371" s="161" t="s">
        <v>705</v>
      </c>
      <c r="D371" s="162" t="s">
        <v>706</v>
      </c>
      <c r="E371" s="161" t="s">
        <v>18</v>
      </c>
      <c r="F371" s="161" t="s">
        <v>24</v>
      </c>
      <c r="G371" s="163">
        <v>14.8</v>
      </c>
      <c r="H371" s="163">
        <f>TRUNC(F371*G371,2)</f>
        <v>14.8</v>
      </c>
      <c r="I371" s="164" t="str">
        <f>IFERROR(IF(ROUND(G371, 2) &lt;&gt; ROUND(VLOOKUP("C"&amp;C371,C:G, 5, FALSE), 2), "VALOR AUXILIAR DIVERGENTE", "OK"), "NÃO ENCONTRADO")</f>
        <v>OK</v>
      </c>
    </row>
    <row r="372" spans="1:9" ht="75">
      <c r="A372" s="161" t="s">
        <v>669</v>
      </c>
      <c r="B372" s="161" t="s">
        <v>99</v>
      </c>
      <c r="C372" s="161" t="s">
        <v>707</v>
      </c>
      <c r="D372" s="162" t="s">
        <v>708</v>
      </c>
      <c r="E372" s="161" t="s">
        <v>18</v>
      </c>
      <c r="F372" s="161" t="s">
        <v>24</v>
      </c>
      <c r="G372" s="163">
        <v>42.88</v>
      </c>
      <c r="H372" s="163">
        <f>TRUNC(F372*G372,2)</f>
        <v>42.88</v>
      </c>
      <c r="I372" s="164" t="str">
        <f>IFERROR(IF(ROUND(G372, 2) &lt;&gt; ROUND(VLOOKUP("C"&amp;C372,C:G, 5, FALSE), 2), "VALOR AUXILIAR DIVERGENTE", "OK"), "NÃO ENCONTRADO")</f>
        <v>OK</v>
      </c>
    </row>
    <row r="373" spans="1:9" ht="30">
      <c r="A373" s="161" t="s">
        <v>669</v>
      </c>
      <c r="B373" s="161" t="s">
        <v>99</v>
      </c>
      <c r="C373" s="161" t="s">
        <v>709</v>
      </c>
      <c r="D373" s="162" t="s">
        <v>710</v>
      </c>
      <c r="E373" s="161" t="s">
        <v>18</v>
      </c>
      <c r="F373" s="161" t="s">
        <v>24</v>
      </c>
      <c r="G373" s="163">
        <v>40.590000000000003</v>
      </c>
      <c r="H373" s="163">
        <f>TRUNC(F373*G373,2)</f>
        <v>40.590000000000003</v>
      </c>
      <c r="I373" s="164" t="str">
        <f>IFERROR(IF(ROUND(G373, 2) &lt;&gt; ROUND(VLOOKUP("C"&amp;C373,C:G, 5, FALSE), 2), "VALOR AUXILIAR DIVERGENTE", "OK"), "NÃO ENCONTRADO")</f>
        <v>OK</v>
      </c>
    </row>
    <row r="374" spans="1:9">
      <c r="A374" s="165" t="s">
        <v>29</v>
      </c>
      <c r="B374" s="165" t="s">
        <v>29</v>
      </c>
      <c r="C374" s="165" t="s">
        <v>29</v>
      </c>
      <c r="D374" s="166" t="s">
        <v>29</v>
      </c>
      <c r="E374" s="165" t="s">
        <v>29</v>
      </c>
      <c r="F374" s="165" t="s">
        <v>29</v>
      </c>
      <c r="G374" s="167" t="s">
        <v>29</v>
      </c>
      <c r="H374" s="167" t="s">
        <v>29</v>
      </c>
      <c r="I374" s="168" t="s">
        <v>29</v>
      </c>
    </row>
    <row r="375" spans="1:9" ht="75">
      <c r="A375" s="177" t="s">
        <v>104</v>
      </c>
      <c r="B375" s="177" t="s">
        <v>99</v>
      </c>
      <c r="C375" s="177" t="s">
        <v>711</v>
      </c>
      <c r="D375" s="178" t="s">
        <v>135</v>
      </c>
      <c r="E375" s="177" t="s">
        <v>107</v>
      </c>
      <c r="F375" s="177" t="s">
        <v>260</v>
      </c>
      <c r="G375" s="179">
        <f>SUM(H376:H381)</f>
        <v>396.81000000000006</v>
      </c>
      <c r="H375" s="179">
        <f>TRUNC(G375 * 1, 2)</f>
        <v>396.81</v>
      </c>
      <c r="I375" s="180"/>
    </row>
    <row r="376" spans="1:9" ht="75">
      <c r="A376" s="161" t="s">
        <v>669</v>
      </c>
      <c r="B376" s="161" t="s">
        <v>99</v>
      </c>
      <c r="C376" s="161" t="s">
        <v>712</v>
      </c>
      <c r="D376" s="162" t="s">
        <v>713</v>
      </c>
      <c r="E376" s="161" t="s">
        <v>18</v>
      </c>
      <c r="F376" s="161" t="s">
        <v>24</v>
      </c>
      <c r="G376" s="163">
        <v>219.98</v>
      </c>
      <c r="H376" s="163">
        <f t="shared" ref="H376:H381" si="8">TRUNC(F376*G376,2)</f>
        <v>219.98</v>
      </c>
      <c r="I376" s="164" t="str">
        <f t="shared" ref="I376:I381" si="9">IFERROR(IF(ROUND(G376, 2) &lt;&gt; ROUND(VLOOKUP("C"&amp;C376,C:G, 5, FALSE), 2), "VALOR AUXILIAR DIVERGENTE", "OK"), "NÃO ENCONTRADO")</f>
        <v>OK</v>
      </c>
    </row>
    <row r="377" spans="1:9" ht="75">
      <c r="A377" s="161" t="s">
        <v>669</v>
      </c>
      <c r="B377" s="161" t="s">
        <v>99</v>
      </c>
      <c r="C377" s="161" t="s">
        <v>714</v>
      </c>
      <c r="D377" s="162" t="s">
        <v>715</v>
      </c>
      <c r="E377" s="161" t="s">
        <v>18</v>
      </c>
      <c r="F377" s="161" t="s">
        <v>24</v>
      </c>
      <c r="G377" s="163">
        <v>72.59</v>
      </c>
      <c r="H377" s="163">
        <f t="shared" si="8"/>
        <v>72.59</v>
      </c>
      <c r="I377" s="164" t="str">
        <f t="shared" si="9"/>
        <v>OK</v>
      </c>
    </row>
    <row r="378" spans="1:9" ht="75">
      <c r="A378" s="161" t="s">
        <v>669</v>
      </c>
      <c r="B378" s="161" t="s">
        <v>99</v>
      </c>
      <c r="C378" s="161" t="s">
        <v>703</v>
      </c>
      <c r="D378" s="162" t="s">
        <v>704</v>
      </c>
      <c r="E378" s="161" t="s">
        <v>18</v>
      </c>
      <c r="F378" s="161" t="s">
        <v>24</v>
      </c>
      <c r="G378" s="163">
        <v>5.97</v>
      </c>
      <c r="H378" s="163">
        <f t="shared" si="8"/>
        <v>5.97</v>
      </c>
      <c r="I378" s="164" t="str">
        <f t="shared" si="9"/>
        <v>OK</v>
      </c>
    </row>
    <row r="379" spans="1:9" ht="75">
      <c r="A379" s="161" t="s">
        <v>669</v>
      </c>
      <c r="B379" s="161" t="s">
        <v>99</v>
      </c>
      <c r="C379" s="161" t="s">
        <v>705</v>
      </c>
      <c r="D379" s="162" t="s">
        <v>706</v>
      </c>
      <c r="E379" s="161" t="s">
        <v>18</v>
      </c>
      <c r="F379" s="161" t="s">
        <v>24</v>
      </c>
      <c r="G379" s="163">
        <v>14.8</v>
      </c>
      <c r="H379" s="163">
        <f t="shared" si="8"/>
        <v>14.8</v>
      </c>
      <c r="I379" s="164" t="str">
        <f t="shared" si="9"/>
        <v>OK</v>
      </c>
    </row>
    <row r="380" spans="1:9" ht="75">
      <c r="A380" s="161" t="s">
        <v>669</v>
      </c>
      <c r="B380" s="161" t="s">
        <v>99</v>
      </c>
      <c r="C380" s="161" t="s">
        <v>707</v>
      </c>
      <c r="D380" s="162" t="s">
        <v>708</v>
      </c>
      <c r="E380" s="161" t="s">
        <v>18</v>
      </c>
      <c r="F380" s="161" t="s">
        <v>24</v>
      </c>
      <c r="G380" s="163">
        <v>42.88</v>
      </c>
      <c r="H380" s="163">
        <f t="shared" si="8"/>
        <v>42.88</v>
      </c>
      <c r="I380" s="164" t="str">
        <f t="shared" si="9"/>
        <v>OK</v>
      </c>
    </row>
    <row r="381" spans="1:9" ht="30">
      <c r="A381" s="161" t="s">
        <v>669</v>
      </c>
      <c r="B381" s="161" t="s">
        <v>99</v>
      </c>
      <c r="C381" s="161" t="s">
        <v>709</v>
      </c>
      <c r="D381" s="162" t="s">
        <v>710</v>
      </c>
      <c r="E381" s="161" t="s">
        <v>18</v>
      </c>
      <c r="F381" s="161" t="s">
        <v>24</v>
      </c>
      <c r="G381" s="163">
        <v>40.590000000000003</v>
      </c>
      <c r="H381" s="163">
        <f t="shared" si="8"/>
        <v>40.590000000000003</v>
      </c>
      <c r="I381" s="164" t="str">
        <f t="shared" si="9"/>
        <v>OK</v>
      </c>
    </row>
    <row r="382" spans="1:9">
      <c r="A382" s="165" t="s">
        <v>29</v>
      </c>
      <c r="B382" s="165" t="s">
        <v>29</v>
      </c>
      <c r="C382" s="165" t="s">
        <v>29</v>
      </c>
      <c r="D382" s="166" t="s">
        <v>29</v>
      </c>
      <c r="E382" s="165" t="s">
        <v>29</v>
      </c>
      <c r="F382" s="165" t="s">
        <v>29</v>
      </c>
      <c r="G382" s="167" t="s">
        <v>29</v>
      </c>
      <c r="H382" s="167" t="s">
        <v>29</v>
      </c>
      <c r="I382" s="168" t="s">
        <v>29</v>
      </c>
    </row>
    <row r="383" spans="1:9" ht="45">
      <c r="A383" s="177" t="s">
        <v>104</v>
      </c>
      <c r="B383" s="177" t="s">
        <v>99</v>
      </c>
      <c r="C383" s="177" t="s">
        <v>716</v>
      </c>
      <c r="D383" s="178" t="s">
        <v>138</v>
      </c>
      <c r="E383" s="177" t="s">
        <v>112</v>
      </c>
      <c r="F383" s="177" t="s">
        <v>260</v>
      </c>
      <c r="G383" s="179">
        <f>SUM(H384:H386)</f>
        <v>115.87</v>
      </c>
      <c r="H383" s="179">
        <f>TRUNC(G383 * 1, 2)</f>
        <v>115.87</v>
      </c>
      <c r="I383" s="180"/>
    </row>
    <row r="384" spans="1:9" ht="45">
      <c r="A384" s="161" t="s">
        <v>669</v>
      </c>
      <c r="B384" s="161" t="s">
        <v>99</v>
      </c>
      <c r="C384" s="161" t="s">
        <v>719</v>
      </c>
      <c r="D384" s="162" t="s">
        <v>720</v>
      </c>
      <c r="E384" s="161" t="s">
        <v>18</v>
      </c>
      <c r="F384" s="161" t="s">
        <v>24</v>
      </c>
      <c r="G384" s="163">
        <v>14.23</v>
      </c>
      <c r="H384" s="163">
        <f>TRUNC(F384*G384,2)</f>
        <v>14.23</v>
      </c>
      <c r="I384" s="164" t="str">
        <f>IFERROR(IF(ROUND(G384, 2) &lt;&gt; ROUND(VLOOKUP("C"&amp;C384,C:G, 5, FALSE), 2), "VALOR AUXILIAR DIVERGENTE", "OK"), "NÃO ENCONTRADO")</f>
        <v>OK</v>
      </c>
    </row>
    <row r="385" spans="1:9" ht="45">
      <c r="A385" s="161" t="s">
        <v>669</v>
      </c>
      <c r="B385" s="161" t="s">
        <v>99</v>
      </c>
      <c r="C385" s="161" t="s">
        <v>721</v>
      </c>
      <c r="D385" s="162" t="s">
        <v>722</v>
      </c>
      <c r="E385" s="161" t="s">
        <v>18</v>
      </c>
      <c r="F385" s="161" t="s">
        <v>24</v>
      </c>
      <c r="G385" s="163">
        <v>53.86</v>
      </c>
      <c r="H385" s="163">
        <f>TRUNC(F385*G385,2)</f>
        <v>53.86</v>
      </c>
      <c r="I385" s="164" t="str">
        <f>IFERROR(IF(ROUND(G385, 2) &lt;&gt; ROUND(VLOOKUP("C"&amp;C385,C:G, 5, FALSE), 2), "VALOR AUXILIAR DIVERGENTE", "OK"), "NÃO ENCONTRADO")</f>
        <v>OK</v>
      </c>
    </row>
    <row r="386" spans="1:9" ht="30">
      <c r="A386" s="161" t="s">
        <v>669</v>
      </c>
      <c r="B386" s="161" t="s">
        <v>99</v>
      </c>
      <c r="C386" s="161" t="s">
        <v>723</v>
      </c>
      <c r="D386" s="162" t="s">
        <v>724</v>
      </c>
      <c r="E386" s="161" t="s">
        <v>18</v>
      </c>
      <c r="F386" s="161" t="s">
        <v>24</v>
      </c>
      <c r="G386" s="163">
        <v>47.78</v>
      </c>
      <c r="H386" s="163">
        <f>TRUNC(F386*G386,2)</f>
        <v>47.78</v>
      </c>
      <c r="I386" s="164" t="str">
        <f>IFERROR(IF(ROUND(G386, 2) &lt;&gt; ROUND(VLOOKUP("C"&amp;C386,C:G, 5, FALSE), 2), "VALOR AUXILIAR DIVERGENTE", "OK"), "NÃO ENCONTRADO")</f>
        <v>OK</v>
      </c>
    </row>
    <row r="387" spans="1:9">
      <c r="A387" s="165" t="s">
        <v>29</v>
      </c>
      <c r="B387" s="165" t="s">
        <v>29</v>
      </c>
      <c r="C387" s="165" t="s">
        <v>29</v>
      </c>
      <c r="D387" s="166" t="s">
        <v>29</v>
      </c>
      <c r="E387" s="165" t="s">
        <v>29</v>
      </c>
      <c r="F387" s="165" t="s">
        <v>29</v>
      </c>
      <c r="G387" s="167" t="s">
        <v>29</v>
      </c>
      <c r="H387" s="167" t="s">
        <v>29</v>
      </c>
      <c r="I387" s="168" t="s">
        <v>29</v>
      </c>
    </row>
    <row r="388" spans="1:9" ht="45">
      <c r="A388" s="177" t="s">
        <v>104</v>
      </c>
      <c r="B388" s="177" t="s">
        <v>99</v>
      </c>
      <c r="C388" s="177" t="s">
        <v>725</v>
      </c>
      <c r="D388" s="178" t="s">
        <v>141</v>
      </c>
      <c r="E388" s="177" t="s">
        <v>107</v>
      </c>
      <c r="F388" s="177" t="s">
        <v>260</v>
      </c>
      <c r="G388" s="179">
        <f>SUM(H389:H393)</f>
        <v>280.42999999999995</v>
      </c>
      <c r="H388" s="179">
        <f>TRUNC(G388 * 1, 2)</f>
        <v>280.43</v>
      </c>
      <c r="I388" s="180"/>
    </row>
    <row r="389" spans="1:9" ht="60">
      <c r="A389" s="161" t="s">
        <v>669</v>
      </c>
      <c r="B389" s="161" t="s">
        <v>99</v>
      </c>
      <c r="C389" s="161" t="s">
        <v>726</v>
      </c>
      <c r="D389" s="162" t="s">
        <v>727</v>
      </c>
      <c r="E389" s="161" t="s">
        <v>18</v>
      </c>
      <c r="F389" s="161" t="s">
        <v>24</v>
      </c>
      <c r="G389" s="163">
        <v>97.24</v>
      </c>
      <c r="H389" s="163">
        <f>TRUNC(F389*G389,2)</f>
        <v>97.24</v>
      </c>
      <c r="I389" s="164" t="str">
        <f>IFERROR(IF(ROUND(G389, 2) &lt;&gt; ROUND(VLOOKUP("C"&amp;C389,C:G, 5, FALSE), 2), "VALOR AUXILIAR DIVERGENTE", "OK"), "NÃO ENCONTRADO")</f>
        <v>OK</v>
      </c>
    </row>
    <row r="390" spans="1:9" ht="45">
      <c r="A390" s="161" t="s">
        <v>669</v>
      </c>
      <c r="B390" s="161" t="s">
        <v>99</v>
      </c>
      <c r="C390" s="161" t="s">
        <v>728</v>
      </c>
      <c r="D390" s="162" t="s">
        <v>729</v>
      </c>
      <c r="E390" s="161" t="s">
        <v>18</v>
      </c>
      <c r="F390" s="161" t="s">
        <v>24</v>
      </c>
      <c r="G390" s="163">
        <v>67.319999999999993</v>
      </c>
      <c r="H390" s="163">
        <f>TRUNC(F390*G390,2)</f>
        <v>67.319999999999993</v>
      </c>
      <c r="I390" s="164" t="str">
        <f>IFERROR(IF(ROUND(G390, 2) &lt;&gt; ROUND(VLOOKUP("C"&amp;C390,C:G, 5, FALSE), 2), "VALOR AUXILIAR DIVERGENTE", "OK"), "NÃO ENCONTRADO")</f>
        <v>OK</v>
      </c>
    </row>
    <row r="391" spans="1:9" ht="45">
      <c r="A391" s="161" t="s">
        <v>669</v>
      </c>
      <c r="B391" s="161" t="s">
        <v>99</v>
      </c>
      <c r="C391" s="161" t="s">
        <v>719</v>
      </c>
      <c r="D391" s="162" t="s">
        <v>720</v>
      </c>
      <c r="E391" s="161" t="s">
        <v>18</v>
      </c>
      <c r="F391" s="161" t="s">
        <v>24</v>
      </c>
      <c r="G391" s="163">
        <v>14.23</v>
      </c>
      <c r="H391" s="163">
        <f>TRUNC(F391*G391,2)</f>
        <v>14.23</v>
      </c>
      <c r="I391" s="164" t="str">
        <f>IFERROR(IF(ROUND(G391, 2) &lt;&gt; ROUND(VLOOKUP("C"&amp;C391,C:G, 5, FALSE), 2), "VALOR AUXILIAR DIVERGENTE", "OK"), "NÃO ENCONTRADO")</f>
        <v>OK</v>
      </c>
    </row>
    <row r="392" spans="1:9" ht="45">
      <c r="A392" s="161" t="s">
        <v>669</v>
      </c>
      <c r="B392" s="161" t="s">
        <v>99</v>
      </c>
      <c r="C392" s="161" t="s">
        <v>721</v>
      </c>
      <c r="D392" s="162" t="s">
        <v>722</v>
      </c>
      <c r="E392" s="161" t="s">
        <v>18</v>
      </c>
      <c r="F392" s="161" t="s">
        <v>24</v>
      </c>
      <c r="G392" s="163">
        <v>53.86</v>
      </c>
      <c r="H392" s="163">
        <f>TRUNC(F392*G392,2)</f>
        <v>53.86</v>
      </c>
      <c r="I392" s="164" t="str">
        <f>IFERROR(IF(ROUND(G392, 2) &lt;&gt; ROUND(VLOOKUP("C"&amp;C392,C:G, 5, FALSE), 2), "VALOR AUXILIAR DIVERGENTE", "OK"), "NÃO ENCONTRADO")</f>
        <v>OK</v>
      </c>
    </row>
    <row r="393" spans="1:9" ht="30">
      <c r="A393" s="161" t="s">
        <v>669</v>
      </c>
      <c r="B393" s="161" t="s">
        <v>99</v>
      </c>
      <c r="C393" s="161" t="s">
        <v>723</v>
      </c>
      <c r="D393" s="162" t="s">
        <v>724</v>
      </c>
      <c r="E393" s="161" t="s">
        <v>18</v>
      </c>
      <c r="F393" s="161" t="s">
        <v>24</v>
      </c>
      <c r="G393" s="163">
        <v>47.78</v>
      </c>
      <c r="H393" s="163">
        <f>TRUNC(F393*G393,2)</f>
        <v>47.78</v>
      </c>
      <c r="I393" s="164" t="str">
        <f>IFERROR(IF(ROUND(G393, 2) &lt;&gt; ROUND(VLOOKUP("C"&amp;C393,C:G, 5, FALSE), 2), "VALOR AUXILIAR DIVERGENTE", "OK"), "NÃO ENCONTRADO")</f>
        <v>OK</v>
      </c>
    </row>
    <row r="394" spans="1:9">
      <c r="A394" s="165" t="s">
        <v>29</v>
      </c>
      <c r="B394" s="165" t="s">
        <v>29</v>
      </c>
      <c r="C394" s="165" t="s">
        <v>29</v>
      </c>
      <c r="D394" s="166" t="s">
        <v>29</v>
      </c>
      <c r="E394" s="165" t="s">
        <v>29</v>
      </c>
      <c r="F394" s="165" t="s">
        <v>29</v>
      </c>
      <c r="G394" s="167" t="s">
        <v>29</v>
      </c>
      <c r="H394" s="167" t="s">
        <v>29</v>
      </c>
      <c r="I394" s="168" t="s">
        <v>29</v>
      </c>
    </row>
    <row r="395" spans="1:9">
      <c r="A395" s="177" t="s">
        <v>104</v>
      </c>
      <c r="B395" s="177" t="s">
        <v>99</v>
      </c>
      <c r="C395" s="177" t="s">
        <v>730</v>
      </c>
      <c r="D395" s="178" t="s">
        <v>223</v>
      </c>
      <c r="E395" s="177" t="s">
        <v>18</v>
      </c>
      <c r="F395" s="177" t="s">
        <v>260</v>
      </c>
      <c r="G395" s="179">
        <f>SUM(H396:H403)</f>
        <v>38.83</v>
      </c>
      <c r="H395" s="179">
        <f>TRUNC(G395 * 1, 2)</f>
        <v>38.83</v>
      </c>
      <c r="I395" s="180"/>
    </row>
    <row r="396" spans="1:9" ht="30">
      <c r="A396" s="161" t="s">
        <v>669</v>
      </c>
      <c r="B396" s="161" t="s">
        <v>99</v>
      </c>
      <c r="C396" s="161" t="s">
        <v>731</v>
      </c>
      <c r="D396" s="162" t="s">
        <v>732</v>
      </c>
      <c r="E396" s="161" t="s">
        <v>18</v>
      </c>
      <c r="F396" s="161" t="s">
        <v>24</v>
      </c>
      <c r="G396" s="163">
        <v>0.4</v>
      </c>
      <c r="H396" s="163">
        <f t="shared" ref="H396:H403" si="10">TRUNC(F396*G396,2)</f>
        <v>0.4</v>
      </c>
      <c r="I396" s="164" t="str">
        <f>IFERROR(IF(ROUND(G396, 2) &lt;&gt; ROUND(VLOOKUP("C"&amp;C396,C:G, 5, FALSE), 2), "VALOR AUXILIAR DIVERGENTE", "OK"), "NÃO ENCONTRADO")</f>
        <v>OK</v>
      </c>
    </row>
    <row r="397" spans="1:9" ht="30">
      <c r="A397" s="161" t="s">
        <v>15</v>
      </c>
      <c r="B397" s="161" t="s">
        <v>99</v>
      </c>
      <c r="C397" s="161" t="s">
        <v>733</v>
      </c>
      <c r="D397" s="162" t="s">
        <v>734</v>
      </c>
      <c r="E397" s="161" t="s">
        <v>18</v>
      </c>
      <c r="F397" s="161" t="s">
        <v>24</v>
      </c>
      <c r="G397" s="163">
        <v>1.87</v>
      </c>
      <c r="H397" s="163">
        <f t="shared" si="10"/>
        <v>1.87</v>
      </c>
      <c r="I397" s="164"/>
    </row>
    <row r="398" spans="1:9" ht="30">
      <c r="A398" s="161" t="s">
        <v>15</v>
      </c>
      <c r="B398" s="161" t="s">
        <v>99</v>
      </c>
      <c r="C398" s="161" t="s">
        <v>735</v>
      </c>
      <c r="D398" s="162" t="s">
        <v>736</v>
      </c>
      <c r="E398" s="161" t="s">
        <v>18</v>
      </c>
      <c r="F398" s="161" t="s">
        <v>24</v>
      </c>
      <c r="G398" s="163">
        <v>2.08</v>
      </c>
      <c r="H398" s="163">
        <f t="shared" si="10"/>
        <v>2.08</v>
      </c>
      <c r="I398" s="164"/>
    </row>
    <row r="399" spans="1:9" ht="30">
      <c r="A399" s="161" t="s">
        <v>15</v>
      </c>
      <c r="B399" s="161" t="s">
        <v>99</v>
      </c>
      <c r="C399" s="161" t="s">
        <v>694</v>
      </c>
      <c r="D399" s="162" t="s">
        <v>695</v>
      </c>
      <c r="E399" s="161" t="s">
        <v>18</v>
      </c>
      <c r="F399" s="161" t="s">
        <v>24</v>
      </c>
      <c r="G399" s="163">
        <v>0.11</v>
      </c>
      <c r="H399" s="163">
        <f t="shared" si="10"/>
        <v>0.11</v>
      </c>
      <c r="I399" s="164"/>
    </row>
    <row r="400" spans="1:9" ht="30">
      <c r="A400" s="161" t="s">
        <v>15</v>
      </c>
      <c r="B400" s="161" t="s">
        <v>99</v>
      </c>
      <c r="C400" s="161" t="s">
        <v>696</v>
      </c>
      <c r="D400" s="162" t="s">
        <v>697</v>
      </c>
      <c r="E400" s="161" t="s">
        <v>18</v>
      </c>
      <c r="F400" s="161" t="s">
        <v>24</v>
      </c>
      <c r="G400" s="163">
        <v>1.43</v>
      </c>
      <c r="H400" s="163">
        <f t="shared" si="10"/>
        <v>1.43</v>
      </c>
      <c r="I400" s="164"/>
    </row>
    <row r="401" spans="1:9" ht="30">
      <c r="A401" s="161" t="s">
        <v>15</v>
      </c>
      <c r="B401" s="161" t="s">
        <v>99</v>
      </c>
      <c r="C401" s="161" t="s">
        <v>698</v>
      </c>
      <c r="D401" s="162" t="s">
        <v>699</v>
      </c>
      <c r="E401" s="161" t="s">
        <v>18</v>
      </c>
      <c r="F401" s="161" t="s">
        <v>24</v>
      </c>
      <c r="G401" s="163">
        <v>1.07</v>
      </c>
      <c r="H401" s="163">
        <f t="shared" si="10"/>
        <v>1.07</v>
      </c>
      <c r="I401" s="164"/>
    </row>
    <row r="402" spans="1:9" ht="30">
      <c r="A402" s="161" t="s">
        <v>15</v>
      </c>
      <c r="B402" s="161" t="s">
        <v>99</v>
      </c>
      <c r="C402" s="161" t="s">
        <v>700</v>
      </c>
      <c r="D402" s="162" t="s">
        <v>701</v>
      </c>
      <c r="E402" s="161" t="s">
        <v>18</v>
      </c>
      <c r="F402" s="161" t="s">
        <v>24</v>
      </c>
      <c r="G402" s="163">
        <v>4.4800000000000004</v>
      </c>
      <c r="H402" s="163">
        <f t="shared" si="10"/>
        <v>4.4800000000000004</v>
      </c>
      <c r="I402" s="164"/>
    </row>
    <row r="403" spans="1:9">
      <c r="A403" s="161" t="s">
        <v>15</v>
      </c>
      <c r="B403" s="161" t="s">
        <v>99</v>
      </c>
      <c r="C403" s="161" t="s">
        <v>738</v>
      </c>
      <c r="D403" s="162" t="s">
        <v>739</v>
      </c>
      <c r="E403" s="161" t="s">
        <v>18</v>
      </c>
      <c r="F403" s="161" t="s">
        <v>24</v>
      </c>
      <c r="G403" s="163">
        <v>27.39</v>
      </c>
      <c r="H403" s="163">
        <f t="shared" si="10"/>
        <v>27.39</v>
      </c>
      <c r="I403" s="164"/>
    </row>
    <row r="404" spans="1:9">
      <c r="A404" s="165" t="s">
        <v>29</v>
      </c>
      <c r="B404" s="165" t="s">
        <v>29</v>
      </c>
      <c r="C404" s="165" t="s">
        <v>29</v>
      </c>
      <c r="D404" s="166" t="s">
        <v>29</v>
      </c>
      <c r="E404" s="165" t="s">
        <v>29</v>
      </c>
      <c r="F404" s="165" t="s">
        <v>29</v>
      </c>
      <c r="G404" s="167" t="s">
        <v>29</v>
      </c>
      <c r="H404" s="167" t="s">
        <v>29</v>
      </c>
      <c r="I404" s="168" t="s">
        <v>29</v>
      </c>
    </row>
    <row r="405" spans="1:9" ht="45">
      <c r="A405" s="177" t="s">
        <v>104</v>
      </c>
      <c r="B405" s="177" t="s">
        <v>99</v>
      </c>
      <c r="C405" s="177" t="s">
        <v>740</v>
      </c>
      <c r="D405" s="178" t="s">
        <v>262</v>
      </c>
      <c r="E405" s="177" t="s">
        <v>121</v>
      </c>
      <c r="F405" s="177" t="s">
        <v>260</v>
      </c>
      <c r="G405" s="179">
        <f>SUM(H406:H409)</f>
        <v>646.08999999999992</v>
      </c>
      <c r="H405" s="179">
        <f>TRUNC(G405 * 1, 2)</f>
        <v>646.09</v>
      </c>
      <c r="I405" s="180"/>
    </row>
    <row r="406" spans="1:9">
      <c r="A406" s="161" t="s">
        <v>669</v>
      </c>
      <c r="B406" s="161" t="s">
        <v>99</v>
      </c>
      <c r="C406" s="161" t="s">
        <v>264</v>
      </c>
      <c r="D406" s="162" t="s">
        <v>265</v>
      </c>
      <c r="E406" s="161" t="s">
        <v>18</v>
      </c>
      <c r="F406" s="161" t="s">
        <v>741</v>
      </c>
      <c r="G406" s="163">
        <v>32.18</v>
      </c>
      <c r="H406" s="163">
        <f>TRUNC(F406*G406,2)</f>
        <v>200.74</v>
      </c>
      <c r="I406" s="164" t="str">
        <f>IFERROR(IF(ROUND(G406, 2) &lt;&gt; ROUND(VLOOKUP("C"&amp;C406,C:G, 5, FALSE), 2), "VALOR AUXILIAR DIVERGENTE", "OK"), "NÃO ENCONTRADO")</f>
        <v>OK</v>
      </c>
    </row>
    <row r="407" spans="1:9" ht="30">
      <c r="A407" s="161" t="s">
        <v>15</v>
      </c>
      <c r="B407" s="161" t="s">
        <v>99</v>
      </c>
      <c r="C407" s="161" t="s">
        <v>743</v>
      </c>
      <c r="D407" s="162" t="s">
        <v>744</v>
      </c>
      <c r="E407" s="161" t="s">
        <v>121</v>
      </c>
      <c r="F407" s="161" t="s">
        <v>745</v>
      </c>
      <c r="G407" s="163">
        <v>286.32</v>
      </c>
      <c r="H407" s="163">
        <f>TRUNC(F407*G407,2)</f>
        <v>170.24</v>
      </c>
      <c r="I407" s="164"/>
    </row>
    <row r="408" spans="1:9">
      <c r="A408" s="161" t="s">
        <v>15</v>
      </c>
      <c r="B408" s="161" t="s">
        <v>99</v>
      </c>
      <c r="C408" s="161" t="s">
        <v>569</v>
      </c>
      <c r="D408" s="162" t="s">
        <v>570</v>
      </c>
      <c r="E408" s="161" t="s">
        <v>157</v>
      </c>
      <c r="F408" s="161" t="s">
        <v>746</v>
      </c>
      <c r="G408" s="163">
        <v>0.7</v>
      </c>
      <c r="H408" s="163">
        <f>TRUNC(F408*G408,2)</f>
        <v>198.31</v>
      </c>
      <c r="I408" s="164"/>
    </row>
    <row r="409" spans="1:9" ht="30">
      <c r="A409" s="161" t="s">
        <v>15</v>
      </c>
      <c r="B409" s="161" t="s">
        <v>99</v>
      </c>
      <c r="C409" s="161" t="s">
        <v>572</v>
      </c>
      <c r="D409" s="162" t="s">
        <v>573</v>
      </c>
      <c r="E409" s="161" t="s">
        <v>121</v>
      </c>
      <c r="F409" s="161" t="s">
        <v>747</v>
      </c>
      <c r="G409" s="163">
        <v>92</v>
      </c>
      <c r="H409" s="163">
        <f>TRUNC(F409*G409,2)</f>
        <v>76.8</v>
      </c>
      <c r="I409" s="164"/>
    </row>
    <row r="410" spans="1:9">
      <c r="A410" s="165" t="s">
        <v>29</v>
      </c>
      <c r="B410" s="165" t="s">
        <v>29</v>
      </c>
      <c r="C410" s="165" t="s">
        <v>29</v>
      </c>
      <c r="D410" s="166" t="s">
        <v>29</v>
      </c>
      <c r="E410" s="165" t="s">
        <v>29</v>
      </c>
      <c r="F410" s="165" t="s">
        <v>29</v>
      </c>
      <c r="G410" s="167" t="s">
        <v>29</v>
      </c>
      <c r="H410" s="167" t="s">
        <v>29</v>
      </c>
      <c r="I410" s="168" t="s">
        <v>29</v>
      </c>
    </row>
    <row r="411" spans="1:9">
      <c r="A411" s="177" t="s">
        <v>104</v>
      </c>
      <c r="B411" s="177" t="s">
        <v>99</v>
      </c>
      <c r="C411" s="177" t="s">
        <v>748</v>
      </c>
      <c r="D411" s="178" t="s">
        <v>265</v>
      </c>
      <c r="E411" s="177" t="s">
        <v>18</v>
      </c>
      <c r="F411" s="177" t="s">
        <v>260</v>
      </c>
      <c r="G411" s="179">
        <f>SUM(H412:H419)</f>
        <v>32.18</v>
      </c>
      <c r="H411" s="179">
        <f>TRUNC(G411 * 1, 2)</f>
        <v>32.18</v>
      </c>
      <c r="I411" s="180"/>
    </row>
    <row r="412" spans="1:9" ht="30">
      <c r="A412" s="161" t="s">
        <v>669</v>
      </c>
      <c r="B412" s="161" t="s">
        <v>99</v>
      </c>
      <c r="C412" s="161" t="s">
        <v>749</v>
      </c>
      <c r="D412" s="162" t="s">
        <v>750</v>
      </c>
      <c r="E412" s="161" t="s">
        <v>18</v>
      </c>
      <c r="F412" s="161" t="s">
        <v>24</v>
      </c>
      <c r="G412" s="163">
        <v>0.47</v>
      </c>
      <c r="H412" s="163">
        <f t="shared" ref="H412:H419" si="11">TRUNC(F412*G412,2)</f>
        <v>0.47</v>
      </c>
      <c r="I412" s="164" t="str">
        <f>IFERROR(IF(ROUND(G412, 2) &lt;&gt; ROUND(VLOOKUP("C"&amp;C412,C:G, 5, FALSE), 2), "VALOR AUXILIAR DIVERGENTE", "OK"), "NÃO ENCONTRADO")</f>
        <v>OK</v>
      </c>
    </row>
    <row r="413" spans="1:9" ht="30">
      <c r="A413" s="161" t="s">
        <v>15</v>
      </c>
      <c r="B413" s="161" t="s">
        <v>99</v>
      </c>
      <c r="C413" s="161" t="s">
        <v>751</v>
      </c>
      <c r="D413" s="162" t="s">
        <v>752</v>
      </c>
      <c r="E413" s="161" t="s">
        <v>18</v>
      </c>
      <c r="F413" s="161" t="s">
        <v>24</v>
      </c>
      <c r="G413" s="163">
        <v>1.54</v>
      </c>
      <c r="H413" s="163">
        <f t="shared" si="11"/>
        <v>1.54</v>
      </c>
      <c r="I413" s="164"/>
    </row>
    <row r="414" spans="1:9" ht="30">
      <c r="A414" s="161" t="s">
        <v>15</v>
      </c>
      <c r="B414" s="161" t="s">
        <v>99</v>
      </c>
      <c r="C414" s="161" t="s">
        <v>753</v>
      </c>
      <c r="D414" s="162" t="s">
        <v>754</v>
      </c>
      <c r="E414" s="161" t="s">
        <v>18</v>
      </c>
      <c r="F414" s="161" t="s">
        <v>24</v>
      </c>
      <c r="G414" s="163">
        <v>0.56999999999999995</v>
      </c>
      <c r="H414" s="163">
        <f t="shared" si="11"/>
        <v>0.56999999999999995</v>
      </c>
      <c r="I414" s="164"/>
    </row>
    <row r="415" spans="1:9" ht="30">
      <c r="A415" s="161" t="s">
        <v>15</v>
      </c>
      <c r="B415" s="161" t="s">
        <v>99</v>
      </c>
      <c r="C415" s="161" t="s">
        <v>694</v>
      </c>
      <c r="D415" s="162" t="s">
        <v>695</v>
      </c>
      <c r="E415" s="161" t="s">
        <v>18</v>
      </c>
      <c r="F415" s="161" t="s">
        <v>24</v>
      </c>
      <c r="G415" s="163">
        <v>0.11</v>
      </c>
      <c r="H415" s="163">
        <f t="shared" si="11"/>
        <v>0.11</v>
      </c>
      <c r="I415" s="164"/>
    </row>
    <row r="416" spans="1:9" ht="30">
      <c r="A416" s="161" t="s">
        <v>15</v>
      </c>
      <c r="B416" s="161" t="s">
        <v>99</v>
      </c>
      <c r="C416" s="161" t="s">
        <v>696</v>
      </c>
      <c r="D416" s="162" t="s">
        <v>697</v>
      </c>
      <c r="E416" s="161" t="s">
        <v>18</v>
      </c>
      <c r="F416" s="161" t="s">
        <v>24</v>
      </c>
      <c r="G416" s="163">
        <v>1.43</v>
      </c>
      <c r="H416" s="163">
        <f t="shared" si="11"/>
        <v>1.43</v>
      </c>
      <c r="I416" s="164"/>
    </row>
    <row r="417" spans="1:9" ht="30">
      <c r="A417" s="161" t="s">
        <v>15</v>
      </c>
      <c r="B417" s="161" t="s">
        <v>99</v>
      </c>
      <c r="C417" s="161" t="s">
        <v>698</v>
      </c>
      <c r="D417" s="162" t="s">
        <v>699</v>
      </c>
      <c r="E417" s="161" t="s">
        <v>18</v>
      </c>
      <c r="F417" s="161" t="s">
        <v>24</v>
      </c>
      <c r="G417" s="163">
        <v>1.07</v>
      </c>
      <c r="H417" s="163">
        <f t="shared" si="11"/>
        <v>1.07</v>
      </c>
      <c r="I417" s="164"/>
    </row>
    <row r="418" spans="1:9" ht="30">
      <c r="A418" s="161" t="s">
        <v>15</v>
      </c>
      <c r="B418" s="161" t="s">
        <v>99</v>
      </c>
      <c r="C418" s="161" t="s">
        <v>700</v>
      </c>
      <c r="D418" s="162" t="s">
        <v>701</v>
      </c>
      <c r="E418" s="161" t="s">
        <v>18</v>
      </c>
      <c r="F418" s="161" t="s">
        <v>24</v>
      </c>
      <c r="G418" s="163">
        <v>4.4800000000000004</v>
      </c>
      <c r="H418" s="163">
        <f t="shared" si="11"/>
        <v>4.4800000000000004</v>
      </c>
      <c r="I418" s="164"/>
    </row>
    <row r="419" spans="1:9">
      <c r="A419" s="161" t="s">
        <v>15</v>
      </c>
      <c r="B419" s="161" t="s">
        <v>99</v>
      </c>
      <c r="C419" s="161" t="s">
        <v>755</v>
      </c>
      <c r="D419" s="162" t="s">
        <v>756</v>
      </c>
      <c r="E419" s="161" t="s">
        <v>18</v>
      </c>
      <c r="F419" s="161" t="s">
        <v>24</v>
      </c>
      <c r="G419" s="163">
        <v>22.51</v>
      </c>
      <c r="H419" s="163">
        <f t="shared" si="11"/>
        <v>22.51</v>
      </c>
      <c r="I419" s="164"/>
    </row>
    <row r="420" spans="1:9">
      <c r="A420" s="165" t="s">
        <v>29</v>
      </c>
      <c r="B420" s="165" t="s">
        <v>29</v>
      </c>
      <c r="C420" s="165" t="s">
        <v>29</v>
      </c>
      <c r="D420" s="166" t="s">
        <v>29</v>
      </c>
      <c r="E420" s="165" t="s">
        <v>29</v>
      </c>
      <c r="F420" s="165" t="s">
        <v>29</v>
      </c>
      <c r="G420" s="167" t="s">
        <v>29</v>
      </c>
      <c r="H420" s="167" t="s">
        <v>29</v>
      </c>
      <c r="I420" s="168" t="s">
        <v>29</v>
      </c>
    </row>
    <row r="421" spans="1:9">
      <c r="A421" s="177" t="s">
        <v>104</v>
      </c>
      <c r="B421" s="177" t="s">
        <v>99</v>
      </c>
      <c r="C421" s="177" t="s">
        <v>757</v>
      </c>
      <c r="D421" s="178" t="s">
        <v>268</v>
      </c>
      <c r="E421" s="177" t="s">
        <v>18</v>
      </c>
      <c r="F421" s="177" t="s">
        <v>260</v>
      </c>
      <c r="G421" s="179">
        <f>SUM(H422:H429)</f>
        <v>37.260000000000005</v>
      </c>
      <c r="H421" s="179">
        <f>TRUNC(G421 * 1, 2)</f>
        <v>37.26</v>
      </c>
      <c r="I421" s="180"/>
    </row>
    <row r="422" spans="1:9" ht="30">
      <c r="A422" s="161" t="s">
        <v>669</v>
      </c>
      <c r="B422" s="161" t="s">
        <v>99</v>
      </c>
      <c r="C422" s="161" t="s">
        <v>758</v>
      </c>
      <c r="D422" s="162" t="s">
        <v>759</v>
      </c>
      <c r="E422" s="161" t="s">
        <v>18</v>
      </c>
      <c r="F422" s="161" t="s">
        <v>24</v>
      </c>
      <c r="G422" s="163">
        <v>0.57999999999999996</v>
      </c>
      <c r="H422" s="163">
        <f t="shared" ref="H422:H429" si="12">TRUNC(F422*G422,2)</f>
        <v>0.57999999999999996</v>
      </c>
      <c r="I422" s="164" t="str">
        <f>IFERROR(IF(ROUND(G422, 2) &lt;&gt; ROUND(VLOOKUP("C"&amp;C422,C:G, 5, FALSE), 2), "VALOR AUXILIAR DIVERGENTE", "OK"), "NÃO ENCONTRADO")</f>
        <v>OK</v>
      </c>
    </row>
    <row r="423" spans="1:9" ht="30">
      <c r="A423" s="161" t="s">
        <v>15</v>
      </c>
      <c r="B423" s="161" t="s">
        <v>99</v>
      </c>
      <c r="C423" s="161" t="s">
        <v>690</v>
      </c>
      <c r="D423" s="162" t="s">
        <v>691</v>
      </c>
      <c r="E423" s="161" t="s">
        <v>18</v>
      </c>
      <c r="F423" s="161" t="s">
        <v>24</v>
      </c>
      <c r="G423" s="163">
        <v>1.47</v>
      </c>
      <c r="H423" s="163">
        <f t="shared" si="12"/>
        <v>1.47</v>
      </c>
      <c r="I423" s="164"/>
    </row>
    <row r="424" spans="1:9" ht="30">
      <c r="A424" s="161" t="s">
        <v>15</v>
      </c>
      <c r="B424" s="161" t="s">
        <v>99</v>
      </c>
      <c r="C424" s="161" t="s">
        <v>692</v>
      </c>
      <c r="D424" s="162" t="s">
        <v>693</v>
      </c>
      <c r="E424" s="161" t="s">
        <v>18</v>
      </c>
      <c r="F424" s="161" t="s">
        <v>24</v>
      </c>
      <c r="G424" s="163">
        <v>0.73</v>
      </c>
      <c r="H424" s="163">
        <f t="shared" si="12"/>
        <v>0.73</v>
      </c>
      <c r="I424" s="164"/>
    </row>
    <row r="425" spans="1:9" ht="30">
      <c r="A425" s="161" t="s">
        <v>15</v>
      </c>
      <c r="B425" s="161" t="s">
        <v>99</v>
      </c>
      <c r="C425" s="161" t="s">
        <v>694</v>
      </c>
      <c r="D425" s="162" t="s">
        <v>695</v>
      </c>
      <c r="E425" s="161" t="s">
        <v>18</v>
      </c>
      <c r="F425" s="161" t="s">
        <v>24</v>
      </c>
      <c r="G425" s="163">
        <v>0.11</v>
      </c>
      <c r="H425" s="163">
        <f t="shared" si="12"/>
        <v>0.11</v>
      </c>
      <c r="I425" s="164"/>
    </row>
    <row r="426" spans="1:9" ht="30">
      <c r="A426" s="161" t="s">
        <v>15</v>
      </c>
      <c r="B426" s="161" t="s">
        <v>99</v>
      </c>
      <c r="C426" s="161" t="s">
        <v>696</v>
      </c>
      <c r="D426" s="162" t="s">
        <v>697</v>
      </c>
      <c r="E426" s="161" t="s">
        <v>18</v>
      </c>
      <c r="F426" s="161" t="s">
        <v>24</v>
      </c>
      <c r="G426" s="163">
        <v>1.43</v>
      </c>
      <c r="H426" s="163">
        <f t="shared" si="12"/>
        <v>1.43</v>
      </c>
      <c r="I426" s="164"/>
    </row>
    <row r="427" spans="1:9" ht="30">
      <c r="A427" s="161" t="s">
        <v>15</v>
      </c>
      <c r="B427" s="161" t="s">
        <v>99</v>
      </c>
      <c r="C427" s="161" t="s">
        <v>698</v>
      </c>
      <c r="D427" s="162" t="s">
        <v>699</v>
      </c>
      <c r="E427" s="161" t="s">
        <v>18</v>
      </c>
      <c r="F427" s="161" t="s">
        <v>24</v>
      </c>
      <c r="G427" s="163">
        <v>1.07</v>
      </c>
      <c r="H427" s="163">
        <f t="shared" si="12"/>
        <v>1.07</v>
      </c>
      <c r="I427" s="164"/>
    </row>
    <row r="428" spans="1:9" ht="30">
      <c r="A428" s="161" t="s">
        <v>15</v>
      </c>
      <c r="B428" s="161" t="s">
        <v>99</v>
      </c>
      <c r="C428" s="161" t="s">
        <v>700</v>
      </c>
      <c r="D428" s="162" t="s">
        <v>701</v>
      </c>
      <c r="E428" s="161" t="s">
        <v>18</v>
      </c>
      <c r="F428" s="161" t="s">
        <v>24</v>
      </c>
      <c r="G428" s="163">
        <v>4.4800000000000004</v>
      </c>
      <c r="H428" s="163">
        <f t="shared" si="12"/>
        <v>4.4800000000000004</v>
      </c>
      <c r="I428" s="164"/>
    </row>
    <row r="429" spans="1:9">
      <c r="A429" s="161" t="s">
        <v>15</v>
      </c>
      <c r="B429" s="161" t="s">
        <v>99</v>
      </c>
      <c r="C429" s="161" t="s">
        <v>760</v>
      </c>
      <c r="D429" s="162" t="s">
        <v>761</v>
      </c>
      <c r="E429" s="161" t="s">
        <v>18</v>
      </c>
      <c r="F429" s="161" t="s">
        <v>24</v>
      </c>
      <c r="G429" s="163">
        <v>27.39</v>
      </c>
      <c r="H429" s="163">
        <f t="shared" si="12"/>
        <v>27.39</v>
      </c>
      <c r="I429" s="164"/>
    </row>
    <row r="430" spans="1:9">
      <c r="A430" s="165" t="s">
        <v>29</v>
      </c>
      <c r="B430" s="165" t="s">
        <v>29</v>
      </c>
      <c r="C430" s="165" t="s">
        <v>29</v>
      </c>
      <c r="D430" s="166" t="s">
        <v>29</v>
      </c>
      <c r="E430" s="165" t="s">
        <v>29</v>
      </c>
      <c r="F430" s="165" t="s">
        <v>29</v>
      </c>
      <c r="G430" s="167" t="s">
        <v>29</v>
      </c>
      <c r="H430" s="167" t="s">
        <v>29</v>
      </c>
      <c r="I430" s="168" t="s">
        <v>29</v>
      </c>
    </row>
    <row r="431" spans="1:9" ht="45">
      <c r="A431" s="177" t="s">
        <v>104</v>
      </c>
      <c r="B431" s="177" t="s">
        <v>99</v>
      </c>
      <c r="C431" s="177" t="s">
        <v>762</v>
      </c>
      <c r="D431" s="178" t="s">
        <v>337</v>
      </c>
      <c r="E431" s="177" t="s">
        <v>112</v>
      </c>
      <c r="F431" s="177" t="s">
        <v>260</v>
      </c>
      <c r="G431" s="179">
        <f>SUM(H432:H433)</f>
        <v>0.72</v>
      </c>
      <c r="H431" s="179">
        <f>TRUNC(G431 * 1, 2)</f>
        <v>0.72</v>
      </c>
      <c r="I431" s="180"/>
    </row>
    <row r="432" spans="1:9" ht="45">
      <c r="A432" s="161" t="s">
        <v>669</v>
      </c>
      <c r="B432" s="161" t="s">
        <v>99</v>
      </c>
      <c r="C432" s="161" t="s">
        <v>763</v>
      </c>
      <c r="D432" s="162" t="s">
        <v>764</v>
      </c>
      <c r="E432" s="161" t="s">
        <v>18</v>
      </c>
      <c r="F432" s="161" t="s">
        <v>24</v>
      </c>
      <c r="G432" s="163">
        <v>0.13</v>
      </c>
      <c r="H432" s="163">
        <f>TRUNC(F432*G432,2)</f>
        <v>0.13</v>
      </c>
      <c r="I432" s="164" t="str">
        <f>IFERROR(IF(ROUND(G432, 2) &lt;&gt; ROUND(VLOOKUP("C"&amp;C432,C:G, 5, FALSE), 2), "VALOR AUXILIAR DIVERGENTE", "OK"), "NÃO ENCONTRADO")</f>
        <v>OK</v>
      </c>
    </row>
    <row r="433" spans="1:9" ht="45">
      <c r="A433" s="161" t="s">
        <v>669</v>
      </c>
      <c r="B433" s="161" t="s">
        <v>99</v>
      </c>
      <c r="C433" s="161" t="s">
        <v>766</v>
      </c>
      <c r="D433" s="162" t="s">
        <v>767</v>
      </c>
      <c r="E433" s="161" t="s">
        <v>18</v>
      </c>
      <c r="F433" s="161" t="s">
        <v>24</v>
      </c>
      <c r="G433" s="163">
        <v>0.59</v>
      </c>
      <c r="H433" s="163">
        <f>TRUNC(F433*G433,2)</f>
        <v>0.59</v>
      </c>
      <c r="I433" s="164" t="str">
        <f>IFERROR(IF(ROUND(G433, 2) &lt;&gt; ROUND(VLOOKUP("C"&amp;C433,C:G, 5, FALSE), 2), "VALOR AUXILIAR DIVERGENTE", "OK"), "NÃO ENCONTRADO")</f>
        <v>OK</v>
      </c>
    </row>
    <row r="434" spans="1:9">
      <c r="A434" s="165" t="s">
        <v>29</v>
      </c>
      <c r="B434" s="165" t="s">
        <v>29</v>
      </c>
      <c r="C434" s="165" t="s">
        <v>29</v>
      </c>
      <c r="D434" s="166" t="s">
        <v>29</v>
      </c>
      <c r="E434" s="165" t="s">
        <v>29</v>
      </c>
      <c r="F434" s="165" t="s">
        <v>29</v>
      </c>
      <c r="G434" s="167" t="s">
        <v>29</v>
      </c>
      <c r="H434" s="167" t="s">
        <v>29</v>
      </c>
      <c r="I434" s="168" t="s">
        <v>29</v>
      </c>
    </row>
    <row r="435" spans="1:9" ht="45">
      <c r="A435" s="177" t="s">
        <v>104</v>
      </c>
      <c r="B435" s="177" t="s">
        <v>99</v>
      </c>
      <c r="C435" s="177" t="s">
        <v>769</v>
      </c>
      <c r="D435" s="178" t="s">
        <v>340</v>
      </c>
      <c r="E435" s="177" t="s">
        <v>107</v>
      </c>
      <c r="F435" s="177" t="s">
        <v>260</v>
      </c>
      <c r="G435" s="179">
        <f>SUM(H436:H439)</f>
        <v>3.38</v>
      </c>
      <c r="H435" s="179">
        <f>TRUNC(G435 * 1, 2)</f>
        <v>3.38</v>
      </c>
      <c r="I435" s="180"/>
    </row>
    <row r="436" spans="1:9" ht="45">
      <c r="A436" s="161" t="s">
        <v>669</v>
      </c>
      <c r="B436" s="161" t="s">
        <v>99</v>
      </c>
      <c r="C436" s="161" t="s">
        <v>770</v>
      </c>
      <c r="D436" s="162" t="s">
        <v>771</v>
      </c>
      <c r="E436" s="161" t="s">
        <v>18</v>
      </c>
      <c r="F436" s="161" t="s">
        <v>24</v>
      </c>
      <c r="G436" s="163">
        <v>2.2000000000000002</v>
      </c>
      <c r="H436" s="163">
        <f>TRUNC(F436*G436,2)</f>
        <v>2.2000000000000002</v>
      </c>
      <c r="I436" s="164" t="str">
        <f>IFERROR(IF(ROUND(G436, 2) &lt;&gt; ROUND(VLOOKUP("C"&amp;C436,C:G, 5, FALSE), 2), "VALOR AUXILIAR DIVERGENTE", "OK"), "NÃO ENCONTRADO")</f>
        <v>OK</v>
      </c>
    </row>
    <row r="437" spans="1:9" ht="45">
      <c r="A437" s="161" t="s">
        <v>669</v>
      </c>
      <c r="B437" s="161" t="s">
        <v>99</v>
      </c>
      <c r="C437" s="161" t="s">
        <v>772</v>
      </c>
      <c r="D437" s="162" t="s">
        <v>773</v>
      </c>
      <c r="E437" s="161" t="s">
        <v>18</v>
      </c>
      <c r="F437" s="161" t="s">
        <v>24</v>
      </c>
      <c r="G437" s="163">
        <v>0.46</v>
      </c>
      <c r="H437" s="163">
        <f>TRUNC(F437*G437,2)</f>
        <v>0.46</v>
      </c>
      <c r="I437" s="164" t="str">
        <f>IFERROR(IF(ROUND(G437, 2) &lt;&gt; ROUND(VLOOKUP("C"&amp;C437,C:G, 5, FALSE), 2), "VALOR AUXILIAR DIVERGENTE", "OK"), "NÃO ENCONTRADO")</f>
        <v>OK</v>
      </c>
    </row>
    <row r="438" spans="1:9" ht="45">
      <c r="A438" s="161" t="s">
        <v>669</v>
      </c>
      <c r="B438" s="161" t="s">
        <v>99</v>
      </c>
      <c r="C438" s="161" t="s">
        <v>763</v>
      </c>
      <c r="D438" s="162" t="s">
        <v>764</v>
      </c>
      <c r="E438" s="161" t="s">
        <v>18</v>
      </c>
      <c r="F438" s="161" t="s">
        <v>24</v>
      </c>
      <c r="G438" s="163">
        <v>0.13</v>
      </c>
      <c r="H438" s="163">
        <f>TRUNC(F438*G438,2)</f>
        <v>0.13</v>
      </c>
      <c r="I438" s="164" t="str">
        <f>IFERROR(IF(ROUND(G438, 2) &lt;&gt; ROUND(VLOOKUP("C"&amp;C438,C:G, 5, FALSE), 2), "VALOR AUXILIAR DIVERGENTE", "OK"), "NÃO ENCONTRADO")</f>
        <v>OK</v>
      </c>
    </row>
    <row r="439" spans="1:9" ht="45">
      <c r="A439" s="161" t="s">
        <v>669</v>
      </c>
      <c r="B439" s="161" t="s">
        <v>99</v>
      </c>
      <c r="C439" s="161" t="s">
        <v>766</v>
      </c>
      <c r="D439" s="162" t="s">
        <v>767</v>
      </c>
      <c r="E439" s="161" t="s">
        <v>18</v>
      </c>
      <c r="F439" s="161" t="s">
        <v>24</v>
      </c>
      <c r="G439" s="163">
        <v>0.59</v>
      </c>
      <c r="H439" s="163">
        <f>TRUNC(F439*G439,2)</f>
        <v>0.59</v>
      </c>
      <c r="I439" s="164" t="str">
        <f>IFERROR(IF(ROUND(G439, 2) &lt;&gt; ROUND(VLOOKUP("C"&amp;C439,C:G, 5, FALSE), 2), "VALOR AUXILIAR DIVERGENTE", "OK"), "NÃO ENCONTRADO")</f>
        <v>OK</v>
      </c>
    </row>
    <row r="440" spans="1:9">
      <c r="A440" s="165" t="s">
        <v>29</v>
      </c>
      <c r="B440" s="165" t="s">
        <v>29</v>
      </c>
      <c r="C440" s="165" t="s">
        <v>29</v>
      </c>
      <c r="D440" s="166" t="s">
        <v>29</v>
      </c>
      <c r="E440" s="165" t="s">
        <v>29</v>
      </c>
      <c r="F440" s="165" t="s">
        <v>29</v>
      </c>
      <c r="G440" s="167" t="s">
        <v>29</v>
      </c>
      <c r="H440" s="167" t="s">
        <v>29</v>
      </c>
      <c r="I440" s="168" t="s">
        <v>29</v>
      </c>
    </row>
    <row r="441" spans="1:9">
      <c r="A441" s="177" t="s">
        <v>104</v>
      </c>
      <c r="B441" s="177" t="s">
        <v>99</v>
      </c>
      <c r="C441" s="177" t="s">
        <v>774</v>
      </c>
      <c r="D441" s="178" t="s">
        <v>405</v>
      </c>
      <c r="E441" s="177" t="s">
        <v>18</v>
      </c>
      <c r="F441" s="177" t="s">
        <v>260</v>
      </c>
      <c r="G441" s="179">
        <f>SUM(H442:H449)</f>
        <v>45.129999999999995</v>
      </c>
      <c r="H441" s="179">
        <f>TRUNC(G441 * 1, 2)</f>
        <v>45.13</v>
      </c>
      <c r="I441" s="180"/>
    </row>
    <row r="442" spans="1:9" ht="30">
      <c r="A442" s="161" t="s">
        <v>669</v>
      </c>
      <c r="B442" s="161" t="s">
        <v>99</v>
      </c>
      <c r="C442" s="161" t="s">
        <v>775</v>
      </c>
      <c r="D442" s="162" t="s">
        <v>776</v>
      </c>
      <c r="E442" s="161" t="s">
        <v>18</v>
      </c>
      <c r="F442" s="161" t="s">
        <v>24</v>
      </c>
      <c r="G442" s="163">
        <v>1.28</v>
      </c>
      <c r="H442" s="163">
        <f t="shared" ref="H442:H449" si="13">TRUNC(F442*G442,2)</f>
        <v>1.28</v>
      </c>
      <c r="I442" s="164" t="str">
        <f>IFERROR(IF(ROUND(G442, 2) &lt;&gt; ROUND(VLOOKUP("C"&amp;C442,C:G, 5, FALSE), 2), "VALOR AUXILIAR DIVERGENTE", "OK"), "NÃO ENCONTRADO")</f>
        <v>OK</v>
      </c>
    </row>
    <row r="443" spans="1:9" ht="30">
      <c r="A443" s="161" t="s">
        <v>15</v>
      </c>
      <c r="B443" s="161" t="s">
        <v>99</v>
      </c>
      <c r="C443" s="161" t="s">
        <v>777</v>
      </c>
      <c r="D443" s="162" t="s">
        <v>778</v>
      </c>
      <c r="E443" s="161" t="s">
        <v>18</v>
      </c>
      <c r="F443" s="161" t="s">
        <v>24</v>
      </c>
      <c r="G443" s="163">
        <v>1.38</v>
      </c>
      <c r="H443" s="163">
        <f t="shared" si="13"/>
        <v>1.38</v>
      </c>
      <c r="I443" s="164"/>
    </row>
    <row r="444" spans="1:9" ht="30">
      <c r="A444" s="161" t="s">
        <v>15</v>
      </c>
      <c r="B444" s="161" t="s">
        <v>99</v>
      </c>
      <c r="C444" s="161" t="s">
        <v>779</v>
      </c>
      <c r="D444" s="162" t="s">
        <v>780</v>
      </c>
      <c r="E444" s="161" t="s">
        <v>18</v>
      </c>
      <c r="F444" s="161" t="s">
        <v>24</v>
      </c>
      <c r="G444" s="163">
        <v>0.83</v>
      </c>
      <c r="H444" s="163">
        <f t="shared" si="13"/>
        <v>0.83</v>
      </c>
      <c r="I444" s="164"/>
    </row>
    <row r="445" spans="1:9" ht="30">
      <c r="A445" s="161" t="s">
        <v>15</v>
      </c>
      <c r="B445" s="161" t="s">
        <v>99</v>
      </c>
      <c r="C445" s="161" t="s">
        <v>694</v>
      </c>
      <c r="D445" s="162" t="s">
        <v>695</v>
      </c>
      <c r="E445" s="161" t="s">
        <v>18</v>
      </c>
      <c r="F445" s="161" t="s">
        <v>24</v>
      </c>
      <c r="G445" s="163">
        <v>0.11</v>
      </c>
      <c r="H445" s="163">
        <f t="shared" si="13"/>
        <v>0.11</v>
      </c>
      <c r="I445" s="164"/>
    </row>
    <row r="446" spans="1:9" ht="30">
      <c r="A446" s="161" t="s">
        <v>15</v>
      </c>
      <c r="B446" s="161" t="s">
        <v>99</v>
      </c>
      <c r="C446" s="161" t="s">
        <v>696</v>
      </c>
      <c r="D446" s="162" t="s">
        <v>697</v>
      </c>
      <c r="E446" s="161" t="s">
        <v>18</v>
      </c>
      <c r="F446" s="161" t="s">
        <v>24</v>
      </c>
      <c r="G446" s="163">
        <v>1.43</v>
      </c>
      <c r="H446" s="163">
        <f t="shared" si="13"/>
        <v>1.43</v>
      </c>
      <c r="I446" s="164"/>
    </row>
    <row r="447" spans="1:9" ht="30">
      <c r="A447" s="161" t="s">
        <v>15</v>
      </c>
      <c r="B447" s="161" t="s">
        <v>99</v>
      </c>
      <c r="C447" s="161" t="s">
        <v>698</v>
      </c>
      <c r="D447" s="162" t="s">
        <v>699</v>
      </c>
      <c r="E447" s="161" t="s">
        <v>18</v>
      </c>
      <c r="F447" s="161" t="s">
        <v>24</v>
      </c>
      <c r="G447" s="163">
        <v>1.07</v>
      </c>
      <c r="H447" s="163">
        <f t="shared" si="13"/>
        <v>1.07</v>
      </c>
      <c r="I447" s="164"/>
    </row>
    <row r="448" spans="1:9" ht="30">
      <c r="A448" s="161" t="s">
        <v>15</v>
      </c>
      <c r="B448" s="161" t="s">
        <v>99</v>
      </c>
      <c r="C448" s="161" t="s">
        <v>700</v>
      </c>
      <c r="D448" s="162" t="s">
        <v>701</v>
      </c>
      <c r="E448" s="161" t="s">
        <v>18</v>
      </c>
      <c r="F448" s="161" t="s">
        <v>24</v>
      </c>
      <c r="G448" s="163">
        <v>4.4800000000000004</v>
      </c>
      <c r="H448" s="163">
        <f t="shared" si="13"/>
        <v>4.4800000000000004</v>
      </c>
      <c r="I448" s="164"/>
    </row>
    <row r="449" spans="1:9">
      <c r="A449" s="161" t="s">
        <v>15</v>
      </c>
      <c r="B449" s="161" t="s">
        <v>99</v>
      </c>
      <c r="C449" s="161" t="s">
        <v>781</v>
      </c>
      <c r="D449" s="162" t="s">
        <v>782</v>
      </c>
      <c r="E449" s="161" t="s">
        <v>18</v>
      </c>
      <c r="F449" s="161" t="s">
        <v>24</v>
      </c>
      <c r="G449" s="163">
        <v>34.549999999999997</v>
      </c>
      <c r="H449" s="163">
        <f t="shared" si="13"/>
        <v>34.549999999999997</v>
      </c>
      <c r="I449" s="164"/>
    </row>
    <row r="450" spans="1:9">
      <c r="A450" s="165" t="s">
        <v>29</v>
      </c>
      <c r="B450" s="165" t="s">
        <v>29</v>
      </c>
      <c r="C450" s="165" t="s">
        <v>29</v>
      </c>
      <c r="D450" s="166" t="s">
        <v>29</v>
      </c>
      <c r="E450" s="165" t="s">
        <v>29</v>
      </c>
      <c r="F450" s="165" t="s">
        <v>29</v>
      </c>
      <c r="G450" s="167" t="s">
        <v>29</v>
      </c>
      <c r="H450" s="167" t="s">
        <v>29</v>
      </c>
      <c r="I450" s="168" t="s">
        <v>29</v>
      </c>
    </row>
    <row r="451" spans="1:9" ht="30">
      <c r="A451" s="177" t="s">
        <v>104</v>
      </c>
      <c r="B451" s="177" t="s">
        <v>99</v>
      </c>
      <c r="C451" s="177" t="s">
        <v>783</v>
      </c>
      <c r="D451" s="178" t="s">
        <v>410</v>
      </c>
      <c r="E451" s="177" t="s">
        <v>18</v>
      </c>
      <c r="F451" s="177" t="s">
        <v>260</v>
      </c>
      <c r="G451" s="179">
        <f>SUM(H452:H459)</f>
        <v>35.299999999999997</v>
      </c>
      <c r="H451" s="179">
        <f>TRUNC(G451 * 1, 2)</f>
        <v>35.299999999999997</v>
      </c>
      <c r="I451" s="180"/>
    </row>
    <row r="452" spans="1:9" ht="45">
      <c r="A452" s="161" t="s">
        <v>669</v>
      </c>
      <c r="B452" s="161" t="s">
        <v>99</v>
      </c>
      <c r="C452" s="161" t="s">
        <v>784</v>
      </c>
      <c r="D452" s="162" t="s">
        <v>785</v>
      </c>
      <c r="E452" s="161" t="s">
        <v>18</v>
      </c>
      <c r="F452" s="161" t="s">
        <v>24</v>
      </c>
      <c r="G452" s="163">
        <v>0.93</v>
      </c>
      <c r="H452" s="163">
        <f t="shared" ref="H452:H459" si="14">TRUNC(F452*G452,2)</f>
        <v>0.93</v>
      </c>
      <c r="I452" s="164" t="str">
        <f>IFERROR(IF(ROUND(G452, 2) &lt;&gt; ROUND(VLOOKUP("C"&amp;C452,C:G, 5, FALSE), 2), "VALOR AUXILIAR DIVERGENTE", "OK"), "NÃO ENCONTRADO")</f>
        <v>OK</v>
      </c>
    </row>
    <row r="453" spans="1:9" ht="30">
      <c r="A453" s="161" t="s">
        <v>15</v>
      </c>
      <c r="B453" s="161" t="s">
        <v>99</v>
      </c>
      <c r="C453" s="161" t="s">
        <v>777</v>
      </c>
      <c r="D453" s="162" t="s">
        <v>778</v>
      </c>
      <c r="E453" s="161" t="s">
        <v>18</v>
      </c>
      <c r="F453" s="161" t="s">
        <v>24</v>
      </c>
      <c r="G453" s="163">
        <v>1.38</v>
      </c>
      <c r="H453" s="163">
        <f t="shared" si="14"/>
        <v>1.38</v>
      </c>
      <c r="I453" s="164"/>
    </row>
    <row r="454" spans="1:9" ht="30">
      <c r="A454" s="161" t="s">
        <v>15</v>
      </c>
      <c r="B454" s="161" t="s">
        <v>99</v>
      </c>
      <c r="C454" s="161" t="s">
        <v>779</v>
      </c>
      <c r="D454" s="162" t="s">
        <v>780</v>
      </c>
      <c r="E454" s="161" t="s">
        <v>18</v>
      </c>
      <c r="F454" s="161" t="s">
        <v>24</v>
      </c>
      <c r="G454" s="163">
        <v>0.83</v>
      </c>
      <c r="H454" s="163">
        <f t="shared" si="14"/>
        <v>0.83</v>
      </c>
      <c r="I454" s="164"/>
    </row>
    <row r="455" spans="1:9" ht="30">
      <c r="A455" s="161" t="s">
        <v>15</v>
      </c>
      <c r="B455" s="161" t="s">
        <v>99</v>
      </c>
      <c r="C455" s="161" t="s">
        <v>694</v>
      </c>
      <c r="D455" s="162" t="s">
        <v>695</v>
      </c>
      <c r="E455" s="161" t="s">
        <v>18</v>
      </c>
      <c r="F455" s="161" t="s">
        <v>24</v>
      </c>
      <c r="G455" s="163">
        <v>0.11</v>
      </c>
      <c r="H455" s="163">
        <f t="shared" si="14"/>
        <v>0.11</v>
      </c>
      <c r="I455" s="164"/>
    </row>
    <row r="456" spans="1:9" ht="30">
      <c r="A456" s="161" t="s">
        <v>15</v>
      </c>
      <c r="B456" s="161" t="s">
        <v>99</v>
      </c>
      <c r="C456" s="161" t="s">
        <v>696</v>
      </c>
      <c r="D456" s="162" t="s">
        <v>697</v>
      </c>
      <c r="E456" s="161" t="s">
        <v>18</v>
      </c>
      <c r="F456" s="161" t="s">
        <v>24</v>
      </c>
      <c r="G456" s="163">
        <v>1.43</v>
      </c>
      <c r="H456" s="163">
        <f t="shared" si="14"/>
        <v>1.43</v>
      </c>
      <c r="I456" s="164"/>
    </row>
    <row r="457" spans="1:9" ht="30">
      <c r="A457" s="161" t="s">
        <v>15</v>
      </c>
      <c r="B457" s="161" t="s">
        <v>99</v>
      </c>
      <c r="C457" s="161" t="s">
        <v>698</v>
      </c>
      <c r="D457" s="162" t="s">
        <v>699</v>
      </c>
      <c r="E457" s="161" t="s">
        <v>18</v>
      </c>
      <c r="F457" s="161" t="s">
        <v>24</v>
      </c>
      <c r="G457" s="163">
        <v>1.07</v>
      </c>
      <c r="H457" s="163">
        <f t="shared" si="14"/>
        <v>1.07</v>
      </c>
      <c r="I457" s="164"/>
    </row>
    <row r="458" spans="1:9" ht="30">
      <c r="A458" s="161" t="s">
        <v>15</v>
      </c>
      <c r="B458" s="161" t="s">
        <v>99</v>
      </c>
      <c r="C458" s="161" t="s">
        <v>700</v>
      </c>
      <c r="D458" s="162" t="s">
        <v>701</v>
      </c>
      <c r="E458" s="161" t="s">
        <v>18</v>
      </c>
      <c r="F458" s="161" t="s">
        <v>24</v>
      </c>
      <c r="G458" s="163">
        <v>4.4800000000000004</v>
      </c>
      <c r="H458" s="163">
        <f t="shared" si="14"/>
        <v>4.4800000000000004</v>
      </c>
      <c r="I458" s="164"/>
    </row>
    <row r="459" spans="1:9">
      <c r="A459" s="161" t="s">
        <v>15</v>
      </c>
      <c r="B459" s="161" t="s">
        <v>99</v>
      </c>
      <c r="C459" s="161" t="s">
        <v>786</v>
      </c>
      <c r="D459" s="162" t="s">
        <v>787</v>
      </c>
      <c r="E459" s="161" t="s">
        <v>18</v>
      </c>
      <c r="F459" s="161" t="s">
        <v>24</v>
      </c>
      <c r="G459" s="163">
        <v>25.07</v>
      </c>
      <c r="H459" s="163">
        <f t="shared" si="14"/>
        <v>25.07</v>
      </c>
      <c r="I459" s="164"/>
    </row>
    <row r="460" spans="1:9">
      <c r="A460" s="165" t="s">
        <v>29</v>
      </c>
      <c r="B460" s="165" t="s">
        <v>29</v>
      </c>
      <c r="C460" s="165" t="s">
        <v>29</v>
      </c>
      <c r="D460" s="166" t="s">
        <v>29</v>
      </c>
      <c r="E460" s="165" t="s">
        <v>29</v>
      </c>
      <c r="F460" s="165" t="s">
        <v>29</v>
      </c>
      <c r="G460" s="167" t="s">
        <v>29</v>
      </c>
      <c r="H460" s="167" t="s">
        <v>29</v>
      </c>
      <c r="I460" s="168" t="s">
        <v>29</v>
      </c>
    </row>
    <row r="461" spans="1:9" ht="60">
      <c r="A461" s="177" t="s">
        <v>104</v>
      </c>
      <c r="B461" s="177" t="s">
        <v>99</v>
      </c>
      <c r="C461" s="177" t="s">
        <v>788</v>
      </c>
      <c r="D461" s="178" t="s">
        <v>458</v>
      </c>
      <c r="E461" s="177" t="s">
        <v>227</v>
      </c>
      <c r="F461" s="177" t="s">
        <v>260</v>
      </c>
      <c r="G461" s="179">
        <f>SUM(H462:H464)</f>
        <v>25.310000000000002</v>
      </c>
      <c r="H461" s="179">
        <f>TRUNC(G461 * 1, 2)</f>
        <v>25.31</v>
      </c>
      <c r="I461" s="180"/>
    </row>
    <row r="462" spans="1:9">
      <c r="A462" s="161" t="s">
        <v>669</v>
      </c>
      <c r="B462" s="161" t="s">
        <v>99</v>
      </c>
      <c r="C462" s="161" t="s">
        <v>404</v>
      </c>
      <c r="D462" s="162" t="s">
        <v>405</v>
      </c>
      <c r="E462" s="161" t="s">
        <v>18</v>
      </c>
      <c r="F462" s="161" t="s">
        <v>789</v>
      </c>
      <c r="G462" s="163">
        <v>45.13</v>
      </c>
      <c r="H462" s="163">
        <f>TRUNC(F462*G462,2)</f>
        <v>8.4</v>
      </c>
      <c r="I462" s="164" t="str">
        <f>IFERROR(IF(ROUND(G462, 2) &lt;&gt; ROUND(VLOOKUP("C"&amp;C462,C:G, 5, FALSE), 2), "VALOR AUXILIAR DIVERGENTE", "OK"), "NÃO ENCONTRADO")</f>
        <v>OK</v>
      </c>
    </row>
    <row r="463" spans="1:9" ht="30">
      <c r="A463" s="161" t="s">
        <v>669</v>
      </c>
      <c r="B463" s="161" t="s">
        <v>99</v>
      </c>
      <c r="C463" s="161" t="s">
        <v>409</v>
      </c>
      <c r="D463" s="162" t="s">
        <v>410</v>
      </c>
      <c r="E463" s="161" t="s">
        <v>18</v>
      </c>
      <c r="F463" s="161" t="s">
        <v>789</v>
      </c>
      <c r="G463" s="163">
        <v>35.299999999999997</v>
      </c>
      <c r="H463" s="163">
        <f>TRUNC(F463*G463,2)</f>
        <v>6.57</v>
      </c>
      <c r="I463" s="164" t="str">
        <f>IFERROR(IF(ROUND(G463, 2) &lt;&gt; ROUND(VLOOKUP("C"&amp;C463,C:G, 5, FALSE), 2), "VALOR AUXILIAR DIVERGENTE", "OK"), "NÃO ENCONTRADO")</f>
        <v>OK</v>
      </c>
    </row>
    <row r="464" spans="1:9" ht="30">
      <c r="A464" s="161" t="s">
        <v>15</v>
      </c>
      <c r="B464" s="161" t="s">
        <v>99</v>
      </c>
      <c r="C464" s="161" t="s">
        <v>790</v>
      </c>
      <c r="D464" s="162" t="s">
        <v>791</v>
      </c>
      <c r="E464" s="161" t="s">
        <v>227</v>
      </c>
      <c r="F464" s="161" t="s">
        <v>24</v>
      </c>
      <c r="G464" s="163">
        <v>10.34</v>
      </c>
      <c r="H464" s="163">
        <f>TRUNC(F464*G464,2)</f>
        <v>10.34</v>
      </c>
      <c r="I464" s="164"/>
    </row>
    <row r="465" spans="1:9">
      <c r="A465" s="165" t="s">
        <v>29</v>
      </c>
      <c r="B465" s="165" t="s">
        <v>29</v>
      </c>
      <c r="C465" s="165" t="s">
        <v>29</v>
      </c>
      <c r="D465" s="166" t="s">
        <v>29</v>
      </c>
      <c r="E465" s="165" t="s">
        <v>29</v>
      </c>
      <c r="F465" s="165" t="s">
        <v>29</v>
      </c>
      <c r="G465" s="167" t="s">
        <v>29</v>
      </c>
      <c r="H465" s="167" t="s">
        <v>29</v>
      </c>
      <c r="I465" s="168" t="s">
        <v>29</v>
      </c>
    </row>
    <row r="466" spans="1:9" ht="75">
      <c r="A466" s="177" t="s">
        <v>104</v>
      </c>
      <c r="B466" s="177" t="s">
        <v>99</v>
      </c>
      <c r="C466" s="177" t="s">
        <v>792</v>
      </c>
      <c r="D466" s="178" t="s">
        <v>460</v>
      </c>
      <c r="E466" s="177" t="s">
        <v>227</v>
      </c>
      <c r="F466" s="177" t="s">
        <v>260</v>
      </c>
      <c r="G466" s="179">
        <f>SUM(H467:H471)</f>
        <v>731.05</v>
      </c>
      <c r="H466" s="179">
        <f>TRUNC(G466 * 1, 2)</f>
        <v>731.05</v>
      </c>
      <c r="I466" s="180"/>
    </row>
    <row r="467" spans="1:9">
      <c r="A467" s="161" t="s">
        <v>669</v>
      </c>
      <c r="B467" s="161" t="s">
        <v>99</v>
      </c>
      <c r="C467" s="161" t="s">
        <v>404</v>
      </c>
      <c r="D467" s="162" t="s">
        <v>405</v>
      </c>
      <c r="E467" s="161" t="s">
        <v>18</v>
      </c>
      <c r="F467" s="161" t="s">
        <v>793</v>
      </c>
      <c r="G467" s="163">
        <v>45.13</v>
      </c>
      <c r="H467" s="163">
        <f>TRUNC(F467*G467,2)</f>
        <v>185.8</v>
      </c>
      <c r="I467" s="164" t="str">
        <f>IFERROR(IF(ROUND(G467, 2) &lt;&gt; ROUND(VLOOKUP("C"&amp;C467,C:G, 5, FALSE), 2), "VALOR AUXILIAR DIVERGENTE", "OK"), "NÃO ENCONTRADO")</f>
        <v>OK</v>
      </c>
    </row>
    <row r="468" spans="1:9" ht="30">
      <c r="A468" s="161" t="s">
        <v>669</v>
      </c>
      <c r="B468" s="161" t="s">
        <v>99</v>
      </c>
      <c r="C468" s="161" t="s">
        <v>409</v>
      </c>
      <c r="D468" s="162" t="s">
        <v>410</v>
      </c>
      <c r="E468" s="161" t="s">
        <v>18</v>
      </c>
      <c r="F468" s="161" t="s">
        <v>794</v>
      </c>
      <c r="G468" s="163">
        <v>35.299999999999997</v>
      </c>
      <c r="H468" s="163">
        <f>TRUNC(F468*G468,2)</f>
        <v>32.29</v>
      </c>
      <c r="I468" s="164" t="str">
        <f>IFERROR(IF(ROUND(G468, 2) &lt;&gt; ROUND(VLOOKUP("C"&amp;C468,C:G, 5, FALSE), 2), "VALOR AUXILIAR DIVERGENTE", "OK"), "NÃO ENCONTRADO")</f>
        <v>OK</v>
      </c>
    </row>
    <row r="469" spans="1:9" ht="75">
      <c r="A469" s="161" t="s">
        <v>669</v>
      </c>
      <c r="B469" s="161" t="s">
        <v>99</v>
      </c>
      <c r="C469" s="161" t="s">
        <v>597</v>
      </c>
      <c r="D469" s="162" t="s">
        <v>598</v>
      </c>
      <c r="E469" s="161" t="s">
        <v>112</v>
      </c>
      <c r="F469" s="161" t="s">
        <v>795</v>
      </c>
      <c r="G469" s="163">
        <v>86.83</v>
      </c>
      <c r="H469" s="163">
        <f>TRUNC(F469*G469,2)</f>
        <v>85.65</v>
      </c>
      <c r="I469" s="164" t="str">
        <f>IFERROR(IF(ROUND(G469, 2) &lt;&gt; ROUND(VLOOKUP("C"&amp;C469,C:G, 5, FALSE), 2), "VALOR AUXILIAR DIVERGENTE", "OK"), "NÃO ENCONTRADO")</f>
        <v>OK</v>
      </c>
    </row>
    <row r="470" spans="1:9" ht="75">
      <c r="A470" s="161" t="s">
        <v>669</v>
      </c>
      <c r="B470" s="161" t="s">
        <v>99</v>
      </c>
      <c r="C470" s="161" t="s">
        <v>600</v>
      </c>
      <c r="D470" s="162" t="s">
        <v>601</v>
      </c>
      <c r="E470" s="161" t="s">
        <v>107</v>
      </c>
      <c r="F470" s="161" t="s">
        <v>796</v>
      </c>
      <c r="G470" s="163">
        <v>306.3</v>
      </c>
      <c r="H470" s="163">
        <f>TRUNC(F470*G470,2)</f>
        <v>22.4</v>
      </c>
      <c r="I470" s="164" t="str">
        <f>IFERROR(IF(ROUND(G470, 2) &lt;&gt; ROUND(VLOOKUP("C"&amp;C470,C:G, 5, FALSE), 2), "VALOR AUXILIAR DIVERGENTE", "OK"), "NÃO ENCONTRADO")</f>
        <v>OK</v>
      </c>
    </row>
    <row r="471" spans="1:9">
      <c r="A471" s="161" t="s">
        <v>15</v>
      </c>
      <c r="B471" s="161" t="s">
        <v>99</v>
      </c>
      <c r="C471" s="161" t="s">
        <v>797</v>
      </c>
      <c r="D471" s="162" t="s">
        <v>798</v>
      </c>
      <c r="E471" s="161" t="s">
        <v>27</v>
      </c>
      <c r="F471" s="161" t="s">
        <v>799</v>
      </c>
      <c r="G471" s="163">
        <v>44.99</v>
      </c>
      <c r="H471" s="163">
        <f>TRUNC(F471*G471,2)</f>
        <v>404.91</v>
      </c>
      <c r="I471" s="164"/>
    </row>
    <row r="472" spans="1:9">
      <c r="A472" s="165" t="s">
        <v>29</v>
      </c>
      <c r="B472" s="165" t="s">
        <v>29</v>
      </c>
      <c r="C472" s="165" t="s">
        <v>29</v>
      </c>
      <c r="D472" s="166" t="s">
        <v>29</v>
      </c>
      <c r="E472" s="165" t="s">
        <v>29</v>
      </c>
      <c r="F472" s="165" t="s">
        <v>29</v>
      </c>
      <c r="G472" s="167" t="s">
        <v>29</v>
      </c>
      <c r="H472" s="167" t="s">
        <v>29</v>
      </c>
      <c r="I472" s="168" t="s">
        <v>29</v>
      </c>
    </row>
    <row r="473" spans="1:9" ht="30">
      <c r="A473" s="177" t="s">
        <v>104</v>
      </c>
      <c r="B473" s="177" t="s">
        <v>99</v>
      </c>
      <c r="C473" s="177" t="s">
        <v>800</v>
      </c>
      <c r="D473" s="178" t="s">
        <v>462</v>
      </c>
      <c r="E473" s="177" t="s">
        <v>227</v>
      </c>
      <c r="F473" s="177" t="s">
        <v>260</v>
      </c>
      <c r="G473" s="179">
        <f>SUM(H474:H476)</f>
        <v>131.16</v>
      </c>
      <c r="H473" s="179">
        <f>TRUNC(G473 * 1, 2)</f>
        <v>131.16</v>
      </c>
      <c r="I473" s="180"/>
    </row>
    <row r="474" spans="1:9">
      <c r="A474" s="161" t="s">
        <v>669</v>
      </c>
      <c r="B474" s="161" t="s">
        <v>99</v>
      </c>
      <c r="C474" s="161" t="s">
        <v>404</v>
      </c>
      <c r="D474" s="162" t="s">
        <v>405</v>
      </c>
      <c r="E474" s="161" t="s">
        <v>18</v>
      </c>
      <c r="F474" s="161" t="s">
        <v>801</v>
      </c>
      <c r="G474" s="163">
        <v>45.13</v>
      </c>
      <c r="H474" s="163">
        <f>TRUNC(F474*G474,2)</f>
        <v>17.510000000000002</v>
      </c>
      <c r="I474" s="164" t="str">
        <f>IFERROR(IF(ROUND(G474, 2) &lt;&gt; ROUND(VLOOKUP("C"&amp;C474,C:G, 5, FALSE), 2), "VALOR AUXILIAR DIVERGENTE", "OK"), "NÃO ENCONTRADO")</f>
        <v>OK</v>
      </c>
    </row>
    <row r="475" spans="1:9" ht="30">
      <c r="A475" s="161" t="s">
        <v>669</v>
      </c>
      <c r="B475" s="161" t="s">
        <v>99</v>
      </c>
      <c r="C475" s="161" t="s">
        <v>409</v>
      </c>
      <c r="D475" s="162" t="s">
        <v>410</v>
      </c>
      <c r="E475" s="161" t="s">
        <v>18</v>
      </c>
      <c r="F475" s="161" t="s">
        <v>801</v>
      </c>
      <c r="G475" s="163">
        <v>35.299999999999997</v>
      </c>
      <c r="H475" s="163">
        <f>TRUNC(F475*G475,2)</f>
        <v>13.7</v>
      </c>
      <c r="I475" s="164" t="str">
        <f>IFERROR(IF(ROUND(G475, 2) &lt;&gt; ROUND(VLOOKUP("C"&amp;C475,C:G, 5, FALSE), 2), "VALOR AUXILIAR DIVERGENTE", "OK"), "NÃO ENCONTRADO")</f>
        <v>OK</v>
      </c>
    </row>
    <row r="476" spans="1:9" ht="45">
      <c r="A476" s="161" t="s">
        <v>15</v>
      </c>
      <c r="B476" s="161" t="s">
        <v>99</v>
      </c>
      <c r="C476" s="161" t="s">
        <v>802</v>
      </c>
      <c r="D476" s="162" t="s">
        <v>803</v>
      </c>
      <c r="E476" s="161" t="s">
        <v>227</v>
      </c>
      <c r="F476" s="161" t="s">
        <v>24</v>
      </c>
      <c r="G476" s="163">
        <v>99.95</v>
      </c>
      <c r="H476" s="163">
        <f>TRUNC(F476*G476,2)</f>
        <v>99.95</v>
      </c>
      <c r="I476" s="164"/>
    </row>
    <row r="477" spans="1:9">
      <c r="A477" s="165" t="s">
        <v>29</v>
      </c>
      <c r="B477" s="165" t="s">
        <v>29</v>
      </c>
      <c r="C477" s="165" t="s">
        <v>29</v>
      </c>
      <c r="D477" s="166" t="s">
        <v>29</v>
      </c>
      <c r="E477" s="165" t="s">
        <v>29</v>
      </c>
      <c r="F477" s="165" t="s">
        <v>29</v>
      </c>
      <c r="G477" s="167" t="s">
        <v>29</v>
      </c>
      <c r="H477" s="167" t="s">
        <v>29</v>
      </c>
      <c r="I477" s="168" t="s">
        <v>29</v>
      </c>
    </row>
    <row r="478" spans="1:9" ht="30">
      <c r="A478" s="177" t="s">
        <v>104</v>
      </c>
      <c r="B478" s="177" t="s">
        <v>99</v>
      </c>
      <c r="C478" s="177" t="s">
        <v>804</v>
      </c>
      <c r="D478" s="178" t="s">
        <v>464</v>
      </c>
      <c r="E478" s="177" t="s">
        <v>27</v>
      </c>
      <c r="F478" s="177" t="s">
        <v>260</v>
      </c>
      <c r="G478" s="179">
        <f>SUM(H479:H481)</f>
        <v>69.940000000000012</v>
      </c>
      <c r="H478" s="179">
        <f>TRUNC(G478 * 1, 2)</f>
        <v>69.94</v>
      </c>
      <c r="I478" s="180"/>
    </row>
    <row r="479" spans="1:9">
      <c r="A479" s="161" t="s">
        <v>669</v>
      </c>
      <c r="B479" s="161" t="s">
        <v>99</v>
      </c>
      <c r="C479" s="161" t="s">
        <v>404</v>
      </c>
      <c r="D479" s="162" t="s">
        <v>405</v>
      </c>
      <c r="E479" s="161" t="s">
        <v>18</v>
      </c>
      <c r="F479" s="161" t="s">
        <v>805</v>
      </c>
      <c r="G479" s="163">
        <v>45.13</v>
      </c>
      <c r="H479" s="163">
        <f>TRUNC(F479*G479,2)</f>
        <v>1.49</v>
      </c>
      <c r="I479" s="164" t="str">
        <f>IFERROR(IF(ROUND(G479, 2) &lt;&gt; ROUND(VLOOKUP("C"&amp;C479,C:G, 5, FALSE), 2), "VALOR AUXILIAR DIVERGENTE", "OK"), "NÃO ENCONTRADO")</f>
        <v>OK</v>
      </c>
    </row>
    <row r="480" spans="1:9" ht="30">
      <c r="A480" s="161" t="s">
        <v>669</v>
      </c>
      <c r="B480" s="161" t="s">
        <v>99</v>
      </c>
      <c r="C480" s="161" t="s">
        <v>409</v>
      </c>
      <c r="D480" s="162" t="s">
        <v>410</v>
      </c>
      <c r="E480" s="161" t="s">
        <v>18</v>
      </c>
      <c r="F480" s="161" t="s">
        <v>805</v>
      </c>
      <c r="G480" s="163">
        <v>35.299999999999997</v>
      </c>
      <c r="H480" s="163">
        <f>TRUNC(F480*G480,2)</f>
        <v>1.1599999999999999</v>
      </c>
      <c r="I480" s="164" t="str">
        <f>IFERROR(IF(ROUND(G480, 2) &lt;&gt; ROUND(VLOOKUP("C"&amp;C480,C:G, 5, FALSE), 2), "VALOR AUXILIAR DIVERGENTE", "OK"), "NÃO ENCONTRADO")</f>
        <v>OK</v>
      </c>
    </row>
    <row r="481" spans="1:9">
      <c r="A481" s="161" t="s">
        <v>15</v>
      </c>
      <c r="B481" s="161" t="s">
        <v>99</v>
      </c>
      <c r="C481" s="161" t="s">
        <v>806</v>
      </c>
      <c r="D481" s="162" t="s">
        <v>807</v>
      </c>
      <c r="E481" s="161" t="s">
        <v>27</v>
      </c>
      <c r="F481" s="161" t="s">
        <v>422</v>
      </c>
      <c r="G481" s="163">
        <v>64.09</v>
      </c>
      <c r="H481" s="163">
        <f>TRUNC(F481*G481,2)</f>
        <v>67.290000000000006</v>
      </c>
      <c r="I481" s="164"/>
    </row>
    <row r="482" spans="1:9">
      <c r="A482" s="165" t="s">
        <v>29</v>
      </c>
      <c r="B482" s="165" t="s">
        <v>29</v>
      </c>
      <c r="C482" s="165" t="s">
        <v>29</v>
      </c>
      <c r="D482" s="166" t="s">
        <v>29</v>
      </c>
      <c r="E482" s="165" t="s">
        <v>29</v>
      </c>
      <c r="F482" s="165" t="s">
        <v>29</v>
      </c>
      <c r="G482" s="167" t="s">
        <v>29</v>
      </c>
      <c r="H482" s="167" t="s">
        <v>29</v>
      </c>
      <c r="I482" s="168" t="s">
        <v>29</v>
      </c>
    </row>
    <row r="483" spans="1:9" ht="30">
      <c r="A483" s="177" t="s">
        <v>104</v>
      </c>
      <c r="B483" s="177" t="s">
        <v>99</v>
      </c>
      <c r="C483" s="177" t="s">
        <v>808</v>
      </c>
      <c r="D483" s="178" t="s">
        <v>467</v>
      </c>
      <c r="E483" s="177" t="s">
        <v>227</v>
      </c>
      <c r="F483" s="177" t="s">
        <v>260</v>
      </c>
      <c r="G483" s="179">
        <f>SUM(H484:H487)</f>
        <v>80.05</v>
      </c>
      <c r="H483" s="179">
        <f>TRUNC(G483 * 1, 2)</f>
        <v>80.05</v>
      </c>
      <c r="I483" s="180"/>
    </row>
    <row r="484" spans="1:9">
      <c r="A484" s="161" t="s">
        <v>669</v>
      </c>
      <c r="B484" s="161" t="s">
        <v>99</v>
      </c>
      <c r="C484" s="161" t="s">
        <v>404</v>
      </c>
      <c r="D484" s="162" t="s">
        <v>405</v>
      </c>
      <c r="E484" s="161" t="s">
        <v>18</v>
      </c>
      <c r="F484" s="161" t="s">
        <v>809</v>
      </c>
      <c r="G484" s="163">
        <v>45.13</v>
      </c>
      <c r="H484" s="163">
        <f>TRUNC(F484*G484,2)</f>
        <v>15.93</v>
      </c>
      <c r="I484" s="164" t="str">
        <f>IFERROR(IF(ROUND(G484, 2) &lt;&gt; ROUND(VLOOKUP("C"&amp;C484,C:G, 5, FALSE), 2), "VALOR AUXILIAR DIVERGENTE", "OK"), "NÃO ENCONTRADO")</f>
        <v>OK</v>
      </c>
    </row>
    <row r="485" spans="1:9" ht="30">
      <c r="A485" s="161" t="s">
        <v>669</v>
      </c>
      <c r="B485" s="161" t="s">
        <v>99</v>
      </c>
      <c r="C485" s="161" t="s">
        <v>409</v>
      </c>
      <c r="D485" s="162" t="s">
        <v>410</v>
      </c>
      <c r="E485" s="161" t="s">
        <v>18</v>
      </c>
      <c r="F485" s="161" t="s">
        <v>809</v>
      </c>
      <c r="G485" s="163">
        <v>35.299999999999997</v>
      </c>
      <c r="H485" s="163">
        <f>TRUNC(F485*G485,2)</f>
        <v>12.46</v>
      </c>
      <c r="I485" s="164" t="str">
        <f>IFERROR(IF(ROUND(G485, 2) &lt;&gt; ROUND(VLOOKUP("C"&amp;C485,C:G, 5, FALSE), 2), "VALOR AUXILIAR DIVERGENTE", "OK"), "NÃO ENCONTRADO")</f>
        <v>OK</v>
      </c>
    </row>
    <row r="486" spans="1:9" ht="30">
      <c r="A486" s="161" t="s">
        <v>15</v>
      </c>
      <c r="B486" s="161" t="s">
        <v>99</v>
      </c>
      <c r="C486" s="161" t="s">
        <v>812</v>
      </c>
      <c r="D486" s="162" t="s">
        <v>813</v>
      </c>
      <c r="E486" s="161" t="s">
        <v>227</v>
      </c>
      <c r="F486" s="161" t="s">
        <v>24</v>
      </c>
      <c r="G486" s="163">
        <v>47.5</v>
      </c>
      <c r="H486" s="163">
        <f>TRUNC(F486*G486,2)</f>
        <v>47.5</v>
      </c>
      <c r="I486" s="164"/>
    </row>
    <row r="487" spans="1:9" ht="45">
      <c r="A487" s="161" t="s">
        <v>15</v>
      </c>
      <c r="B487" s="161" t="s">
        <v>99</v>
      </c>
      <c r="C487" s="161" t="s">
        <v>814</v>
      </c>
      <c r="D487" s="162" t="s">
        <v>815</v>
      </c>
      <c r="E487" s="161" t="s">
        <v>227</v>
      </c>
      <c r="F487" s="161" t="s">
        <v>484</v>
      </c>
      <c r="G487" s="163">
        <v>2.08</v>
      </c>
      <c r="H487" s="163">
        <f>TRUNC(F487*G487,2)</f>
        <v>4.16</v>
      </c>
      <c r="I487" s="164"/>
    </row>
    <row r="488" spans="1:9">
      <c r="A488" s="165" t="s">
        <v>29</v>
      </c>
      <c r="B488" s="165" t="s">
        <v>29</v>
      </c>
      <c r="C488" s="165" t="s">
        <v>29</v>
      </c>
      <c r="D488" s="166" t="s">
        <v>29</v>
      </c>
      <c r="E488" s="165" t="s">
        <v>29</v>
      </c>
      <c r="F488" s="165" t="s">
        <v>29</v>
      </c>
      <c r="G488" s="167" t="s">
        <v>29</v>
      </c>
      <c r="H488" s="167" t="s">
        <v>29</v>
      </c>
      <c r="I488" s="168" t="s">
        <v>29</v>
      </c>
    </row>
    <row r="489" spans="1:9" ht="45">
      <c r="A489" s="177" t="s">
        <v>104</v>
      </c>
      <c r="B489" s="177" t="s">
        <v>99</v>
      </c>
      <c r="C489" s="177" t="s">
        <v>816</v>
      </c>
      <c r="D489" s="178" t="s">
        <v>469</v>
      </c>
      <c r="E489" s="177" t="s">
        <v>27</v>
      </c>
      <c r="F489" s="177" t="s">
        <v>260</v>
      </c>
      <c r="G489" s="179">
        <f>SUM(H490:H493)</f>
        <v>20.84</v>
      </c>
      <c r="H489" s="179">
        <f>TRUNC(G489 * 1, 2)</f>
        <v>20.84</v>
      </c>
      <c r="I489" s="180"/>
    </row>
    <row r="490" spans="1:9">
      <c r="A490" s="161" t="s">
        <v>669</v>
      </c>
      <c r="B490" s="161" t="s">
        <v>99</v>
      </c>
      <c r="C490" s="161" t="s">
        <v>404</v>
      </c>
      <c r="D490" s="162" t="s">
        <v>405</v>
      </c>
      <c r="E490" s="161" t="s">
        <v>18</v>
      </c>
      <c r="F490" s="161" t="s">
        <v>817</v>
      </c>
      <c r="G490" s="163">
        <v>45.13</v>
      </c>
      <c r="H490" s="163">
        <f>TRUNC(F490*G490,2)</f>
        <v>3.42</v>
      </c>
      <c r="I490" s="164" t="str">
        <f>IFERROR(IF(ROUND(G490, 2) &lt;&gt; ROUND(VLOOKUP("C"&amp;C490,C:G, 5, FALSE), 2), "VALOR AUXILIAR DIVERGENTE", "OK"), "NÃO ENCONTRADO")</f>
        <v>OK</v>
      </c>
    </row>
    <row r="491" spans="1:9" ht="30">
      <c r="A491" s="161" t="s">
        <v>669</v>
      </c>
      <c r="B491" s="161" t="s">
        <v>99</v>
      </c>
      <c r="C491" s="161" t="s">
        <v>409</v>
      </c>
      <c r="D491" s="162" t="s">
        <v>410</v>
      </c>
      <c r="E491" s="161" t="s">
        <v>18</v>
      </c>
      <c r="F491" s="161" t="s">
        <v>817</v>
      </c>
      <c r="G491" s="163">
        <v>35.299999999999997</v>
      </c>
      <c r="H491" s="163">
        <f>TRUNC(F491*G491,2)</f>
        <v>2.68</v>
      </c>
      <c r="I491" s="164" t="str">
        <f>IFERROR(IF(ROUND(G491, 2) &lt;&gt; ROUND(VLOOKUP("C"&amp;C491,C:G, 5, FALSE), 2), "VALOR AUXILIAR DIVERGENTE", "OK"), "NÃO ENCONTRADO")</f>
        <v>OK</v>
      </c>
    </row>
    <row r="492" spans="1:9" ht="30">
      <c r="A492" s="161" t="s">
        <v>15</v>
      </c>
      <c r="B492" s="161" t="s">
        <v>99</v>
      </c>
      <c r="C492" s="161" t="s">
        <v>444</v>
      </c>
      <c r="D492" s="162" t="s">
        <v>445</v>
      </c>
      <c r="E492" s="161" t="s">
        <v>227</v>
      </c>
      <c r="F492" s="161" t="s">
        <v>623</v>
      </c>
      <c r="G492" s="163">
        <v>6.73</v>
      </c>
      <c r="H492" s="163">
        <f>TRUNC(F492*G492,2)</f>
        <v>0.06</v>
      </c>
      <c r="I492" s="164"/>
    </row>
    <row r="493" spans="1:9" ht="60">
      <c r="A493" s="161" t="s">
        <v>15</v>
      </c>
      <c r="B493" s="161" t="s">
        <v>99</v>
      </c>
      <c r="C493" s="161" t="s">
        <v>818</v>
      </c>
      <c r="D493" s="162" t="s">
        <v>819</v>
      </c>
      <c r="E493" s="161" t="s">
        <v>27</v>
      </c>
      <c r="F493" s="161" t="s">
        <v>626</v>
      </c>
      <c r="G493" s="163">
        <v>11.81</v>
      </c>
      <c r="H493" s="163">
        <f>TRUNC(F493*G493,2)</f>
        <v>14.68</v>
      </c>
      <c r="I493" s="164"/>
    </row>
    <row r="494" spans="1:9">
      <c r="A494" s="165" t="s">
        <v>29</v>
      </c>
      <c r="B494" s="165" t="s">
        <v>29</v>
      </c>
      <c r="C494" s="165" t="s">
        <v>29</v>
      </c>
      <c r="D494" s="166" t="s">
        <v>29</v>
      </c>
      <c r="E494" s="165" t="s">
        <v>29</v>
      </c>
      <c r="F494" s="165" t="s">
        <v>29</v>
      </c>
      <c r="G494" s="167" t="s">
        <v>29</v>
      </c>
      <c r="H494" s="167" t="s">
        <v>29</v>
      </c>
      <c r="I494" s="168" t="s">
        <v>29</v>
      </c>
    </row>
    <row r="495" spans="1:9" ht="60">
      <c r="A495" s="177" t="s">
        <v>104</v>
      </c>
      <c r="B495" s="177" t="s">
        <v>99</v>
      </c>
      <c r="C495" s="177" t="s">
        <v>820</v>
      </c>
      <c r="D495" s="178" t="s">
        <v>472</v>
      </c>
      <c r="E495" s="177" t="s">
        <v>227</v>
      </c>
      <c r="F495" s="177" t="s">
        <v>260</v>
      </c>
      <c r="G495" s="179">
        <f>SUM(H496:H498)</f>
        <v>31.59</v>
      </c>
      <c r="H495" s="179">
        <f>TRUNC(G495 * 1, 2)</f>
        <v>31.59</v>
      </c>
      <c r="I495" s="180"/>
    </row>
    <row r="496" spans="1:9">
      <c r="A496" s="161" t="s">
        <v>669</v>
      </c>
      <c r="B496" s="161" t="s">
        <v>99</v>
      </c>
      <c r="C496" s="161" t="s">
        <v>404</v>
      </c>
      <c r="D496" s="162" t="s">
        <v>405</v>
      </c>
      <c r="E496" s="161" t="s">
        <v>18</v>
      </c>
      <c r="F496" s="161" t="s">
        <v>821</v>
      </c>
      <c r="G496" s="163">
        <v>45.13</v>
      </c>
      <c r="H496" s="163">
        <f>TRUNC(F496*G496,2)</f>
        <v>14.8</v>
      </c>
      <c r="I496" s="164" t="str">
        <f>IFERROR(IF(ROUND(G496, 2) &lt;&gt; ROUND(VLOOKUP("C"&amp;C496,C:G, 5, FALSE), 2), "VALOR AUXILIAR DIVERGENTE", "OK"), "NÃO ENCONTRADO")</f>
        <v>OK</v>
      </c>
    </row>
    <row r="497" spans="1:9" ht="30">
      <c r="A497" s="161" t="s">
        <v>669</v>
      </c>
      <c r="B497" s="161" t="s">
        <v>99</v>
      </c>
      <c r="C497" s="161" t="s">
        <v>409</v>
      </c>
      <c r="D497" s="162" t="s">
        <v>410</v>
      </c>
      <c r="E497" s="161" t="s">
        <v>18</v>
      </c>
      <c r="F497" s="161" t="s">
        <v>821</v>
      </c>
      <c r="G497" s="163">
        <v>35.299999999999997</v>
      </c>
      <c r="H497" s="163">
        <f>TRUNC(F497*G497,2)</f>
        <v>11.57</v>
      </c>
      <c r="I497" s="164" t="str">
        <f>IFERROR(IF(ROUND(G497, 2) &lt;&gt; ROUND(VLOOKUP("C"&amp;C497,C:G, 5, FALSE), 2), "VALOR AUXILIAR DIVERGENTE", "OK"), "NÃO ENCONTRADO")</f>
        <v>OK</v>
      </c>
    </row>
    <row r="498" spans="1:9" ht="30">
      <c r="A498" s="161" t="s">
        <v>15</v>
      </c>
      <c r="B498" s="161" t="s">
        <v>99</v>
      </c>
      <c r="C498" s="161" t="s">
        <v>822</v>
      </c>
      <c r="D498" s="162" t="s">
        <v>823</v>
      </c>
      <c r="E498" s="161" t="s">
        <v>227</v>
      </c>
      <c r="F498" s="161" t="s">
        <v>24</v>
      </c>
      <c r="G498" s="163">
        <v>5.22</v>
      </c>
      <c r="H498" s="163">
        <f>TRUNC(F498*G498,2)</f>
        <v>5.22</v>
      </c>
      <c r="I498" s="164"/>
    </row>
    <row r="499" spans="1:9">
      <c r="A499" s="165" t="s">
        <v>29</v>
      </c>
      <c r="B499" s="165" t="s">
        <v>29</v>
      </c>
      <c r="C499" s="165" t="s">
        <v>29</v>
      </c>
      <c r="D499" s="166" t="s">
        <v>29</v>
      </c>
      <c r="E499" s="165" t="s">
        <v>29</v>
      </c>
      <c r="F499" s="165" t="s">
        <v>29</v>
      </c>
      <c r="G499" s="167" t="s">
        <v>29</v>
      </c>
      <c r="H499" s="167" t="s">
        <v>29</v>
      </c>
      <c r="I499" s="168" t="s">
        <v>29</v>
      </c>
    </row>
    <row r="500" spans="1:9" ht="60">
      <c r="A500" s="177" t="s">
        <v>104</v>
      </c>
      <c r="B500" s="177" t="s">
        <v>99</v>
      </c>
      <c r="C500" s="177" t="s">
        <v>824</v>
      </c>
      <c r="D500" s="178" t="s">
        <v>474</v>
      </c>
      <c r="E500" s="177" t="s">
        <v>227</v>
      </c>
      <c r="F500" s="177" t="s">
        <v>260</v>
      </c>
      <c r="G500" s="179">
        <f>SUM(H501:H503)</f>
        <v>29.900000000000002</v>
      </c>
      <c r="H500" s="179">
        <f>TRUNC(G500 * 1, 2)</f>
        <v>29.9</v>
      </c>
      <c r="I500" s="180"/>
    </row>
    <row r="501" spans="1:9">
      <c r="A501" s="161" t="s">
        <v>669</v>
      </c>
      <c r="B501" s="161" t="s">
        <v>99</v>
      </c>
      <c r="C501" s="161" t="s">
        <v>404</v>
      </c>
      <c r="D501" s="162" t="s">
        <v>405</v>
      </c>
      <c r="E501" s="161" t="s">
        <v>18</v>
      </c>
      <c r="F501" s="161" t="s">
        <v>821</v>
      </c>
      <c r="G501" s="163">
        <v>45.13</v>
      </c>
      <c r="H501" s="163">
        <f>TRUNC(F501*G501,2)</f>
        <v>14.8</v>
      </c>
      <c r="I501" s="164" t="str">
        <f>IFERROR(IF(ROUND(G501, 2) &lt;&gt; ROUND(VLOOKUP("C"&amp;C501,C:G, 5, FALSE), 2), "VALOR AUXILIAR DIVERGENTE", "OK"), "NÃO ENCONTRADO")</f>
        <v>OK</v>
      </c>
    </row>
    <row r="502" spans="1:9" ht="30">
      <c r="A502" s="161" t="s">
        <v>669</v>
      </c>
      <c r="B502" s="161" t="s">
        <v>99</v>
      </c>
      <c r="C502" s="161" t="s">
        <v>409</v>
      </c>
      <c r="D502" s="162" t="s">
        <v>410</v>
      </c>
      <c r="E502" s="161" t="s">
        <v>18</v>
      </c>
      <c r="F502" s="161" t="s">
        <v>821</v>
      </c>
      <c r="G502" s="163">
        <v>35.299999999999997</v>
      </c>
      <c r="H502" s="163">
        <f>TRUNC(F502*G502,2)</f>
        <v>11.57</v>
      </c>
      <c r="I502" s="164" t="str">
        <f>IFERROR(IF(ROUND(G502, 2) &lt;&gt; ROUND(VLOOKUP("C"&amp;C502,C:G, 5, FALSE), 2), "VALOR AUXILIAR DIVERGENTE", "OK"), "NÃO ENCONTRADO")</f>
        <v>OK</v>
      </c>
    </row>
    <row r="503" spans="1:9" ht="30">
      <c r="A503" s="161" t="s">
        <v>15</v>
      </c>
      <c r="B503" s="161" t="s">
        <v>99</v>
      </c>
      <c r="C503" s="161" t="s">
        <v>825</v>
      </c>
      <c r="D503" s="162" t="s">
        <v>826</v>
      </c>
      <c r="E503" s="161" t="s">
        <v>227</v>
      </c>
      <c r="F503" s="161" t="s">
        <v>24</v>
      </c>
      <c r="G503" s="163">
        <v>3.53</v>
      </c>
      <c r="H503" s="163">
        <f>TRUNC(F503*G503,2)</f>
        <v>3.53</v>
      </c>
      <c r="I503" s="164"/>
    </row>
    <row r="504" spans="1:9">
      <c r="A504" s="165" t="s">
        <v>29</v>
      </c>
      <c r="B504" s="165" t="s">
        <v>29</v>
      </c>
      <c r="C504" s="165" t="s">
        <v>29</v>
      </c>
      <c r="D504" s="166" t="s">
        <v>29</v>
      </c>
      <c r="E504" s="165" t="s">
        <v>29</v>
      </c>
      <c r="F504" s="165" t="s">
        <v>29</v>
      </c>
      <c r="G504" s="167" t="s">
        <v>29</v>
      </c>
      <c r="H504" s="167" t="s">
        <v>29</v>
      </c>
      <c r="I504" s="168" t="s">
        <v>29</v>
      </c>
    </row>
    <row r="505" spans="1:9" ht="45">
      <c r="A505" s="177" t="s">
        <v>104</v>
      </c>
      <c r="B505" s="177" t="s">
        <v>99</v>
      </c>
      <c r="C505" s="177" t="s">
        <v>827</v>
      </c>
      <c r="D505" s="178" t="s">
        <v>476</v>
      </c>
      <c r="E505" s="177" t="s">
        <v>227</v>
      </c>
      <c r="F505" s="177" t="s">
        <v>260</v>
      </c>
      <c r="G505" s="179">
        <f>SUM(H506:H508)</f>
        <v>19.02</v>
      </c>
      <c r="H505" s="179">
        <f>TRUNC(G505 * 1, 2)</f>
        <v>19.02</v>
      </c>
      <c r="I505" s="180"/>
    </row>
    <row r="506" spans="1:9">
      <c r="A506" s="161" t="s">
        <v>669</v>
      </c>
      <c r="B506" s="161" t="s">
        <v>99</v>
      </c>
      <c r="C506" s="161" t="s">
        <v>404</v>
      </c>
      <c r="D506" s="162" t="s">
        <v>405</v>
      </c>
      <c r="E506" s="161" t="s">
        <v>18</v>
      </c>
      <c r="F506" s="161" t="s">
        <v>828</v>
      </c>
      <c r="G506" s="163">
        <v>45.13</v>
      </c>
      <c r="H506" s="163">
        <f>TRUNC(F506*G506,2)</f>
        <v>9.8800000000000008</v>
      </c>
      <c r="I506" s="164" t="str">
        <f>IFERROR(IF(ROUND(G506, 2) &lt;&gt; ROUND(VLOOKUP("C"&amp;C506,C:G, 5, FALSE), 2), "VALOR AUXILIAR DIVERGENTE", "OK"), "NÃO ENCONTRADO")</f>
        <v>OK</v>
      </c>
    </row>
    <row r="507" spans="1:9" ht="30">
      <c r="A507" s="161" t="s">
        <v>669</v>
      </c>
      <c r="B507" s="161" t="s">
        <v>99</v>
      </c>
      <c r="C507" s="161" t="s">
        <v>409</v>
      </c>
      <c r="D507" s="162" t="s">
        <v>410</v>
      </c>
      <c r="E507" s="161" t="s">
        <v>18</v>
      </c>
      <c r="F507" s="161" t="s">
        <v>828</v>
      </c>
      <c r="G507" s="163">
        <v>35.299999999999997</v>
      </c>
      <c r="H507" s="163">
        <f>TRUNC(F507*G507,2)</f>
        <v>7.73</v>
      </c>
      <c r="I507" s="164" t="str">
        <f>IFERROR(IF(ROUND(G507, 2) &lt;&gt; ROUND(VLOOKUP("C"&amp;C507,C:G, 5, FALSE), 2), "VALOR AUXILIAR DIVERGENTE", "OK"), "NÃO ENCONTRADO")</f>
        <v>OK</v>
      </c>
    </row>
    <row r="508" spans="1:9" ht="30">
      <c r="A508" s="161" t="s">
        <v>15</v>
      </c>
      <c r="B508" s="161" t="s">
        <v>99</v>
      </c>
      <c r="C508" s="161" t="s">
        <v>829</v>
      </c>
      <c r="D508" s="162" t="s">
        <v>830</v>
      </c>
      <c r="E508" s="161" t="s">
        <v>227</v>
      </c>
      <c r="F508" s="161" t="s">
        <v>24</v>
      </c>
      <c r="G508" s="163">
        <v>1.41</v>
      </c>
      <c r="H508" s="163">
        <f>TRUNC(F508*G508,2)</f>
        <v>1.41</v>
      </c>
      <c r="I508" s="164"/>
    </row>
    <row r="509" spans="1:9">
      <c r="A509" s="165" t="s">
        <v>29</v>
      </c>
      <c r="B509" s="165" t="s">
        <v>29</v>
      </c>
      <c r="C509" s="165" t="s">
        <v>29</v>
      </c>
      <c r="D509" s="166" t="s">
        <v>29</v>
      </c>
      <c r="E509" s="165" t="s">
        <v>29</v>
      </c>
      <c r="F509" s="165" t="s">
        <v>29</v>
      </c>
      <c r="G509" s="167" t="s">
        <v>29</v>
      </c>
      <c r="H509" s="167" t="s">
        <v>29</v>
      </c>
      <c r="I509" s="168" t="s">
        <v>29</v>
      </c>
    </row>
    <row r="510" spans="1:9" ht="45">
      <c r="A510" s="177" t="s">
        <v>104</v>
      </c>
      <c r="B510" s="177" t="s">
        <v>99</v>
      </c>
      <c r="C510" s="177" t="s">
        <v>831</v>
      </c>
      <c r="D510" s="178" t="s">
        <v>478</v>
      </c>
      <c r="E510" s="177" t="s">
        <v>27</v>
      </c>
      <c r="F510" s="177" t="s">
        <v>260</v>
      </c>
      <c r="G510" s="179">
        <f>SUM(H511:H513)</f>
        <v>22.68</v>
      </c>
      <c r="H510" s="179">
        <f>TRUNC(G510 * 1, 2)</f>
        <v>22.68</v>
      </c>
      <c r="I510" s="180"/>
    </row>
    <row r="511" spans="1:9">
      <c r="A511" s="161" t="s">
        <v>669</v>
      </c>
      <c r="B511" s="161" t="s">
        <v>99</v>
      </c>
      <c r="C511" s="161" t="s">
        <v>404</v>
      </c>
      <c r="D511" s="162" t="s">
        <v>405</v>
      </c>
      <c r="E511" s="161" t="s">
        <v>18</v>
      </c>
      <c r="F511" s="161" t="s">
        <v>832</v>
      </c>
      <c r="G511" s="163">
        <v>45.13</v>
      </c>
      <c r="H511" s="163">
        <f>TRUNC(F511*G511,2)</f>
        <v>8.89</v>
      </c>
      <c r="I511" s="164" t="str">
        <f>IFERROR(IF(ROUND(G511, 2) &lt;&gt; ROUND(VLOOKUP("C"&amp;C511,C:G, 5, FALSE), 2), "VALOR AUXILIAR DIVERGENTE", "OK"), "NÃO ENCONTRADO")</f>
        <v>OK</v>
      </c>
    </row>
    <row r="512" spans="1:9" ht="30">
      <c r="A512" s="161" t="s">
        <v>669</v>
      </c>
      <c r="B512" s="161" t="s">
        <v>99</v>
      </c>
      <c r="C512" s="161" t="s">
        <v>409</v>
      </c>
      <c r="D512" s="162" t="s">
        <v>410</v>
      </c>
      <c r="E512" s="161" t="s">
        <v>18</v>
      </c>
      <c r="F512" s="161" t="s">
        <v>832</v>
      </c>
      <c r="G512" s="163">
        <v>35.299999999999997</v>
      </c>
      <c r="H512" s="163">
        <f>TRUNC(F512*G512,2)</f>
        <v>6.95</v>
      </c>
      <c r="I512" s="164" t="str">
        <f>IFERROR(IF(ROUND(G512, 2) &lt;&gt; ROUND(VLOOKUP("C"&amp;C512,C:G, 5, FALSE), 2), "VALOR AUXILIAR DIVERGENTE", "OK"), "NÃO ENCONTRADO")</f>
        <v>OK</v>
      </c>
    </row>
    <row r="513" spans="1:9" ht="30">
      <c r="A513" s="161" t="s">
        <v>15</v>
      </c>
      <c r="B513" s="161" t="s">
        <v>99</v>
      </c>
      <c r="C513" s="161" t="s">
        <v>833</v>
      </c>
      <c r="D513" s="162" t="s">
        <v>834</v>
      </c>
      <c r="E513" s="161" t="s">
        <v>27</v>
      </c>
      <c r="F513" s="161" t="s">
        <v>835</v>
      </c>
      <c r="G513" s="163">
        <v>6.73</v>
      </c>
      <c r="H513" s="163">
        <f>TRUNC(F513*G513,2)</f>
        <v>6.84</v>
      </c>
      <c r="I513" s="164"/>
    </row>
    <row r="514" spans="1:9">
      <c r="A514" s="165" t="s">
        <v>29</v>
      </c>
      <c r="B514" s="165" t="s">
        <v>29</v>
      </c>
      <c r="C514" s="165" t="s">
        <v>29</v>
      </c>
      <c r="D514" s="166" t="s">
        <v>29</v>
      </c>
      <c r="E514" s="165" t="s">
        <v>29</v>
      </c>
      <c r="F514" s="165" t="s">
        <v>29</v>
      </c>
      <c r="G514" s="167" t="s">
        <v>29</v>
      </c>
      <c r="H514" s="167" t="s">
        <v>29</v>
      </c>
      <c r="I514" s="168" t="s">
        <v>29</v>
      </c>
    </row>
    <row r="515" spans="1:9" ht="45">
      <c r="A515" s="177" t="s">
        <v>104</v>
      </c>
      <c r="B515" s="177" t="s">
        <v>99</v>
      </c>
      <c r="C515" s="177" t="s">
        <v>836</v>
      </c>
      <c r="D515" s="178" t="s">
        <v>526</v>
      </c>
      <c r="E515" s="177" t="s">
        <v>107</v>
      </c>
      <c r="F515" s="177" t="s">
        <v>260</v>
      </c>
      <c r="G515" s="179">
        <f>SUM(H516:H520)</f>
        <v>48.42</v>
      </c>
      <c r="H515" s="179">
        <f>TRUNC(G515 * 1, 2)</f>
        <v>48.42</v>
      </c>
      <c r="I515" s="180"/>
    </row>
    <row r="516" spans="1:9" ht="60">
      <c r="A516" s="161" t="s">
        <v>669</v>
      </c>
      <c r="B516" s="161" t="s">
        <v>99</v>
      </c>
      <c r="C516" s="161" t="s">
        <v>838</v>
      </c>
      <c r="D516" s="162" t="s">
        <v>839</v>
      </c>
      <c r="E516" s="161" t="s">
        <v>18</v>
      </c>
      <c r="F516" s="161" t="s">
        <v>24</v>
      </c>
      <c r="G516" s="163">
        <v>6.54</v>
      </c>
      <c r="H516" s="163">
        <f>TRUNC(F516*G516,2)</f>
        <v>6.54</v>
      </c>
      <c r="I516" s="164" t="str">
        <f>IFERROR(IF(ROUND(G516, 2) &lt;&gt; ROUND(VLOOKUP("C"&amp;C516,C:G, 5, FALSE), 2), "VALOR AUXILIAR DIVERGENTE", "OK"), "NÃO ENCONTRADO")</f>
        <v>OK</v>
      </c>
    </row>
    <row r="517" spans="1:9" ht="45">
      <c r="A517" s="161" t="s">
        <v>669</v>
      </c>
      <c r="B517" s="161" t="s">
        <v>99</v>
      </c>
      <c r="C517" s="161" t="s">
        <v>842</v>
      </c>
      <c r="D517" s="162" t="s">
        <v>843</v>
      </c>
      <c r="E517" s="161" t="s">
        <v>18</v>
      </c>
      <c r="F517" s="161" t="s">
        <v>24</v>
      </c>
      <c r="G517" s="163">
        <v>0.94</v>
      </c>
      <c r="H517" s="163">
        <f>TRUNC(F517*G517,2)</f>
        <v>0.94</v>
      </c>
      <c r="I517" s="164" t="str">
        <f>IFERROR(IF(ROUND(G517, 2) &lt;&gt; ROUND(VLOOKUP("C"&amp;C517,C:G, 5, FALSE), 2), "VALOR AUXILIAR DIVERGENTE", "OK"), "NÃO ENCONTRADO")</f>
        <v>OK</v>
      </c>
    </row>
    <row r="518" spans="1:9" ht="45">
      <c r="A518" s="161" t="s">
        <v>669</v>
      </c>
      <c r="B518" s="161" t="s">
        <v>99</v>
      </c>
      <c r="C518" s="161" t="s">
        <v>844</v>
      </c>
      <c r="D518" s="162" t="s">
        <v>845</v>
      </c>
      <c r="E518" s="161" t="s">
        <v>18</v>
      </c>
      <c r="F518" s="161" t="s">
        <v>24</v>
      </c>
      <c r="G518" s="163">
        <v>0.2</v>
      </c>
      <c r="H518" s="163">
        <f>TRUNC(F518*G518,2)</f>
        <v>0.2</v>
      </c>
      <c r="I518" s="164" t="str">
        <f>IFERROR(IF(ROUND(G518, 2) &lt;&gt; ROUND(VLOOKUP("C"&amp;C518,C:G, 5, FALSE), 2), "VALOR AUXILIAR DIVERGENTE", "OK"), "NÃO ENCONTRADO")</f>
        <v>OK</v>
      </c>
    </row>
    <row r="519" spans="1:9" ht="45">
      <c r="A519" s="161" t="s">
        <v>669</v>
      </c>
      <c r="B519" s="161" t="s">
        <v>99</v>
      </c>
      <c r="C519" s="161" t="s">
        <v>846</v>
      </c>
      <c r="D519" s="162" t="s">
        <v>847</v>
      </c>
      <c r="E519" s="161" t="s">
        <v>18</v>
      </c>
      <c r="F519" s="161" t="s">
        <v>24</v>
      </c>
      <c r="G519" s="163">
        <v>0.75</v>
      </c>
      <c r="H519" s="163">
        <f>TRUNC(F519*G519,2)</f>
        <v>0.75</v>
      </c>
      <c r="I519" s="164" t="str">
        <f>IFERROR(IF(ROUND(G519, 2) &lt;&gt; ROUND(VLOOKUP("C"&amp;C519,C:G, 5, FALSE), 2), "VALOR AUXILIAR DIVERGENTE", "OK"), "NÃO ENCONTRADO")</f>
        <v>OK</v>
      </c>
    </row>
    <row r="520" spans="1:9" ht="30">
      <c r="A520" s="161" t="s">
        <v>669</v>
      </c>
      <c r="B520" s="161" t="s">
        <v>99</v>
      </c>
      <c r="C520" s="161" t="s">
        <v>848</v>
      </c>
      <c r="D520" s="162" t="s">
        <v>849</v>
      </c>
      <c r="E520" s="161" t="s">
        <v>18</v>
      </c>
      <c r="F520" s="161" t="s">
        <v>24</v>
      </c>
      <c r="G520" s="163">
        <v>39.99</v>
      </c>
      <c r="H520" s="163">
        <f>TRUNC(F520*G520,2)</f>
        <v>39.99</v>
      </c>
      <c r="I520" s="164" t="str">
        <f>IFERROR(IF(ROUND(G520, 2) &lt;&gt; ROUND(VLOOKUP("C"&amp;C520,C:G, 5, FALSE), 2), "VALOR AUXILIAR DIVERGENTE", "OK"), "NÃO ENCONTRADO")</f>
        <v>OK</v>
      </c>
    </row>
    <row r="521" spans="1:9">
      <c r="A521" s="165" t="s">
        <v>29</v>
      </c>
      <c r="B521" s="165" t="s">
        <v>29</v>
      </c>
      <c r="C521" s="165" t="s">
        <v>29</v>
      </c>
      <c r="D521" s="166" t="s">
        <v>29</v>
      </c>
      <c r="E521" s="165" t="s">
        <v>29</v>
      </c>
      <c r="F521" s="165" t="s">
        <v>29</v>
      </c>
      <c r="G521" s="167" t="s">
        <v>29</v>
      </c>
      <c r="H521" s="167" t="s">
        <v>29</v>
      </c>
      <c r="I521" s="168" t="s">
        <v>29</v>
      </c>
    </row>
    <row r="522" spans="1:9" ht="45">
      <c r="A522" s="177" t="s">
        <v>104</v>
      </c>
      <c r="B522" s="177" t="s">
        <v>99</v>
      </c>
      <c r="C522" s="177" t="s">
        <v>850</v>
      </c>
      <c r="D522" s="178" t="s">
        <v>537</v>
      </c>
      <c r="E522" s="177" t="s">
        <v>121</v>
      </c>
      <c r="F522" s="177" t="s">
        <v>260</v>
      </c>
      <c r="G522" s="179">
        <f>SUM(H523:H526)</f>
        <v>305.49</v>
      </c>
      <c r="H522" s="179">
        <f>TRUNC(G522 * 1, 2)</f>
        <v>305.49</v>
      </c>
      <c r="I522" s="180"/>
    </row>
    <row r="523" spans="1:9" ht="45">
      <c r="A523" s="161" t="s">
        <v>669</v>
      </c>
      <c r="B523" s="161" t="s">
        <v>99</v>
      </c>
      <c r="C523" s="161" t="s">
        <v>525</v>
      </c>
      <c r="D523" s="162" t="s">
        <v>526</v>
      </c>
      <c r="E523" s="161" t="s">
        <v>107</v>
      </c>
      <c r="F523" s="161" t="s">
        <v>851</v>
      </c>
      <c r="G523" s="163">
        <v>48.42</v>
      </c>
      <c r="H523" s="163">
        <f>TRUNC(F523*G523,2)</f>
        <v>6.53</v>
      </c>
      <c r="I523" s="164" t="str">
        <f>IFERROR(IF(ROUND(G523, 2) &lt;&gt; ROUND(VLOOKUP("C"&amp;C523,C:G, 5, FALSE), 2), "VALOR AUXILIAR DIVERGENTE", "OK"), "NÃO ENCONTRADO")</f>
        <v>OK</v>
      </c>
    </row>
    <row r="524" spans="1:9">
      <c r="A524" s="161" t="s">
        <v>669</v>
      </c>
      <c r="B524" s="161" t="s">
        <v>99</v>
      </c>
      <c r="C524" s="161" t="s">
        <v>264</v>
      </c>
      <c r="D524" s="162" t="s">
        <v>265</v>
      </c>
      <c r="E524" s="161" t="s">
        <v>18</v>
      </c>
      <c r="F524" s="161" t="s">
        <v>852</v>
      </c>
      <c r="G524" s="163">
        <v>32.18</v>
      </c>
      <c r="H524" s="163">
        <f>TRUNC(F524*G524,2)</f>
        <v>112.76</v>
      </c>
      <c r="I524" s="164" t="str">
        <f>IFERROR(IF(ROUND(G524, 2) &lt;&gt; ROUND(VLOOKUP("C"&amp;C524,C:G, 5, FALSE), 2), "VALOR AUXILIAR DIVERGENTE", "OK"), "NÃO ENCONTRADO")</f>
        <v>OK</v>
      </c>
    </row>
    <row r="525" spans="1:9">
      <c r="A525" s="161" t="s">
        <v>669</v>
      </c>
      <c r="B525" s="161" t="s">
        <v>99</v>
      </c>
      <c r="C525" s="161" t="s">
        <v>267</v>
      </c>
      <c r="D525" s="162" t="s">
        <v>268</v>
      </c>
      <c r="E525" s="161" t="s">
        <v>18</v>
      </c>
      <c r="F525" s="161" t="s">
        <v>853</v>
      </c>
      <c r="G525" s="163">
        <v>37.26</v>
      </c>
      <c r="H525" s="163">
        <f>TRUNC(F525*G525,2)</f>
        <v>75.59</v>
      </c>
      <c r="I525" s="164" t="str">
        <f>IFERROR(IF(ROUND(G525, 2) &lt;&gt; ROUND(VLOOKUP("C"&amp;C525,C:G, 5, FALSE), 2), "VALOR AUXILIAR DIVERGENTE", "OK"), "NÃO ENCONTRADO")</f>
        <v>OK</v>
      </c>
    </row>
    <row r="526" spans="1:9" ht="30">
      <c r="A526" s="161" t="s">
        <v>15</v>
      </c>
      <c r="B526" s="161" t="s">
        <v>99</v>
      </c>
      <c r="C526" s="161" t="s">
        <v>854</v>
      </c>
      <c r="D526" s="162" t="s">
        <v>855</v>
      </c>
      <c r="E526" s="161" t="s">
        <v>121</v>
      </c>
      <c r="F526" s="161" t="s">
        <v>97</v>
      </c>
      <c r="G526" s="163">
        <v>100.56</v>
      </c>
      <c r="H526" s="163">
        <f>TRUNC(F526*G526,2)</f>
        <v>110.61</v>
      </c>
      <c r="I526" s="164"/>
    </row>
    <row r="527" spans="1:9">
      <c r="A527" s="165" t="s">
        <v>29</v>
      </c>
      <c r="B527" s="165" t="s">
        <v>29</v>
      </c>
      <c r="C527" s="165" t="s">
        <v>29</v>
      </c>
      <c r="D527" s="166" t="s">
        <v>29</v>
      </c>
      <c r="E527" s="165" t="s">
        <v>29</v>
      </c>
      <c r="F527" s="165" t="s">
        <v>29</v>
      </c>
      <c r="G527" s="167" t="s">
        <v>29</v>
      </c>
      <c r="H527" s="167" t="s">
        <v>29</v>
      </c>
      <c r="I527" s="168" t="s">
        <v>29</v>
      </c>
    </row>
    <row r="528" spans="1:9" ht="45">
      <c r="A528" s="177" t="s">
        <v>104</v>
      </c>
      <c r="B528" s="177" t="s">
        <v>99</v>
      </c>
      <c r="C528" s="177" t="s">
        <v>856</v>
      </c>
      <c r="D528" s="178" t="s">
        <v>540</v>
      </c>
      <c r="E528" s="177" t="s">
        <v>121</v>
      </c>
      <c r="F528" s="177" t="s">
        <v>260</v>
      </c>
      <c r="G528" s="179">
        <f>SUM(H529:H542)</f>
        <v>3646.1200000000003</v>
      </c>
      <c r="H528" s="179">
        <f>TRUNC(G528 * 1, 2)</f>
        <v>3646.12</v>
      </c>
      <c r="I528" s="180"/>
    </row>
    <row r="529" spans="1:9" ht="45">
      <c r="A529" s="161" t="s">
        <v>669</v>
      </c>
      <c r="B529" s="161" t="s">
        <v>99</v>
      </c>
      <c r="C529" s="161" t="s">
        <v>857</v>
      </c>
      <c r="D529" s="162" t="s">
        <v>858</v>
      </c>
      <c r="E529" s="161" t="s">
        <v>121</v>
      </c>
      <c r="F529" s="161" t="s">
        <v>553</v>
      </c>
      <c r="G529" s="163">
        <v>486.41</v>
      </c>
      <c r="H529" s="163">
        <f t="shared" ref="H529:H542" si="15">TRUNC(F529*G529,2)</f>
        <v>583.69000000000005</v>
      </c>
      <c r="I529" s="164" t="str">
        <f t="shared" ref="I529:I538" si="16">IFERROR(IF(ROUND(G529, 2) &lt;&gt; ROUND(VLOOKUP("C"&amp;C529,C:G, 5, FALSE), 2), "VALOR AUXILIAR DIVERGENTE", "OK"), "NÃO ENCONTRADO")</f>
        <v>OK</v>
      </c>
    </row>
    <row r="530" spans="1:9" ht="45">
      <c r="A530" s="161" t="s">
        <v>669</v>
      </c>
      <c r="B530" s="161" t="s">
        <v>99</v>
      </c>
      <c r="C530" s="161" t="s">
        <v>859</v>
      </c>
      <c r="D530" s="162" t="s">
        <v>860</v>
      </c>
      <c r="E530" s="161" t="s">
        <v>157</v>
      </c>
      <c r="F530" s="161" t="s">
        <v>861</v>
      </c>
      <c r="G530" s="163">
        <v>16.38</v>
      </c>
      <c r="H530" s="163">
        <f t="shared" si="15"/>
        <v>456.98</v>
      </c>
      <c r="I530" s="164" t="str">
        <f t="shared" si="16"/>
        <v>OK</v>
      </c>
    </row>
    <row r="531" spans="1:9" ht="45">
      <c r="A531" s="161" t="s">
        <v>669</v>
      </c>
      <c r="B531" s="161" t="s">
        <v>99</v>
      </c>
      <c r="C531" s="161" t="s">
        <v>862</v>
      </c>
      <c r="D531" s="162" t="s">
        <v>863</v>
      </c>
      <c r="E531" s="161" t="s">
        <v>112</v>
      </c>
      <c r="F531" s="161" t="s">
        <v>864</v>
      </c>
      <c r="G531" s="163">
        <v>40.090000000000003</v>
      </c>
      <c r="H531" s="163">
        <f t="shared" si="15"/>
        <v>28.23</v>
      </c>
      <c r="I531" s="164" t="str">
        <f t="shared" si="16"/>
        <v>OK</v>
      </c>
    </row>
    <row r="532" spans="1:9" ht="45">
      <c r="A532" s="161" t="s">
        <v>669</v>
      </c>
      <c r="B532" s="161" t="s">
        <v>99</v>
      </c>
      <c r="C532" s="161" t="s">
        <v>865</v>
      </c>
      <c r="D532" s="162" t="s">
        <v>866</v>
      </c>
      <c r="E532" s="161" t="s">
        <v>107</v>
      </c>
      <c r="F532" s="161" t="s">
        <v>867</v>
      </c>
      <c r="G532" s="163">
        <v>41.33</v>
      </c>
      <c r="H532" s="163">
        <f t="shared" si="15"/>
        <v>20.149999999999999</v>
      </c>
      <c r="I532" s="164" t="str">
        <f t="shared" si="16"/>
        <v>OK</v>
      </c>
    </row>
    <row r="533" spans="1:9" ht="45">
      <c r="A533" s="161" t="s">
        <v>669</v>
      </c>
      <c r="B533" s="161" t="s">
        <v>99</v>
      </c>
      <c r="C533" s="161" t="s">
        <v>868</v>
      </c>
      <c r="D533" s="162" t="s">
        <v>869</v>
      </c>
      <c r="E533" s="161" t="s">
        <v>112</v>
      </c>
      <c r="F533" s="161" t="s">
        <v>870</v>
      </c>
      <c r="G533" s="163">
        <v>0.6</v>
      </c>
      <c r="H533" s="163">
        <f t="shared" si="15"/>
        <v>10.85</v>
      </c>
      <c r="I533" s="164" t="str">
        <f t="shared" si="16"/>
        <v>OK</v>
      </c>
    </row>
    <row r="534" spans="1:9" ht="45">
      <c r="A534" s="161" t="s">
        <v>669</v>
      </c>
      <c r="B534" s="161" t="s">
        <v>99</v>
      </c>
      <c r="C534" s="161" t="s">
        <v>871</v>
      </c>
      <c r="D534" s="162" t="s">
        <v>872</v>
      </c>
      <c r="E534" s="161" t="s">
        <v>107</v>
      </c>
      <c r="F534" s="161" t="s">
        <v>873</v>
      </c>
      <c r="G534" s="163">
        <v>1.43</v>
      </c>
      <c r="H534" s="163">
        <f t="shared" si="15"/>
        <v>9.48</v>
      </c>
      <c r="I534" s="164" t="str">
        <f t="shared" si="16"/>
        <v>OK</v>
      </c>
    </row>
    <row r="535" spans="1:9">
      <c r="A535" s="161" t="s">
        <v>669</v>
      </c>
      <c r="B535" s="161" t="s">
        <v>99</v>
      </c>
      <c r="C535" s="161" t="s">
        <v>264</v>
      </c>
      <c r="D535" s="162" t="s">
        <v>265</v>
      </c>
      <c r="E535" s="161" t="s">
        <v>18</v>
      </c>
      <c r="F535" s="161" t="s">
        <v>874</v>
      </c>
      <c r="G535" s="163">
        <v>32.18</v>
      </c>
      <c r="H535" s="163">
        <f t="shared" si="15"/>
        <v>1008.83</v>
      </c>
      <c r="I535" s="164" t="str">
        <f t="shared" si="16"/>
        <v>OK</v>
      </c>
    </row>
    <row r="536" spans="1:9">
      <c r="A536" s="161" t="s">
        <v>669</v>
      </c>
      <c r="B536" s="161" t="s">
        <v>99</v>
      </c>
      <c r="C536" s="161" t="s">
        <v>267</v>
      </c>
      <c r="D536" s="162" t="s">
        <v>268</v>
      </c>
      <c r="E536" s="161" t="s">
        <v>18</v>
      </c>
      <c r="F536" s="161" t="s">
        <v>874</v>
      </c>
      <c r="G536" s="163">
        <v>37.26</v>
      </c>
      <c r="H536" s="163">
        <f t="shared" si="15"/>
        <v>1168.0899999999999</v>
      </c>
      <c r="I536" s="164" t="str">
        <f t="shared" si="16"/>
        <v>OK</v>
      </c>
    </row>
    <row r="537" spans="1:9" ht="30">
      <c r="A537" s="161" t="s">
        <v>669</v>
      </c>
      <c r="B537" s="161" t="s">
        <v>99</v>
      </c>
      <c r="C537" s="161" t="s">
        <v>875</v>
      </c>
      <c r="D537" s="162" t="s">
        <v>876</v>
      </c>
      <c r="E537" s="161" t="s">
        <v>18</v>
      </c>
      <c r="F537" s="161" t="s">
        <v>877</v>
      </c>
      <c r="G537" s="163">
        <v>36.619999999999997</v>
      </c>
      <c r="H537" s="163">
        <f t="shared" si="15"/>
        <v>218.25</v>
      </c>
      <c r="I537" s="164" t="str">
        <f t="shared" si="16"/>
        <v>OK</v>
      </c>
    </row>
    <row r="538" spans="1:9" ht="30">
      <c r="A538" s="161" t="s">
        <v>669</v>
      </c>
      <c r="B538" s="161" t="s">
        <v>99</v>
      </c>
      <c r="C538" s="161" t="s">
        <v>878</v>
      </c>
      <c r="D538" s="162" t="s">
        <v>879</v>
      </c>
      <c r="E538" s="161" t="s">
        <v>18</v>
      </c>
      <c r="F538" s="161" t="s">
        <v>880</v>
      </c>
      <c r="G538" s="163">
        <v>34.270000000000003</v>
      </c>
      <c r="H538" s="163">
        <f t="shared" si="15"/>
        <v>40.840000000000003</v>
      </c>
      <c r="I538" s="164" t="str">
        <f t="shared" si="16"/>
        <v>OK</v>
      </c>
    </row>
    <row r="539" spans="1:9" ht="30">
      <c r="A539" s="161" t="s">
        <v>15</v>
      </c>
      <c r="B539" s="161" t="s">
        <v>99</v>
      </c>
      <c r="C539" s="161" t="s">
        <v>882</v>
      </c>
      <c r="D539" s="162" t="s">
        <v>883</v>
      </c>
      <c r="E539" s="161" t="s">
        <v>157</v>
      </c>
      <c r="F539" s="161" t="s">
        <v>884</v>
      </c>
      <c r="G539" s="163">
        <v>13.8</v>
      </c>
      <c r="H539" s="163">
        <f t="shared" si="15"/>
        <v>6.02</v>
      </c>
      <c r="I539" s="164"/>
    </row>
    <row r="540" spans="1:9" ht="30">
      <c r="A540" s="161" t="s">
        <v>15</v>
      </c>
      <c r="B540" s="161" t="s">
        <v>99</v>
      </c>
      <c r="C540" s="161" t="s">
        <v>885</v>
      </c>
      <c r="D540" s="162" t="s">
        <v>886</v>
      </c>
      <c r="E540" s="161" t="s">
        <v>27</v>
      </c>
      <c r="F540" s="161" t="s">
        <v>887</v>
      </c>
      <c r="G540" s="163">
        <v>2.67</v>
      </c>
      <c r="H540" s="163">
        <f t="shared" si="15"/>
        <v>15.02</v>
      </c>
      <c r="I540" s="164"/>
    </row>
    <row r="541" spans="1:9" ht="30">
      <c r="A541" s="161" t="s">
        <v>15</v>
      </c>
      <c r="B541" s="161" t="s">
        <v>99</v>
      </c>
      <c r="C541" s="161" t="s">
        <v>888</v>
      </c>
      <c r="D541" s="162" t="s">
        <v>889</v>
      </c>
      <c r="E541" s="161" t="s">
        <v>241</v>
      </c>
      <c r="F541" s="161" t="s">
        <v>890</v>
      </c>
      <c r="G541" s="163">
        <v>6.66</v>
      </c>
      <c r="H541" s="163">
        <f t="shared" si="15"/>
        <v>0.55000000000000004</v>
      </c>
      <c r="I541" s="164"/>
    </row>
    <row r="542" spans="1:9" ht="45">
      <c r="A542" s="161" t="s">
        <v>15</v>
      </c>
      <c r="B542" s="161" t="s">
        <v>99</v>
      </c>
      <c r="C542" s="161" t="s">
        <v>891</v>
      </c>
      <c r="D542" s="162" t="s">
        <v>892</v>
      </c>
      <c r="E542" s="161" t="s">
        <v>13</v>
      </c>
      <c r="F542" s="161" t="s">
        <v>893</v>
      </c>
      <c r="G542" s="163">
        <v>40.79</v>
      </c>
      <c r="H542" s="163">
        <f t="shared" si="15"/>
        <v>79.14</v>
      </c>
      <c r="I542" s="164"/>
    </row>
    <row r="543" spans="1:9">
      <c r="A543" s="165" t="s">
        <v>29</v>
      </c>
      <c r="B543" s="165" t="s">
        <v>29</v>
      </c>
      <c r="C543" s="165" t="s">
        <v>29</v>
      </c>
      <c r="D543" s="166" t="s">
        <v>29</v>
      </c>
      <c r="E543" s="165" t="s">
        <v>29</v>
      </c>
      <c r="F543" s="165" t="s">
        <v>29</v>
      </c>
      <c r="G543" s="167" t="s">
        <v>29</v>
      </c>
      <c r="H543" s="167" t="s">
        <v>29</v>
      </c>
      <c r="I543" s="168" t="s">
        <v>29</v>
      </c>
    </row>
    <row r="544" spans="1:9" ht="60">
      <c r="A544" s="177" t="s">
        <v>104</v>
      </c>
      <c r="B544" s="177" t="s">
        <v>99</v>
      </c>
      <c r="C544" s="177" t="s">
        <v>894</v>
      </c>
      <c r="D544" s="178" t="s">
        <v>559</v>
      </c>
      <c r="E544" s="177" t="s">
        <v>112</v>
      </c>
      <c r="F544" s="177" t="s">
        <v>260</v>
      </c>
      <c r="G544" s="179">
        <f>SUM(H545:H546)</f>
        <v>0.43</v>
      </c>
      <c r="H544" s="179">
        <f>TRUNC(G544 * 1, 2)</f>
        <v>0.43</v>
      </c>
      <c r="I544" s="180"/>
    </row>
    <row r="545" spans="1:9" ht="60">
      <c r="A545" s="161" t="s">
        <v>669</v>
      </c>
      <c r="B545" s="161" t="s">
        <v>99</v>
      </c>
      <c r="C545" s="161" t="s">
        <v>895</v>
      </c>
      <c r="D545" s="162" t="s">
        <v>896</v>
      </c>
      <c r="E545" s="161" t="s">
        <v>18</v>
      </c>
      <c r="F545" s="161" t="s">
        <v>24</v>
      </c>
      <c r="G545" s="163">
        <v>0.08</v>
      </c>
      <c r="H545" s="163">
        <f>TRUNC(F545*G545,2)</f>
        <v>0.08</v>
      </c>
      <c r="I545" s="164" t="str">
        <f>IFERROR(IF(ROUND(G545, 2) &lt;&gt; ROUND(VLOOKUP("C"&amp;C545,C:G, 5, FALSE), 2), "VALOR AUXILIAR DIVERGENTE", "OK"), "NÃO ENCONTRADO")</f>
        <v>OK</v>
      </c>
    </row>
    <row r="546" spans="1:9" ht="60">
      <c r="A546" s="161" t="s">
        <v>669</v>
      </c>
      <c r="B546" s="161" t="s">
        <v>99</v>
      </c>
      <c r="C546" s="161" t="s">
        <v>897</v>
      </c>
      <c r="D546" s="162" t="s">
        <v>898</v>
      </c>
      <c r="E546" s="161" t="s">
        <v>18</v>
      </c>
      <c r="F546" s="161" t="s">
        <v>24</v>
      </c>
      <c r="G546" s="163">
        <v>0.35</v>
      </c>
      <c r="H546" s="163">
        <f>TRUNC(F546*G546,2)</f>
        <v>0.35</v>
      </c>
      <c r="I546" s="164" t="str">
        <f>IFERROR(IF(ROUND(G546, 2) &lt;&gt; ROUND(VLOOKUP("C"&amp;C546,C:G, 5, FALSE), 2), "VALOR AUXILIAR DIVERGENTE", "OK"), "NÃO ENCONTRADO")</f>
        <v>OK</v>
      </c>
    </row>
    <row r="547" spans="1:9">
      <c r="A547" s="165" t="s">
        <v>29</v>
      </c>
      <c r="B547" s="165" t="s">
        <v>29</v>
      </c>
      <c r="C547" s="165" t="s">
        <v>29</v>
      </c>
      <c r="D547" s="166" t="s">
        <v>29</v>
      </c>
      <c r="E547" s="165" t="s">
        <v>29</v>
      </c>
      <c r="F547" s="165" t="s">
        <v>29</v>
      </c>
      <c r="G547" s="167" t="s">
        <v>29</v>
      </c>
      <c r="H547" s="167" t="s">
        <v>29</v>
      </c>
      <c r="I547" s="168" t="s">
        <v>29</v>
      </c>
    </row>
    <row r="548" spans="1:9" ht="60">
      <c r="A548" s="177" t="s">
        <v>104</v>
      </c>
      <c r="B548" s="177" t="s">
        <v>99</v>
      </c>
      <c r="C548" s="177" t="s">
        <v>899</v>
      </c>
      <c r="D548" s="178" t="s">
        <v>562</v>
      </c>
      <c r="E548" s="177" t="s">
        <v>107</v>
      </c>
      <c r="F548" s="177" t="s">
        <v>260</v>
      </c>
      <c r="G548" s="179">
        <f>SUM(H549:H552)</f>
        <v>1.9000000000000004</v>
      </c>
      <c r="H548" s="179">
        <f>TRUNC(G548 * 1, 2)</f>
        <v>1.9</v>
      </c>
      <c r="I548" s="180"/>
    </row>
    <row r="549" spans="1:9" ht="60">
      <c r="A549" s="161" t="s">
        <v>669</v>
      </c>
      <c r="B549" s="161" t="s">
        <v>99</v>
      </c>
      <c r="C549" s="161" t="s">
        <v>900</v>
      </c>
      <c r="D549" s="162" t="s">
        <v>901</v>
      </c>
      <c r="E549" s="161" t="s">
        <v>18</v>
      </c>
      <c r="F549" s="161" t="s">
        <v>24</v>
      </c>
      <c r="G549" s="163">
        <v>1.08</v>
      </c>
      <c r="H549" s="163">
        <f>TRUNC(F549*G549,2)</f>
        <v>1.08</v>
      </c>
      <c r="I549" s="164" t="str">
        <f>IFERROR(IF(ROUND(G549, 2) &lt;&gt; ROUND(VLOOKUP("C"&amp;C549,C:G, 5, FALSE), 2), "VALOR AUXILIAR DIVERGENTE", "OK"), "NÃO ENCONTRADO")</f>
        <v>OK</v>
      </c>
    </row>
    <row r="550" spans="1:9" ht="60">
      <c r="A550" s="161" t="s">
        <v>669</v>
      </c>
      <c r="B550" s="161" t="s">
        <v>99</v>
      </c>
      <c r="C550" s="161" t="s">
        <v>902</v>
      </c>
      <c r="D550" s="162" t="s">
        <v>903</v>
      </c>
      <c r="E550" s="161" t="s">
        <v>18</v>
      </c>
      <c r="F550" s="161" t="s">
        <v>24</v>
      </c>
      <c r="G550" s="163">
        <v>0.39</v>
      </c>
      <c r="H550" s="163">
        <f>TRUNC(F550*G550,2)</f>
        <v>0.39</v>
      </c>
      <c r="I550" s="164" t="str">
        <f>IFERROR(IF(ROUND(G550, 2) &lt;&gt; ROUND(VLOOKUP("C"&amp;C550,C:G, 5, FALSE), 2), "VALOR AUXILIAR DIVERGENTE", "OK"), "NÃO ENCONTRADO")</f>
        <v>OK</v>
      </c>
    </row>
    <row r="551" spans="1:9" ht="60">
      <c r="A551" s="161" t="s">
        <v>669</v>
      </c>
      <c r="B551" s="161" t="s">
        <v>99</v>
      </c>
      <c r="C551" s="161" t="s">
        <v>895</v>
      </c>
      <c r="D551" s="162" t="s">
        <v>896</v>
      </c>
      <c r="E551" s="161" t="s">
        <v>18</v>
      </c>
      <c r="F551" s="161" t="s">
        <v>24</v>
      </c>
      <c r="G551" s="163">
        <v>0.08</v>
      </c>
      <c r="H551" s="163">
        <f>TRUNC(F551*G551,2)</f>
        <v>0.08</v>
      </c>
      <c r="I551" s="164" t="str">
        <f>IFERROR(IF(ROUND(G551, 2) &lt;&gt; ROUND(VLOOKUP("C"&amp;C551,C:G, 5, FALSE), 2), "VALOR AUXILIAR DIVERGENTE", "OK"), "NÃO ENCONTRADO")</f>
        <v>OK</v>
      </c>
    </row>
    <row r="552" spans="1:9" ht="60">
      <c r="A552" s="161" t="s">
        <v>669</v>
      </c>
      <c r="B552" s="161" t="s">
        <v>99</v>
      </c>
      <c r="C552" s="161" t="s">
        <v>897</v>
      </c>
      <c r="D552" s="162" t="s">
        <v>898</v>
      </c>
      <c r="E552" s="161" t="s">
        <v>18</v>
      </c>
      <c r="F552" s="161" t="s">
        <v>24</v>
      </c>
      <c r="G552" s="163">
        <v>0.35</v>
      </c>
      <c r="H552" s="163">
        <f>TRUNC(F552*G552,2)</f>
        <v>0.35</v>
      </c>
      <c r="I552" s="164" t="str">
        <f>IFERROR(IF(ROUND(G552, 2) &lt;&gt; ROUND(VLOOKUP("C"&amp;C552,C:G, 5, FALSE), 2), "VALOR AUXILIAR DIVERGENTE", "OK"), "NÃO ENCONTRADO")</f>
        <v>OK</v>
      </c>
    </row>
    <row r="553" spans="1:9">
      <c r="A553" s="165" t="s">
        <v>29</v>
      </c>
      <c r="B553" s="165" t="s">
        <v>29</v>
      </c>
      <c r="C553" s="165" t="s">
        <v>29</v>
      </c>
      <c r="D553" s="166" t="s">
        <v>29</v>
      </c>
      <c r="E553" s="165" t="s">
        <v>29</v>
      </c>
      <c r="F553" s="165" t="s">
        <v>29</v>
      </c>
      <c r="G553" s="167" t="s">
        <v>29</v>
      </c>
      <c r="H553" s="167" t="s">
        <v>29</v>
      </c>
      <c r="I553" s="168" t="s">
        <v>29</v>
      </c>
    </row>
    <row r="554" spans="1:9" ht="45">
      <c r="A554" s="177" t="s">
        <v>104</v>
      </c>
      <c r="B554" s="177" t="s">
        <v>99</v>
      </c>
      <c r="C554" s="177" t="s">
        <v>904</v>
      </c>
      <c r="D554" s="178" t="s">
        <v>565</v>
      </c>
      <c r="E554" s="177" t="s">
        <v>18</v>
      </c>
      <c r="F554" s="177" t="s">
        <v>260</v>
      </c>
      <c r="G554" s="179">
        <f>SUM(H555:H562)</f>
        <v>34.950000000000003</v>
      </c>
      <c r="H554" s="179">
        <f>TRUNC(G554 * 1, 2)</f>
        <v>34.950000000000003</v>
      </c>
      <c r="I554" s="180"/>
    </row>
    <row r="555" spans="1:9" ht="45">
      <c r="A555" s="161" t="s">
        <v>669</v>
      </c>
      <c r="B555" s="161" t="s">
        <v>99</v>
      </c>
      <c r="C555" s="161" t="s">
        <v>905</v>
      </c>
      <c r="D555" s="162" t="s">
        <v>906</v>
      </c>
      <c r="E555" s="161" t="s">
        <v>18</v>
      </c>
      <c r="F555" s="161" t="s">
        <v>24</v>
      </c>
      <c r="G555" s="163">
        <v>0.22</v>
      </c>
      <c r="H555" s="163">
        <f t="shared" ref="H555:H562" si="17">TRUNC(F555*G555,2)</f>
        <v>0.22</v>
      </c>
      <c r="I555" s="164" t="str">
        <f>IFERROR(IF(ROUND(G555, 2) &lt;&gt; ROUND(VLOOKUP("C"&amp;C555,C:G, 5, FALSE), 2), "VALOR AUXILIAR DIVERGENTE", "OK"), "NÃO ENCONTRADO")</f>
        <v>OK</v>
      </c>
    </row>
    <row r="556" spans="1:9" ht="30">
      <c r="A556" s="161" t="s">
        <v>15</v>
      </c>
      <c r="B556" s="161" t="s">
        <v>99</v>
      </c>
      <c r="C556" s="161" t="s">
        <v>907</v>
      </c>
      <c r="D556" s="162" t="s">
        <v>908</v>
      </c>
      <c r="E556" s="161" t="s">
        <v>18</v>
      </c>
      <c r="F556" s="161" t="s">
        <v>24</v>
      </c>
      <c r="G556" s="163">
        <v>0.92</v>
      </c>
      <c r="H556" s="163">
        <f t="shared" si="17"/>
        <v>0.92</v>
      </c>
      <c r="I556" s="164"/>
    </row>
    <row r="557" spans="1:9" ht="45">
      <c r="A557" s="161" t="s">
        <v>15</v>
      </c>
      <c r="B557" s="161" t="s">
        <v>99</v>
      </c>
      <c r="C557" s="161" t="s">
        <v>909</v>
      </c>
      <c r="D557" s="162" t="s">
        <v>910</v>
      </c>
      <c r="E557" s="161" t="s">
        <v>18</v>
      </c>
      <c r="F557" s="161" t="s">
        <v>24</v>
      </c>
      <c r="G557" s="163">
        <v>0.02</v>
      </c>
      <c r="H557" s="163">
        <f t="shared" si="17"/>
        <v>0.02</v>
      </c>
      <c r="I557" s="164"/>
    </row>
    <row r="558" spans="1:9" ht="30">
      <c r="A558" s="161" t="s">
        <v>15</v>
      </c>
      <c r="B558" s="161" t="s">
        <v>99</v>
      </c>
      <c r="C558" s="161" t="s">
        <v>911</v>
      </c>
      <c r="D558" s="162" t="s">
        <v>912</v>
      </c>
      <c r="E558" s="161" t="s">
        <v>18</v>
      </c>
      <c r="F558" s="161" t="s">
        <v>24</v>
      </c>
      <c r="G558" s="163">
        <v>26.7</v>
      </c>
      <c r="H558" s="163">
        <f t="shared" si="17"/>
        <v>26.7</v>
      </c>
      <c r="I558" s="164"/>
    </row>
    <row r="559" spans="1:9" ht="30">
      <c r="A559" s="161" t="s">
        <v>15</v>
      </c>
      <c r="B559" s="161" t="s">
        <v>99</v>
      </c>
      <c r="C559" s="161" t="s">
        <v>694</v>
      </c>
      <c r="D559" s="162" t="s">
        <v>695</v>
      </c>
      <c r="E559" s="161" t="s">
        <v>18</v>
      </c>
      <c r="F559" s="161" t="s">
        <v>24</v>
      </c>
      <c r="G559" s="163">
        <v>0.11</v>
      </c>
      <c r="H559" s="163">
        <f t="shared" si="17"/>
        <v>0.11</v>
      </c>
      <c r="I559" s="164"/>
    </row>
    <row r="560" spans="1:9" ht="30">
      <c r="A560" s="161" t="s">
        <v>15</v>
      </c>
      <c r="B560" s="161" t="s">
        <v>99</v>
      </c>
      <c r="C560" s="161" t="s">
        <v>696</v>
      </c>
      <c r="D560" s="162" t="s">
        <v>697</v>
      </c>
      <c r="E560" s="161" t="s">
        <v>18</v>
      </c>
      <c r="F560" s="161" t="s">
        <v>24</v>
      </c>
      <c r="G560" s="163">
        <v>1.43</v>
      </c>
      <c r="H560" s="163">
        <f t="shared" si="17"/>
        <v>1.43</v>
      </c>
      <c r="I560" s="164"/>
    </row>
    <row r="561" spans="1:9" ht="30">
      <c r="A561" s="161" t="s">
        <v>15</v>
      </c>
      <c r="B561" s="161" t="s">
        <v>99</v>
      </c>
      <c r="C561" s="161" t="s">
        <v>698</v>
      </c>
      <c r="D561" s="162" t="s">
        <v>699</v>
      </c>
      <c r="E561" s="161" t="s">
        <v>18</v>
      </c>
      <c r="F561" s="161" t="s">
        <v>24</v>
      </c>
      <c r="G561" s="163">
        <v>1.07</v>
      </c>
      <c r="H561" s="163">
        <f t="shared" si="17"/>
        <v>1.07</v>
      </c>
      <c r="I561" s="164"/>
    </row>
    <row r="562" spans="1:9" ht="30">
      <c r="A562" s="161" t="s">
        <v>15</v>
      </c>
      <c r="B562" s="161" t="s">
        <v>99</v>
      </c>
      <c r="C562" s="161" t="s">
        <v>700</v>
      </c>
      <c r="D562" s="162" t="s">
        <v>701</v>
      </c>
      <c r="E562" s="161" t="s">
        <v>18</v>
      </c>
      <c r="F562" s="161" t="s">
        <v>24</v>
      </c>
      <c r="G562" s="163">
        <v>4.4800000000000004</v>
      </c>
      <c r="H562" s="163">
        <f t="shared" si="17"/>
        <v>4.4800000000000004</v>
      </c>
      <c r="I562" s="164"/>
    </row>
    <row r="563" spans="1:9">
      <c r="A563" s="165" t="s">
        <v>29</v>
      </c>
      <c r="B563" s="165" t="s">
        <v>29</v>
      </c>
      <c r="C563" s="165" t="s">
        <v>29</v>
      </c>
      <c r="D563" s="166" t="s">
        <v>29</v>
      </c>
      <c r="E563" s="165" t="s">
        <v>29</v>
      </c>
      <c r="F563" s="165" t="s">
        <v>29</v>
      </c>
      <c r="G563" s="167" t="s">
        <v>29</v>
      </c>
      <c r="H563" s="167" t="s">
        <v>29</v>
      </c>
      <c r="I563" s="168" t="s">
        <v>29</v>
      </c>
    </row>
    <row r="564" spans="1:9" ht="60">
      <c r="A564" s="177" t="s">
        <v>104</v>
      </c>
      <c r="B564" s="177" t="s">
        <v>99</v>
      </c>
      <c r="C564" s="177" t="s">
        <v>914</v>
      </c>
      <c r="D564" s="178" t="s">
        <v>584</v>
      </c>
      <c r="E564" s="177" t="s">
        <v>13</v>
      </c>
      <c r="F564" s="177" t="s">
        <v>260</v>
      </c>
      <c r="G564" s="179">
        <f>SUM(H565:H569)</f>
        <v>31.67</v>
      </c>
      <c r="H564" s="179">
        <f>TRUNC(G564 * 1, 2)</f>
        <v>31.67</v>
      </c>
      <c r="I564" s="180"/>
    </row>
    <row r="565" spans="1:9" ht="60">
      <c r="A565" s="161" t="s">
        <v>669</v>
      </c>
      <c r="B565" s="161" t="s">
        <v>99</v>
      </c>
      <c r="C565" s="161" t="s">
        <v>915</v>
      </c>
      <c r="D565" s="162" t="s">
        <v>916</v>
      </c>
      <c r="E565" s="161" t="s">
        <v>107</v>
      </c>
      <c r="F565" s="161" t="s">
        <v>917</v>
      </c>
      <c r="G565" s="163">
        <v>0.51</v>
      </c>
      <c r="H565" s="163">
        <f>TRUNC(F565*G565,2)</f>
        <v>7.0000000000000007E-2</v>
      </c>
      <c r="I565" s="164" t="str">
        <f>IFERROR(IF(ROUND(G565, 2) &lt;&gt; ROUND(VLOOKUP("C"&amp;C565,C:G, 5, FALSE), 2), "VALOR AUXILIAR DIVERGENTE", "OK"), "NÃO ENCONTRADO")</f>
        <v>OK</v>
      </c>
    </row>
    <row r="566" spans="1:9" ht="60">
      <c r="A566" s="161" t="s">
        <v>669</v>
      </c>
      <c r="B566" s="161" t="s">
        <v>99</v>
      </c>
      <c r="C566" s="161" t="s">
        <v>919</v>
      </c>
      <c r="D566" s="162" t="s">
        <v>920</v>
      </c>
      <c r="E566" s="161" t="s">
        <v>112</v>
      </c>
      <c r="F566" s="161" t="s">
        <v>921</v>
      </c>
      <c r="G566" s="163">
        <v>0.21</v>
      </c>
      <c r="H566" s="163">
        <f>TRUNC(F566*G566,2)</f>
        <v>7.0000000000000007E-2</v>
      </c>
      <c r="I566" s="164" t="str">
        <f>IFERROR(IF(ROUND(G566, 2) &lt;&gt; ROUND(VLOOKUP("C"&amp;C566,C:G, 5, FALSE), 2), "VALOR AUXILIAR DIVERGENTE", "OK"), "NÃO ENCONTRADO")</f>
        <v>OK</v>
      </c>
    </row>
    <row r="567" spans="1:9">
      <c r="A567" s="161" t="s">
        <v>669</v>
      </c>
      <c r="B567" s="161" t="s">
        <v>99</v>
      </c>
      <c r="C567" s="161" t="s">
        <v>222</v>
      </c>
      <c r="D567" s="162" t="s">
        <v>223</v>
      </c>
      <c r="E567" s="161" t="s">
        <v>18</v>
      </c>
      <c r="F567" s="161" t="s">
        <v>922</v>
      </c>
      <c r="G567" s="163">
        <v>38.83</v>
      </c>
      <c r="H567" s="163">
        <f>TRUNC(F567*G567,2)</f>
        <v>20.440000000000001</v>
      </c>
      <c r="I567" s="164" t="str">
        <f>IFERROR(IF(ROUND(G567, 2) &lt;&gt; ROUND(VLOOKUP("C"&amp;C567,C:G, 5, FALSE), 2), "VALOR AUXILIAR DIVERGENTE", "OK"), "NÃO ENCONTRADO")</f>
        <v>OK</v>
      </c>
    </row>
    <row r="568" spans="1:9" ht="30">
      <c r="A568" s="161" t="s">
        <v>15</v>
      </c>
      <c r="B568" s="161" t="s">
        <v>99</v>
      </c>
      <c r="C568" s="161" t="s">
        <v>363</v>
      </c>
      <c r="D568" s="162" t="s">
        <v>364</v>
      </c>
      <c r="E568" s="161" t="s">
        <v>241</v>
      </c>
      <c r="F568" s="161" t="s">
        <v>923</v>
      </c>
      <c r="G568" s="163">
        <v>45.38</v>
      </c>
      <c r="H568" s="163">
        <f>TRUNC(F568*G568,2)</f>
        <v>9.39</v>
      </c>
      <c r="I568" s="164"/>
    </row>
    <row r="569" spans="1:9">
      <c r="A569" s="161" t="s">
        <v>15</v>
      </c>
      <c r="B569" s="161" t="s">
        <v>99</v>
      </c>
      <c r="C569" s="161" t="s">
        <v>366</v>
      </c>
      <c r="D569" s="162" t="s">
        <v>367</v>
      </c>
      <c r="E569" s="161" t="s">
        <v>241</v>
      </c>
      <c r="F569" s="161" t="s">
        <v>924</v>
      </c>
      <c r="G569" s="163">
        <v>27.47</v>
      </c>
      <c r="H569" s="163">
        <f>TRUNC(F569*G569,2)</f>
        <v>1.7</v>
      </c>
      <c r="I569" s="164"/>
    </row>
    <row r="570" spans="1:9">
      <c r="A570" s="165" t="s">
        <v>29</v>
      </c>
      <c r="B570" s="165" t="s">
        <v>29</v>
      </c>
      <c r="C570" s="165" t="s">
        <v>29</v>
      </c>
      <c r="D570" s="166" t="s">
        <v>29</v>
      </c>
      <c r="E570" s="165" t="s">
        <v>29</v>
      </c>
      <c r="F570" s="165" t="s">
        <v>29</v>
      </c>
      <c r="G570" s="167" t="s">
        <v>29</v>
      </c>
      <c r="H570" s="167" t="s">
        <v>29</v>
      </c>
      <c r="I570" s="168" t="s">
        <v>29</v>
      </c>
    </row>
    <row r="571" spans="1:9" ht="75">
      <c r="A571" s="177" t="s">
        <v>104</v>
      </c>
      <c r="B571" s="177" t="s">
        <v>99</v>
      </c>
      <c r="C571" s="177" t="s">
        <v>925</v>
      </c>
      <c r="D571" s="178" t="s">
        <v>586</v>
      </c>
      <c r="E571" s="177" t="s">
        <v>13</v>
      </c>
      <c r="F571" s="177" t="s">
        <v>260</v>
      </c>
      <c r="G571" s="179">
        <f>SUM(H572:H574)</f>
        <v>35.059999999999995</v>
      </c>
      <c r="H571" s="179">
        <f>TRUNC(G571 * 1, 2)</f>
        <v>35.06</v>
      </c>
      <c r="I571" s="180"/>
    </row>
    <row r="572" spans="1:9">
      <c r="A572" s="161" t="s">
        <v>669</v>
      </c>
      <c r="B572" s="161" t="s">
        <v>99</v>
      </c>
      <c r="C572" s="161" t="s">
        <v>222</v>
      </c>
      <c r="D572" s="162" t="s">
        <v>223</v>
      </c>
      <c r="E572" s="161" t="s">
        <v>18</v>
      </c>
      <c r="F572" s="161" t="s">
        <v>360</v>
      </c>
      <c r="G572" s="163">
        <v>38.83</v>
      </c>
      <c r="H572" s="163">
        <f>TRUNC(F572*G572,2)</f>
        <v>26.32</v>
      </c>
      <c r="I572" s="164" t="str">
        <f>IFERROR(IF(ROUND(G572, 2) &lt;&gt; ROUND(VLOOKUP("C"&amp;C572,C:G, 5, FALSE), 2), "VALOR AUXILIAR DIVERGENTE", "OK"), "NÃO ENCONTRADO")</f>
        <v>OK</v>
      </c>
    </row>
    <row r="573" spans="1:9" ht="45">
      <c r="A573" s="161" t="s">
        <v>15</v>
      </c>
      <c r="B573" s="161" t="s">
        <v>99</v>
      </c>
      <c r="C573" s="161" t="s">
        <v>926</v>
      </c>
      <c r="D573" s="162" t="s">
        <v>927</v>
      </c>
      <c r="E573" s="161" t="s">
        <v>241</v>
      </c>
      <c r="F573" s="161" t="s">
        <v>928</v>
      </c>
      <c r="G573" s="163">
        <v>46.54</v>
      </c>
      <c r="H573" s="163">
        <f>TRUNC(F573*G573,2)</f>
        <v>8.26</v>
      </c>
      <c r="I573" s="164"/>
    </row>
    <row r="574" spans="1:9">
      <c r="A574" s="161" t="s">
        <v>15</v>
      </c>
      <c r="B574" s="161" t="s">
        <v>99</v>
      </c>
      <c r="C574" s="161" t="s">
        <v>366</v>
      </c>
      <c r="D574" s="162" t="s">
        <v>367</v>
      </c>
      <c r="E574" s="161" t="s">
        <v>241</v>
      </c>
      <c r="F574" s="161" t="s">
        <v>929</v>
      </c>
      <c r="G574" s="163">
        <v>27.47</v>
      </c>
      <c r="H574" s="163">
        <f>TRUNC(F574*G574,2)</f>
        <v>0.48</v>
      </c>
      <c r="I574" s="164"/>
    </row>
    <row r="575" spans="1:9">
      <c r="A575" s="165" t="s">
        <v>29</v>
      </c>
      <c r="B575" s="165" t="s">
        <v>29</v>
      </c>
      <c r="C575" s="165" t="s">
        <v>29</v>
      </c>
      <c r="D575" s="166" t="s">
        <v>29</v>
      </c>
      <c r="E575" s="165" t="s">
        <v>29</v>
      </c>
      <c r="F575" s="165" t="s">
        <v>29</v>
      </c>
      <c r="G575" s="167" t="s">
        <v>29</v>
      </c>
      <c r="H575" s="167" t="s">
        <v>29</v>
      </c>
      <c r="I575" s="168" t="s">
        <v>29</v>
      </c>
    </row>
    <row r="576" spans="1:9">
      <c r="A576" s="177" t="s">
        <v>104</v>
      </c>
      <c r="B576" s="177" t="s">
        <v>99</v>
      </c>
      <c r="C576" s="177" t="s">
        <v>930</v>
      </c>
      <c r="D576" s="178" t="s">
        <v>590</v>
      </c>
      <c r="E576" s="177" t="s">
        <v>18</v>
      </c>
      <c r="F576" s="177" t="s">
        <v>260</v>
      </c>
      <c r="G576" s="179">
        <f>SUM(H577:H584)</f>
        <v>37.730000000000004</v>
      </c>
      <c r="H576" s="179">
        <f>TRUNC(G576 * 1, 2)</f>
        <v>37.729999999999997</v>
      </c>
      <c r="I576" s="180"/>
    </row>
    <row r="577" spans="1:9" ht="30">
      <c r="A577" s="161" t="s">
        <v>669</v>
      </c>
      <c r="B577" s="161" t="s">
        <v>99</v>
      </c>
      <c r="C577" s="161" t="s">
        <v>931</v>
      </c>
      <c r="D577" s="162" t="s">
        <v>932</v>
      </c>
      <c r="E577" s="161" t="s">
        <v>18</v>
      </c>
      <c r="F577" s="161" t="s">
        <v>24</v>
      </c>
      <c r="G577" s="163">
        <v>0.32</v>
      </c>
      <c r="H577" s="163">
        <f t="shared" ref="H577:H584" si="18">TRUNC(F577*G577,2)</f>
        <v>0.32</v>
      </c>
      <c r="I577" s="164" t="str">
        <f>IFERROR(IF(ROUND(G577, 2) &lt;&gt; ROUND(VLOOKUP("C"&amp;C577,C:G, 5, FALSE), 2), "VALOR AUXILIAR DIVERGENTE", "OK"), "NÃO ENCONTRADO")</f>
        <v>OK</v>
      </c>
    </row>
    <row r="578" spans="1:9" ht="30">
      <c r="A578" s="161" t="s">
        <v>15</v>
      </c>
      <c r="B578" s="161" t="s">
        <v>99</v>
      </c>
      <c r="C578" s="161" t="s">
        <v>690</v>
      </c>
      <c r="D578" s="162" t="s">
        <v>691</v>
      </c>
      <c r="E578" s="161" t="s">
        <v>18</v>
      </c>
      <c r="F578" s="161" t="s">
        <v>24</v>
      </c>
      <c r="G578" s="163">
        <v>1.47</v>
      </c>
      <c r="H578" s="163">
        <f t="shared" si="18"/>
        <v>1.47</v>
      </c>
      <c r="I578" s="164"/>
    </row>
    <row r="579" spans="1:9" ht="30">
      <c r="A579" s="161" t="s">
        <v>15</v>
      </c>
      <c r="B579" s="161" t="s">
        <v>99</v>
      </c>
      <c r="C579" s="161" t="s">
        <v>692</v>
      </c>
      <c r="D579" s="162" t="s">
        <v>693</v>
      </c>
      <c r="E579" s="161" t="s">
        <v>18</v>
      </c>
      <c r="F579" s="161" t="s">
        <v>24</v>
      </c>
      <c r="G579" s="163">
        <v>0.73</v>
      </c>
      <c r="H579" s="163">
        <f t="shared" si="18"/>
        <v>0.73</v>
      </c>
      <c r="I579" s="164"/>
    </row>
    <row r="580" spans="1:9" ht="30">
      <c r="A580" s="161" t="s">
        <v>15</v>
      </c>
      <c r="B580" s="161" t="s">
        <v>99</v>
      </c>
      <c r="C580" s="161" t="s">
        <v>694</v>
      </c>
      <c r="D580" s="162" t="s">
        <v>695</v>
      </c>
      <c r="E580" s="161" t="s">
        <v>18</v>
      </c>
      <c r="F580" s="161" t="s">
        <v>24</v>
      </c>
      <c r="G580" s="163">
        <v>0.11</v>
      </c>
      <c r="H580" s="163">
        <f t="shared" si="18"/>
        <v>0.11</v>
      </c>
      <c r="I580" s="164"/>
    </row>
    <row r="581" spans="1:9" ht="30">
      <c r="A581" s="161" t="s">
        <v>15</v>
      </c>
      <c r="B581" s="161" t="s">
        <v>99</v>
      </c>
      <c r="C581" s="161" t="s">
        <v>696</v>
      </c>
      <c r="D581" s="162" t="s">
        <v>697</v>
      </c>
      <c r="E581" s="161" t="s">
        <v>18</v>
      </c>
      <c r="F581" s="161" t="s">
        <v>24</v>
      </c>
      <c r="G581" s="163">
        <v>1.43</v>
      </c>
      <c r="H581" s="163">
        <f t="shared" si="18"/>
        <v>1.43</v>
      </c>
      <c r="I581" s="164"/>
    </row>
    <row r="582" spans="1:9" ht="30">
      <c r="A582" s="161" t="s">
        <v>15</v>
      </c>
      <c r="B582" s="161" t="s">
        <v>99</v>
      </c>
      <c r="C582" s="161" t="s">
        <v>698</v>
      </c>
      <c r="D582" s="162" t="s">
        <v>699</v>
      </c>
      <c r="E582" s="161" t="s">
        <v>18</v>
      </c>
      <c r="F582" s="161" t="s">
        <v>24</v>
      </c>
      <c r="G582" s="163">
        <v>1.07</v>
      </c>
      <c r="H582" s="163">
        <f t="shared" si="18"/>
        <v>1.07</v>
      </c>
      <c r="I582" s="164"/>
    </row>
    <row r="583" spans="1:9" ht="30">
      <c r="A583" s="161" t="s">
        <v>15</v>
      </c>
      <c r="B583" s="161" t="s">
        <v>99</v>
      </c>
      <c r="C583" s="161" t="s">
        <v>700</v>
      </c>
      <c r="D583" s="162" t="s">
        <v>701</v>
      </c>
      <c r="E583" s="161" t="s">
        <v>18</v>
      </c>
      <c r="F583" s="161" t="s">
        <v>24</v>
      </c>
      <c r="G583" s="163">
        <v>4.4800000000000004</v>
      </c>
      <c r="H583" s="163">
        <f t="shared" si="18"/>
        <v>4.4800000000000004</v>
      </c>
      <c r="I583" s="164"/>
    </row>
    <row r="584" spans="1:9">
      <c r="A584" s="161" t="s">
        <v>15</v>
      </c>
      <c r="B584" s="161" t="s">
        <v>99</v>
      </c>
      <c r="C584" s="161" t="s">
        <v>933</v>
      </c>
      <c r="D584" s="162" t="s">
        <v>934</v>
      </c>
      <c r="E584" s="161" t="s">
        <v>18</v>
      </c>
      <c r="F584" s="161" t="s">
        <v>24</v>
      </c>
      <c r="G584" s="163">
        <v>28.12</v>
      </c>
      <c r="H584" s="163">
        <f t="shared" si="18"/>
        <v>28.12</v>
      </c>
      <c r="I584" s="164"/>
    </row>
    <row r="585" spans="1:9">
      <c r="A585" s="165" t="s">
        <v>29</v>
      </c>
      <c r="B585" s="165" t="s">
        <v>29</v>
      </c>
      <c r="C585" s="165" t="s">
        <v>29</v>
      </c>
      <c r="D585" s="166" t="s">
        <v>29</v>
      </c>
      <c r="E585" s="165" t="s">
        <v>29</v>
      </c>
      <c r="F585" s="165" t="s">
        <v>29</v>
      </c>
      <c r="G585" s="167" t="s">
        <v>29</v>
      </c>
      <c r="H585" s="167" t="s">
        <v>29</v>
      </c>
      <c r="I585" s="168" t="s">
        <v>29</v>
      </c>
    </row>
    <row r="586" spans="1:9" ht="30">
      <c r="A586" s="177" t="s">
        <v>104</v>
      </c>
      <c r="B586" s="177" t="s">
        <v>99</v>
      </c>
      <c r="C586" s="177" t="s">
        <v>935</v>
      </c>
      <c r="D586" s="178" t="s">
        <v>592</v>
      </c>
      <c r="E586" s="177" t="s">
        <v>18</v>
      </c>
      <c r="F586" s="177" t="s">
        <v>260</v>
      </c>
      <c r="G586" s="179">
        <f>SUM(H587:H594)</f>
        <v>34.64</v>
      </c>
      <c r="H586" s="179">
        <f>TRUNC(G586 * 1, 2)</f>
        <v>34.64</v>
      </c>
      <c r="I586" s="180"/>
    </row>
    <row r="587" spans="1:9" ht="45">
      <c r="A587" s="161" t="s">
        <v>669</v>
      </c>
      <c r="B587" s="161" t="s">
        <v>99</v>
      </c>
      <c r="C587" s="161" t="s">
        <v>936</v>
      </c>
      <c r="D587" s="162" t="s">
        <v>937</v>
      </c>
      <c r="E587" s="161" t="s">
        <v>18</v>
      </c>
      <c r="F587" s="161" t="s">
        <v>24</v>
      </c>
      <c r="G587" s="163">
        <v>0.28000000000000003</v>
      </c>
      <c r="H587" s="163">
        <f t="shared" ref="H587:H594" si="19">TRUNC(F587*G587,2)</f>
        <v>0.28000000000000003</v>
      </c>
      <c r="I587" s="164" t="str">
        <f>IFERROR(IF(ROUND(G587, 2) &lt;&gt; ROUND(VLOOKUP("C"&amp;C587,C:G, 5, FALSE), 2), "VALOR AUXILIAR DIVERGENTE", "OK"), "NÃO ENCONTRADO")</f>
        <v>OK</v>
      </c>
    </row>
    <row r="588" spans="1:9" ht="30">
      <c r="A588" s="161" t="s">
        <v>15</v>
      </c>
      <c r="B588" s="161" t="s">
        <v>99</v>
      </c>
      <c r="C588" s="161" t="s">
        <v>690</v>
      </c>
      <c r="D588" s="162" t="s">
        <v>691</v>
      </c>
      <c r="E588" s="161" t="s">
        <v>18</v>
      </c>
      <c r="F588" s="161" t="s">
        <v>24</v>
      </c>
      <c r="G588" s="163">
        <v>1.47</v>
      </c>
      <c r="H588" s="163">
        <f t="shared" si="19"/>
        <v>1.47</v>
      </c>
      <c r="I588" s="164"/>
    </row>
    <row r="589" spans="1:9" ht="30">
      <c r="A589" s="161" t="s">
        <v>15</v>
      </c>
      <c r="B589" s="161" t="s">
        <v>99</v>
      </c>
      <c r="C589" s="161" t="s">
        <v>692</v>
      </c>
      <c r="D589" s="162" t="s">
        <v>693</v>
      </c>
      <c r="E589" s="161" t="s">
        <v>18</v>
      </c>
      <c r="F589" s="161" t="s">
        <v>24</v>
      </c>
      <c r="G589" s="163">
        <v>0.73</v>
      </c>
      <c r="H589" s="163">
        <f t="shared" si="19"/>
        <v>0.73</v>
      </c>
      <c r="I589" s="164"/>
    </row>
    <row r="590" spans="1:9" ht="30">
      <c r="A590" s="161" t="s">
        <v>15</v>
      </c>
      <c r="B590" s="161" t="s">
        <v>99</v>
      </c>
      <c r="C590" s="161" t="s">
        <v>694</v>
      </c>
      <c r="D590" s="162" t="s">
        <v>695</v>
      </c>
      <c r="E590" s="161" t="s">
        <v>18</v>
      </c>
      <c r="F590" s="161" t="s">
        <v>24</v>
      </c>
      <c r="G590" s="163">
        <v>0.11</v>
      </c>
      <c r="H590" s="163">
        <f t="shared" si="19"/>
        <v>0.11</v>
      </c>
      <c r="I590" s="164"/>
    </row>
    <row r="591" spans="1:9" ht="30">
      <c r="A591" s="161" t="s">
        <v>15</v>
      </c>
      <c r="B591" s="161" t="s">
        <v>99</v>
      </c>
      <c r="C591" s="161" t="s">
        <v>696</v>
      </c>
      <c r="D591" s="162" t="s">
        <v>697</v>
      </c>
      <c r="E591" s="161" t="s">
        <v>18</v>
      </c>
      <c r="F591" s="161" t="s">
        <v>24</v>
      </c>
      <c r="G591" s="163">
        <v>1.43</v>
      </c>
      <c r="H591" s="163">
        <f t="shared" si="19"/>
        <v>1.43</v>
      </c>
      <c r="I591" s="164"/>
    </row>
    <row r="592" spans="1:9" ht="30">
      <c r="A592" s="161" t="s">
        <v>15</v>
      </c>
      <c r="B592" s="161" t="s">
        <v>99</v>
      </c>
      <c r="C592" s="161" t="s">
        <v>698</v>
      </c>
      <c r="D592" s="162" t="s">
        <v>699</v>
      </c>
      <c r="E592" s="161" t="s">
        <v>18</v>
      </c>
      <c r="F592" s="161" t="s">
        <v>24</v>
      </c>
      <c r="G592" s="163">
        <v>1.07</v>
      </c>
      <c r="H592" s="163">
        <f t="shared" si="19"/>
        <v>1.07</v>
      </c>
      <c r="I592" s="164"/>
    </row>
    <row r="593" spans="1:9" ht="30">
      <c r="A593" s="161" t="s">
        <v>15</v>
      </c>
      <c r="B593" s="161" t="s">
        <v>99</v>
      </c>
      <c r="C593" s="161" t="s">
        <v>700</v>
      </c>
      <c r="D593" s="162" t="s">
        <v>701</v>
      </c>
      <c r="E593" s="161" t="s">
        <v>18</v>
      </c>
      <c r="F593" s="161" t="s">
        <v>24</v>
      </c>
      <c r="G593" s="163">
        <v>4.4800000000000004</v>
      </c>
      <c r="H593" s="163">
        <f t="shared" si="19"/>
        <v>4.4800000000000004</v>
      </c>
      <c r="I593" s="164"/>
    </row>
    <row r="594" spans="1:9">
      <c r="A594" s="161" t="s">
        <v>15</v>
      </c>
      <c r="B594" s="161" t="s">
        <v>99</v>
      </c>
      <c r="C594" s="161" t="s">
        <v>938</v>
      </c>
      <c r="D594" s="162" t="s">
        <v>939</v>
      </c>
      <c r="E594" s="161" t="s">
        <v>18</v>
      </c>
      <c r="F594" s="161" t="s">
        <v>24</v>
      </c>
      <c r="G594" s="163">
        <v>25.07</v>
      </c>
      <c r="H594" s="163">
        <f t="shared" si="19"/>
        <v>25.07</v>
      </c>
      <c r="I594" s="164"/>
    </row>
    <row r="595" spans="1:9">
      <c r="A595" s="165" t="s">
        <v>29</v>
      </c>
      <c r="B595" s="165" t="s">
        <v>29</v>
      </c>
      <c r="C595" s="165" t="s">
        <v>29</v>
      </c>
      <c r="D595" s="166" t="s">
        <v>29</v>
      </c>
      <c r="E595" s="165" t="s">
        <v>29</v>
      </c>
      <c r="F595" s="165" t="s">
        <v>29</v>
      </c>
      <c r="G595" s="167" t="s">
        <v>29</v>
      </c>
      <c r="H595" s="167" t="s">
        <v>29</v>
      </c>
      <c r="I595" s="168" t="s">
        <v>29</v>
      </c>
    </row>
    <row r="596" spans="1:9" ht="75">
      <c r="A596" s="177" t="s">
        <v>104</v>
      </c>
      <c r="B596" s="177" t="s">
        <v>99</v>
      </c>
      <c r="C596" s="177" t="s">
        <v>940</v>
      </c>
      <c r="D596" s="178" t="s">
        <v>598</v>
      </c>
      <c r="E596" s="177" t="s">
        <v>112</v>
      </c>
      <c r="F596" s="177" t="s">
        <v>260</v>
      </c>
      <c r="G596" s="179">
        <f>SUM(H597:H600)</f>
        <v>86.83</v>
      </c>
      <c r="H596" s="179">
        <f>TRUNC(G596 * 1, 2)</f>
        <v>86.83</v>
      </c>
      <c r="I596" s="180"/>
    </row>
    <row r="597" spans="1:9" ht="75">
      <c r="A597" s="161" t="s">
        <v>669</v>
      </c>
      <c r="B597" s="161" t="s">
        <v>99</v>
      </c>
      <c r="C597" s="161" t="s">
        <v>941</v>
      </c>
      <c r="D597" s="162" t="s">
        <v>942</v>
      </c>
      <c r="E597" s="161" t="s">
        <v>18</v>
      </c>
      <c r="F597" s="161" t="s">
        <v>24</v>
      </c>
      <c r="G597" s="163">
        <v>4.24</v>
      </c>
      <c r="H597" s="163">
        <f>TRUNC(F597*G597,2)</f>
        <v>4.24</v>
      </c>
      <c r="I597" s="164" t="str">
        <f>IFERROR(IF(ROUND(G597, 2) &lt;&gt; ROUND(VLOOKUP("C"&amp;C597,C:G, 5, FALSE), 2), "VALOR AUXILIAR DIVERGENTE", "OK"), "NÃO ENCONTRADO")</f>
        <v>OK</v>
      </c>
    </row>
    <row r="598" spans="1:9" ht="75">
      <c r="A598" s="161" t="s">
        <v>669</v>
      </c>
      <c r="B598" s="161" t="s">
        <v>99</v>
      </c>
      <c r="C598" s="161" t="s">
        <v>943</v>
      </c>
      <c r="D598" s="162" t="s">
        <v>944</v>
      </c>
      <c r="E598" s="161" t="s">
        <v>18</v>
      </c>
      <c r="F598" s="161" t="s">
        <v>24</v>
      </c>
      <c r="G598" s="163">
        <v>10.52</v>
      </c>
      <c r="H598" s="163">
        <f>TRUNC(F598*G598,2)</f>
        <v>10.52</v>
      </c>
      <c r="I598" s="164" t="str">
        <f>IFERROR(IF(ROUND(G598, 2) &lt;&gt; ROUND(VLOOKUP("C"&amp;C598,C:G, 5, FALSE), 2), "VALOR AUXILIAR DIVERGENTE", "OK"), "NÃO ENCONTRADO")</f>
        <v>OK</v>
      </c>
    </row>
    <row r="599" spans="1:9" ht="75">
      <c r="A599" s="161" t="s">
        <v>669</v>
      </c>
      <c r="B599" s="161" t="s">
        <v>99</v>
      </c>
      <c r="C599" s="161" t="s">
        <v>945</v>
      </c>
      <c r="D599" s="162" t="s">
        <v>946</v>
      </c>
      <c r="E599" s="161" t="s">
        <v>18</v>
      </c>
      <c r="F599" s="161" t="s">
        <v>24</v>
      </c>
      <c r="G599" s="163">
        <v>28.49</v>
      </c>
      <c r="H599" s="163">
        <f>TRUNC(F599*G599,2)</f>
        <v>28.49</v>
      </c>
      <c r="I599" s="164" t="str">
        <f>IFERROR(IF(ROUND(G599, 2) &lt;&gt; ROUND(VLOOKUP("C"&amp;C599,C:G, 5, FALSE), 2), "VALOR AUXILIAR DIVERGENTE", "OK"), "NÃO ENCONTRADO")</f>
        <v>OK</v>
      </c>
    </row>
    <row r="600" spans="1:9" ht="30">
      <c r="A600" s="161" t="s">
        <v>669</v>
      </c>
      <c r="B600" s="161" t="s">
        <v>99</v>
      </c>
      <c r="C600" s="161" t="s">
        <v>947</v>
      </c>
      <c r="D600" s="162" t="s">
        <v>948</v>
      </c>
      <c r="E600" s="161" t="s">
        <v>18</v>
      </c>
      <c r="F600" s="161" t="s">
        <v>24</v>
      </c>
      <c r="G600" s="163">
        <v>43.58</v>
      </c>
      <c r="H600" s="163">
        <f>TRUNC(F600*G600,2)</f>
        <v>43.58</v>
      </c>
      <c r="I600" s="164" t="str">
        <f>IFERROR(IF(ROUND(G600, 2) &lt;&gt; ROUND(VLOOKUP("C"&amp;C600,C:G, 5, FALSE), 2), "VALOR AUXILIAR DIVERGENTE", "OK"), "NÃO ENCONTRADO")</f>
        <v>OK</v>
      </c>
    </row>
    <row r="601" spans="1:9">
      <c r="A601" s="165" t="s">
        <v>29</v>
      </c>
      <c r="B601" s="165" t="s">
        <v>29</v>
      </c>
      <c r="C601" s="165" t="s">
        <v>29</v>
      </c>
      <c r="D601" s="166" t="s">
        <v>29</v>
      </c>
      <c r="E601" s="165" t="s">
        <v>29</v>
      </c>
      <c r="F601" s="165" t="s">
        <v>29</v>
      </c>
      <c r="G601" s="167" t="s">
        <v>29</v>
      </c>
      <c r="H601" s="167" t="s">
        <v>29</v>
      </c>
      <c r="I601" s="168" t="s">
        <v>29</v>
      </c>
    </row>
    <row r="602" spans="1:9" ht="75">
      <c r="A602" s="177" t="s">
        <v>104</v>
      </c>
      <c r="B602" s="177" t="s">
        <v>99</v>
      </c>
      <c r="C602" s="177" t="s">
        <v>949</v>
      </c>
      <c r="D602" s="178" t="s">
        <v>601</v>
      </c>
      <c r="E602" s="177" t="s">
        <v>107</v>
      </c>
      <c r="F602" s="177" t="s">
        <v>260</v>
      </c>
      <c r="G602" s="179">
        <f>SUM(H603:H608)</f>
        <v>306.3</v>
      </c>
      <c r="H602" s="179">
        <f>TRUNC(G602 * 1, 2)</f>
        <v>306.3</v>
      </c>
      <c r="I602" s="180"/>
    </row>
    <row r="603" spans="1:9" ht="75">
      <c r="A603" s="161" t="s">
        <v>669</v>
      </c>
      <c r="B603" s="161" t="s">
        <v>99</v>
      </c>
      <c r="C603" s="161" t="s">
        <v>950</v>
      </c>
      <c r="D603" s="162" t="s">
        <v>951</v>
      </c>
      <c r="E603" s="161" t="s">
        <v>18</v>
      </c>
      <c r="F603" s="161" t="s">
        <v>24</v>
      </c>
      <c r="G603" s="163">
        <v>171</v>
      </c>
      <c r="H603" s="163">
        <f t="shared" ref="H603:H608" si="20">TRUNC(F603*G603,2)</f>
        <v>171</v>
      </c>
      <c r="I603" s="164" t="str">
        <f t="shared" ref="I603:I608" si="21">IFERROR(IF(ROUND(G603, 2) &lt;&gt; ROUND(VLOOKUP("C"&amp;C603,C:G, 5, FALSE), 2), "VALOR AUXILIAR DIVERGENTE", "OK"), "NÃO ENCONTRADO")</f>
        <v>OK</v>
      </c>
    </row>
    <row r="604" spans="1:9" ht="75">
      <c r="A604" s="161" t="s">
        <v>669</v>
      </c>
      <c r="B604" s="161" t="s">
        <v>99</v>
      </c>
      <c r="C604" s="161" t="s">
        <v>941</v>
      </c>
      <c r="D604" s="162" t="s">
        <v>942</v>
      </c>
      <c r="E604" s="161" t="s">
        <v>18</v>
      </c>
      <c r="F604" s="161" t="s">
        <v>24</v>
      </c>
      <c r="G604" s="163">
        <v>4.24</v>
      </c>
      <c r="H604" s="163">
        <f t="shared" si="20"/>
        <v>4.24</v>
      </c>
      <c r="I604" s="164" t="str">
        <f t="shared" si="21"/>
        <v>OK</v>
      </c>
    </row>
    <row r="605" spans="1:9" ht="75">
      <c r="A605" s="161" t="s">
        <v>669</v>
      </c>
      <c r="B605" s="161" t="s">
        <v>99</v>
      </c>
      <c r="C605" s="161" t="s">
        <v>952</v>
      </c>
      <c r="D605" s="162" t="s">
        <v>953</v>
      </c>
      <c r="E605" s="161" t="s">
        <v>18</v>
      </c>
      <c r="F605" s="161" t="s">
        <v>24</v>
      </c>
      <c r="G605" s="163">
        <v>48.47</v>
      </c>
      <c r="H605" s="163">
        <f t="shared" si="20"/>
        <v>48.47</v>
      </c>
      <c r="I605" s="164" t="str">
        <f t="shared" si="21"/>
        <v>OK</v>
      </c>
    </row>
    <row r="606" spans="1:9" ht="75">
      <c r="A606" s="161" t="s">
        <v>669</v>
      </c>
      <c r="B606" s="161" t="s">
        <v>99</v>
      </c>
      <c r="C606" s="161" t="s">
        <v>943</v>
      </c>
      <c r="D606" s="162" t="s">
        <v>944</v>
      </c>
      <c r="E606" s="161" t="s">
        <v>18</v>
      </c>
      <c r="F606" s="161" t="s">
        <v>24</v>
      </c>
      <c r="G606" s="163">
        <v>10.52</v>
      </c>
      <c r="H606" s="163">
        <f t="shared" si="20"/>
        <v>10.52</v>
      </c>
      <c r="I606" s="164" t="str">
        <f t="shared" si="21"/>
        <v>OK</v>
      </c>
    </row>
    <row r="607" spans="1:9" ht="75">
      <c r="A607" s="161" t="s">
        <v>669</v>
      </c>
      <c r="B607" s="161" t="s">
        <v>99</v>
      </c>
      <c r="C607" s="161" t="s">
        <v>945</v>
      </c>
      <c r="D607" s="162" t="s">
        <v>946</v>
      </c>
      <c r="E607" s="161" t="s">
        <v>18</v>
      </c>
      <c r="F607" s="161" t="s">
        <v>24</v>
      </c>
      <c r="G607" s="163">
        <v>28.49</v>
      </c>
      <c r="H607" s="163">
        <f t="shared" si="20"/>
        <v>28.49</v>
      </c>
      <c r="I607" s="164" t="str">
        <f t="shared" si="21"/>
        <v>OK</v>
      </c>
    </row>
    <row r="608" spans="1:9" ht="30">
      <c r="A608" s="161" t="s">
        <v>669</v>
      </c>
      <c r="B608" s="161" t="s">
        <v>99</v>
      </c>
      <c r="C608" s="161" t="s">
        <v>947</v>
      </c>
      <c r="D608" s="162" t="s">
        <v>948</v>
      </c>
      <c r="E608" s="161" t="s">
        <v>18</v>
      </c>
      <c r="F608" s="161" t="s">
        <v>24</v>
      </c>
      <c r="G608" s="163">
        <v>43.58</v>
      </c>
      <c r="H608" s="163">
        <f t="shared" si="20"/>
        <v>43.58</v>
      </c>
      <c r="I608" s="164" t="str">
        <f t="shared" si="21"/>
        <v>OK</v>
      </c>
    </row>
    <row r="609" spans="1:9">
      <c r="A609" s="165" t="s">
        <v>29</v>
      </c>
      <c r="B609" s="165" t="s">
        <v>29</v>
      </c>
      <c r="C609" s="165" t="s">
        <v>29</v>
      </c>
      <c r="D609" s="166" t="s">
        <v>29</v>
      </c>
      <c r="E609" s="165" t="s">
        <v>29</v>
      </c>
      <c r="F609" s="165" t="s">
        <v>29</v>
      </c>
      <c r="G609" s="167" t="s">
        <v>29</v>
      </c>
      <c r="H609" s="167" t="s">
        <v>29</v>
      </c>
      <c r="I609" s="168" t="s">
        <v>29</v>
      </c>
    </row>
    <row r="610" spans="1:9" ht="75">
      <c r="A610" s="177" t="s">
        <v>104</v>
      </c>
      <c r="B610" s="177" t="s">
        <v>99</v>
      </c>
      <c r="C610" s="177" t="s">
        <v>954</v>
      </c>
      <c r="D610" s="178" t="s">
        <v>639</v>
      </c>
      <c r="E610" s="177" t="s">
        <v>112</v>
      </c>
      <c r="F610" s="177" t="s">
        <v>260</v>
      </c>
      <c r="G610" s="179">
        <f>SUM(H611:H614)</f>
        <v>87.15</v>
      </c>
      <c r="H610" s="179">
        <f>TRUNC(G610 * 1, 2)</f>
        <v>87.15</v>
      </c>
      <c r="I610" s="180"/>
    </row>
    <row r="611" spans="1:9" ht="75">
      <c r="A611" s="161" t="s">
        <v>669</v>
      </c>
      <c r="B611" s="161" t="s">
        <v>99</v>
      </c>
      <c r="C611" s="161" t="s">
        <v>955</v>
      </c>
      <c r="D611" s="162" t="s">
        <v>956</v>
      </c>
      <c r="E611" s="161" t="s">
        <v>18</v>
      </c>
      <c r="F611" s="161" t="s">
        <v>24</v>
      </c>
      <c r="G611" s="163">
        <v>4.83</v>
      </c>
      <c r="H611" s="163">
        <f>TRUNC(F611*G611,2)</f>
        <v>4.83</v>
      </c>
      <c r="I611" s="164" t="str">
        <f>IFERROR(IF(ROUND(G611, 2) &lt;&gt; ROUND(VLOOKUP("C"&amp;C611,C:G, 5, FALSE), 2), "VALOR AUXILIAR DIVERGENTE", "OK"), "NÃO ENCONTRADO")</f>
        <v>OK</v>
      </c>
    </row>
    <row r="612" spans="1:9" ht="75">
      <c r="A612" s="161" t="s">
        <v>669</v>
      </c>
      <c r="B612" s="161" t="s">
        <v>99</v>
      </c>
      <c r="C612" s="161" t="s">
        <v>957</v>
      </c>
      <c r="D612" s="162" t="s">
        <v>958</v>
      </c>
      <c r="E612" s="161" t="s">
        <v>18</v>
      </c>
      <c r="F612" s="161" t="s">
        <v>24</v>
      </c>
      <c r="G612" s="163">
        <v>11.97</v>
      </c>
      <c r="H612" s="163">
        <f>TRUNC(F612*G612,2)</f>
        <v>11.97</v>
      </c>
      <c r="I612" s="164" t="str">
        <f>IFERROR(IF(ROUND(G612, 2) &lt;&gt; ROUND(VLOOKUP("C"&amp;C612,C:G, 5, FALSE), 2), "VALOR AUXILIAR DIVERGENTE", "OK"), "NÃO ENCONTRADO")</f>
        <v>OK</v>
      </c>
    </row>
    <row r="613" spans="1:9" ht="75">
      <c r="A613" s="161" t="s">
        <v>669</v>
      </c>
      <c r="B613" s="161" t="s">
        <v>99</v>
      </c>
      <c r="C613" s="161" t="s">
        <v>959</v>
      </c>
      <c r="D613" s="162" t="s">
        <v>960</v>
      </c>
      <c r="E613" s="161" t="s">
        <v>18</v>
      </c>
      <c r="F613" s="161" t="s">
        <v>24</v>
      </c>
      <c r="G613" s="163">
        <v>30.98</v>
      </c>
      <c r="H613" s="163">
        <f>TRUNC(F613*G613,2)</f>
        <v>30.98</v>
      </c>
      <c r="I613" s="164" t="str">
        <f>IFERROR(IF(ROUND(G613, 2) &lt;&gt; ROUND(VLOOKUP("C"&amp;C613,C:G, 5, FALSE), 2), "VALOR AUXILIAR DIVERGENTE", "OK"), "NÃO ENCONTRADO")</f>
        <v>OK</v>
      </c>
    </row>
    <row r="614" spans="1:9" ht="30">
      <c r="A614" s="161" t="s">
        <v>669</v>
      </c>
      <c r="B614" s="161" t="s">
        <v>99</v>
      </c>
      <c r="C614" s="161" t="s">
        <v>961</v>
      </c>
      <c r="D614" s="162" t="s">
        <v>962</v>
      </c>
      <c r="E614" s="161" t="s">
        <v>18</v>
      </c>
      <c r="F614" s="161" t="s">
        <v>24</v>
      </c>
      <c r="G614" s="163">
        <v>39.369999999999997</v>
      </c>
      <c r="H614" s="163">
        <f>TRUNC(F614*G614,2)</f>
        <v>39.369999999999997</v>
      </c>
      <c r="I614" s="164" t="str">
        <f>IFERROR(IF(ROUND(G614, 2) &lt;&gt; ROUND(VLOOKUP("C"&amp;C614,C:G, 5, FALSE), 2), "VALOR AUXILIAR DIVERGENTE", "OK"), "NÃO ENCONTRADO")</f>
        <v>OK</v>
      </c>
    </row>
    <row r="615" spans="1:9">
      <c r="A615" s="165" t="s">
        <v>29</v>
      </c>
      <c r="B615" s="165" t="s">
        <v>29</v>
      </c>
      <c r="C615" s="165" t="s">
        <v>29</v>
      </c>
      <c r="D615" s="166" t="s">
        <v>29</v>
      </c>
      <c r="E615" s="165" t="s">
        <v>29</v>
      </c>
      <c r="F615" s="165" t="s">
        <v>29</v>
      </c>
      <c r="G615" s="167" t="s">
        <v>29</v>
      </c>
      <c r="H615" s="167" t="s">
        <v>29</v>
      </c>
      <c r="I615" s="168" t="s">
        <v>29</v>
      </c>
    </row>
    <row r="616" spans="1:9" ht="75">
      <c r="A616" s="177" t="s">
        <v>104</v>
      </c>
      <c r="B616" s="177" t="s">
        <v>99</v>
      </c>
      <c r="C616" s="177" t="s">
        <v>963</v>
      </c>
      <c r="D616" s="178" t="s">
        <v>642</v>
      </c>
      <c r="E616" s="177" t="s">
        <v>107</v>
      </c>
      <c r="F616" s="177" t="s">
        <v>260</v>
      </c>
      <c r="G616" s="179">
        <f>SUM(H617:H622)</f>
        <v>350.15000000000003</v>
      </c>
      <c r="H616" s="179">
        <f>TRUNC(G616 * 1, 2)</f>
        <v>350.15</v>
      </c>
      <c r="I616" s="180"/>
    </row>
    <row r="617" spans="1:9" ht="75">
      <c r="A617" s="161" t="s">
        <v>669</v>
      </c>
      <c r="B617" s="161" t="s">
        <v>99</v>
      </c>
      <c r="C617" s="161" t="s">
        <v>955</v>
      </c>
      <c r="D617" s="162" t="s">
        <v>956</v>
      </c>
      <c r="E617" s="161" t="s">
        <v>18</v>
      </c>
      <c r="F617" s="161" t="s">
        <v>24</v>
      </c>
      <c r="G617" s="163">
        <v>4.83</v>
      </c>
      <c r="H617" s="163">
        <f t="shared" ref="H617:H622" si="22">TRUNC(F617*G617,2)</f>
        <v>4.83</v>
      </c>
      <c r="I617" s="164" t="str">
        <f t="shared" ref="I617:I622" si="23">IFERROR(IF(ROUND(G617, 2) &lt;&gt; ROUND(VLOOKUP("C"&amp;C617,C:G, 5, FALSE), 2), "VALOR AUXILIAR DIVERGENTE", "OK"), "NÃO ENCONTRADO")</f>
        <v>OK</v>
      </c>
    </row>
    <row r="618" spans="1:9" ht="75">
      <c r="A618" s="161" t="s">
        <v>669</v>
      </c>
      <c r="B618" s="161" t="s">
        <v>99</v>
      </c>
      <c r="C618" s="161" t="s">
        <v>957</v>
      </c>
      <c r="D618" s="162" t="s">
        <v>958</v>
      </c>
      <c r="E618" s="161" t="s">
        <v>18</v>
      </c>
      <c r="F618" s="161" t="s">
        <v>24</v>
      </c>
      <c r="G618" s="163">
        <v>11.97</v>
      </c>
      <c r="H618" s="163">
        <f t="shared" si="22"/>
        <v>11.97</v>
      </c>
      <c r="I618" s="164" t="str">
        <f t="shared" si="23"/>
        <v>OK</v>
      </c>
    </row>
    <row r="619" spans="1:9" ht="75">
      <c r="A619" s="161" t="s">
        <v>669</v>
      </c>
      <c r="B619" s="161" t="s">
        <v>99</v>
      </c>
      <c r="C619" s="161" t="s">
        <v>959</v>
      </c>
      <c r="D619" s="162" t="s">
        <v>960</v>
      </c>
      <c r="E619" s="161" t="s">
        <v>18</v>
      </c>
      <c r="F619" s="161" t="s">
        <v>24</v>
      </c>
      <c r="G619" s="163">
        <v>30.98</v>
      </c>
      <c r="H619" s="163">
        <f t="shared" si="22"/>
        <v>30.98</v>
      </c>
      <c r="I619" s="164" t="str">
        <f t="shared" si="23"/>
        <v>OK</v>
      </c>
    </row>
    <row r="620" spans="1:9" ht="30">
      <c r="A620" s="161" t="s">
        <v>669</v>
      </c>
      <c r="B620" s="161" t="s">
        <v>99</v>
      </c>
      <c r="C620" s="161" t="s">
        <v>961</v>
      </c>
      <c r="D620" s="162" t="s">
        <v>962</v>
      </c>
      <c r="E620" s="161" t="s">
        <v>18</v>
      </c>
      <c r="F620" s="161" t="s">
        <v>24</v>
      </c>
      <c r="G620" s="163">
        <v>39.369999999999997</v>
      </c>
      <c r="H620" s="163">
        <f t="shared" si="22"/>
        <v>39.369999999999997</v>
      </c>
      <c r="I620" s="164" t="str">
        <f t="shared" si="23"/>
        <v>OK</v>
      </c>
    </row>
    <row r="621" spans="1:9" ht="75">
      <c r="A621" s="161" t="s">
        <v>669</v>
      </c>
      <c r="B621" s="161" t="s">
        <v>99</v>
      </c>
      <c r="C621" s="161" t="s">
        <v>964</v>
      </c>
      <c r="D621" s="162" t="s">
        <v>965</v>
      </c>
      <c r="E621" s="161" t="s">
        <v>18</v>
      </c>
      <c r="F621" s="161" t="s">
        <v>24</v>
      </c>
      <c r="G621" s="163">
        <v>208.07</v>
      </c>
      <c r="H621" s="163">
        <f t="shared" si="22"/>
        <v>208.07</v>
      </c>
      <c r="I621" s="164" t="str">
        <f t="shared" si="23"/>
        <v>OK</v>
      </c>
    </row>
    <row r="622" spans="1:9" ht="75">
      <c r="A622" s="161" t="s">
        <v>669</v>
      </c>
      <c r="B622" s="161" t="s">
        <v>99</v>
      </c>
      <c r="C622" s="161" t="s">
        <v>966</v>
      </c>
      <c r="D622" s="162" t="s">
        <v>967</v>
      </c>
      <c r="E622" s="161" t="s">
        <v>18</v>
      </c>
      <c r="F622" s="161" t="s">
        <v>24</v>
      </c>
      <c r="G622" s="163">
        <v>54.93</v>
      </c>
      <c r="H622" s="163">
        <f t="shared" si="22"/>
        <v>54.93</v>
      </c>
      <c r="I622" s="164" t="str">
        <f t="shared" si="23"/>
        <v>OK</v>
      </c>
    </row>
    <row r="623" spans="1:9">
      <c r="A623" s="165" t="s">
        <v>29</v>
      </c>
      <c r="B623" s="165" t="s">
        <v>29</v>
      </c>
      <c r="C623" s="165" t="s">
        <v>29</v>
      </c>
      <c r="D623" s="166" t="s">
        <v>29</v>
      </c>
      <c r="E623" s="165" t="s">
        <v>29</v>
      </c>
      <c r="F623" s="165" t="s">
        <v>29</v>
      </c>
      <c r="G623" s="167" t="s">
        <v>29</v>
      </c>
      <c r="H623" s="167" t="s">
        <v>29</v>
      </c>
      <c r="I623" s="168" t="s">
        <v>29</v>
      </c>
    </row>
    <row r="624" spans="1:9" ht="45">
      <c r="A624" s="177" t="s">
        <v>968</v>
      </c>
      <c r="B624" s="177" t="s">
        <v>99</v>
      </c>
      <c r="C624" s="177" t="s">
        <v>969</v>
      </c>
      <c r="D624" s="178" t="s">
        <v>671</v>
      </c>
      <c r="E624" s="177" t="s">
        <v>18</v>
      </c>
      <c r="F624" s="177" t="s">
        <v>260</v>
      </c>
      <c r="G624" s="179">
        <f>SUM(H625)</f>
        <v>14.79</v>
      </c>
      <c r="H624" s="179">
        <f>TRUNC(G624 * 1, 2)</f>
        <v>14.79</v>
      </c>
      <c r="I624" s="180"/>
    </row>
    <row r="625" spans="1:9" ht="45">
      <c r="A625" s="161" t="s">
        <v>15</v>
      </c>
      <c r="B625" s="161" t="s">
        <v>99</v>
      </c>
      <c r="C625" s="161" t="s">
        <v>970</v>
      </c>
      <c r="D625" s="162" t="s">
        <v>971</v>
      </c>
      <c r="E625" s="161" t="s">
        <v>227</v>
      </c>
      <c r="F625" s="161" t="s">
        <v>972</v>
      </c>
      <c r="G625" s="163">
        <v>1079918</v>
      </c>
      <c r="H625" s="163">
        <f>TRUNC(F625*G625,2)</f>
        <v>14.79</v>
      </c>
      <c r="I625" s="164"/>
    </row>
    <row r="626" spans="1:9">
      <c r="A626" s="165" t="s">
        <v>29</v>
      </c>
      <c r="B626" s="165" t="s">
        <v>29</v>
      </c>
      <c r="C626" s="165" t="s">
        <v>29</v>
      </c>
      <c r="D626" s="166" t="s">
        <v>29</v>
      </c>
      <c r="E626" s="165" t="s">
        <v>29</v>
      </c>
      <c r="F626" s="165" t="s">
        <v>29</v>
      </c>
      <c r="G626" s="167" t="s">
        <v>29</v>
      </c>
      <c r="H626" s="167" t="s">
        <v>29</v>
      </c>
      <c r="I626" s="168" t="s">
        <v>29</v>
      </c>
    </row>
    <row r="627" spans="1:9" ht="45">
      <c r="A627" s="177" t="s">
        <v>968</v>
      </c>
      <c r="B627" s="177" t="s">
        <v>99</v>
      </c>
      <c r="C627" s="177" t="s">
        <v>973</v>
      </c>
      <c r="D627" s="178" t="s">
        <v>673</v>
      </c>
      <c r="E627" s="177" t="s">
        <v>18</v>
      </c>
      <c r="F627" s="177" t="s">
        <v>260</v>
      </c>
      <c r="G627" s="179">
        <f>SUM(H628)</f>
        <v>33.58</v>
      </c>
      <c r="H627" s="179">
        <f>TRUNC(G627 * 1, 2)</f>
        <v>33.58</v>
      </c>
      <c r="I627" s="180"/>
    </row>
    <row r="628" spans="1:9" ht="45">
      <c r="A628" s="161" t="s">
        <v>15</v>
      </c>
      <c r="B628" s="161" t="s">
        <v>99</v>
      </c>
      <c r="C628" s="161" t="s">
        <v>970</v>
      </c>
      <c r="D628" s="162" t="s">
        <v>971</v>
      </c>
      <c r="E628" s="161" t="s">
        <v>227</v>
      </c>
      <c r="F628" s="161" t="s">
        <v>974</v>
      </c>
      <c r="G628" s="163">
        <v>1079918</v>
      </c>
      <c r="H628" s="163">
        <f>TRUNC(F628*G628,2)</f>
        <v>33.58</v>
      </c>
      <c r="I628" s="164"/>
    </row>
    <row r="629" spans="1:9">
      <c r="A629" s="165" t="s">
        <v>29</v>
      </c>
      <c r="B629" s="165" t="s">
        <v>29</v>
      </c>
      <c r="C629" s="165" t="s">
        <v>29</v>
      </c>
      <c r="D629" s="166" t="s">
        <v>29</v>
      </c>
      <c r="E629" s="165" t="s">
        <v>29</v>
      </c>
      <c r="F629" s="165" t="s">
        <v>29</v>
      </c>
      <c r="G629" s="167" t="s">
        <v>29</v>
      </c>
      <c r="H629" s="167" t="s">
        <v>29</v>
      </c>
      <c r="I629" s="168" t="s">
        <v>29</v>
      </c>
    </row>
    <row r="630" spans="1:9">
      <c r="A630" s="177" t="s">
        <v>968</v>
      </c>
      <c r="B630" s="177" t="s">
        <v>99</v>
      </c>
      <c r="C630" s="177" t="s">
        <v>975</v>
      </c>
      <c r="D630" s="178" t="s">
        <v>675</v>
      </c>
      <c r="E630" s="177" t="s">
        <v>18</v>
      </c>
      <c r="F630" s="177" t="s">
        <v>260</v>
      </c>
      <c r="G630" s="179">
        <f>SUM(H631:H638)</f>
        <v>39.99</v>
      </c>
      <c r="H630" s="179">
        <f>TRUNC(G630 * 1, 2)</f>
        <v>39.99</v>
      </c>
      <c r="I630" s="180"/>
    </row>
    <row r="631" spans="1:9" ht="30">
      <c r="A631" s="161" t="s">
        <v>976</v>
      </c>
      <c r="B631" s="161" t="s">
        <v>99</v>
      </c>
      <c r="C631" s="161" t="s">
        <v>977</v>
      </c>
      <c r="D631" s="162" t="s">
        <v>978</v>
      </c>
      <c r="E631" s="161" t="s">
        <v>18</v>
      </c>
      <c r="F631" s="161" t="s">
        <v>24</v>
      </c>
      <c r="G631" s="163">
        <v>0.36</v>
      </c>
      <c r="H631" s="163">
        <f t="shared" ref="H631:H638" si="24">TRUNC(F631*G631,2)</f>
        <v>0.36</v>
      </c>
      <c r="I631" s="164" t="str">
        <f>IFERROR(IF(ROUND(G631, 2) &lt;&gt; ROUND(VLOOKUP("C"&amp;C631,C:G, 5, FALSE), 2), "VALOR AUXILIAR DIVERGENTE", "OK"), "NÃO ENCONTRADO")</f>
        <v>OK</v>
      </c>
    </row>
    <row r="632" spans="1:9" ht="30">
      <c r="A632" s="161" t="s">
        <v>15</v>
      </c>
      <c r="B632" s="161" t="s">
        <v>99</v>
      </c>
      <c r="C632" s="161" t="s">
        <v>907</v>
      </c>
      <c r="D632" s="162" t="s">
        <v>908</v>
      </c>
      <c r="E632" s="161" t="s">
        <v>18</v>
      </c>
      <c r="F632" s="161" t="s">
        <v>24</v>
      </c>
      <c r="G632" s="163">
        <v>0.92</v>
      </c>
      <c r="H632" s="163">
        <f t="shared" si="24"/>
        <v>0.92</v>
      </c>
      <c r="I632" s="164"/>
    </row>
    <row r="633" spans="1:9" ht="45">
      <c r="A633" s="161" t="s">
        <v>15</v>
      </c>
      <c r="B633" s="161" t="s">
        <v>99</v>
      </c>
      <c r="C633" s="161" t="s">
        <v>909</v>
      </c>
      <c r="D633" s="162" t="s">
        <v>910</v>
      </c>
      <c r="E633" s="161" t="s">
        <v>18</v>
      </c>
      <c r="F633" s="161" t="s">
        <v>24</v>
      </c>
      <c r="G633" s="163">
        <v>0.02</v>
      </c>
      <c r="H633" s="163">
        <f t="shared" si="24"/>
        <v>0.02</v>
      </c>
      <c r="I633" s="164"/>
    </row>
    <row r="634" spans="1:9" ht="30">
      <c r="A634" s="161" t="s">
        <v>15</v>
      </c>
      <c r="B634" s="161" t="s">
        <v>99</v>
      </c>
      <c r="C634" s="161" t="s">
        <v>694</v>
      </c>
      <c r="D634" s="162" t="s">
        <v>695</v>
      </c>
      <c r="E634" s="161" t="s">
        <v>18</v>
      </c>
      <c r="F634" s="161" t="s">
        <v>24</v>
      </c>
      <c r="G634" s="163">
        <v>0.11</v>
      </c>
      <c r="H634" s="163">
        <f t="shared" si="24"/>
        <v>0.11</v>
      </c>
      <c r="I634" s="164"/>
    </row>
    <row r="635" spans="1:9" ht="30">
      <c r="A635" s="161" t="s">
        <v>15</v>
      </c>
      <c r="B635" s="161" t="s">
        <v>99</v>
      </c>
      <c r="C635" s="161" t="s">
        <v>696</v>
      </c>
      <c r="D635" s="162" t="s">
        <v>697</v>
      </c>
      <c r="E635" s="161" t="s">
        <v>18</v>
      </c>
      <c r="F635" s="161" t="s">
        <v>24</v>
      </c>
      <c r="G635" s="163">
        <v>1.43</v>
      </c>
      <c r="H635" s="163">
        <f t="shared" si="24"/>
        <v>1.43</v>
      </c>
      <c r="I635" s="164"/>
    </row>
    <row r="636" spans="1:9" ht="30">
      <c r="A636" s="161" t="s">
        <v>15</v>
      </c>
      <c r="B636" s="161" t="s">
        <v>99</v>
      </c>
      <c r="C636" s="161" t="s">
        <v>698</v>
      </c>
      <c r="D636" s="162" t="s">
        <v>699</v>
      </c>
      <c r="E636" s="161" t="s">
        <v>18</v>
      </c>
      <c r="F636" s="161" t="s">
        <v>24</v>
      </c>
      <c r="G636" s="163">
        <v>1.07</v>
      </c>
      <c r="H636" s="163">
        <f t="shared" si="24"/>
        <v>1.07</v>
      </c>
      <c r="I636" s="164"/>
    </row>
    <row r="637" spans="1:9" ht="30">
      <c r="A637" s="161" t="s">
        <v>15</v>
      </c>
      <c r="B637" s="161" t="s">
        <v>99</v>
      </c>
      <c r="C637" s="161" t="s">
        <v>700</v>
      </c>
      <c r="D637" s="162" t="s">
        <v>701</v>
      </c>
      <c r="E637" s="161" t="s">
        <v>18</v>
      </c>
      <c r="F637" s="161" t="s">
        <v>24</v>
      </c>
      <c r="G637" s="163">
        <v>4.4800000000000004</v>
      </c>
      <c r="H637" s="163">
        <f t="shared" si="24"/>
        <v>4.4800000000000004</v>
      </c>
      <c r="I637" s="164"/>
    </row>
    <row r="638" spans="1:9" ht="30">
      <c r="A638" s="161" t="s">
        <v>15</v>
      </c>
      <c r="B638" s="161" t="s">
        <v>99</v>
      </c>
      <c r="C638" s="161" t="s">
        <v>979</v>
      </c>
      <c r="D638" s="162" t="s">
        <v>980</v>
      </c>
      <c r="E638" s="161" t="s">
        <v>18</v>
      </c>
      <c r="F638" s="161" t="s">
        <v>24</v>
      </c>
      <c r="G638" s="163">
        <v>31.6</v>
      </c>
      <c r="H638" s="163">
        <f t="shared" si="24"/>
        <v>31.6</v>
      </c>
      <c r="I638" s="164"/>
    </row>
    <row r="639" spans="1:9">
      <c r="A639" s="165" t="s">
        <v>29</v>
      </c>
      <c r="B639" s="165" t="s">
        <v>29</v>
      </c>
      <c r="C639" s="165" t="s">
        <v>29</v>
      </c>
      <c r="D639" s="166" t="s">
        <v>29</v>
      </c>
      <c r="E639" s="165" t="s">
        <v>29</v>
      </c>
      <c r="F639" s="165" t="s">
        <v>29</v>
      </c>
      <c r="G639" s="167" t="s">
        <v>29</v>
      </c>
      <c r="H639" s="167" t="s">
        <v>29</v>
      </c>
      <c r="I639" s="168" t="s">
        <v>29</v>
      </c>
    </row>
    <row r="640" spans="1:9" ht="45">
      <c r="A640" s="177" t="s">
        <v>968</v>
      </c>
      <c r="B640" s="177" t="s">
        <v>99</v>
      </c>
      <c r="C640" s="177" t="s">
        <v>981</v>
      </c>
      <c r="D640" s="178" t="s">
        <v>677</v>
      </c>
      <c r="E640" s="177" t="s">
        <v>18</v>
      </c>
      <c r="F640" s="177" t="s">
        <v>260</v>
      </c>
      <c r="G640" s="179">
        <f>SUM(H641)</f>
        <v>67.540000000000006</v>
      </c>
      <c r="H640" s="179">
        <f>TRUNC(G640 * 1, 2)</f>
        <v>67.540000000000006</v>
      </c>
      <c r="I640" s="180"/>
    </row>
    <row r="641" spans="1:9" ht="30">
      <c r="A641" s="161" t="s">
        <v>15</v>
      </c>
      <c r="B641" s="161" t="s">
        <v>99</v>
      </c>
      <c r="C641" s="161" t="s">
        <v>982</v>
      </c>
      <c r="D641" s="162" t="s">
        <v>983</v>
      </c>
      <c r="E641" s="161" t="s">
        <v>241</v>
      </c>
      <c r="F641" s="161" t="s">
        <v>984</v>
      </c>
      <c r="G641" s="163">
        <v>6.47</v>
      </c>
      <c r="H641" s="163">
        <f>TRUNC(F641*G641,2)</f>
        <v>67.540000000000006</v>
      </c>
      <c r="I641" s="164"/>
    </row>
    <row r="642" spans="1:9">
      <c r="A642" s="165" t="s">
        <v>29</v>
      </c>
      <c r="B642" s="165" t="s">
        <v>29</v>
      </c>
      <c r="C642" s="165" t="s">
        <v>29</v>
      </c>
      <c r="D642" s="166" t="s">
        <v>29</v>
      </c>
      <c r="E642" s="165" t="s">
        <v>29</v>
      </c>
      <c r="F642" s="165" t="s">
        <v>29</v>
      </c>
      <c r="G642" s="167" t="s">
        <v>29</v>
      </c>
      <c r="H642" s="167" t="s">
        <v>29</v>
      </c>
      <c r="I642" s="168" t="s">
        <v>29</v>
      </c>
    </row>
    <row r="643" spans="1:9" ht="45">
      <c r="A643" s="177" t="s">
        <v>968</v>
      </c>
      <c r="B643" s="177" t="s">
        <v>99</v>
      </c>
      <c r="C643" s="177" t="s">
        <v>985</v>
      </c>
      <c r="D643" s="178" t="s">
        <v>679</v>
      </c>
      <c r="E643" s="177" t="s">
        <v>18</v>
      </c>
      <c r="F643" s="177" t="s">
        <v>260</v>
      </c>
      <c r="G643" s="179">
        <f>SUM(H644)</f>
        <v>60.04</v>
      </c>
      <c r="H643" s="179">
        <f>TRUNC(G643 * 1, 2)</f>
        <v>60.04</v>
      </c>
      <c r="I643" s="180"/>
    </row>
    <row r="644" spans="1:9" ht="45">
      <c r="A644" s="161" t="s">
        <v>15</v>
      </c>
      <c r="B644" s="161" t="s">
        <v>99</v>
      </c>
      <c r="C644" s="161" t="s">
        <v>970</v>
      </c>
      <c r="D644" s="162" t="s">
        <v>971</v>
      </c>
      <c r="E644" s="161" t="s">
        <v>227</v>
      </c>
      <c r="F644" s="161" t="s">
        <v>986</v>
      </c>
      <c r="G644" s="163">
        <v>1079918</v>
      </c>
      <c r="H644" s="163">
        <f>TRUNC(F644*G644,2)</f>
        <v>60.04</v>
      </c>
      <c r="I644" s="164"/>
    </row>
    <row r="645" spans="1:9">
      <c r="A645" s="165" t="s">
        <v>29</v>
      </c>
      <c r="B645" s="165" t="s">
        <v>29</v>
      </c>
      <c r="C645" s="165" t="s">
        <v>29</v>
      </c>
      <c r="D645" s="166" t="s">
        <v>29</v>
      </c>
      <c r="E645" s="165" t="s">
        <v>29</v>
      </c>
      <c r="F645" s="165" t="s">
        <v>29</v>
      </c>
      <c r="G645" s="167" t="s">
        <v>29</v>
      </c>
      <c r="H645" s="167" t="s">
        <v>29</v>
      </c>
      <c r="I645" s="168" t="s">
        <v>29</v>
      </c>
    </row>
    <row r="646" spans="1:9" ht="30">
      <c r="A646" s="177" t="s">
        <v>968</v>
      </c>
      <c r="B646" s="177" t="s">
        <v>99</v>
      </c>
      <c r="C646" s="177" t="s">
        <v>987</v>
      </c>
      <c r="D646" s="178" t="s">
        <v>687</v>
      </c>
      <c r="E646" s="177" t="s">
        <v>18</v>
      </c>
      <c r="F646" s="177" t="s">
        <v>260</v>
      </c>
      <c r="G646" s="179">
        <f>SUM(H647)</f>
        <v>0.12</v>
      </c>
      <c r="H646" s="179">
        <f>TRUNC(G646 * 1, 2)</f>
        <v>0.12</v>
      </c>
      <c r="I646" s="180"/>
    </row>
    <row r="647" spans="1:9">
      <c r="A647" s="161" t="s">
        <v>15</v>
      </c>
      <c r="B647" s="161" t="s">
        <v>99</v>
      </c>
      <c r="C647" s="161" t="s">
        <v>688</v>
      </c>
      <c r="D647" s="162" t="s">
        <v>689</v>
      </c>
      <c r="E647" s="161" t="s">
        <v>18</v>
      </c>
      <c r="F647" s="161" t="s">
        <v>988</v>
      </c>
      <c r="G647" s="163">
        <v>24.12</v>
      </c>
      <c r="H647" s="163">
        <f>TRUNC(F647*G647,2)</f>
        <v>0.12</v>
      </c>
      <c r="I647" s="164"/>
    </row>
    <row r="648" spans="1:9">
      <c r="A648" s="165" t="s">
        <v>29</v>
      </c>
      <c r="B648" s="165" t="s">
        <v>29</v>
      </c>
      <c r="C648" s="165" t="s">
        <v>29</v>
      </c>
      <c r="D648" s="166" t="s">
        <v>29</v>
      </c>
      <c r="E648" s="165" t="s">
        <v>29</v>
      </c>
      <c r="F648" s="165" t="s">
        <v>29</v>
      </c>
      <c r="G648" s="167" t="s">
        <v>29</v>
      </c>
      <c r="H648" s="167" t="s">
        <v>29</v>
      </c>
      <c r="I648" s="168" t="s">
        <v>29</v>
      </c>
    </row>
    <row r="649" spans="1:9" ht="75">
      <c r="A649" s="177" t="s">
        <v>968</v>
      </c>
      <c r="B649" s="177" t="s">
        <v>99</v>
      </c>
      <c r="C649" s="177" t="s">
        <v>989</v>
      </c>
      <c r="D649" s="178" t="s">
        <v>704</v>
      </c>
      <c r="E649" s="177" t="s">
        <v>18</v>
      </c>
      <c r="F649" s="177" t="s">
        <v>260</v>
      </c>
      <c r="G649" s="179">
        <f>SUM(H650:H651)</f>
        <v>5.97</v>
      </c>
      <c r="H649" s="179">
        <f>TRUNC(G649 * 1, 2)</f>
        <v>5.97</v>
      </c>
      <c r="I649" s="180"/>
    </row>
    <row r="650" spans="1:9" ht="75">
      <c r="A650" s="161" t="s">
        <v>15</v>
      </c>
      <c r="B650" s="161" t="s">
        <v>99</v>
      </c>
      <c r="C650" s="161" t="s">
        <v>990</v>
      </c>
      <c r="D650" s="162" t="s">
        <v>991</v>
      </c>
      <c r="E650" s="161" t="s">
        <v>227</v>
      </c>
      <c r="F650" s="161" t="s">
        <v>992</v>
      </c>
      <c r="G650" s="163">
        <v>760907.71</v>
      </c>
      <c r="H650" s="163">
        <f>TRUNC(F650*G650,2)</f>
        <v>4.33</v>
      </c>
      <c r="I650" s="164"/>
    </row>
    <row r="651" spans="1:9" ht="45">
      <c r="A651" s="161" t="s">
        <v>15</v>
      </c>
      <c r="B651" s="161" t="s">
        <v>99</v>
      </c>
      <c r="C651" s="161" t="s">
        <v>993</v>
      </c>
      <c r="D651" s="162" t="s">
        <v>994</v>
      </c>
      <c r="E651" s="161" t="s">
        <v>227</v>
      </c>
      <c r="F651" s="161" t="s">
        <v>995</v>
      </c>
      <c r="G651" s="163">
        <v>279656.7</v>
      </c>
      <c r="H651" s="163">
        <f>TRUNC(F651*G651,2)</f>
        <v>1.64</v>
      </c>
      <c r="I651" s="164"/>
    </row>
    <row r="652" spans="1:9">
      <c r="A652" s="165" t="s">
        <v>29</v>
      </c>
      <c r="B652" s="165" t="s">
        <v>29</v>
      </c>
      <c r="C652" s="165" t="s">
        <v>29</v>
      </c>
      <c r="D652" s="166" t="s">
        <v>29</v>
      </c>
      <c r="E652" s="165" t="s">
        <v>29</v>
      </c>
      <c r="F652" s="165" t="s">
        <v>29</v>
      </c>
      <c r="G652" s="167" t="s">
        <v>29</v>
      </c>
      <c r="H652" s="167" t="s">
        <v>29</v>
      </c>
      <c r="I652" s="168" t="s">
        <v>29</v>
      </c>
    </row>
    <row r="653" spans="1:9" ht="75">
      <c r="A653" s="177" t="s">
        <v>968</v>
      </c>
      <c r="B653" s="177" t="s">
        <v>99</v>
      </c>
      <c r="C653" s="177" t="s">
        <v>996</v>
      </c>
      <c r="D653" s="178" t="s">
        <v>706</v>
      </c>
      <c r="E653" s="177" t="s">
        <v>18</v>
      </c>
      <c r="F653" s="177" t="s">
        <v>260</v>
      </c>
      <c r="G653" s="179">
        <f>SUM(H654:H655)</f>
        <v>14.8</v>
      </c>
      <c r="H653" s="179">
        <f>TRUNC(G653 * 1, 2)</f>
        <v>14.8</v>
      </c>
      <c r="I653" s="180"/>
    </row>
    <row r="654" spans="1:9" ht="75">
      <c r="A654" s="161" t="s">
        <v>15</v>
      </c>
      <c r="B654" s="161" t="s">
        <v>99</v>
      </c>
      <c r="C654" s="161" t="s">
        <v>990</v>
      </c>
      <c r="D654" s="162" t="s">
        <v>991</v>
      </c>
      <c r="E654" s="161" t="s">
        <v>227</v>
      </c>
      <c r="F654" s="161" t="s">
        <v>997</v>
      </c>
      <c r="G654" s="163">
        <v>760907.71</v>
      </c>
      <c r="H654" s="163">
        <f>TRUNC(F654*G654,2)</f>
        <v>10.72</v>
      </c>
      <c r="I654" s="164"/>
    </row>
    <row r="655" spans="1:9" ht="45">
      <c r="A655" s="161" t="s">
        <v>15</v>
      </c>
      <c r="B655" s="161" t="s">
        <v>99</v>
      </c>
      <c r="C655" s="161" t="s">
        <v>993</v>
      </c>
      <c r="D655" s="162" t="s">
        <v>994</v>
      </c>
      <c r="E655" s="161" t="s">
        <v>227</v>
      </c>
      <c r="F655" s="161" t="s">
        <v>998</v>
      </c>
      <c r="G655" s="163">
        <v>279656.7</v>
      </c>
      <c r="H655" s="163">
        <f>TRUNC(F655*G655,2)</f>
        <v>4.08</v>
      </c>
      <c r="I655" s="164"/>
    </row>
    <row r="656" spans="1:9">
      <c r="A656" s="165" t="s">
        <v>29</v>
      </c>
      <c r="B656" s="165" t="s">
        <v>29</v>
      </c>
      <c r="C656" s="165" t="s">
        <v>29</v>
      </c>
      <c r="D656" s="166" t="s">
        <v>29</v>
      </c>
      <c r="E656" s="165" t="s">
        <v>29</v>
      </c>
      <c r="F656" s="165" t="s">
        <v>29</v>
      </c>
      <c r="G656" s="167" t="s">
        <v>29</v>
      </c>
      <c r="H656" s="167" t="s">
        <v>29</v>
      </c>
      <c r="I656" s="168" t="s">
        <v>29</v>
      </c>
    </row>
    <row r="657" spans="1:9" ht="75">
      <c r="A657" s="177" t="s">
        <v>968</v>
      </c>
      <c r="B657" s="177" t="s">
        <v>99</v>
      </c>
      <c r="C657" s="177" t="s">
        <v>999</v>
      </c>
      <c r="D657" s="178" t="s">
        <v>708</v>
      </c>
      <c r="E657" s="177" t="s">
        <v>18</v>
      </c>
      <c r="F657" s="177" t="s">
        <v>260</v>
      </c>
      <c r="G657" s="179">
        <f>SUM(H658:H659)</f>
        <v>42.879999999999995</v>
      </c>
      <c r="H657" s="179">
        <f>TRUNC(G657 * 1, 2)</f>
        <v>42.88</v>
      </c>
      <c r="I657" s="180"/>
    </row>
    <row r="658" spans="1:9" ht="75">
      <c r="A658" s="161" t="s">
        <v>15</v>
      </c>
      <c r="B658" s="161" t="s">
        <v>99</v>
      </c>
      <c r="C658" s="161" t="s">
        <v>990</v>
      </c>
      <c r="D658" s="162" t="s">
        <v>991</v>
      </c>
      <c r="E658" s="161" t="s">
        <v>227</v>
      </c>
      <c r="F658" s="161" t="s">
        <v>1000</v>
      </c>
      <c r="G658" s="163">
        <v>760907.71</v>
      </c>
      <c r="H658" s="163">
        <f>TRUNC(F658*G658,2)</f>
        <v>26.02</v>
      </c>
      <c r="I658" s="164"/>
    </row>
    <row r="659" spans="1:9" ht="45">
      <c r="A659" s="161" t="s">
        <v>15</v>
      </c>
      <c r="B659" s="161" t="s">
        <v>99</v>
      </c>
      <c r="C659" s="161" t="s">
        <v>993</v>
      </c>
      <c r="D659" s="162" t="s">
        <v>994</v>
      </c>
      <c r="E659" s="161" t="s">
        <v>227</v>
      </c>
      <c r="F659" s="161" t="s">
        <v>1001</v>
      </c>
      <c r="G659" s="163">
        <v>279656.7</v>
      </c>
      <c r="H659" s="163">
        <f>TRUNC(F659*G659,2)</f>
        <v>16.86</v>
      </c>
      <c r="I659" s="164"/>
    </row>
    <row r="660" spans="1:9">
      <c r="A660" s="165" t="s">
        <v>29</v>
      </c>
      <c r="B660" s="165" t="s">
        <v>29</v>
      </c>
      <c r="C660" s="165" t="s">
        <v>29</v>
      </c>
      <c r="D660" s="166" t="s">
        <v>29</v>
      </c>
      <c r="E660" s="165" t="s">
        <v>29</v>
      </c>
      <c r="F660" s="165" t="s">
        <v>29</v>
      </c>
      <c r="G660" s="167" t="s">
        <v>29</v>
      </c>
      <c r="H660" s="167" t="s">
        <v>29</v>
      </c>
      <c r="I660" s="168" t="s">
        <v>29</v>
      </c>
    </row>
    <row r="661" spans="1:9" ht="30">
      <c r="A661" s="177" t="s">
        <v>968</v>
      </c>
      <c r="B661" s="177" t="s">
        <v>99</v>
      </c>
      <c r="C661" s="177" t="s">
        <v>1002</v>
      </c>
      <c r="D661" s="178" t="s">
        <v>710</v>
      </c>
      <c r="E661" s="177" t="s">
        <v>18</v>
      </c>
      <c r="F661" s="177" t="s">
        <v>260</v>
      </c>
      <c r="G661" s="179">
        <f>SUM(H662:H669)</f>
        <v>40.590000000000003</v>
      </c>
      <c r="H661" s="179">
        <f>TRUNC(G661 * 1, 2)</f>
        <v>40.590000000000003</v>
      </c>
      <c r="I661" s="180"/>
    </row>
    <row r="662" spans="1:9" ht="45">
      <c r="A662" s="161" t="s">
        <v>976</v>
      </c>
      <c r="B662" s="161" t="s">
        <v>99</v>
      </c>
      <c r="C662" s="161" t="s">
        <v>1003</v>
      </c>
      <c r="D662" s="162" t="s">
        <v>1004</v>
      </c>
      <c r="E662" s="161" t="s">
        <v>18</v>
      </c>
      <c r="F662" s="161" t="s">
        <v>24</v>
      </c>
      <c r="G662" s="163">
        <v>0.16</v>
      </c>
      <c r="H662" s="163">
        <f t="shared" ref="H662:H669" si="25">TRUNC(F662*G662,2)</f>
        <v>0.16</v>
      </c>
      <c r="I662" s="164" t="str">
        <f>IFERROR(IF(ROUND(G662, 2) &lt;&gt; ROUND(VLOOKUP("C"&amp;C662,C:G, 5, FALSE), 2), "VALOR AUXILIAR DIVERGENTE", "OK"), "NÃO ENCONTRADO")</f>
        <v>OK</v>
      </c>
    </row>
    <row r="663" spans="1:9" ht="30">
      <c r="A663" s="161" t="s">
        <v>15</v>
      </c>
      <c r="B663" s="161" t="s">
        <v>99</v>
      </c>
      <c r="C663" s="161" t="s">
        <v>907</v>
      </c>
      <c r="D663" s="162" t="s">
        <v>908</v>
      </c>
      <c r="E663" s="161" t="s">
        <v>18</v>
      </c>
      <c r="F663" s="161" t="s">
        <v>24</v>
      </c>
      <c r="G663" s="163">
        <v>0.92</v>
      </c>
      <c r="H663" s="163">
        <f t="shared" si="25"/>
        <v>0.92</v>
      </c>
      <c r="I663" s="164"/>
    </row>
    <row r="664" spans="1:9" ht="45">
      <c r="A664" s="161" t="s">
        <v>15</v>
      </c>
      <c r="B664" s="161" t="s">
        <v>99</v>
      </c>
      <c r="C664" s="161" t="s">
        <v>909</v>
      </c>
      <c r="D664" s="162" t="s">
        <v>910</v>
      </c>
      <c r="E664" s="161" t="s">
        <v>18</v>
      </c>
      <c r="F664" s="161" t="s">
        <v>24</v>
      </c>
      <c r="G664" s="163">
        <v>0.02</v>
      </c>
      <c r="H664" s="163">
        <f t="shared" si="25"/>
        <v>0.02</v>
      </c>
      <c r="I664" s="164"/>
    </row>
    <row r="665" spans="1:9" ht="30">
      <c r="A665" s="161" t="s">
        <v>15</v>
      </c>
      <c r="B665" s="161" t="s">
        <v>99</v>
      </c>
      <c r="C665" s="161" t="s">
        <v>694</v>
      </c>
      <c r="D665" s="162" t="s">
        <v>695</v>
      </c>
      <c r="E665" s="161" t="s">
        <v>18</v>
      </c>
      <c r="F665" s="161" t="s">
        <v>24</v>
      </c>
      <c r="G665" s="163">
        <v>0.11</v>
      </c>
      <c r="H665" s="163">
        <f t="shared" si="25"/>
        <v>0.11</v>
      </c>
      <c r="I665" s="164"/>
    </row>
    <row r="666" spans="1:9" ht="30">
      <c r="A666" s="161" t="s">
        <v>15</v>
      </c>
      <c r="B666" s="161" t="s">
        <v>99</v>
      </c>
      <c r="C666" s="161" t="s">
        <v>696</v>
      </c>
      <c r="D666" s="162" t="s">
        <v>697</v>
      </c>
      <c r="E666" s="161" t="s">
        <v>18</v>
      </c>
      <c r="F666" s="161" t="s">
        <v>24</v>
      </c>
      <c r="G666" s="163">
        <v>1.43</v>
      </c>
      <c r="H666" s="163">
        <f t="shared" si="25"/>
        <v>1.43</v>
      </c>
      <c r="I666" s="164"/>
    </row>
    <row r="667" spans="1:9" ht="30">
      <c r="A667" s="161" t="s">
        <v>15</v>
      </c>
      <c r="B667" s="161" t="s">
        <v>99</v>
      </c>
      <c r="C667" s="161" t="s">
        <v>698</v>
      </c>
      <c r="D667" s="162" t="s">
        <v>699</v>
      </c>
      <c r="E667" s="161" t="s">
        <v>18</v>
      </c>
      <c r="F667" s="161" t="s">
        <v>24</v>
      </c>
      <c r="G667" s="163">
        <v>1.07</v>
      </c>
      <c r="H667" s="163">
        <f t="shared" si="25"/>
        <v>1.07</v>
      </c>
      <c r="I667" s="164"/>
    </row>
    <row r="668" spans="1:9" ht="30">
      <c r="A668" s="161" t="s">
        <v>15</v>
      </c>
      <c r="B668" s="161" t="s">
        <v>99</v>
      </c>
      <c r="C668" s="161" t="s">
        <v>700</v>
      </c>
      <c r="D668" s="162" t="s">
        <v>701</v>
      </c>
      <c r="E668" s="161" t="s">
        <v>18</v>
      </c>
      <c r="F668" s="161" t="s">
        <v>24</v>
      </c>
      <c r="G668" s="163">
        <v>4.4800000000000004</v>
      </c>
      <c r="H668" s="163">
        <f t="shared" si="25"/>
        <v>4.4800000000000004</v>
      </c>
      <c r="I668" s="164"/>
    </row>
    <row r="669" spans="1:9">
      <c r="A669" s="161" t="s">
        <v>15</v>
      </c>
      <c r="B669" s="161" t="s">
        <v>99</v>
      </c>
      <c r="C669" s="161" t="s">
        <v>1005</v>
      </c>
      <c r="D669" s="162" t="s">
        <v>1006</v>
      </c>
      <c r="E669" s="161" t="s">
        <v>18</v>
      </c>
      <c r="F669" s="161" t="s">
        <v>24</v>
      </c>
      <c r="G669" s="163">
        <v>32.4</v>
      </c>
      <c r="H669" s="163">
        <f t="shared" si="25"/>
        <v>32.4</v>
      </c>
      <c r="I669" s="164"/>
    </row>
    <row r="670" spans="1:9">
      <c r="A670" s="165" t="s">
        <v>29</v>
      </c>
      <c r="B670" s="165" t="s">
        <v>29</v>
      </c>
      <c r="C670" s="165" t="s">
        <v>29</v>
      </c>
      <c r="D670" s="166" t="s">
        <v>29</v>
      </c>
      <c r="E670" s="165" t="s">
        <v>29</v>
      </c>
      <c r="F670" s="165" t="s">
        <v>29</v>
      </c>
      <c r="G670" s="167" t="s">
        <v>29</v>
      </c>
      <c r="H670" s="167" t="s">
        <v>29</v>
      </c>
      <c r="I670" s="168" t="s">
        <v>29</v>
      </c>
    </row>
    <row r="671" spans="1:9" ht="75">
      <c r="A671" s="177" t="s">
        <v>968</v>
      </c>
      <c r="B671" s="177" t="s">
        <v>99</v>
      </c>
      <c r="C671" s="177" t="s">
        <v>1007</v>
      </c>
      <c r="D671" s="178" t="s">
        <v>713</v>
      </c>
      <c r="E671" s="177" t="s">
        <v>18</v>
      </c>
      <c r="F671" s="177" t="s">
        <v>260</v>
      </c>
      <c r="G671" s="179">
        <f>SUM(H672)</f>
        <v>219.98</v>
      </c>
      <c r="H671" s="179">
        <f>TRUNC(G671 * 1, 2)</f>
        <v>219.98</v>
      </c>
      <c r="I671" s="180"/>
    </row>
    <row r="672" spans="1:9" ht="30">
      <c r="A672" s="161" t="s">
        <v>15</v>
      </c>
      <c r="B672" s="161" t="s">
        <v>99</v>
      </c>
      <c r="C672" s="161" t="s">
        <v>982</v>
      </c>
      <c r="D672" s="162" t="s">
        <v>983</v>
      </c>
      <c r="E672" s="161" t="s">
        <v>241</v>
      </c>
      <c r="F672" s="161" t="s">
        <v>1008</v>
      </c>
      <c r="G672" s="163">
        <v>6.47</v>
      </c>
      <c r="H672" s="163">
        <f>TRUNC(F672*G672,2)</f>
        <v>219.98</v>
      </c>
      <c r="I672" s="164"/>
    </row>
    <row r="673" spans="1:9">
      <c r="A673" s="165" t="s">
        <v>29</v>
      </c>
      <c r="B673" s="165" t="s">
        <v>29</v>
      </c>
      <c r="C673" s="165" t="s">
        <v>29</v>
      </c>
      <c r="D673" s="166" t="s">
        <v>29</v>
      </c>
      <c r="E673" s="165" t="s">
        <v>29</v>
      </c>
      <c r="F673" s="165" t="s">
        <v>29</v>
      </c>
      <c r="G673" s="167" t="s">
        <v>29</v>
      </c>
      <c r="H673" s="167" t="s">
        <v>29</v>
      </c>
      <c r="I673" s="168" t="s">
        <v>29</v>
      </c>
    </row>
    <row r="674" spans="1:9" ht="75">
      <c r="A674" s="177" t="s">
        <v>968</v>
      </c>
      <c r="B674" s="177" t="s">
        <v>99</v>
      </c>
      <c r="C674" s="177" t="s">
        <v>1009</v>
      </c>
      <c r="D674" s="178" t="s">
        <v>715</v>
      </c>
      <c r="E674" s="177" t="s">
        <v>18</v>
      </c>
      <c r="F674" s="177" t="s">
        <v>260</v>
      </c>
      <c r="G674" s="179">
        <f>SUM(H675:H676)</f>
        <v>72.59</v>
      </c>
      <c r="H674" s="179">
        <f>TRUNC(G674 * 1, 2)</f>
        <v>72.59</v>
      </c>
      <c r="I674" s="180"/>
    </row>
    <row r="675" spans="1:9" ht="75">
      <c r="A675" s="161" t="s">
        <v>15</v>
      </c>
      <c r="B675" s="161" t="s">
        <v>99</v>
      </c>
      <c r="C675" s="161" t="s">
        <v>990</v>
      </c>
      <c r="D675" s="162" t="s">
        <v>991</v>
      </c>
      <c r="E675" s="161" t="s">
        <v>227</v>
      </c>
      <c r="F675" s="161" t="s">
        <v>1010</v>
      </c>
      <c r="G675" s="163">
        <v>760907.71</v>
      </c>
      <c r="H675" s="163">
        <f>TRUNC(F675*G675,2)</f>
        <v>48.85</v>
      </c>
      <c r="I675" s="164"/>
    </row>
    <row r="676" spans="1:9" ht="45">
      <c r="A676" s="161" t="s">
        <v>15</v>
      </c>
      <c r="B676" s="161" t="s">
        <v>99</v>
      </c>
      <c r="C676" s="161" t="s">
        <v>993</v>
      </c>
      <c r="D676" s="162" t="s">
        <v>994</v>
      </c>
      <c r="E676" s="161" t="s">
        <v>227</v>
      </c>
      <c r="F676" s="161" t="s">
        <v>1011</v>
      </c>
      <c r="G676" s="163">
        <v>279656.7</v>
      </c>
      <c r="H676" s="163">
        <f>TRUNC(F676*G676,2)</f>
        <v>23.74</v>
      </c>
      <c r="I676" s="164"/>
    </row>
    <row r="677" spans="1:9">
      <c r="A677" s="165" t="s">
        <v>29</v>
      </c>
      <c r="B677" s="165" t="s">
        <v>29</v>
      </c>
      <c r="C677" s="165" t="s">
        <v>29</v>
      </c>
      <c r="D677" s="166" t="s">
        <v>29</v>
      </c>
      <c r="E677" s="165" t="s">
        <v>29</v>
      </c>
      <c r="F677" s="165" t="s">
        <v>29</v>
      </c>
      <c r="G677" s="167" t="s">
        <v>29</v>
      </c>
      <c r="H677" s="167" t="s">
        <v>29</v>
      </c>
      <c r="I677" s="168" t="s">
        <v>29</v>
      </c>
    </row>
    <row r="678" spans="1:9" ht="45">
      <c r="A678" s="177" t="s">
        <v>968</v>
      </c>
      <c r="B678" s="177" t="s">
        <v>99</v>
      </c>
      <c r="C678" s="177" t="s">
        <v>1012</v>
      </c>
      <c r="D678" s="178" t="s">
        <v>720</v>
      </c>
      <c r="E678" s="177" t="s">
        <v>18</v>
      </c>
      <c r="F678" s="177" t="s">
        <v>260</v>
      </c>
      <c r="G678" s="179">
        <f>SUM(H679)</f>
        <v>14.23</v>
      </c>
      <c r="H678" s="179">
        <f>TRUNC(G678 * 1, 2)</f>
        <v>14.23</v>
      </c>
      <c r="I678" s="180"/>
    </row>
    <row r="679" spans="1:9" ht="45">
      <c r="A679" s="161" t="s">
        <v>15</v>
      </c>
      <c r="B679" s="161" t="s">
        <v>99</v>
      </c>
      <c r="C679" s="161" t="s">
        <v>1013</v>
      </c>
      <c r="D679" s="162" t="s">
        <v>1014</v>
      </c>
      <c r="E679" s="161" t="s">
        <v>227</v>
      </c>
      <c r="F679" s="161" t="s">
        <v>1015</v>
      </c>
      <c r="G679" s="163">
        <v>961801.77</v>
      </c>
      <c r="H679" s="163">
        <f>TRUNC(F679*G679,2)</f>
        <v>14.23</v>
      </c>
      <c r="I679" s="164"/>
    </row>
    <row r="680" spans="1:9">
      <c r="A680" s="165" t="s">
        <v>29</v>
      </c>
      <c r="B680" s="165" t="s">
        <v>29</v>
      </c>
      <c r="C680" s="165" t="s">
        <v>29</v>
      </c>
      <c r="D680" s="166" t="s">
        <v>29</v>
      </c>
      <c r="E680" s="165" t="s">
        <v>29</v>
      </c>
      <c r="F680" s="165" t="s">
        <v>29</v>
      </c>
      <c r="G680" s="167" t="s">
        <v>29</v>
      </c>
      <c r="H680" s="167" t="s">
        <v>29</v>
      </c>
      <c r="I680" s="168" t="s">
        <v>29</v>
      </c>
    </row>
    <row r="681" spans="1:9" ht="45">
      <c r="A681" s="177" t="s">
        <v>968</v>
      </c>
      <c r="B681" s="177" t="s">
        <v>99</v>
      </c>
      <c r="C681" s="177" t="s">
        <v>1016</v>
      </c>
      <c r="D681" s="178" t="s">
        <v>722</v>
      </c>
      <c r="E681" s="177" t="s">
        <v>18</v>
      </c>
      <c r="F681" s="177" t="s">
        <v>260</v>
      </c>
      <c r="G681" s="179">
        <f>SUM(H682)</f>
        <v>53.86</v>
      </c>
      <c r="H681" s="179">
        <f>TRUNC(G681 * 1, 2)</f>
        <v>53.86</v>
      </c>
      <c r="I681" s="180"/>
    </row>
    <row r="682" spans="1:9" ht="45">
      <c r="A682" s="161" t="s">
        <v>15</v>
      </c>
      <c r="B682" s="161" t="s">
        <v>99</v>
      </c>
      <c r="C682" s="161" t="s">
        <v>1013</v>
      </c>
      <c r="D682" s="162" t="s">
        <v>1014</v>
      </c>
      <c r="E682" s="161" t="s">
        <v>227</v>
      </c>
      <c r="F682" s="161" t="s">
        <v>1017</v>
      </c>
      <c r="G682" s="163">
        <v>961801.77</v>
      </c>
      <c r="H682" s="163">
        <f>TRUNC(F682*G682,2)</f>
        <v>53.86</v>
      </c>
      <c r="I682" s="164"/>
    </row>
    <row r="683" spans="1:9">
      <c r="A683" s="165" t="s">
        <v>29</v>
      </c>
      <c r="B683" s="165" t="s">
        <v>29</v>
      </c>
      <c r="C683" s="165" t="s">
        <v>29</v>
      </c>
      <c r="D683" s="166" t="s">
        <v>29</v>
      </c>
      <c r="E683" s="165" t="s">
        <v>29</v>
      </c>
      <c r="F683" s="165" t="s">
        <v>29</v>
      </c>
      <c r="G683" s="167" t="s">
        <v>29</v>
      </c>
      <c r="H683" s="167" t="s">
        <v>29</v>
      </c>
      <c r="I683" s="168" t="s">
        <v>29</v>
      </c>
    </row>
    <row r="684" spans="1:9" ht="30">
      <c r="A684" s="177" t="s">
        <v>968</v>
      </c>
      <c r="B684" s="177" t="s">
        <v>99</v>
      </c>
      <c r="C684" s="177" t="s">
        <v>1019</v>
      </c>
      <c r="D684" s="178" t="s">
        <v>724</v>
      </c>
      <c r="E684" s="177" t="s">
        <v>18</v>
      </c>
      <c r="F684" s="177" t="s">
        <v>260</v>
      </c>
      <c r="G684" s="179">
        <f>SUM(H685:H692)</f>
        <v>47.78</v>
      </c>
      <c r="H684" s="179">
        <f>TRUNC(G684 * 1, 2)</f>
        <v>47.78</v>
      </c>
      <c r="I684" s="180"/>
    </row>
    <row r="685" spans="1:9" ht="45">
      <c r="A685" s="161" t="s">
        <v>976</v>
      </c>
      <c r="B685" s="161" t="s">
        <v>99</v>
      </c>
      <c r="C685" s="161" t="s">
        <v>1020</v>
      </c>
      <c r="D685" s="162" t="s">
        <v>1021</v>
      </c>
      <c r="E685" s="161" t="s">
        <v>18</v>
      </c>
      <c r="F685" s="161" t="s">
        <v>24</v>
      </c>
      <c r="G685" s="163">
        <v>0.45</v>
      </c>
      <c r="H685" s="163">
        <f t="shared" ref="H685:H692" si="26">TRUNC(F685*G685,2)</f>
        <v>0.45</v>
      </c>
      <c r="I685" s="164" t="str">
        <f>IFERROR(IF(ROUND(G685, 2) &lt;&gt; ROUND(VLOOKUP("C"&amp;C685,C:G, 5, FALSE), 2), "VALOR AUXILIAR DIVERGENTE", "OK"), "NÃO ENCONTRADO")</f>
        <v>OK</v>
      </c>
    </row>
    <row r="686" spans="1:9" ht="30">
      <c r="A686" s="161" t="s">
        <v>15</v>
      </c>
      <c r="B686" s="161" t="s">
        <v>99</v>
      </c>
      <c r="C686" s="161" t="s">
        <v>907</v>
      </c>
      <c r="D686" s="162" t="s">
        <v>908</v>
      </c>
      <c r="E686" s="161" t="s">
        <v>18</v>
      </c>
      <c r="F686" s="161" t="s">
        <v>24</v>
      </c>
      <c r="G686" s="163">
        <v>0.92</v>
      </c>
      <c r="H686" s="163">
        <f t="shared" si="26"/>
        <v>0.92</v>
      </c>
      <c r="I686" s="164"/>
    </row>
    <row r="687" spans="1:9" ht="45">
      <c r="A687" s="161" t="s">
        <v>15</v>
      </c>
      <c r="B687" s="161" t="s">
        <v>99</v>
      </c>
      <c r="C687" s="161" t="s">
        <v>909</v>
      </c>
      <c r="D687" s="162" t="s">
        <v>910</v>
      </c>
      <c r="E687" s="161" t="s">
        <v>18</v>
      </c>
      <c r="F687" s="161" t="s">
        <v>24</v>
      </c>
      <c r="G687" s="163">
        <v>0.02</v>
      </c>
      <c r="H687" s="163">
        <f t="shared" si="26"/>
        <v>0.02</v>
      </c>
      <c r="I687" s="164"/>
    </row>
    <row r="688" spans="1:9" ht="30">
      <c r="A688" s="161" t="s">
        <v>15</v>
      </c>
      <c r="B688" s="161" t="s">
        <v>99</v>
      </c>
      <c r="C688" s="161" t="s">
        <v>694</v>
      </c>
      <c r="D688" s="162" t="s">
        <v>695</v>
      </c>
      <c r="E688" s="161" t="s">
        <v>18</v>
      </c>
      <c r="F688" s="161" t="s">
        <v>24</v>
      </c>
      <c r="G688" s="163">
        <v>0.11</v>
      </c>
      <c r="H688" s="163">
        <f t="shared" si="26"/>
        <v>0.11</v>
      </c>
      <c r="I688" s="164"/>
    </row>
    <row r="689" spans="1:9" ht="30">
      <c r="A689" s="161" t="s">
        <v>15</v>
      </c>
      <c r="B689" s="161" t="s">
        <v>99</v>
      </c>
      <c r="C689" s="161" t="s">
        <v>696</v>
      </c>
      <c r="D689" s="162" t="s">
        <v>697</v>
      </c>
      <c r="E689" s="161" t="s">
        <v>18</v>
      </c>
      <c r="F689" s="161" t="s">
        <v>24</v>
      </c>
      <c r="G689" s="163">
        <v>1.43</v>
      </c>
      <c r="H689" s="163">
        <f t="shared" si="26"/>
        <v>1.43</v>
      </c>
      <c r="I689" s="164"/>
    </row>
    <row r="690" spans="1:9" ht="30">
      <c r="A690" s="161" t="s">
        <v>15</v>
      </c>
      <c r="B690" s="161" t="s">
        <v>99</v>
      </c>
      <c r="C690" s="161" t="s">
        <v>698</v>
      </c>
      <c r="D690" s="162" t="s">
        <v>699</v>
      </c>
      <c r="E690" s="161" t="s">
        <v>18</v>
      </c>
      <c r="F690" s="161" t="s">
        <v>24</v>
      </c>
      <c r="G690" s="163">
        <v>1.07</v>
      </c>
      <c r="H690" s="163">
        <f t="shared" si="26"/>
        <v>1.07</v>
      </c>
      <c r="I690" s="164"/>
    </row>
    <row r="691" spans="1:9" ht="30">
      <c r="A691" s="161" t="s">
        <v>15</v>
      </c>
      <c r="B691" s="161" t="s">
        <v>99</v>
      </c>
      <c r="C691" s="161" t="s">
        <v>700</v>
      </c>
      <c r="D691" s="162" t="s">
        <v>701</v>
      </c>
      <c r="E691" s="161" t="s">
        <v>18</v>
      </c>
      <c r="F691" s="161" t="s">
        <v>24</v>
      </c>
      <c r="G691" s="163">
        <v>4.4800000000000004</v>
      </c>
      <c r="H691" s="163">
        <f t="shared" si="26"/>
        <v>4.4800000000000004</v>
      </c>
      <c r="I691" s="164"/>
    </row>
    <row r="692" spans="1:9">
      <c r="A692" s="161" t="s">
        <v>15</v>
      </c>
      <c r="B692" s="161" t="s">
        <v>99</v>
      </c>
      <c r="C692" s="161" t="s">
        <v>1022</v>
      </c>
      <c r="D692" s="162" t="s">
        <v>1023</v>
      </c>
      <c r="E692" s="161" t="s">
        <v>18</v>
      </c>
      <c r="F692" s="161" t="s">
        <v>24</v>
      </c>
      <c r="G692" s="163">
        <v>39.299999999999997</v>
      </c>
      <c r="H692" s="163">
        <f t="shared" si="26"/>
        <v>39.299999999999997</v>
      </c>
      <c r="I692" s="164"/>
    </row>
    <row r="693" spans="1:9">
      <c r="A693" s="165" t="s">
        <v>29</v>
      </c>
      <c r="B693" s="165" t="s">
        <v>29</v>
      </c>
      <c r="C693" s="165" t="s">
        <v>29</v>
      </c>
      <c r="D693" s="166" t="s">
        <v>29</v>
      </c>
      <c r="E693" s="165" t="s">
        <v>29</v>
      </c>
      <c r="F693" s="165" t="s">
        <v>29</v>
      </c>
      <c r="G693" s="167" t="s">
        <v>29</v>
      </c>
      <c r="H693" s="167" t="s">
        <v>29</v>
      </c>
      <c r="I693" s="168" t="s">
        <v>29</v>
      </c>
    </row>
    <row r="694" spans="1:9" ht="60">
      <c r="A694" s="177" t="s">
        <v>968</v>
      </c>
      <c r="B694" s="177" t="s">
        <v>99</v>
      </c>
      <c r="C694" s="177" t="s">
        <v>1024</v>
      </c>
      <c r="D694" s="178" t="s">
        <v>727</v>
      </c>
      <c r="E694" s="177" t="s">
        <v>18</v>
      </c>
      <c r="F694" s="177" t="s">
        <v>260</v>
      </c>
      <c r="G694" s="179">
        <f>SUM(H695)</f>
        <v>97.24</v>
      </c>
      <c r="H694" s="179">
        <f>TRUNC(G694 * 1, 2)</f>
        <v>97.24</v>
      </c>
      <c r="I694" s="180"/>
    </row>
    <row r="695" spans="1:9" ht="30">
      <c r="A695" s="161" t="s">
        <v>15</v>
      </c>
      <c r="B695" s="161" t="s">
        <v>99</v>
      </c>
      <c r="C695" s="161" t="s">
        <v>982</v>
      </c>
      <c r="D695" s="162" t="s">
        <v>983</v>
      </c>
      <c r="E695" s="161" t="s">
        <v>241</v>
      </c>
      <c r="F695" s="161" t="s">
        <v>1025</v>
      </c>
      <c r="G695" s="163">
        <v>6.47</v>
      </c>
      <c r="H695" s="163">
        <f>TRUNC(F695*G695,2)</f>
        <v>97.24</v>
      </c>
      <c r="I695" s="164"/>
    </row>
    <row r="696" spans="1:9">
      <c r="A696" s="165" t="s">
        <v>29</v>
      </c>
      <c r="B696" s="165" t="s">
        <v>29</v>
      </c>
      <c r="C696" s="165" t="s">
        <v>29</v>
      </c>
      <c r="D696" s="166" t="s">
        <v>29</v>
      </c>
      <c r="E696" s="165" t="s">
        <v>29</v>
      </c>
      <c r="F696" s="165" t="s">
        <v>29</v>
      </c>
      <c r="G696" s="167" t="s">
        <v>29</v>
      </c>
      <c r="H696" s="167" t="s">
        <v>29</v>
      </c>
      <c r="I696" s="168" t="s">
        <v>29</v>
      </c>
    </row>
    <row r="697" spans="1:9" ht="45">
      <c r="A697" s="177" t="s">
        <v>968</v>
      </c>
      <c r="B697" s="177" t="s">
        <v>99</v>
      </c>
      <c r="C697" s="177" t="s">
        <v>1026</v>
      </c>
      <c r="D697" s="178" t="s">
        <v>729</v>
      </c>
      <c r="E697" s="177" t="s">
        <v>18</v>
      </c>
      <c r="F697" s="177" t="s">
        <v>260</v>
      </c>
      <c r="G697" s="179">
        <f>SUM(H698)</f>
        <v>67.319999999999993</v>
      </c>
      <c r="H697" s="179">
        <f>TRUNC(G697 * 1, 2)</f>
        <v>67.319999999999993</v>
      </c>
      <c r="I697" s="180"/>
    </row>
    <row r="698" spans="1:9" ht="45">
      <c r="A698" s="161" t="s">
        <v>15</v>
      </c>
      <c r="B698" s="161" t="s">
        <v>99</v>
      </c>
      <c r="C698" s="161" t="s">
        <v>1013</v>
      </c>
      <c r="D698" s="162" t="s">
        <v>1014</v>
      </c>
      <c r="E698" s="161" t="s">
        <v>227</v>
      </c>
      <c r="F698" s="161" t="s">
        <v>1027</v>
      </c>
      <c r="G698" s="163">
        <v>961801.77</v>
      </c>
      <c r="H698" s="163">
        <f>TRUNC(F698*G698,2)</f>
        <v>67.319999999999993</v>
      </c>
      <c r="I698" s="164"/>
    </row>
    <row r="699" spans="1:9">
      <c r="A699" s="165" t="s">
        <v>29</v>
      </c>
      <c r="B699" s="165" t="s">
        <v>29</v>
      </c>
      <c r="C699" s="165" t="s">
        <v>29</v>
      </c>
      <c r="D699" s="166" t="s">
        <v>29</v>
      </c>
      <c r="E699" s="165" t="s">
        <v>29</v>
      </c>
      <c r="F699" s="165" t="s">
        <v>29</v>
      </c>
      <c r="G699" s="167" t="s">
        <v>29</v>
      </c>
      <c r="H699" s="167" t="s">
        <v>29</v>
      </c>
      <c r="I699" s="168" t="s">
        <v>29</v>
      </c>
    </row>
    <row r="700" spans="1:9" ht="30">
      <c r="A700" s="177" t="s">
        <v>968</v>
      </c>
      <c r="B700" s="177" t="s">
        <v>99</v>
      </c>
      <c r="C700" s="177" t="s">
        <v>1028</v>
      </c>
      <c r="D700" s="178" t="s">
        <v>732</v>
      </c>
      <c r="E700" s="177" t="s">
        <v>18</v>
      </c>
      <c r="F700" s="177" t="s">
        <v>260</v>
      </c>
      <c r="G700" s="179">
        <f>SUM(H701)</f>
        <v>0.4</v>
      </c>
      <c r="H700" s="179">
        <f>TRUNC(G700 * 1, 2)</f>
        <v>0.4</v>
      </c>
      <c r="I700" s="180"/>
    </row>
    <row r="701" spans="1:9">
      <c r="A701" s="161" t="s">
        <v>15</v>
      </c>
      <c r="B701" s="161" t="s">
        <v>99</v>
      </c>
      <c r="C701" s="161" t="s">
        <v>738</v>
      </c>
      <c r="D701" s="162" t="s">
        <v>739</v>
      </c>
      <c r="E701" s="161" t="s">
        <v>18</v>
      </c>
      <c r="F701" s="161" t="s">
        <v>1029</v>
      </c>
      <c r="G701" s="163">
        <v>27.39</v>
      </c>
      <c r="H701" s="163">
        <f>TRUNC(F701*G701,2)</f>
        <v>0.4</v>
      </c>
      <c r="I701" s="164"/>
    </row>
    <row r="702" spans="1:9">
      <c r="A702" s="165" t="s">
        <v>29</v>
      </c>
      <c r="B702" s="165" t="s">
        <v>29</v>
      </c>
      <c r="C702" s="165" t="s">
        <v>29</v>
      </c>
      <c r="D702" s="166" t="s">
        <v>29</v>
      </c>
      <c r="E702" s="165" t="s">
        <v>29</v>
      </c>
      <c r="F702" s="165" t="s">
        <v>29</v>
      </c>
      <c r="G702" s="167" t="s">
        <v>29</v>
      </c>
      <c r="H702" s="167" t="s">
        <v>29</v>
      </c>
      <c r="I702" s="168" t="s">
        <v>29</v>
      </c>
    </row>
    <row r="703" spans="1:9" ht="30">
      <c r="A703" s="177" t="s">
        <v>968</v>
      </c>
      <c r="B703" s="177" t="s">
        <v>99</v>
      </c>
      <c r="C703" s="177" t="s">
        <v>1030</v>
      </c>
      <c r="D703" s="178" t="s">
        <v>750</v>
      </c>
      <c r="E703" s="177" t="s">
        <v>18</v>
      </c>
      <c r="F703" s="177" t="s">
        <v>260</v>
      </c>
      <c r="G703" s="179">
        <f>SUM(H704)</f>
        <v>0.47</v>
      </c>
      <c r="H703" s="179">
        <f>TRUNC(G703 * 1, 2)</f>
        <v>0.47</v>
      </c>
      <c r="I703" s="180"/>
    </row>
    <row r="704" spans="1:9">
      <c r="A704" s="161" t="s">
        <v>15</v>
      </c>
      <c r="B704" s="161" t="s">
        <v>99</v>
      </c>
      <c r="C704" s="161" t="s">
        <v>755</v>
      </c>
      <c r="D704" s="162" t="s">
        <v>756</v>
      </c>
      <c r="E704" s="161" t="s">
        <v>18</v>
      </c>
      <c r="F704" s="161" t="s">
        <v>1031</v>
      </c>
      <c r="G704" s="163">
        <v>22.51</v>
      </c>
      <c r="H704" s="163">
        <f>TRUNC(F704*G704,2)</f>
        <v>0.47</v>
      </c>
      <c r="I704" s="164"/>
    </row>
    <row r="705" spans="1:9">
      <c r="A705" s="165" t="s">
        <v>29</v>
      </c>
      <c r="B705" s="165" t="s">
        <v>29</v>
      </c>
      <c r="C705" s="165" t="s">
        <v>29</v>
      </c>
      <c r="D705" s="166" t="s">
        <v>29</v>
      </c>
      <c r="E705" s="165" t="s">
        <v>29</v>
      </c>
      <c r="F705" s="165" t="s">
        <v>29</v>
      </c>
      <c r="G705" s="167" t="s">
        <v>29</v>
      </c>
      <c r="H705" s="167" t="s">
        <v>29</v>
      </c>
      <c r="I705" s="168" t="s">
        <v>29</v>
      </c>
    </row>
    <row r="706" spans="1:9" ht="30">
      <c r="A706" s="177" t="s">
        <v>968</v>
      </c>
      <c r="B706" s="177" t="s">
        <v>99</v>
      </c>
      <c r="C706" s="177" t="s">
        <v>1032</v>
      </c>
      <c r="D706" s="178" t="s">
        <v>759</v>
      </c>
      <c r="E706" s="177" t="s">
        <v>18</v>
      </c>
      <c r="F706" s="177" t="s">
        <v>260</v>
      </c>
      <c r="G706" s="179">
        <f>SUM(H707)</f>
        <v>0.57999999999999996</v>
      </c>
      <c r="H706" s="179">
        <f>TRUNC(G706 * 1, 2)</f>
        <v>0.57999999999999996</v>
      </c>
      <c r="I706" s="180"/>
    </row>
    <row r="707" spans="1:9">
      <c r="A707" s="161" t="s">
        <v>15</v>
      </c>
      <c r="B707" s="161" t="s">
        <v>99</v>
      </c>
      <c r="C707" s="161" t="s">
        <v>760</v>
      </c>
      <c r="D707" s="162" t="s">
        <v>761</v>
      </c>
      <c r="E707" s="161" t="s">
        <v>18</v>
      </c>
      <c r="F707" s="161" t="s">
        <v>1031</v>
      </c>
      <c r="G707" s="163">
        <v>27.39</v>
      </c>
      <c r="H707" s="163">
        <f>TRUNC(F707*G707,2)</f>
        <v>0.57999999999999996</v>
      </c>
      <c r="I707" s="164"/>
    </row>
    <row r="708" spans="1:9">
      <c r="A708" s="165" t="s">
        <v>29</v>
      </c>
      <c r="B708" s="165" t="s">
        <v>29</v>
      </c>
      <c r="C708" s="165" t="s">
        <v>29</v>
      </c>
      <c r="D708" s="166" t="s">
        <v>29</v>
      </c>
      <c r="E708" s="165" t="s">
        <v>29</v>
      </c>
      <c r="F708" s="165" t="s">
        <v>29</v>
      </c>
      <c r="G708" s="167" t="s">
        <v>29</v>
      </c>
      <c r="H708" s="167" t="s">
        <v>29</v>
      </c>
      <c r="I708" s="168" t="s">
        <v>29</v>
      </c>
    </row>
    <row r="709" spans="1:9" ht="45">
      <c r="A709" s="177" t="s">
        <v>968</v>
      </c>
      <c r="B709" s="177" t="s">
        <v>99</v>
      </c>
      <c r="C709" s="177" t="s">
        <v>1033</v>
      </c>
      <c r="D709" s="178" t="s">
        <v>764</v>
      </c>
      <c r="E709" s="177" t="s">
        <v>18</v>
      </c>
      <c r="F709" s="177" t="s">
        <v>260</v>
      </c>
      <c r="G709" s="179">
        <f>SUM(H710)</f>
        <v>0.13</v>
      </c>
      <c r="H709" s="179">
        <f>TRUNC(G709 * 1, 2)</f>
        <v>0.13</v>
      </c>
      <c r="I709" s="180"/>
    </row>
    <row r="710" spans="1:9" ht="45">
      <c r="A710" s="161" t="s">
        <v>15</v>
      </c>
      <c r="B710" s="161" t="s">
        <v>99</v>
      </c>
      <c r="C710" s="161" t="s">
        <v>1034</v>
      </c>
      <c r="D710" s="162" t="s">
        <v>1035</v>
      </c>
      <c r="E710" s="161" t="s">
        <v>227</v>
      </c>
      <c r="F710" s="161" t="s">
        <v>1015</v>
      </c>
      <c r="G710" s="163">
        <v>9289.82</v>
      </c>
      <c r="H710" s="163">
        <f>TRUNC(F710*G710,2)</f>
        <v>0.13</v>
      </c>
      <c r="I710" s="164"/>
    </row>
    <row r="711" spans="1:9">
      <c r="A711" s="165" t="s">
        <v>29</v>
      </c>
      <c r="B711" s="165" t="s">
        <v>29</v>
      </c>
      <c r="C711" s="165" t="s">
        <v>29</v>
      </c>
      <c r="D711" s="166" t="s">
        <v>29</v>
      </c>
      <c r="E711" s="165" t="s">
        <v>29</v>
      </c>
      <c r="F711" s="165" t="s">
        <v>29</v>
      </c>
      <c r="G711" s="167" t="s">
        <v>29</v>
      </c>
      <c r="H711" s="167" t="s">
        <v>29</v>
      </c>
      <c r="I711" s="168" t="s">
        <v>29</v>
      </c>
    </row>
    <row r="712" spans="1:9" ht="45">
      <c r="A712" s="177" t="s">
        <v>968</v>
      </c>
      <c r="B712" s="177" t="s">
        <v>99</v>
      </c>
      <c r="C712" s="177" t="s">
        <v>1036</v>
      </c>
      <c r="D712" s="178" t="s">
        <v>767</v>
      </c>
      <c r="E712" s="177" t="s">
        <v>18</v>
      </c>
      <c r="F712" s="177" t="s">
        <v>260</v>
      </c>
      <c r="G712" s="179">
        <f>SUM(H713)</f>
        <v>0.59</v>
      </c>
      <c r="H712" s="179">
        <f>TRUNC(G712 * 1, 2)</f>
        <v>0.59</v>
      </c>
      <c r="I712" s="180"/>
    </row>
    <row r="713" spans="1:9" ht="45">
      <c r="A713" s="161" t="s">
        <v>15</v>
      </c>
      <c r="B713" s="161" t="s">
        <v>99</v>
      </c>
      <c r="C713" s="161" t="s">
        <v>1034</v>
      </c>
      <c r="D713" s="162" t="s">
        <v>1035</v>
      </c>
      <c r="E713" s="161" t="s">
        <v>227</v>
      </c>
      <c r="F713" s="161" t="s">
        <v>1037</v>
      </c>
      <c r="G713" s="163">
        <v>9289.82</v>
      </c>
      <c r="H713" s="163">
        <f>TRUNC(F713*G713,2)</f>
        <v>0.59</v>
      </c>
      <c r="I713" s="164"/>
    </row>
    <row r="714" spans="1:9">
      <c r="A714" s="165" t="s">
        <v>29</v>
      </c>
      <c r="B714" s="165" t="s">
        <v>29</v>
      </c>
      <c r="C714" s="165" t="s">
        <v>29</v>
      </c>
      <c r="D714" s="166" t="s">
        <v>29</v>
      </c>
      <c r="E714" s="165" t="s">
        <v>29</v>
      </c>
      <c r="F714" s="165" t="s">
        <v>29</v>
      </c>
      <c r="G714" s="167" t="s">
        <v>29</v>
      </c>
      <c r="H714" s="167" t="s">
        <v>29</v>
      </c>
      <c r="I714" s="168" t="s">
        <v>29</v>
      </c>
    </row>
    <row r="715" spans="1:9" ht="45">
      <c r="A715" s="177" t="s">
        <v>968</v>
      </c>
      <c r="B715" s="177" t="s">
        <v>99</v>
      </c>
      <c r="C715" s="177" t="s">
        <v>1038</v>
      </c>
      <c r="D715" s="178" t="s">
        <v>771</v>
      </c>
      <c r="E715" s="177" t="s">
        <v>18</v>
      </c>
      <c r="F715" s="177" t="s">
        <v>260</v>
      </c>
      <c r="G715" s="179">
        <f>SUM(H716)</f>
        <v>2.2000000000000002</v>
      </c>
      <c r="H715" s="179">
        <f>TRUNC(G715 * 1, 2)</f>
        <v>2.2000000000000002</v>
      </c>
      <c r="I715" s="180"/>
    </row>
    <row r="716" spans="1:9" ht="30">
      <c r="A716" s="161" t="s">
        <v>15</v>
      </c>
      <c r="B716" s="161" t="s">
        <v>99</v>
      </c>
      <c r="C716" s="161" t="s">
        <v>1039</v>
      </c>
      <c r="D716" s="162" t="s">
        <v>1040</v>
      </c>
      <c r="E716" s="161" t="s">
        <v>1041</v>
      </c>
      <c r="F716" s="161" t="s">
        <v>1042</v>
      </c>
      <c r="G716" s="163">
        <v>0.87</v>
      </c>
      <c r="H716" s="163">
        <f>TRUNC(F716*G716,2)</f>
        <v>2.2000000000000002</v>
      </c>
      <c r="I716" s="164"/>
    </row>
    <row r="717" spans="1:9">
      <c r="A717" s="165" t="s">
        <v>29</v>
      </c>
      <c r="B717" s="165" t="s">
        <v>29</v>
      </c>
      <c r="C717" s="165" t="s">
        <v>29</v>
      </c>
      <c r="D717" s="166" t="s">
        <v>29</v>
      </c>
      <c r="E717" s="165" t="s">
        <v>29</v>
      </c>
      <c r="F717" s="165" t="s">
        <v>29</v>
      </c>
      <c r="G717" s="167" t="s">
        <v>29</v>
      </c>
      <c r="H717" s="167" t="s">
        <v>29</v>
      </c>
      <c r="I717" s="168" t="s">
        <v>29</v>
      </c>
    </row>
    <row r="718" spans="1:9" ht="45">
      <c r="A718" s="177" t="s">
        <v>968</v>
      </c>
      <c r="B718" s="177" t="s">
        <v>99</v>
      </c>
      <c r="C718" s="177" t="s">
        <v>1043</v>
      </c>
      <c r="D718" s="178" t="s">
        <v>773</v>
      </c>
      <c r="E718" s="177" t="s">
        <v>18</v>
      </c>
      <c r="F718" s="177" t="s">
        <v>260</v>
      </c>
      <c r="G718" s="179">
        <f>SUM(H719)</f>
        <v>0.46</v>
      </c>
      <c r="H718" s="179">
        <f>TRUNC(G718 * 1, 2)</f>
        <v>0.46</v>
      </c>
      <c r="I718" s="180"/>
    </row>
    <row r="719" spans="1:9" ht="45">
      <c r="A719" s="161" t="s">
        <v>15</v>
      </c>
      <c r="B719" s="161" t="s">
        <v>99</v>
      </c>
      <c r="C719" s="161" t="s">
        <v>1034</v>
      </c>
      <c r="D719" s="162" t="s">
        <v>1035</v>
      </c>
      <c r="E719" s="161" t="s">
        <v>227</v>
      </c>
      <c r="F719" s="161" t="s">
        <v>1044</v>
      </c>
      <c r="G719" s="163">
        <v>9289.82</v>
      </c>
      <c r="H719" s="163">
        <f>TRUNC(F719*G719,2)</f>
        <v>0.46</v>
      </c>
      <c r="I719" s="164"/>
    </row>
    <row r="720" spans="1:9">
      <c r="A720" s="165" t="s">
        <v>29</v>
      </c>
      <c r="B720" s="165" t="s">
        <v>29</v>
      </c>
      <c r="C720" s="165" t="s">
        <v>29</v>
      </c>
      <c r="D720" s="166" t="s">
        <v>29</v>
      </c>
      <c r="E720" s="165" t="s">
        <v>29</v>
      </c>
      <c r="F720" s="165" t="s">
        <v>29</v>
      </c>
      <c r="G720" s="167" t="s">
        <v>29</v>
      </c>
      <c r="H720" s="167" t="s">
        <v>29</v>
      </c>
      <c r="I720" s="168" t="s">
        <v>29</v>
      </c>
    </row>
    <row r="721" spans="1:9" ht="30">
      <c r="A721" s="177" t="s">
        <v>968</v>
      </c>
      <c r="B721" s="177" t="s">
        <v>99</v>
      </c>
      <c r="C721" s="177" t="s">
        <v>1045</v>
      </c>
      <c r="D721" s="178" t="s">
        <v>776</v>
      </c>
      <c r="E721" s="177" t="s">
        <v>18</v>
      </c>
      <c r="F721" s="177" t="s">
        <v>260</v>
      </c>
      <c r="G721" s="179">
        <f>SUM(H722)</f>
        <v>1.28</v>
      </c>
      <c r="H721" s="179">
        <f>TRUNC(G721 * 1, 2)</f>
        <v>1.28</v>
      </c>
      <c r="I721" s="180"/>
    </row>
    <row r="722" spans="1:9">
      <c r="A722" s="161" t="s">
        <v>15</v>
      </c>
      <c r="B722" s="161" t="s">
        <v>99</v>
      </c>
      <c r="C722" s="161" t="s">
        <v>781</v>
      </c>
      <c r="D722" s="162" t="s">
        <v>782</v>
      </c>
      <c r="E722" s="161" t="s">
        <v>18</v>
      </c>
      <c r="F722" s="161" t="s">
        <v>1046</v>
      </c>
      <c r="G722" s="163">
        <v>34.549999999999997</v>
      </c>
      <c r="H722" s="163">
        <f>TRUNC(F722*G722,2)</f>
        <v>1.28</v>
      </c>
      <c r="I722" s="164"/>
    </row>
    <row r="723" spans="1:9">
      <c r="A723" s="165" t="s">
        <v>29</v>
      </c>
      <c r="B723" s="165" t="s">
        <v>29</v>
      </c>
      <c r="C723" s="165" t="s">
        <v>29</v>
      </c>
      <c r="D723" s="166" t="s">
        <v>29</v>
      </c>
      <c r="E723" s="165" t="s">
        <v>29</v>
      </c>
      <c r="F723" s="165" t="s">
        <v>29</v>
      </c>
      <c r="G723" s="167" t="s">
        <v>29</v>
      </c>
      <c r="H723" s="167" t="s">
        <v>29</v>
      </c>
      <c r="I723" s="168" t="s">
        <v>29</v>
      </c>
    </row>
    <row r="724" spans="1:9" ht="45">
      <c r="A724" s="177" t="s">
        <v>968</v>
      </c>
      <c r="B724" s="177" t="s">
        <v>99</v>
      </c>
      <c r="C724" s="177" t="s">
        <v>1047</v>
      </c>
      <c r="D724" s="178" t="s">
        <v>785</v>
      </c>
      <c r="E724" s="177" t="s">
        <v>18</v>
      </c>
      <c r="F724" s="177" t="s">
        <v>260</v>
      </c>
      <c r="G724" s="179">
        <f>SUM(H725)</f>
        <v>0.93</v>
      </c>
      <c r="H724" s="179">
        <f>TRUNC(G724 * 1, 2)</f>
        <v>0.93</v>
      </c>
      <c r="I724" s="180"/>
    </row>
    <row r="725" spans="1:9">
      <c r="A725" s="161" t="s">
        <v>15</v>
      </c>
      <c r="B725" s="161" t="s">
        <v>99</v>
      </c>
      <c r="C725" s="161" t="s">
        <v>786</v>
      </c>
      <c r="D725" s="162" t="s">
        <v>787</v>
      </c>
      <c r="E725" s="161" t="s">
        <v>18</v>
      </c>
      <c r="F725" s="161" t="s">
        <v>1046</v>
      </c>
      <c r="G725" s="163">
        <v>25.07</v>
      </c>
      <c r="H725" s="163">
        <f>TRUNC(F725*G725,2)</f>
        <v>0.93</v>
      </c>
      <c r="I725" s="164"/>
    </row>
    <row r="726" spans="1:9">
      <c r="A726" s="165" t="s">
        <v>29</v>
      </c>
      <c r="B726" s="165" t="s">
        <v>29</v>
      </c>
      <c r="C726" s="165" t="s">
        <v>29</v>
      </c>
      <c r="D726" s="166" t="s">
        <v>29</v>
      </c>
      <c r="E726" s="165" t="s">
        <v>29</v>
      </c>
      <c r="F726" s="165" t="s">
        <v>29</v>
      </c>
      <c r="G726" s="167" t="s">
        <v>29</v>
      </c>
      <c r="H726" s="167" t="s">
        <v>29</v>
      </c>
      <c r="I726" s="168" t="s">
        <v>29</v>
      </c>
    </row>
    <row r="727" spans="1:9" ht="60">
      <c r="A727" s="177" t="s">
        <v>968</v>
      </c>
      <c r="B727" s="177" t="s">
        <v>99</v>
      </c>
      <c r="C727" s="177" t="s">
        <v>1048</v>
      </c>
      <c r="D727" s="178" t="s">
        <v>839</v>
      </c>
      <c r="E727" s="177" t="s">
        <v>18</v>
      </c>
      <c r="F727" s="177" t="s">
        <v>260</v>
      </c>
      <c r="G727" s="179">
        <f>SUM(H728)</f>
        <v>6.54</v>
      </c>
      <c r="H727" s="179">
        <f>TRUNC(G727 * 1, 2)</f>
        <v>6.54</v>
      </c>
      <c r="I727" s="180"/>
    </row>
    <row r="728" spans="1:9">
      <c r="A728" s="161" t="s">
        <v>15</v>
      </c>
      <c r="B728" s="161" t="s">
        <v>99</v>
      </c>
      <c r="C728" s="161" t="s">
        <v>1049</v>
      </c>
      <c r="D728" s="162" t="s">
        <v>1050</v>
      </c>
      <c r="E728" s="161" t="s">
        <v>241</v>
      </c>
      <c r="F728" s="161" t="s">
        <v>616</v>
      </c>
      <c r="G728" s="163">
        <v>6.35</v>
      </c>
      <c r="H728" s="163">
        <f>TRUNC(F728*G728,2)</f>
        <v>6.54</v>
      </c>
      <c r="I728" s="164"/>
    </row>
    <row r="729" spans="1:9">
      <c r="A729" s="165" t="s">
        <v>29</v>
      </c>
      <c r="B729" s="165" t="s">
        <v>29</v>
      </c>
      <c r="C729" s="165" t="s">
        <v>29</v>
      </c>
      <c r="D729" s="166" t="s">
        <v>29</v>
      </c>
      <c r="E729" s="165" t="s">
        <v>29</v>
      </c>
      <c r="F729" s="165" t="s">
        <v>29</v>
      </c>
      <c r="G729" s="167" t="s">
        <v>29</v>
      </c>
      <c r="H729" s="167" t="s">
        <v>29</v>
      </c>
      <c r="I729" s="168" t="s">
        <v>29</v>
      </c>
    </row>
    <row r="730" spans="1:9" ht="45">
      <c r="A730" s="177" t="s">
        <v>968</v>
      </c>
      <c r="B730" s="177" t="s">
        <v>99</v>
      </c>
      <c r="C730" s="177" t="s">
        <v>1051</v>
      </c>
      <c r="D730" s="178" t="s">
        <v>843</v>
      </c>
      <c r="E730" s="177" t="s">
        <v>18</v>
      </c>
      <c r="F730" s="177" t="s">
        <v>260</v>
      </c>
      <c r="G730" s="179">
        <f>SUM(H731)</f>
        <v>0.94</v>
      </c>
      <c r="H730" s="179">
        <f>TRUNC(G730 * 1, 2)</f>
        <v>0.94</v>
      </c>
      <c r="I730" s="180"/>
    </row>
    <row r="731" spans="1:9" ht="45">
      <c r="A731" s="161" t="s">
        <v>15</v>
      </c>
      <c r="B731" s="161" t="s">
        <v>99</v>
      </c>
      <c r="C731" s="161" t="s">
        <v>1052</v>
      </c>
      <c r="D731" s="162" t="s">
        <v>1053</v>
      </c>
      <c r="E731" s="161" t="s">
        <v>227</v>
      </c>
      <c r="F731" s="161" t="s">
        <v>1054</v>
      </c>
      <c r="G731" s="163">
        <v>14140.63</v>
      </c>
      <c r="H731" s="163">
        <f>TRUNC(F731*G731,2)</f>
        <v>0.94</v>
      </c>
      <c r="I731" s="164"/>
    </row>
    <row r="732" spans="1:9">
      <c r="A732" s="165" t="s">
        <v>29</v>
      </c>
      <c r="B732" s="165" t="s">
        <v>29</v>
      </c>
      <c r="C732" s="165" t="s">
        <v>29</v>
      </c>
      <c r="D732" s="166" t="s">
        <v>29</v>
      </c>
      <c r="E732" s="165" t="s">
        <v>29</v>
      </c>
      <c r="F732" s="165" t="s">
        <v>29</v>
      </c>
      <c r="G732" s="167" t="s">
        <v>29</v>
      </c>
      <c r="H732" s="167" t="s">
        <v>29</v>
      </c>
      <c r="I732" s="168" t="s">
        <v>29</v>
      </c>
    </row>
    <row r="733" spans="1:9" ht="45">
      <c r="A733" s="177" t="s">
        <v>968</v>
      </c>
      <c r="B733" s="177" t="s">
        <v>99</v>
      </c>
      <c r="C733" s="177" t="s">
        <v>1055</v>
      </c>
      <c r="D733" s="178" t="s">
        <v>845</v>
      </c>
      <c r="E733" s="177" t="s">
        <v>18</v>
      </c>
      <c r="F733" s="177" t="s">
        <v>260</v>
      </c>
      <c r="G733" s="179">
        <f>SUM(H734)</f>
        <v>0.2</v>
      </c>
      <c r="H733" s="179">
        <f>TRUNC(G733 * 1, 2)</f>
        <v>0.2</v>
      </c>
      <c r="I733" s="180"/>
    </row>
    <row r="734" spans="1:9" ht="45">
      <c r="A734" s="161" t="s">
        <v>15</v>
      </c>
      <c r="B734" s="161" t="s">
        <v>99</v>
      </c>
      <c r="C734" s="161" t="s">
        <v>1052</v>
      </c>
      <c r="D734" s="162" t="s">
        <v>1053</v>
      </c>
      <c r="E734" s="161" t="s">
        <v>227</v>
      </c>
      <c r="F734" s="161" t="s">
        <v>1056</v>
      </c>
      <c r="G734" s="163">
        <v>14140.63</v>
      </c>
      <c r="H734" s="163">
        <f>TRUNC(F734*G734,2)</f>
        <v>0.2</v>
      </c>
      <c r="I734" s="164"/>
    </row>
    <row r="735" spans="1:9">
      <c r="A735" s="165" t="s">
        <v>29</v>
      </c>
      <c r="B735" s="165" t="s">
        <v>29</v>
      </c>
      <c r="C735" s="165" t="s">
        <v>29</v>
      </c>
      <c r="D735" s="166" t="s">
        <v>29</v>
      </c>
      <c r="E735" s="165" t="s">
        <v>29</v>
      </c>
      <c r="F735" s="165" t="s">
        <v>29</v>
      </c>
      <c r="G735" s="167" t="s">
        <v>29</v>
      </c>
      <c r="H735" s="167" t="s">
        <v>29</v>
      </c>
      <c r="I735" s="168" t="s">
        <v>29</v>
      </c>
    </row>
    <row r="736" spans="1:9" ht="45">
      <c r="A736" s="177" t="s">
        <v>968</v>
      </c>
      <c r="B736" s="177" t="s">
        <v>99</v>
      </c>
      <c r="C736" s="177" t="s">
        <v>1057</v>
      </c>
      <c r="D736" s="178" t="s">
        <v>847</v>
      </c>
      <c r="E736" s="177" t="s">
        <v>18</v>
      </c>
      <c r="F736" s="177" t="s">
        <v>260</v>
      </c>
      <c r="G736" s="179">
        <f>SUM(H737)</f>
        <v>0.75</v>
      </c>
      <c r="H736" s="179">
        <f>TRUNC(G736 * 1, 2)</f>
        <v>0.75</v>
      </c>
      <c r="I736" s="180"/>
    </row>
    <row r="737" spans="1:9" ht="45">
      <c r="A737" s="161" t="s">
        <v>15</v>
      </c>
      <c r="B737" s="161" t="s">
        <v>99</v>
      </c>
      <c r="C737" s="161" t="s">
        <v>1052</v>
      </c>
      <c r="D737" s="162" t="s">
        <v>1053</v>
      </c>
      <c r="E737" s="161" t="s">
        <v>227</v>
      </c>
      <c r="F737" s="161" t="s">
        <v>1058</v>
      </c>
      <c r="G737" s="163">
        <v>14140.63</v>
      </c>
      <c r="H737" s="163">
        <f>TRUNC(F737*G737,2)</f>
        <v>0.75</v>
      </c>
      <c r="I737" s="164"/>
    </row>
    <row r="738" spans="1:9">
      <c r="A738" s="165" t="s">
        <v>29</v>
      </c>
      <c r="B738" s="165" t="s">
        <v>29</v>
      </c>
      <c r="C738" s="165" t="s">
        <v>29</v>
      </c>
      <c r="D738" s="166" t="s">
        <v>29</v>
      </c>
      <c r="E738" s="165" t="s">
        <v>29</v>
      </c>
      <c r="F738" s="165" t="s">
        <v>29</v>
      </c>
      <c r="G738" s="167" t="s">
        <v>29</v>
      </c>
      <c r="H738" s="167" t="s">
        <v>29</v>
      </c>
      <c r="I738" s="168" t="s">
        <v>29</v>
      </c>
    </row>
    <row r="739" spans="1:9" ht="30">
      <c r="A739" s="177" t="s">
        <v>968</v>
      </c>
      <c r="B739" s="177" t="s">
        <v>99</v>
      </c>
      <c r="C739" s="177" t="s">
        <v>1059</v>
      </c>
      <c r="D739" s="178" t="s">
        <v>849</v>
      </c>
      <c r="E739" s="177" t="s">
        <v>18</v>
      </c>
      <c r="F739" s="177" t="s">
        <v>260</v>
      </c>
      <c r="G739" s="179">
        <f>SUM(H740:H747)</f>
        <v>39.99</v>
      </c>
      <c r="H739" s="179">
        <f>TRUNC(G739 * 1, 2)</f>
        <v>39.99</v>
      </c>
      <c r="I739" s="180"/>
    </row>
    <row r="740" spans="1:9" ht="45">
      <c r="A740" s="161" t="s">
        <v>976</v>
      </c>
      <c r="B740" s="161" t="s">
        <v>99</v>
      </c>
      <c r="C740" s="161" t="s">
        <v>1060</v>
      </c>
      <c r="D740" s="162" t="s">
        <v>1061</v>
      </c>
      <c r="E740" s="161" t="s">
        <v>18</v>
      </c>
      <c r="F740" s="161" t="s">
        <v>24</v>
      </c>
      <c r="G740" s="163">
        <v>0.36</v>
      </c>
      <c r="H740" s="163">
        <f t="shared" ref="H740:H747" si="27">TRUNC(F740*G740,2)</f>
        <v>0.36</v>
      </c>
      <c r="I740" s="164" t="str">
        <f>IFERROR(IF(ROUND(G740, 2) &lt;&gt; ROUND(VLOOKUP("C"&amp;C740,C:G, 5, FALSE), 2), "VALOR AUXILIAR DIVERGENTE", "OK"), "NÃO ENCONTRADO")</f>
        <v>OK</v>
      </c>
    </row>
    <row r="741" spans="1:9" ht="30">
      <c r="A741" s="161" t="s">
        <v>15</v>
      </c>
      <c r="B741" s="161" t="s">
        <v>99</v>
      </c>
      <c r="C741" s="161" t="s">
        <v>907</v>
      </c>
      <c r="D741" s="162" t="s">
        <v>908</v>
      </c>
      <c r="E741" s="161" t="s">
        <v>18</v>
      </c>
      <c r="F741" s="161" t="s">
        <v>24</v>
      </c>
      <c r="G741" s="163">
        <v>0.92</v>
      </c>
      <c r="H741" s="163">
        <f t="shared" si="27"/>
        <v>0.92</v>
      </c>
      <c r="I741" s="164"/>
    </row>
    <row r="742" spans="1:9" ht="45">
      <c r="A742" s="161" t="s">
        <v>15</v>
      </c>
      <c r="B742" s="161" t="s">
        <v>99</v>
      </c>
      <c r="C742" s="161" t="s">
        <v>909</v>
      </c>
      <c r="D742" s="162" t="s">
        <v>910</v>
      </c>
      <c r="E742" s="161" t="s">
        <v>18</v>
      </c>
      <c r="F742" s="161" t="s">
        <v>24</v>
      </c>
      <c r="G742" s="163">
        <v>0.02</v>
      </c>
      <c r="H742" s="163">
        <f t="shared" si="27"/>
        <v>0.02</v>
      </c>
      <c r="I742" s="164"/>
    </row>
    <row r="743" spans="1:9" ht="30">
      <c r="A743" s="161" t="s">
        <v>15</v>
      </c>
      <c r="B743" s="161" t="s">
        <v>99</v>
      </c>
      <c r="C743" s="161" t="s">
        <v>694</v>
      </c>
      <c r="D743" s="162" t="s">
        <v>695</v>
      </c>
      <c r="E743" s="161" t="s">
        <v>18</v>
      </c>
      <c r="F743" s="161" t="s">
        <v>24</v>
      </c>
      <c r="G743" s="163">
        <v>0.11</v>
      </c>
      <c r="H743" s="163">
        <f t="shared" si="27"/>
        <v>0.11</v>
      </c>
      <c r="I743" s="164"/>
    </row>
    <row r="744" spans="1:9" ht="30">
      <c r="A744" s="161" t="s">
        <v>15</v>
      </c>
      <c r="B744" s="161" t="s">
        <v>99</v>
      </c>
      <c r="C744" s="161" t="s">
        <v>696</v>
      </c>
      <c r="D744" s="162" t="s">
        <v>697</v>
      </c>
      <c r="E744" s="161" t="s">
        <v>18</v>
      </c>
      <c r="F744" s="161" t="s">
        <v>24</v>
      </c>
      <c r="G744" s="163">
        <v>1.43</v>
      </c>
      <c r="H744" s="163">
        <f t="shared" si="27"/>
        <v>1.43</v>
      </c>
      <c r="I744" s="164"/>
    </row>
    <row r="745" spans="1:9" ht="30">
      <c r="A745" s="161" t="s">
        <v>15</v>
      </c>
      <c r="B745" s="161" t="s">
        <v>99</v>
      </c>
      <c r="C745" s="161" t="s">
        <v>698</v>
      </c>
      <c r="D745" s="162" t="s">
        <v>699</v>
      </c>
      <c r="E745" s="161" t="s">
        <v>18</v>
      </c>
      <c r="F745" s="161" t="s">
        <v>24</v>
      </c>
      <c r="G745" s="163">
        <v>1.07</v>
      </c>
      <c r="H745" s="163">
        <f t="shared" si="27"/>
        <v>1.07</v>
      </c>
      <c r="I745" s="164"/>
    </row>
    <row r="746" spans="1:9" ht="30">
      <c r="A746" s="161" t="s">
        <v>15</v>
      </c>
      <c r="B746" s="161" t="s">
        <v>99</v>
      </c>
      <c r="C746" s="161" t="s">
        <v>700</v>
      </c>
      <c r="D746" s="162" t="s">
        <v>701</v>
      </c>
      <c r="E746" s="161" t="s">
        <v>18</v>
      </c>
      <c r="F746" s="161" t="s">
        <v>24</v>
      </c>
      <c r="G746" s="163">
        <v>4.4800000000000004</v>
      </c>
      <c r="H746" s="163">
        <f t="shared" si="27"/>
        <v>4.4800000000000004</v>
      </c>
      <c r="I746" s="164"/>
    </row>
    <row r="747" spans="1:9" ht="30">
      <c r="A747" s="161" t="s">
        <v>15</v>
      </c>
      <c r="B747" s="161" t="s">
        <v>99</v>
      </c>
      <c r="C747" s="161" t="s">
        <v>979</v>
      </c>
      <c r="D747" s="162" t="s">
        <v>980</v>
      </c>
      <c r="E747" s="161" t="s">
        <v>18</v>
      </c>
      <c r="F747" s="161" t="s">
        <v>24</v>
      </c>
      <c r="G747" s="163">
        <v>31.6</v>
      </c>
      <c r="H747" s="163">
        <f t="shared" si="27"/>
        <v>31.6</v>
      </c>
      <c r="I747" s="164"/>
    </row>
    <row r="748" spans="1:9">
      <c r="A748" s="165" t="s">
        <v>29</v>
      </c>
      <c r="B748" s="165" t="s">
        <v>29</v>
      </c>
      <c r="C748" s="165" t="s">
        <v>29</v>
      </c>
      <c r="D748" s="166" t="s">
        <v>29</v>
      </c>
      <c r="E748" s="165" t="s">
        <v>29</v>
      </c>
      <c r="F748" s="165" t="s">
        <v>29</v>
      </c>
      <c r="G748" s="167" t="s">
        <v>29</v>
      </c>
      <c r="H748" s="167" t="s">
        <v>29</v>
      </c>
      <c r="I748" s="168" t="s">
        <v>29</v>
      </c>
    </row>
    <row r="749" spans="1:9" ht="45">
      <c r="A749" s="177" t="s">
        <v>968</v>
      </c>
      <c r="B749" s="177" t="s">
        <v>99</v>
      </c>
      <c r="C749" s="177" t="s">
        <v>1062</v>
      </c>
      <c r="D749" s="178" t="s">
        <v>858</v>
      </c>
      <c r="E749" s="177" t="s">
        <v>121</v>
      </c>
      <c r="F749" s="177" t="s">
        <v>260</v>
      </c>
      <c r="G749" s="179">
        <f>SUM(H750:H756)</f>
        <v>486.41</v>
      </c>
      <c r="H749" s="179">
        <f>TRUNC(G749 * 1, 2)</f>
        <v>486.41</v>
      </c>
      <c r="I749" s="180"/>
    </row>
    <row r="750" spans="1:9" ht="60">
      <c r="A750" s="161" t="s">
        <v>976</v>
      </c>
      <c r="B750" s="161" t="s">
        <v>99</v>
      </c>
      <c r="C750" s="161" t="s">
        <v>1063</v>
      </c>
      <c r="D750" s="162" t="s">
        <v>1064</v>
      </c>
      <c r="E750" s="161" t="s">
        <v>112</v>
      </c>
      <c r="F750" s="161" t="s">
        <v>1065</v>
      </c>
      <c r="G750" s="163">
        <v>1.78</v>
      </c>
      <c r="H750" s="163">
        <f t="shared" ref="H750:H756" si="28">TRUNC(F750*G750,2)</f>
        <v>1.07</v>
      </c>
      <c r="I750" s="164" t="str">
        <f>IFERROR(IF(ROUND(G750, 2) &lt;&gt; ROUND(VLOOKUP("C"&amp;C750,C:G, 5, FALSE), 2), "VALOR AUXILIAR DIVERGENTE", "OK"), "NÃO ENCONTRADO")</f>
        <v>OK</v>
      </c>
    </row>
    <row r="751" spans="1:9" ht="60">
      <c r="A751" s="161" t="s">
        <v>976</v>
      </c>
      <c r="B751" s="161" t="s">
        <v>99</v>
      </c>
      <c r="C751" s="161" t="s">
        <v>1066</v>
      </c>
      <c r="D751" s="162" t="s">
        <v>1067</v>
      </c>
      <c r="E751" s="161" t="s">
        <v>107</v>
      </c>
      <c r="F751" s="161" t="s">
        <v>1068</v>
      </c>
      <c r="G751" s="163">
        <v>5.54</v>
      </c>
      <c r="H751" s="163">
        <f t="shared" si="28"/>
        <v>3.56</v>
      </c>
      <c r="I751" s="164" t="str">
        <f>IFERROR(IF(ROUND(G751, 2) &lt;&gt; ROUND(VLOOKUP("C"&amp;C751,C:G, 5, FALSE), 2), "VALOR AUXILIAR DIVERGENTE", "OK"), "NÃO ENCONTRADO")</f>
        <v>OK</v>
      </c>
    </row>
    <row r="752" spans="1:9" ht="45">
      <c r="A752" s="161" t="s">
        <v>976</v>
      </c>
      <c r="B752" s="161" t="s">
        <v>99</v>
      </c>
      <c r="C752" s="161" t="s">
        <v>564</v>
      </c>
      <c r="D752" s="162" t="s">
        <v>565</v>
      </c>
      <c r="E752" s="161" t="s">
        <v>18</v>
      </c>
      <c r="F752" s="161" t="s">
        <v>1069</v>
      </c>
      <c r="G752" s="163">
        <v>34.950000000000003</v>
      </c>
      <c r="H752" s="163">
        <f t="shared" si="28"/>
        <v>43.69</v>
      </c>
      <c r="I752" s="164" t="str">
        <f>IFERROR(IF(ROUND(G752, 2) &lt;&gt; ROUND(VLOOKUP("C"&amp;C752,C:G, 5, FALSE), 2), "VALOR AUXILIAR DIVERGENTE", "OK"), "NÃO ENCONTRADO")</f>
        <v>OK</v>
      </c>
    </row>
    <row r="753" spans="1:9">
      <c r="A753" s="161" t="s">
        <v>976</v>
      </c>
      <c r="B753" s="161" t="s">
        <v>99</v>
      </c>
      <c r="C753" s="161" t="s">
        <v>264</v>
      </c>
      <c r="D753" s="162" t="s">
        <v>265</v>
      </c>
      <c r="E753" s="161" t="s">
        <v>18</v>
      </c>
      <c r="F753" s="161" t="s">
        <v>1070</v>
      </c>
      <c r="G753" s="163">
        <v>32.18</v>
      </c>
      <c r="H753" s="163">
        <f t="shared" si="28"/>
        <v>63.69</v>
      </c>
      <c r="I753" s="164" t="str">
        <f>IFERROR(IF(ROUND(G753, 2) &lt;&gt; ROUND(VLOOKUP("C"&amp;C753,C:G, 5, FALSE), 2), "VALOR AUXILIAR DIVERGENTE", "OK"), "NÃO ENCONTRADO")</f>
        <v>OK</v>
      </c>
    </row>
    <row r="754" spans="1:9" ht="30">
      <c r="A754" s="161" t="s">
        <v>15</v>
      </c>
      <c r="B754" s="161" t="s">
        <v>99</v>
      </c>
      <c r="C754" s="161" t="s">
        <v>272</v>
      </c>
      <c r="D754" s="162" t="s">
        <v>273</v>
      </c>
      <c r="E754" s="161" t="s">
        <v>121</v>
      </c>
      <c r="F754" s="161" t="s">
        <v>1071</v>
      </c>
      <c r="G754" s="163">
        <v>87.1</v>
      </c>
      <c r="H754" s="163">
        <f t="shared" si="28"/>
        <v>52.01</v>
      </c>
      <c r="I754" s="164"/>
    </row>
    <row r="755" spans="1:9">
      <c r="A755" s="161" t="s">
        <v>15</v>
      </c>
      <c r="B755" s="161" t="s">
        <v>99</v>
      </c>
      <c r="C755" s="161" t="s">
        <v>569</v>
      </c>
      <c r="D755" s="162" t="s">
        <v>570</v>
      </c>
      <c r="E755" s="161" t="s">
        <v>157</v>
      </c>
      <c r="F755" s="161" t="s">
        <v>1072</v>
      </c>
      <c r="G755" s="163">
        <v>0.7</v>
      </c>
      <c r="H755" s="163">
        <f t="shared" si="28"/>
        <v>255.46</v>
      </c>
      <c r="I755" s="164"/>
    </row>
    <row r="756" spans="1:9" ht="30">
      <c r="A756" s="161" t="s">
        <v>15</v>
      </c>
      <c r="B756" s="161" t="s">
        <v>99</v>
      </c>
      <c r="C756" s="161" t="s">
        <v>572</v>
      </c>
      <c r="D756" s="162" t="s">
        <v>573</v>
      </c>
      <c r="E756" s="161" t="s">
        <v>121</v>
      </c>
      <c r="F756" s="161" t="s">
        <v>1073</v>
      </c>
      <c r="G756" s="163">
        <v>92</v>
      </c>
      <c r="H756" s="163">
        <f t="shared" si="28"/>
        <v>66.930000000000007</v>
      </c>
      <c r="I756" s="164"/>
    </row>
    <row r="757" spans="1:9">
      <c r="A757" s="165" t="s">
        <v>29</v>
      </c>
      <c r="B757" s="165" t="s">
        <v>29</v>
      </c>
      <c r="C757" s="165" t="s">
        <v>29</v>
      </c>
      <c r="D757" s="166" t="s">
        <v>29</v>
      </c>
      <c r="E757" s="165" t="s">
        <v>29</v>
      </c>
      <c r="F757" s="165" t="s">
        <v>29</v>
      </c>
      <c r="G757" s="167" t="s">
        <v>29</v>
      </c>
      <c r="H757" s="167" t="s">
        <v>29</v>
      </c>
      <c r="I757" s="168" t="s">
        <v>29</v>
      </c>
    </row>
    <row r="758" spans="1:9" ht="45">
      <c r="A758" s="177" t="s">
        <v>968</v>
      </c>
      <c r="B758" s="177" t="s">
        <v>99</v>
      </c>
      <c r="C758" s="177" t="s">
        <v>1074</v>
      </c>
      <c r="D758" s="178" t="s">
        <v>860</v>
      </c>
      <c r="E758" s="177" t="s">
        <v>157</v>
      </c>
      <c r="F758" s="177" t="s">
        <v>260</v>
      </c>
      <c r="G758" s="179">
        <f>SUM(H759:H763)</f>
        <v>16.38</v>
      </c>
      <c r="H758" s="179">
        <f>TRUNC(G758 * 1, 2)</f>
        <v>16.38</v>
      </c>
      <c r="I758" s="180"/>
    </row>
    <row r="759" spans="1:9" ht="30">
      <c r="A759" s="161" t="s">
        <v>976</v>
      </c>
      <c r="B759" s="161" t="s">
        <v>99</v>
      </c>
      <c r="C759" s="161" t="s">
        <v>1075</v>
      </c>
      <c r="D759" s="162" t="s">
        <v>1076</v>
      </c>
      <c r="E759" s="161" t="s">
        <v>157</v>
      </c>
      <c r="F759" s="161" t="s">
        <v>24</v>
      </c>
      <c r="G759" s="163">
        <v>10.74</v>
      </c>
      <c r="H759" s="163">
        <f>TRUNC(F759*G759,2)</f>
        <v>10.74</v>
      </c>
      <c r="I759" s="164" t="str">
        <f>IFERROR(IF(ROUND(G759, 2) &lt;&gt; ROUND(VLOOKUP("C"&amp;C759,C:G, 5, FALSE), 2), "VALOR AUXILIAR DIVERGENTE", "OK"), "NÃO ENCONTRADO")</f>
        <v>OK</v>
      </c>
    </row>
    <row r="760" spans="1:9">
      <c r="A760" s="161" t="s">
        <v>976</v>
      </c>
      <c r="B760" s="161" t="s">
        <v>99</v>
      </c>
      <c r="C760" s="161" t="s">
        <v>1077</v>
      </c>
      <c r="D760" s="162" t="s">
        <v>1078</v>
      </c>
      <c r="E760" s="161" t="s">
        <v>18</v>
      </c>
      <c r="F760" s="161" t="s">
        <v>1079</v>
      </c>
      <c r="G760" s="163">
        <v>36.99</v>
      </c>
      <c r="H760" s="163">
        <f>TRUNC(F760*G760,2)</f>
        <v>3.9</v>
      </c>
      <c r="I760" s="164" t="str">
        <f>IFERROR(IF(ROUND(G760, 2) &lt;&gt; ROUND(VLOOKUP("C"&amp;C760,C:G, 5, FALSE), 2), "VALOR AUXILIAR DIVERGENTE", "OK"), "NÃO ENCONTRADO")</f>
        <v>OK</v>
      </c>
    </row>
    <row r="761" spans="1:9" ht="30">
      <c r="A761" s="161" t="s">
        <v>976</v>
      </c>
      <c r="B761" s="161" t="s">
        <v>99</v>
      </c>
      <c r="C761" s="161" t="s">
        <v>1080</v>
      </c>
      <c r="D761" s="162" t="s">
        <v>1081</v>
      </c>
      <c r="E761" s="161" t="s">
        <v>18</v>
      </c>
      <c r="F761" s="161" t="s">
        <v>1082</v>
      </c>
      <c r="G761" s="163">
        <v>34.64</v>
      </c>
      <c r="H761" s="163">
        <f>TRUNC(F761*G761,2)</f>
        <v>0.59</v>
      </c>
      <c r="I761" s="164" t="str">
        <f>IFERROR(IF(ROUND(G761, 2) &lt;&gt; ROUND(VLOOKUP("C"&amp;C761,C:G, 5, FALSE), 2), "VALOR AUXILIAR DIVERGENTE", "OK"), "NÃO ENCONTRADO")</f>
        <v>OK</v>
      </c>
    </row>
    <row r="762" spans="1:9" ht="30">
      <c r="A762" s="161" t="s">
        <v>15</v>
      </c>
      <c r="B762" s="161" t="s">
        <v>99</v>
      </c>
      <c r="C762" s="161" t="s">
        <v>1083</v>
      </c>
      <c r="D762" s="162" t="s">
        <v>1084</v>
      </c>
      <c r="E762" s="161" t="s">
        <v>157</v>
      </c>
      <c r="F762" s="161" t="s">
        <v>1085</v>
      </c>
      <c r="G762" s="163">
        <v>21.66</v>
      </c>
      <c r="H762" s="163">
        <f>TRUNC(F762*G762,2)</f>
        <v>0.54</v>
      </c>
      <c r="I762" s="164"/>
    </row>
    <row r="763" spans="1:9" ht="45">
      <c r="A763" s="161" t="s">
        <v>15</v>
      </c>
      <c r="B763" s="161" t="s">
        <v>99</v>
      </c>
      <c r="C763" s="161" t="s">
        <v>1086</v>
      </c>
      <c r="D763" s="162" t="s">
        <v>1087</v>
      </c>
      <c r="E763" s="161" t="s">
        <v>227</v>
      </c>
      <c r="F763" s="161" t="s">
        <v>1088</v>
      </c>
      <c r="G763" s="163">
        <v>0.22</v>
      </c>
      <c r="H763" s="163">
        <f>TRUNC(F763*G763,2)</f>
        <v>0.61</v>
      </c>
      <c r="I763" s="164"/>
    </row>
    <row r="764" spans="1:9">
      <c r="A764" s="165" t="s">
        <v>29</v>
      </c>
      <c r="B764" s="165" t="s">
        <v>29</v>
      </c>
      <c r="C764" s="165" t="s">
        <v>29</v>
      </c>
      <c r="D764" s="166" t="s">
        <v>29</v>
      </c>
      <c r="E764" s="165" t="s">
        <v>29</v>
      </c>
      <c r="F764" s="165" t="s">
        <v>29</v>
      </c>
      <c r="G764" s="167" t="s">
        <v>29</v>
      </c>
      <c r="H764" s="167" t="s">
        <v>29</v>
      </c>
      <c r="I764" s="168" t="s">
        <v>29</v>
      </c>
    </row>
    <row r="765" spans="1:9" ht="45">
      <c r="A765" s="177" t="s">
        <v>968</v>
      </c>
      <c r="B765" s="177" t="s">
        <v>99</v>
      </c>
      <c r="C765" s="177" t="s">
        <v>1089</v>
      </c>
      <c r="D765" s="178" t="s">
        <v>863</v>
      </c>
      <c r="E765" s="177" t="s">
        <v>112</v>
      </c>
      <c r="F765" s="177" t="s">
        <v>260</v>
      </c>
      <c r="G765" s="179">
        <f>SUM(H766:H768)</f>
        <v>40.090000000000003</v>
      </c>
      <c r="H765" s="179">
        <f>TRUNC(G765 * 1, 2)</f>
        <v>40.090000000000003</v>
      </c>
      <c r="I765" s="180"/>
    </row>
    <row r="766" spans="1:9" ht="45">
      <c r="A766" s="161" t="s">
        <v>976</v>
      </c>
      <c r="B766" s="161" t="s">
        <v>99</v>
      </c>
      <c r="C766" s="161" t="s">
        <v>1090</v>
      </c>
      <c r="D766" s="162" t="s">
        <v>1091</v>
      </c>
      <c r="E766" s="161" t="s">
        <v>18</v>
      </c>
      <c r="F766" s="161" t="s">
        <v>24</v>
      </c>
      <c r="G766" s="163">
        <v>0.01</v>
      </c>
      <c r="H766" s="163">
        <f>TRUNC(F766*G766,2)</f>
        <v>0.01</v>
      </c>
      <c r="I766" s="164" t="str">
        <f>IFERROR(IF(ROUND(G766, 2) &lt;&gt; ROUND(VLOOKUP("C"&amp;C766,C:G, 5, FALSE), 2), "VALOR AUXILIAR DIVERGENTE", "OK"), "NÃO ENCONTRADO")</f>
        <v>OK</v>
      </c>
    </row>
    <row r="767" spans="1:9" ht="45">
      <c r="A767" s="161" t="s">
        <v>976</v>
      </c>
      <c r="B767" s="161" t="s">
        <v>99</v>
      </c>
      <c r="C767" s="161" t="s">
        <v>1092</v>
      </c>
      <c r="D767" s="162" t="s">
        <v>1093</v>
      </c>
      <c r="E767" s="161" t="s">
        <v>18</v>
      </c>
      <c r="F767" s="161" t="s">
        <v>24</v>
      </c>
      <c r="G767" s="163">
        <v>0.09</v>
      </c>
      <c r="H767" s="163">
        <f>TRUNC(F767*G767,2)</f>
        <v>0.09</v>
      </c>
      <c r="I767" s="164" t="str">
        <f>IFERROR(IF(ROUND(G767, 2) &lt;&gt; ROUND(VLOOKUP("C"&amp;C767,C:G, 5, FALSE), 2), "VALOR AUXILIAR DIVERGENTE", "OK"), "NÃO ENCONTRADO")</f>
        <v>OK</v>
      </c>
    </row>
    <row r="768" spans="1:9" ht="30">
      <c r="A768" s="161" t="s">
        <v>976</v>
      </c>
      <c r="B768" s="161" t="s">
        <v>99</v>
      </c>
      <c r="C768" s="161" t="s">
        <v>848</v>
      </c>
      <c r="D768" s="162" t="s">
        <v>849</v>
      </c>
      <c r="E768" s="161" t="s">
        <v>18</v>
      </c>
      <c r="F768" s="161" t="s">
        <v>24</v>
      </c>
      <c r="G768" s="163">
        <v>39.99</v>
      </c>
      <c r="H768" s="163">
        <f>TRUNC(F768*G768,2)</f>
        <v>39.99</v>
      </c>
      <c r="I768" s="164" t="str">
        <f>IFERROR(IF(ROUND(G768, 2) &lt;&gt; ROUND(VLOOKUP("C"&amp;C768,C:G, 5, FALSE), 2), "VALOR AUXILIAR DIVERGENTE", "OK"), "NÃO ENCONTRADO")</f>
        <v>OK</v>
      </c>
    </row>
    <row r="769" spans="1:9">
      <c r="A769" s="165" t="s">
        <v>29</v>
      </c>
      <c r="B769" s="165" t="s">
        <v>29</v>
      </c>
      <c r="C769" s="165" t="s">
        <v>29</v>
      </c>
      <c r="D769" s="166" t="s">
        <v>29</v>
      </c>
      <c r="E769" s="165" t="s">
        <v>29</v>
      </c>
      <c r="F769" s="165" t="s">
        <v>29</v>
      </c>
      <c r="G769" s="167" t="s">
        <v>29</v>
      </c>
      <c r="H769" s="167" t="s">
        <v>29</v>
      </c>
      <c r="I769" s="168" t="s">
        <v>29</v>
      </c>
    </row>
    <row r="770" spans="1:9" ht="45">
      <c r="A770" s="177" t="s">
        <v>968</v>
      </c>
      <c r="B770" s="177" t="s">
        <v>99</v>
      </c>
      <c r="C770" s="177" t="s">
        <v>1094</v>
      </c>
      <c r="D770" s="178" t="s">
        <v>866</v>
      </c>
      <c r="E770" s="177" t="s">
        <v>107</v>
      </c>
      <c r="F770" s="177" t="s">
        <v>260</v>
      </c>
      <c r="G770" s="179">
        <f>SUM(H771:H775)</f>
        <v>41.330000000000005</v>
      </c>
      <c r="H770" s="179">
        <f>TRUNC(G770 * 1, 2)</f>
        <v>41.33</v>
      </c>
      <c r="I770" s="180"/>
    </row>
    <row r="771" spans="1:9" ht="45">
      <c r="A771" s="161" t="s">
        <v>976</v>
      </c>
      <c r="B771" s="161" t="s">
        <v>99</v>
      </c>
      <c r="C771" s="161" t="s">
        <v>1095</v>
      </c>
      <c r="D771" s="162" t="s">
        <v>1096</v>
      </c>
      <c r="E771" s="161" t="s">
        <v>18</v>
      </c>
      <c r="F771" s="161" t="s">
        <v>24</v>
      </c>
      <c r="G771" s="163">
        <v>1.18</v>
      </c>
      <c r="H771" s="163">
        <f>TRUNC(F771*G771,2)</f>
        <v>1.18</v>
      </c>
      <c r="I771" s="164" t="str">
        <f>IFERROR(IF(ROUND(G771, 2) &lt;&gt; ROUND(VLOOKUP("C"&amp;C771,C:G, 5, FALSE), 2), "VALOR AUXILIAR DIVERGENTE", "OK"), "NÃO ENCONTRADO")</f>
        <v>OK</v>
      </c>
    </row>
    <row r="772" spans="1:9" ht="45">
      <c r="A772" s="161" t="s">
        <v>976</v>
      </c>
      <c r="B772" s="161" t="s">
        <v>99</v>
      </c>
      <c r="C772" s="161" t="s">
        <v>1097</v>
      </c>
      <c r="D772" s="162" t="s">
        <v>1098</v>
      </c>
      <c r="E772" s="161" t="s">
        <v>18</v>
      </c>
      <c r="F772" s="161" t="s">
        <v>24</v>
      </c>
      <c r="G772" s="163">
        <v>0.06</v>
      </c>
      <c r="H772" s="163">
        <f>TRUNC(F772*G772,2)</f>
        <v>0.06</v>
      </c>
      <c r="I772" s="164" t="str">
        <f>IFERROR(IF(ROUND(G772, 2) &lt;&gt; ROUND(VLOOKUP("C"&amp;C772,C:G, 5, FALSE), 2), "VALOR AUXILIAR DIVERGENTE", "OK"), "NÃO ENCONTRADO")</f>
        <v>OK</v>
      </c>
    </row>
    <row r="773" spans="1:9" ht="45">
      <c r="A773" s="161" t="s">
        <v>976</v>
      </c>
      <c r="B773" s="161" t="s">
        <v>99</v>
      </c>
      <c r="C773" s="161" t="s">
        <v>1090</v>
      </c>
      <c r="D773" s="162" t="s">
        <v>1091</v>
      </c>
      <c r="E773" s="161" t="s">
        <v>18</v>
      </c>
      <c r="F773" s="161" t="s">
        <v>24</v>
      </c>
      <c r="G773" s="163">
        <v>0.01</v>
      </c>
      <c r="H773" s="163">
        <f>TRUNC(F773*G773,2)</f>
        <v>0.01</v>
      </c>
      <c r="I773" s="164" t="str">
        <f>IFERROR(IF(ROUND(G773, 2) &lt;&gt; ROUND(VLOOKUP("C"&amp;C773,C:G, 5, FALSE), 2), "VALOR AUXILIAR DIVERGENTE", "OK"), "NÃO ENCONTRADO")</f>
        <v>OK</v>
      </c>
    </row>
    <row r="774" spans="1:9" ht="45">
      <c r="A774" s="161" t="s">
        <v>976</v>
      </c>
      <c r="B774" s="161" t="s">
        <v>99</v>
      </c>
      <c r="C774" s="161" t="s">
        <v>1092</v>
      </c>
      <c r="D774" s="162" t="s">
        <v>1093</v>
      </c>
      <c r="E774" s="161" t="s">
        <v>18</v>
      </c>
      <c r="F774" s="161" t="s">
        <v>24</v>
      </c>
      <c r="G774" s="163">
        <v>0.09</v>
      </c>
      <c r="H774" s="163">
        <f>TRUNC(F774*G774,2)</f>
        <v>0.09</v>
      </c>
      <c r="I774" s="164" t="str">
        <f>IFERROR(IF(ROUND(G774, 2) &lt;&gt; ROUND(VLOOKUP("C"&amp;C774,C:G, 5, FALSE), 2), "VALOR AUXILIAR DIVERGENTE", "OK"), "NÃO ENCONTRADO")</f>
        <v>OK</v>
      </c>
    </row>
    <row r="775" spans="1:9" ht="30">
      <c r="A775" s="161" t="s">
        <v>976</v>
      </c>
      <c r="B775" s="161" t="s">
        <v>99</v>
      </c>
      <c r="C775" s="161" t="s">
        <v>848</v>
      </c>
      <c r="D775" s="162" t="s">
        <v>849</v>
      </c>
      <c r="E775" s="161" t="s">
        <v>18</v>
      </c>
      <c r="F775" s="161" t="s">
        <v>24</v>
      </c>
      <c r="G775" s="163">
        <v>39.99</v>
      </c>
      <c r="H775" s="163">
        <f>TRUNC(F775*G775,2)</f>
        <v>39.99</v>
      </c>
      <c r="I775" s="164" t="str">
        <f>IFERROR(IF(ROUND(G775, 2) &lt;&gt; ROUND(VLOOKUP("C"&amp;C775,C:G, 5, FALSE), 2), "VALOR AUXILIAR DIVERGENTE", "OK"), "NÃO ENCONTRADO")</f>
        <v>OK</v>
      </c>
    </row>
    <row r="776" spans="1:9">
      <c r="A776" s="165" t="s">
        <v>29</v>
      </c>
      <c r="B776" s="165" t="s">
        <v>29</v>
      </c>
      <c r="C776" s="165" t="s">
        <v>29</v>
      </c>
      <c r="D776" s="166" t="s">
        <v>29</v>
      </c>
      <c r="E776" s="165" t="s">
        <v>29</v>
      </c>
      <c r="F776" s="165" t="s">
        <v>29</v>
      </c>
      <c r="G776" s="167" t="s">
        <v>29</v>
      </c>
      <c r="H776" s="167" t="s">
        <v>29</v>
      </c>
      <c r="I776" s="168" t="s">
        <v>29</v>
      </c>
    </row>
    <row r="777" spans="1:9" ht="45">
      <c r="A777" s="177" t="s">
        <v>968</v>
      </c>
      <c r="B777" s="177" t="s">
        <v>99</v>
      </c>
      <c r="C777" s="177" t="s">
        <v>1099</v>
      </c>
      <c r="D777" s="178" t="s">
        <v>869</v>
      </c>
      <c r="E777" s="177" t="s">
        <v>112</v>
      </c>
      <c r="F777" s="177" t="s">
        <v>260</v>
      </c>
      <c r="G777" s="179">
        <f>SUM(H778:H779)</f>
        <v>0.6</v>
      </c>
      <c r="H777" s="179">
        <f>TRUNC(G777 * 1, 2)</f>
        <v>0.6</v>
      </c>
      <c r="I777" s="180"/>
    </row>
    <row r="778" spans="1:9" ht="45">
      <c r="A778" s="161" t="s">
        <v>976</v>
      </c>
      <c r="B778" s="161" t="s">
        <v>99</v>
      </c>
      <c r="C778" s="161" t="s">
        <v>1100</v>
      </c>
      <c r="D778" s="162" t="s">
        <v>1101</v>
      </c>
      <c r="E778" s="161" t="s">
        <v>18</v>
      </c>
      <c r="F778" s="161" t="s">
        <v>24</v>
      </c>
      <c r="G778" s="163">
        <v>0.11</v>
      </c>
      <c r="H778" s="163">
        <f>TRUNC(F778*G778,2)</f>
        <v>0.11</v>
      </c>
      <c r="I778" s="164" t="str">
        <f>IFERROR(IF(ROUND(G778, 2) &lt;&gt; ROUND(VLOOKUP("C"&amp;C778,C:G, 5, FALSE), 2), "VALOR AUXILIAR DIVERGENTE", "OK"), "NÃO ENCONTRADO")</f>
        <v>OK</v>
      </c>
    </row>
    <row r="779" spans="1:9" ht="45">
      <c r="A779" s="161" t="s">
        <v>976</v>
      </c>
      <c r="B779" s="161" t="s">
        <v>99</v>
      </c>
      <c r="C779" s="161" t="s">
        <v>1102</v>
      </c>
      <c r="D779" s="162" t="s">
        <v>1103</v>
      </c>
      <c r="E779" s="161" t="s">
        <v>18</v>
      </c>
      <c r="F779" s="161" t="s">
        <v>24</v>
      </c>
      <c r="G779" s="163">
        <v>0.49</v>
      </c>
      <c r="H779" s="163">
        <f>TRUNC(F779*G779,2)</f>
        <v>0.49</v>
      </c>
      <c r="I779" s="164" t="str">
        <f>IFERROR(IF(ROUND(G779, 2) &lt;&gt; ROUND(VLOOKUP("C"&amp;C779,C:G, 5, FALSE), 2), "VALOR AUXILIAR DIVERGENTE", "OK"), "NÃO ENCONTRADO")</f>
        <v>OK</v>
      </c>
    </row>
    <row r="780" spans="1:9">
      <c r="A780" s="165" t="s">
        <v>29</v>
      </c>
      <c r="B780" s="165" t="s">
        <v>29</v>
      </c>
      <c r="C780" s="165" t="s">
        <v>29</v>
      </c>
      <c r="D780" s="166" t="s">
        <v>29</v>
      </c>
      <c r="E780" s="165" t="s">
        <v>29</v>
      </c>
      <c r="F780" s="165" t="s">
        <v>29</v>
      </c>
      <c r="G780" s="167" t="s">
        <v>29</v>
      </c>
      <c r="H780" s="167" t="s">
        <v>29</v>
      </c>
      <c r="I780" s="168" t="s">
        <v>29</v>
      </c>
    </row>
    <row r="781" spans="1:9" ht="45">
      <c r="A781" s="177" t="s">
        <v>968</v>
      </c>
      <c r="B781" s="177" t="s">
        <v>99</v>
      </c>
      <c r="C781" s="177" t="s">
        <v>1104</v>
      </c>
      <c r="D781" s="178" t="s">
        <v>872</v>
      </c>
      <c r="E781" s="177" t="s">
        <v>107</v>
      </c>
      <c r="F781" s="177" t="s">
        <v>260</v>
      </c>
      <c r="G781" s="179">
        <f>SUM(H782:H785)</f>
        <v>1.4300000000000002</v>
      </c>
      <c r="H781" s="179">
        <f>TRUNC(G781 * 1, 2)</f>
        <v>1.43</v>
      </c>
      <c r="I781" s="180"/>
    </row>
    <row r="782" spans="1:9" ht="45">
      <c r="A782" s="161" t="s">
        <v>976</v>
      </c>
      <c r="B782" s="161" t="s">
        <v>99</v>
      </c>
      <c r="C782" s="161" t="s">
        <v>1105</v>
      </c>
      <c r="D782" s="162" t="s">
        <v>1106</v>
      </c>
      <c r="E782" s="161" t="s">
        <v>18</v>
      </c>
      <c r="F782" s="161" t="s">
        <v>24</v>
      </c>
      <c r="G782" s="163">
        <v>0.45</v>
      </c>
      <c r="H782" s="163">
        <f>TRUNC(F782*G782,2)</f>
        <v>0.45</v>
      </c>
      <c r="I782" s="164" t="str">
        <f>IFERROR(IF(ROUND(G782, 2) &lt;&gt; ROUND(VLOOKUP("C"&amp;C782,C:G, 5, FALSE), 2), "VALOR AUXILIAR DIVERGENTE", "OK"), "NÃO ENCONTRADO")</f>
        <v>OK</v>
      </c>
    </row>
    <row r="783" spans="1:9" ht="45">
      <c r="A783" s="161" t="s">
        <v>976</v>
      </c>
      <c r="B783" s="161" t="s">
        <v>99</v>
      </c>
      <c r="C783" s="161" t="s">
        <v>1107</v>
      </c>
      <c r="D783" s="162" t="s">
        <v>1108</v>
      </c>
      <c r="E783" s="161" t="s">
        <v>18</v>
      </c>
      <c r="F783" s="161" t="s">
        <v>24</v>
      </c>
      <c r="G783" s="163">
        <v>0.38</v>
      </c>
      <c r="H783" s="163">
        <f>TRUNC(F783*G783,2)</f>
        <v>0.38</v>
      </c>
      <c r="I783" s="164" t="str">
        <f>IFERROR(IF(ROUND(G783, 2) &lt;&gt; ROUND(VLOOKUP("C"&amp;C783,C:G, 5, FALSE), 2), "VALOR AUXILIAR DIVERGENTE", "OK"), "NÃO ENCONTRADO")</f>
        <v>OK</v>
      </c>
    </row>
    <row r="784" spans="1:9" ht="45">
      <c r="A784" s="161" t="s">
        <v>976</v>
      </c>
      <c r="B784" s="161" t="s">
        <v>99</v>
      </c>
      <c r="C784" s="161" t="s">
        <v>1100</v>
      </c>
      <c r="D784" s="162" t="s">
        <v>1101</v>
      </c>
      <c r="E784" s="161" t="s">
        <v>18</v>
      </c>
      <c r="F784" s="161" t="s">
        <v>24</v>
      </c>
      <c r="G784" s="163">
        <v>0.11</v>
      </c>
      <c r="H784" s="163">
        <f>TRUNC(F784*G784,2)</f>
        <v>0.11</v>
      </c>
      <c r="I784" s="164" t="str">
        <f>IFERROR(IF(ROUND(G784, 2) &lt;&gt; ROUND(VLOOKUP("C"&amp;C784,C:G, 5, FALSE), 2), "VALOR AUXILIAR DIVERGENTE", "OK"), "NÃO ENCONTRADO")</f>
        <v>OK</v>
      </c>
    </row>
    <row r="785" spans="1:9" ht="45">
      <c r="A785" s="161" t="s">
        <v>976</v>
      </c>
      <c r="B785" s="161" t="s">
        <v>99</v>
      </c>
      <c r="C785" s="161" t="s">
        <v>1102</v>
      </c>
      <c r="D785" s="162" t="s">
        <v>1103</v>
      </c>
      <c r="E785" s="161" t="s">
        <v>18</v>
      </c>
      <c r="F785" s="161" t="s">
        <v>24</v>
      </c>
      <c r="G785" s="163">
        <v>0.49</v>
      </c>
      <c r="H785" s="163">
        <f>TRUNC(F785*G785,2)</f>
        <v>0.49</v>
      </c>
      <c r="I785" s="164" t="str">
        <f>IFERROR(IF(ROUND(G785, 2) &lt;&gt; ROUND(VLOOKUP("C"&amp;C785,C:G, 5, FALSE), 2), "VALOR AUXILIAR DIVERGENTE", "OK"), "NÃO ENCONTRADO")</f>
        <v>OK</v>
      </c>
    </row>
    <row r="786" spans="1:9">
      <c r="A786" s="165" t="s">
        <v>29</v>
      </c>
      <c r="B786" s="165" t="s">
        <v>29</v>
      </c>
      <c r="C786" s="165" t="s">
        <v>29</v>
      </c>
      <c r="D786" s="166" t="s">
        <v>29</v>
      </c>
      <c r="E786" s="165" t="s">
        <v>29</v>
      </c>
      <c r="F786" s="165" t="s">
        <v>29</v>
      </c>
      <c r="G786" s="167" t="s">
        <v>29</v>
      </c>
      <c r="H786" s="167" t="s">
        <v>29</v>
      </c>
      <c r="I786" s="168" t="s">
        <v>29</v>
      </c>
    </row>
    <row r="787" spans="1:9" ht="30">
      <c r="A787" s="177" t="s">
        <v>968</v>
      </c>
      <c r="B787" s="177" t="s">
        <v>99</v>
      </c>
      <c r="C787" s="177" t="s">
        <v>1109</v>
      </c>
      <c r="D787" s="178" t="s">
        <v>876</v>
      </c>
      <c r="E787" s="177" t="s">
        <v>18</v>
      </c>
      <c r="F787" s="177" t="s">
        <v>260</v>
      </c>
      <c r="G787" s="179">
        <f>SUM(H788:H795)</f>
        <v>36.620000000000005</v>
      </c>
      <c r="H787" s="179">
        <f>TRUNC(G787 * 1, 2)</f>
        <v>36.619999999999997</v>
      </c>
      <c r="I787" s="180"/>
    </row>
    <row r="788" spans="1:9" ht="45">
      <c r="A788" s="161" t="s">
        <v>976</v>
      </c>
      <c r="B788" s="161" t="s">
        <v>99</v>
      </c>
      <c r="C788" s="161" t="s">
        <v>1110</v>
      </c>
      <c r="D788" s="162" t="s">
        <v>1111</v>
      </c>
      <c r="E788" s="161" t="s">
        <v>18</v>
      </c>
      <c r="F788" s="161" t="s">
        <v>24</v>
      </c>
      <c r="G788" s="163">
        <v>0.4</v>
      </c>
      <c r="H788" s="163">
        <f t="shared" ref="H788:H795" si="29">TRUNC(F788*G788,2)</f>
        <v>0.4</v>
      </c>
      <c r="I788" s="164" t="str">
        <f>IFERROR(IF(ROUND(G788, 2) &lt;&gt; ROUND(VLOOKUP("C"&amp;C788,C:G, 5, FALSE), 2), "VALOR AUXILIAR DIVERGENTE", "OK"), "NÃO ENCONTRADO")</f>
        <v>OK</v>
      </c>
    </row>
    <row r="789" spans="1:9" ht="30">
      <c r="A789" s="161" t="s">
        <v>15</v>
      </c>
      <c r="B789" s="161" t="s">
        <v>99</v>
      </c>
      <c r="C789" s="161" t="s">
        <v>1112</v>
      </c>
      <c r="D789" s="162" t="s">
        <v>1113</v>
      </c>
      <c r="E789" s="161" t="s">
        <v>18</v>
      </c>
      <c r="F789" s="161" t="s">
        <v>24</v>
      </c>
      <c r="G789" s="163">
        <v>1.45</v>
      </c>
      <c r="H789" s="163">
        <f t="shared" si="29"/>
        <v>1.45</v>
      </c>
      <c r="I789" s="164"/>
    </row>
    <row r="790" spans="1:9" ht="45">
      <c r="A790" s="161" t="s">
        <v>15</v>
      </c>
      <c r="B790" s="161" t="s">
        <v>99</v>
      </c>
      <c r="C790" s="161" t="s">
        <v>1114</v>
      </c>
      <c r="D790" s="162" t="s">
        <v>1115</v>
      </c>
      <c r="E790" s="161" t="s">
        <v>18</v>
      </c>
      <c r="F790" s="161" t="s">
        <v>24</v>
      </c>
      <c r="G790" s="163">
        <v>0.28999999999999998</v>
      </c>
      <c r="H790" s="163">
        <f t="shared" si="29"/>
        <v>0.28999999999999998</v>
      </c>
      <c r="I790" s="164"/>
    </row>
    <row r="791" spans="1:9" ht="30">
      <c r="A791" s="161" t="s">
        <v>15</v>
      </c>
      <c r="B791" s="161" t="s">
        <v>99</v>
      </c>
      <c r="C791" s="161" t="s">
        <v>694</v>
      </c>
      <c r="D791" s="162" t="s">
        <v>695</v>
      </c>
      <c r="E791" s="161" t="s">
        <v>18</v>
      </c>
      <c r="F791" s="161" t="s">
        <v>24</v>
      </c>
      <c r="G791" s="163">
        <v>0.11</v>
      </c>
      <c r="H791" s="163">
        <f t="shared" si="29"/>
        <v>0.11</v>
      </c>
      <c r="I791" s="164"/>
    </row>
    <row r="792" spans="1:9" ht="30">
      <c r="A792" s="161" t="s">
        <v>15</v>
      </c>
      <c r="B792" s="161" t="s">
        <v>99</v>
      </c>
      <c r="C792" s="161" t="s">
        <v>696</v>
      </c>
      <c r="D792" s="162" t="s">
        <v>697</v>
      </c>
      <c r="E792" s="161" t="s">
        <v>18</v>
      </c>
      <c r="F792" s="161" t="s">
        <v>24</v>
      </c>
      <c r="G792" s="163">
        <v>1.43</v>
      </c>
      <c r="H792" s="163">
        <f t="shared" si="29"/>
        <v>1.43</v>
      </c>
      <c r="I792" s="164"/>
    </row>
    <row r="793" spans="1:9" ht="30">
      <c r="A793" s="161" t="s">
        <v>15</v>
      </c>
      <c r="B793" s="161" t="s">
        <v>99</v>
      </c>
      <c r="C793" s="161" t="s">
        <v>698</v>
      </c>
      <c r="D793" s="162" t="s">
        <v>699</v>
      </c>
      <c r="E793" s="161" t="s">
        <v>18</v>
      </c>
      <c r="F793" s="161" t="s">
        <v>24</v>
      </c>
      <c r="G793" s="163">
        <v>1.07</v>
      </c>
      <c r="H793" s="163">
        <f t="shared" si="29"/>
        <v>1.07</v>
      </c>
      <c r="I793" s="164"/>
    </row>
    <row r="794" spans="1:9" ht="30">
      <c r="A794" s="161" t="s">
        <v>15</v>
      </c>
      <c r="B794" s="161" t="s">
        <v>99</v>
      </c>
      <c r="C794" s="161" t="s">
        <v>700</v>
      </c>
      <c r="D794" s="162" t="s">
        <v>701</v>
      </c>
      <c r="E794" s="161" t="s">
        <v>18</v>
      </c>
      <c r="F794" s="161" t="s">
        <v>24</v>
      </c>
      <c r="G794" s="163">
        <v>4.4800000000000004</v>
      </c>
      <c r="H794" s="163">
        <f t="shared" si="29"/>
        <v>4.4800000000000004</v>
      </c>
      <c r="I794" s="164"/>
    </row>
    <row r="795" spans="1:9">
      <c r="A795" s="161" t="s">
        <v>15</v>
      </c>
      <c r="B795" s="161" t="s">
        <v>99</v>
      </c>
      <c r="C795" s="161" t="s">
        <v>1116</v>
      </c>
      <c r="D795" s="162" t="s">
        <v>1117</v>
      </c>
      <c r="E795" s="161" t="s">
        <v>18</v>
      </c>
      <c r="F795" s="161" t="s">
        <v>24</v>
      </c>
      <c r="G795" s="163">
        <v>27.39</v>
      </c>
      <c r="H795" s="163">
        <f t="shared" si="29"/>
        <v>27.39</v>
      </c>
      <c r="I795" s="164"/>
    </row>
    <row r="796" spans="1:9">
      <c r="A796" s="165" t="s">
        <v>29</v>
      </c>
      <c r="B796" s="165" t="s">
        <v>29</v>
      </c>
      <c r="C796" s="165" t="s">
        <v>29</v>
      </c>
      <c r="D796" s="166" t="s">
        <v>29</v>
      </c>
      <c r="E796" s="165" t="s">
        <v>29</v>
      </c>
      <c r="F796" s="165" t="s">
        <v>29</v>
      </c>
      <c r="G796" s="167" t="s">
        <v>29</v>
      </c>
      <c r="H796" s="167" t="s">
        <v>29</v>
      </c>
      <c r="I796" s="168" t="s">
        <v>29</v>
      </c>
    </row>
    <row r="797" spans="1:9" ht="30">
      <c r="A797" s="177" t="s">
        <v>968</v>
      </c>
      <c r="B797" s="177" t="s">
        <v>99</v>
      </c>
      <c r="C797" s="177" t="s">
        <v>1118</v>
      </c>
      <c r="D797" s="178" t="s">
        <v>879</v>
      </c>
      <c r="E797" s="177" t="s">
        <v>18</v>
      </c>
      <c r="F797" s="177" t="s">
        <v>260</v>
      </c>
      <c r="G797" s="179">
        <f>SUM(H798:H805)</f>
        <v>34.269999999999996</v>
      </c>
      <c r="H797" s="179">
        <f>TRUNC(G797 * 1, 2)</f>
        <v>34.270000000000003</v>
      </c>
      <c r="I797" s="180"/>
    </row>
    <row r="798" spans="1:9" ht="45">
      <c r="A798" s="161" t="s">
        <v>976</v>
      </c>
      <c r="B798" s="161" t="s">
        <v>99</v>
      </c>
      <c r="C798" s="161" t="s">
        <v>1119</v>
      </c>
      <c r="D798" s="162" t="s">
        <v>1120</v>
      </c>
      <c r="E798" s="161" t="s">
        <v>18</v>
      </c>
      <c r="F798" s="161" t="s">
        <v>24</v>
      </c>
      <c r="G798" s="163">
        <v>0.37</v>
      </c>
      <c r="H798" s="163">
        <f t="shared" ref="H798:H805" si="30">TRUNC(F798*G798,2)</f>
        <v>0.37</v>
      </c>
      <c r="I798" s="164" t="str">
        <f>IFERROR(IF(ROUND(G798, 2) &lt;&gt; ROUND(VLOOKUP("C"&amp;C798,C:G, 5, FALSE), 2), "VALOR AUXILIAR DIVERGENTE", "OK"), "NÃO ENCONTRADO")</f>
        <v>OK</v>
      </c>
    </row>
    <row r="799" spans="1:9" ht="30">
      <c r="A799" s="161" t="s">
        <v>15</v>
      </c>
      <c r="B799" s="161" t="s">
        <v>99</v>
      </c>
      <c r="C799" s="161" t="s">
        <v>1112</v>
      </c>
      <c r="D799" s="162" t="s">
        <v>1113</v>
      </c>
      <c r="E799" s="161" t="s">
        <v>18</v>
      </c>
      <c r="F799" s="161" t="s">
        <v>24</v>
      </c>
      <c r="G799" s="163">
        <v>1.45</v>
      </c>
      <c r="H799" s="163">
        <f t="shared" si="30"/>
        <v>1.45</v>
      </c>
      <c r="I799" s="164"/>
    </row>
    <row r="800" spans="1:9" ht="45">
      <c r="A800" s="161" t="s">
        <v>15</v>
      </c>
      <c r="B800" s="161" t="s">
        <v>99</v>
      </c>
      <c r="C800" s="161" t="s">
        <v>1114</v>
      </c>
      <c r="D800" s="162" t="s">
        <v>1115</v>
      </c>
      <c r="E800" s="161" t="s">
        <v>18</v>
      </c>
      <c r="F800" s="161" t="s">
        <v>24</v>
      </c>
      <c r="G800" s="163">
        <v>0.28999999999999998</v>
      </c>
      <c r="H800" s="163">
        <f t="shared" si="30"/>
        <v>0.28999999999999998</v>
      </c>
      <c r="I800" s="164"/>
    </row>
    <row r="801" spans="1:9" ht="30">
      <c r="A801" s="161" t="s">
        <v>15</v>
      </c>
      <c r="B801" s="161" t="s">
        <v>99</v>
      </c>
      <c r="C801" s="161" t="s">
        <v>694</v>
      </c>
      <c r="D801" s="162" t="s">
        <v>695</v>
      </c>
      <c r="E801" s="161" t="s">
        <v>18</v>
      </c>
      <c r="F801" s="161" t="s">
        <v>24</v>
      </c>
      <c r="G801" s="163">
        <v>0.11</v>
      </c>
      <c r="H801" s="163">
        <f t="shared" si="30"/>
        <v>0.11</v>
      </c>
      <c r="I801" s="164"/>
    </row>
    <row r="802" spans="1:9" ht="30">
      <c r="A802" s="161" t="s">
        <v>15</v>
      </c>
      <c r="B802" s="161" t="s">
        <v>99</v>
      </c>
      <c r="C802" s="161" t="s">
        <v>696</v>
      </c>
      <c r="D802" s="162" t="s">
        <v>697</v>
      </c>
      <c r="E802" s="161" t="s">
        <v>18</v>
      </c>
      <c r="F802" s="161" t="s">
        <v>24</v>
      </c>
      <c r="G802" s="163">
        <v>1.43</v>
      </c>
      <c r="H802" s="163">
        <f t="shared" si="30"/>
        <v>1.43</v>
      </c>
      <c r="I802" s="164"/>
    </row>
    <row r="803" spans="1:9" ht="30">
      <c r="A803" s="161" t="s">
        <v>15</v>
      </c>
      <c r="B803" s="161" t="s">
        <v>99</v>
      </c>
      <c r="C803" s="161" t="s">
        <v>698</v>
      </c>
      <c r="D803" s="162" t="s">
        <v>699</v>
      </c>
      <c r="E803" s="161" t="s">
        <v>18</v>
      </c>
      <c r="F803" s="161" t="s">
        <v>24</v>
      </c>
      <c r="G803" s="163">
        <v>1.07</v>
      </c>
      <c r="H803" s="163">
        <f t="shared" si="30"/>
        <v>1.07</v>
      </c>
      <c r="I803" s="164"/>
    </row>
    <row r="804" spans="1:9" ht="30">
      <c r="A804" s="161" t="s">
        <v>15</v>
      </c>
      <c r="B804" s="161" t="s">
        <v>99</v>
      </c>
      <c r="C804" s="161" t="s">
        <v>700</v>
      </c>
      <c r="D804" s="162" t="s">
        <v>701</v>
      </c>
      <c r="E804" s="161" t="s">
        <v>18</v>
      </c>
      <c r="F804" s="161" t="s">
        <v>24</v>
      </c>
      <c r="G804" s="163">
        <v>4.4800000000000004</v>
      </c>
      <c r="H804" s="163">
        <f t="shared" si="30"/>
        <v>4.4800000000000004</v>
      </c>
      <c r="I804" s="164"/>
    </row>
    <row r="805" spans="1:9">
      <c r="A805" s="161" t="s">
        <v>15</v>
      </c>
      <c r="B805" s="161" t="s">
        <v>99</v>
      </c>
      <c r="C805" s="161" t="s">
        <v>1121</v>
      </c>
      <c r="D805" s="162" t="s">
        <v>1122</v>
      </c>
      <c r="E805" s="161" t="s">
        <v>18</v>
      </c>
      <c r="F805" s="161" t="s">
        <v>24</v>
      </c>
      <c r="G805" s="163">
        <v>25.07</v>
      </c>
      <c r="H805" s="163">
        <f t="shared" si="30"/>
        <v>25.07</v>
      </c>
      <c r="I805" s="164"/>
    </row>
    <row r="806" spans="1:9">
      <c r="A806" s="165" t="s">
        <v>29</v>
      </c>
      <c r="B806" s="165" t="s">
        <v>29</v>
      </c>
      <c r="C806" s="165" t="s">
        <v>29</v>
      </c>
      <c r="D806" s="166" t="s">
        <v>29</v>
      </c>
      <c r="E806" s="165" t="s">
        <v>29</v>
      </c>
      <c r="F806" s="165" t="s">
        <v>29</v>
      </c>
      <c r="G806" s="167" t="s">
        <v>29</v>
      </c>
      <c r="H806" s="167" t="s">
        <v>29</v>
      </c>
      <c r="I806" s="168" t="s">
        <v>29</v>
      </c>
    </row>
    <row r="807" spans="1:9" ht="60">
      <c r="A807" s="177" t="s">
        <v>968</v>
      </c>
      <c r="B807" s="177" t="s">
        <v>99</v>
      </c>
      <c r="C807" s="177" t="s">
        <v>1123</v>
      </c>
      <c r="D807" s="178" t="s">
        <v>896</v>
      </c>
      <c r="E807" s="177" t="s">
        <v>18</v>
      </c>
      <c r="F807" s="177" t="s">
        <v>260</v>
      </c>
      <c r="G807" s="179">
        <f>SUM(H808)</f>
        <v>0.08</v>
      </c>
      <c r="H807" s="179">
        <f>TRUNC(G807 * 1, 2)</f>
        <v>0.08</v>
      </c>
      <c r="I807" s="180"/>
    </row>
    <row r="808" spans="1:9" ht="60">
      <c r="A808" s="161" t="s">
        <v>15</v>
      </c>
      <c r="B808" s="161" t="s">
        <v>99</v>
      </c>
      <c r="C808" s="161" t="s">
        <v>1124</v>
      </c>
      <c r="D808" s="162" t="s">
        <v>1125</v>
      </c>
      <c r="E808" s="161" t="s">
        <v>227</v>
      </c>
      <c r="F808" s="161" t="s">
        <v>1015</v>
      </c>
      <c r="G808" s="163">
        <v>5590</v>
      </c>
      <c r="H808" s="163">
        <f>TRUNC(F808*G808,2)</f>
        <v>0.08</v>
      </c>
      <c r="I808" s="164"/>
    </row>
    <row r="809" spans="1:9">
      <c r="A809" s="165" t="s">
        <v>29</v>
      </c>
      <c r="B809" s="165" t="s">
        <v>29</v>
      </c>
      <c r="C809" s="165" t="s">
        <v>29</v>
      </c>
      <c r="D809" s="166" t="s">
        <v>29</v>
      </c>
      <c r="E809" s="165" t="s">
        <v>29</v>
      </c>
      <c r="F809" s="165" t="s">
        <v>29</v>
      </c>
      <c r="G809" s="167" t="s">
        <v>29</v>
      </c>
      <c r="H809" s="167" t="s">
        <v>29</v>
      </c>
      <c r="I809" s="168" t="s">
        <v>29</v>
      </c>
    </row>
    <row r="810" spans="1:9" ht="60">
      <c r="A810" s="177" t="s">
        <v>968</v>
      </c>
      <c r="B810" s="177" t="s">
        <v>99</v>
      </c>
      <c r="C810" s="177" t="s">
        <v>1126</v>
      </c>
      <c r="D810" s="178" t="s">
        <v>898</v>
      </c>
      <c r="E810" s="177" t="s">
        <v>18</v>
      </c>
      <c r="F810" s="177" t="s">
        <v>260</v>
      </c>
      <c r="G810" s="179">
        <f>SUM(H811)</f>
        <v>0.35</v>
      </c>
      <c r="H810" s="179">
        <f>TRUNC(G810 * 1, 2)</f>
        <v>0.35</v>
      </c>
      <c r="I810" s="180"/>
    </row>
    <row r="811" spans="1:9" ht="60">
      <c r="A811" s="161" t="s">
        <v>15</v>
      </c>
      <c r="B811" s="161" t="s">
        <v>99</v>
      </c>
      <c r="C811" s="161" t="s">
        <v>1124</v>
      </c>
      <c r="D811" s="162" t="s">
        <v>1125</v>
      </c>
      <c r="E811" s="161" t="s">
        <v>227</v>
      </c>
      <c r="F811" s="161" t="s">
        <v>1037</v>
      </c>
      <c r="G811" s="163">
        <v>5590</v>
      </c>
      <c r="H811" s="163">
        <f>TRUNC(F811*G811,2)</f>
        <v>0.35</v>
      </c>
      <c r="I811" s="164"/>
    </row>
    <row r="812" spans="1:9">
      <c r="A812" s="165" t="s">
        <v>29</v>
      </c>
      <c r="B812" s="165" t="s">
        <v>29</v>
      </c>
      <c r="C812" s="165" t="s">
        <v>29</v>
      </c>
      <c r="D812" s="166" t="s">
        <v>29</v>
      </c>
      <c r="E812" s="165" t="s">
        <v>29</v>
      </c>
      <c r="F812" s="165" t="s">
        <v>29</v>
      </c>
      <c r="G812" s="167" t="s">
        <v>29</v>
      </c>
      <c r="H812" s="167" t="s">
        <v>29</v>
      </c>
      <c r="I812" s="168" t="s">
        <v>29</v>
      </c>
    </row>
    <row r="813" spans="1:9" ht="60">
      <c r="A813" s="177" t="s">
        <v>968</v>
      </c>
      <c r="B813" s="177" t="s">
        <v>99</v>
      </c>
      <c r="C813" s="177" t="s">
        <v>1127</v>
      </c>
      <c r="D813" s="178" t="s">
        <v>901</v>
      </c>
      <c r="E813" s="177" t="s">
        <v>18</v>
      </c>
      <c r="F813" s="177" t="s">
        <v>260</v>
      </c>
      <c r="G813" s="179">
        <f>SUM(H814)</f>
        <v>1.08</v>
      </c>
      <c r="H813" s="179">
        <f>TRUNC(G813 * 1, 2)</f>
        <v>1.08</v>
      </c>
      <c r="I813" s="180"/>
    </row>
    <row r="814" spans="1:9" ht="30">
      <c r="A814" s="161" t="s">
        <v>15</v>
      </c>
      <c r="B814" s="161" t="s">
        <v>99</v>
      </c>
      <c r="C814" s="161" t="s">
        <v>1039</v>
      </c>
      <c r="D814" s="162" t="s">
        <v>1040</v>
      </c>
      <c r="E814" s="161" t="s">
        <v>1041</v>
      </c>
      <c r="F814" s="161" t="s">
        <v>1128</v>
      </c>
      <c r="G814" s="163">
        <v>0.87</v>
      </c>
      <c r="H814" s="163">
        <f>TRUNC(F814*G814,2)</f>
        <v>1.08</v>
      </c>
      <c r="I814" s="164"/>
    </row>
    <row r="815" spans="1:9">
      <c r="A815" s="165" t="s">
        <v>29</v>
      </c>
      <c r="B815" s="165" t="s">
        <v>29</v>
      </c>
      <c r="C815" s="165" t="s">
        <v>29</v>
      </c>
      <c r="D815" s="166" t="s">
        <v>29</v>
      </c>
      <c r="E815" s="165" t="s">
        <v>29</v>
      </c>
      <c r="F815" s="165" t="s">
        <v>29</v>
      </c>
      <c r="G815" s="167" t="s">
        <v>29</v>
      </c>
      <c r="H815" s="167" t="s">
        <v>29</v>
      </c>
      <c r="I815" s="168" t="s">
        <v>29</v>
      </c>
    </row>
    <row r="816" spans="1:9" ht="60">
      <c r="A816" s="177" t="s">
        <v>968</v>
      </c>
      <c r="B816" s="177" t="s">
        <v>99</v>
      </c>
      <c r="C816" s="177" t="s">
        <v>1129</v>
      </c>
      <c r="D816" s="178" t="s">
        <v>903</v>
      </c>
      <c r="E816" s="177" t="s">
        <v>18</v>
      </c>
      <c r="F816" s="177" t="s">
        <v>260</v>
      </c>
      <c r="G816" s="179">
        <f>SUM(H817)</f>
        <v>0.39</v>
      </c>
      <c r="H816" s="179">
        <f>TRUNC(G816 * 1, 2)</f>
        <v>0.39</v>
      </c>
      <c r="I816" s="180"/>
    </row>
    <row r="817" spans="1:9" ht="60">
      <c r="A817" s="161" t="s">
        <v>15</v>
      </c>
      <c r="B817" s="161" t="s">
        <v>99</v>
      </c>
      <c r="C817" s="161" t="s">
        <v>1124</v>
      </c>
      <c r="D817" s="162" t="s">
        <v>1125</v>
      </c>
      <c r="E817" s="161" t="s">
        <v>227</v>
      </c>
      <c r="F817" s="161" t="s">
        <v>1027</v>
      </c>
      <c r="G817" s="163">
        <v>5590</v>
      </c>
      <c r="H817" s="163">
        <f>TRUNC(F817*G817,2)</f>
        <v>0.39</v>
      </c>
      <c r="I817" s="164"/>
    </row>
    <row r="818" spans="1:9">
      <c r="A818" s="165" t="s">
        <v>29</v>
      </c>
      <c r="B818" s="165" t="s">
        <v>29</v>
      </c>
      <c r="C818" s="165" t="s">
        <v>29</v>
      </c>
      <c r="D818" s="166" t="s">
        <v>29</v>
      </c>
      <c r="E818" s="165" t="s">
        <v>29</v>
      </c>
      <c r="F818" s="165" t="s">
        <v>29</v>
      </c>
      <c r="G818" s="167" t="s">
        <v>29</v>
      </c>
      <c r="H818" s="167" t="s">
        <v>29</v>
      </c>
      <c r="I818" s="168" t="s">
        <v>29</v>
      </c>
    </row>
    <row r="819" spans="1:9" ht="45">
      <c r="A819" s="177" t="s">
        <v>968</v>
      </c>
      <c r="B819" s="177" t="s">
        <v>99</v>
      </c>
      <c r="C819" s="177" t="s">
        <v>1130</v>
      </c>
      <c r="D819" s="178" t="s">
        <v>906</v>
      </c>
      <c r="E819" s="177" t="s">
        <v>18</v>
      </c>
      <c r="F819" s="177" t="s">
        <v>260</v>
      </c>
      <c r="G819" s="179">
        <f>SUM(H820)</f>
        <v>0.22</v>
      </c>
      <c r="H819" s="179">
        <f>TRUNC(G819 * 1, 2)</f>
        <v>0.22</v>
      </c>
      <c r="I819" s="180"/>
    </row>
    <row r="820" spans="1:9" ht="30">
      <c r="A820" s="161" t="s">
        <v>15</v>
      </c>
      <c r="B820" s="161" t="s">
        <v>99</v>
      </c>
      <c r="C820" s="161" t="s">
        <v>911</v>
      </c>
      <c r="D820" s="162" t="s">
        <v>912</v>
      </c>
      <c r="E820" s="161" t="s">
        <v>18</v>
      </c>
      <c r="F820" s="161" t="s">
        <v>1131</v>
      </c>
      <c r="G820" s="163">
        <v>26.7</v>
      </c>
      <c r="H820" s="163">
        <f>TRUNC(F820*G820,2)</f>
        <v>0.22</v>
      </c>
      <c r="I820" s="164"/>
    </row>
    <row r="821" spans="1:9">
      <c r="A821" s="165" t="s">
        <v>29</v>
      </c>
      <c r="B821" s="165" t="s">
        <v>29</v>
      </c>
      <c r="C821" s="165" t="s">
        <v>29</v>
      </c>
      <c r="D821" s="166" t="s">
        <v>29</v>
      </c>
      <c r="E821" s="165" t="s">
        <v>29</v>
      </c>
      <c r="F821" s="165" t="s">
        <v>29</v>
      </c>
      <c r="G821" s="167" t="s">
        <v>29</v>
      </c>
      <c r="H821" s="167" t="s">
        <v>29</v>
      </c>
      <c r="I821" s="168" t="s">
        <v>29</v>
      </c>
    </row>
    <row r="822" spans="1:9" ht="60">
      <c r="A822" s="177" t="s">
        <v>968</v>
      </c>
      <c r="B822" s="177" t="s">
        <v>99</v>
      </c>
      <c r="C822" s="177" t="s">
        <v>1132</v>
      </c>
      <c r="D822" s="178" t="s">
        <v>916</v>
      </c>
      <c r="E822" s="177" t="s">
        <v>107</v>
      </c>
      <c r="F822" s="177" t="s">
        <v>260</v>
      </c>
      <c r="G822" s="179">
        <f>SUM(H823:H826)</f>
        <v>0.51</v>
      </c>
      <c r="H822" s="179">
        <f>TRUNC(G822 * 1, 2)</f>
        <v>0.51</v>
      </c>
      <c r="I822" s="180"/>
    </row>
    <row r="823" spans="1:9" ht="60">
      <c r="A823" s="161" t="s">
        <v>976</v>
      </c>
      <c r="B823" s="161" t="s">
        <v>99</v>
      </c>
      <c r="C823" s="161" t="s">
        <v>1133</v>
      </c>
      <c r="D823" s="162" t="s">
        <v>1134</v>
      </c>
      <c r="E823" s="161" t="s">
        <v>18</v>
      </c>
      <c r="F823" s="161" t="s">
        <v>24</v>
      </c>
      <c r="G823" s="163">
        <v>0.13</v>
      </c>
      <c r="H823" s="163">
        <f>TRUNC(F823*G823,2)</f>
        <v>0.13</v>
      </c>
      <c r="I823" s="164" t="str">
        <f>IFERROR(IF(ROUND(G823, 2) &lt;&gt; ROUND(VLOOKUP("C"&amp;C823,C:G, 5, FALSE), 2), "VALOR AUXILIAR DIVERGENTE", "OK"), "NÃO ENCONTRADO")</f>
        <v>OK</v>
      </c>
    </row>
    <row r="824" spans="1:9" ht="60">
      <c r="A824" s="161" t="s">
        <v>976</v>
      </c>
      <c r="B824" s="161" t="s">
        <v>99</v>
      </c>
      <c r="C824" s="161" t="s">
        <v>1135</v>
      </c>
      <c r="D824" s="162" t="s">
        <v>1136</v>
      </c>
      <c r="E824" s="161" t="s">
        <v>18</v>
      </c>
      <c r="F824" s="161" t="s">
        <v>24</v>
      </c>
      <c r="G824" s="163">
        <v>0.17</v>
      </c>
      <c r="H824" s="163">
        <f>TRUNC(F824*G824,2)</f>
        <v>0.17</v>
      </c>
      <c r="I824" s="164" t="str">
        <f>IFERROR(IF(ROUND(G824, 2) &lt;&gt; ROUND(VLOOKUP("C"&amp;C824,C:G, 5, FALSE), 2), "VALOR AUXILIAR DIVERGENTE", "OK"), "NÃO ENCONTRADO")</f>
        <v>OK</v>
      </c>
    </row>
    <row r="825" spans="1:9" ht="60">
      <c r="A825" s="161" t="s">
        <v>976</v>
      </c>
      <c r="B825" s="161" t="s">
        <v>99</v>
      </c>
      <c r="C825" s="161" t="s">
        <v>1137</v>
      </c>
      <c r="D825" s="162" t="s">
        <v>1138</v>
      </c>
      <c r="E825" s="161" t="s">
        <v>18</v>
      </c>
      <c r="F825" s="161" t="s">
        <v>24</v>
      </c>
      <c r="G825" s="163">
        <v>0.03</v>
      </c>
      <c r="H825" s="163">
        <f>TRUNC(F825*G825,2)</f>
        <v>0.03</v>
      </c>
      <c r="I825" s="164" t="str">
        <f>IFERROR(IF(ROUND(G825, 2) &lt;&gt; ROUND(VLOOKUP("C"&amp;C825,C:G, 5, FALSE), 2), "VALOR AUXILIAR DIVERGENTE", "OK"), "NÃO ENCONTRADO")</f>
        <v>OK</v>
      </c>
    </row>
    <row r="826" spans="1:9" ht="60">
      <c r="A826" s="161" t="s">
        <v>976</v>
      </c>
      <c r="B826" s="161" t="s">
        <v>99</v>
      </c>
      <c r="C826" s="161" t="s">
        <v>1139</v>
      </c>
      <c r="D826" s="162" t="s">
        <v>1140</v>
      </c>
      <c r="E826" s="161" t="s">
        <v>18</v>
      </c>
      <c r="F826" s="161" t="s">
        <v>24</v>
      </c>
      <c r="G826" s="163">
        <v>0.18</v>
      </c>
      <c r="H826" s="163">
        <f>TRUNC(F826*G826,2)</f>
        <v>0.18</v>
      </c>
      <c r="I826" s="164" t="str">
        <f>IFERROR(IF(ROUND(G826, 2) &lt;&gt; ROUND(VLOOKUP("C"&amp;C826,C:G, 5, FALSE), 2), "VALOR AUXILIAR DIVERGENTE", "OK"), "NÃO ENCONTRADO")</f>
        <v>OK</v>
      </c>
    </row>
    <row r="827" spans="1:9">
      <c r="A827" s="165" t="s">
        <v>29</v>
      </c>
      <c r="B827" s="165" t="s">
        <v>29</v>
      </c>
      <c r="C827" s="165" t="s">
        <v>29</v>
      </c>
      <c r="D827" s="166" t="s">
        <v>29</v>
      </c>
      <c r="E827" s="165" t="s">
        <v>29</v>
      </c>
      <c r="F827" s="165" t="s">
        <v>29</v>
      </c>
      <c r="G827" s="167" t="s">
        <v>29</v>
      </c>
      <c r="H827" s="167" t="s">
        <v>29</v>
      </c>
      <c r="I827" s="168" t="s">
        <v>29</v>
      </c>
    </row>
    <row r="828" spans="1:9" ht="60">
      <c r="A828" s="177" t="s">
        <v>968</v>
      </c>
      <c r="B828" s="177" t="s">
        <v>99</v>
      </c>
      <c r="C828" s="177" t="s">
        <v>1141</v>
      </c>
      <c r="D828" s="178" t="s">
        <v>920</v>
      </c>
      <c r="E828" s="177" t="s">
        <v>112</v>
      </c>
      <c r="F828" s="177" t="s">
        <v>260</v>
      </c>
      <c r="G828" s="179">
        <f>SUM(H829:H830)</f>
        <v>0.21</v>
      </c>
      <c r="H828" s="179">
        <f>TRUNC(G828 * 1, 2)</f>
        <v>0.21</v>
      </c>
      <c r="I828" s="180"/>
    </row>
    <row r="829" spans="1:9" ht="60">
      <c r="A829" s="161" t="s">
        <v>976</v>
      </c>
      <c r="B829" s="161" t="s">
        <v>99</v>
      </c>
      <c r="C829" s="161" t="s">
        <v>1137</v>
      </c>
      <c r="D829" s="162" t="s">
        <v>1138</v>
      </c>
      <c r="E829" s="161" t="s">
        <v>18</v>
      </c>
      <c r="F829" s="161" t="s">
        <v>24</v>
      </c>
      <c r="G829" s="163">
        <v>0.03</v>
      </c>
      <c r="H829" s="163">
        <f>TRUNC(F829*G829,2)</f>
        <v>0.03</v>
      </c>
      <c r="I829" s="164" t="str">
        <f>IFERROR(IF(ROUND(G829, 2) &lt;&gt; ROUND(VLOOKUP("C"&amp;C829,C:G, 5, FALSE), 2), "VALOR AUXILIAR DIVERGENTE", "OK"), "NÃO ENCONTRADO")</f>
        <v>OK</v>
      </c>
    </row>
    <row r="830" spans="1:9" ht="60">
      <c r="A830" s="161" t="s">
        <v>976</v>
      </c>
      <c r="B830" s="161" t="s">
        <v>99</v>
      </c>
      <c r="C830" s="161" t="s">
        <v>1139</v>
      </c>
      <c r="D830" s="162" t="s">
        <v>1140</v>
      </c>
      <c r="E830" s="161" t="s">
        <v>18</v>
      </c>
      <c r="F830" s="161" t="s">
        <v>24</v>
      </c>
      <c r="G830" s="163">
        <v>0.18</v>
      </c>
      <c r="H830" s="163">
        <f>TRUNC(F830*G830,2)</f>
        <v>0.18</v>
      </c>
      <c r="I830" s="164" t="str">
        <f>IFERROR(IF(ROUND(G830, 2) &lt;&gt; ROUND(VLOOKUP("C"&amp;C830,C:G, 5, FALSE), 2), "VALOR AUXILIAR DIVERGENTE", "OK"), "NÃO ENCONTRADO")</f>
        <v>OK</v>
      </c>
    </row>
    <row r="831" spans="1:9">
      <c r="A831" s="165" t="s">
        <v>29</v>
      </c>
      <c r="B831" s="165" t="s">
        <v>29</v>
      </c>
      <c r="C831" s="165" t="s">
        <v>29</v>
      </c>
      <c r="D831" s="166" t="s">
        <v>29</v>
      </c>
      <c r="E831" s="165" t="s">
        <v>29</v>
      </c>
      <c r="F831" s="165" t="s">
        <v>29</v>
      </c>
      <c r="G831" s="167" t="s">
        <v>29</v>
      </c>
      <c r="H831" s="167" t="s">
        <v>29</v>
      </c>
      <c r="I831" s="168" t="s">
        <v>29</v>
      </c>
    </row>
    <row r="832" spans="1:9" ht="30">
      <c r="A832" s="177" t="s">
        <v>968</v>
      </c>
      <c r="B832" s="177" t="s">
        <v>99</v>
      </c>
      <c r="C832" s="177" t="s">
        <v>1142</v>
      </c>
      <c r="D832" s="178" t="s">
        <v>932</v>
      </c>
      <c r="E832" s="177" t="s">
        <v>18</v>
      </c>
      <c r="F832" s="177" t="s">
        <v>260</v>
      </c>
      <c r="G832" s="179">
        <f>SUM(H833)</f>
        <v>0.32</v>
      </c>
      <c r="H832" s="179">
        <f>TRUNC(G832 * 1, 2)</f>
        <v>0.32</v>
      </c>
      <c r="I832" s="180"/>
    </row>
    <row r="833" spans="1:9">
      <c r="A833" s="161" t="s">
        <v>15</v>
      </c>
      <c r="B833" s="161" t="s">
        <v>99</v>
      </c>
      <c r="C833" s="161" t="s">
        <v>933</v>
      </c>
      <c r="D833" s="162" t="s">
        <v>934</v>
      </c>
      <c r="E833" s="161" t="s">
        <v>18</v>
      </c>
      <c r="F833" s="161" t="s">
        <v>1143</v>
      </c>
      <c r="G833" s="163">
        <v>28.12</v>
      </c>
      <c r="H833" s="163">
        <f>TRUNC(F833*G833,2)</f>
        <v>0.32</v>
      </c>
      <c r="I833" s="164"/>
    </row>
    <row r="834" spans="1:9">
      <c r="A834" s="165" t="s">
        <v>29</v>
      </c>
      <c r="B834" s="165" t="s">
        <v>29</v>
      </c>
      <c r="C834" s="165" t="s">
        <v>29</v>
      </c>
      <c r="D834" s="166" t="s">
        <v>29</v>
      </c>
      <c r="E834" s="165" t="s">
        <v>29</v>
      </c>
      <c r="F834" s="165" t="s">
        <v>29</v>
      </c>
      <c r="G834" s="167" t="s">
        <v>29</v>
      </c>
      <c r="H834" s="167" t="s">
        <v>29</v>
      </c>
      <c r="I834" s="168" t="s">
        <v>29</v>
      </c>
    </row>
    <row r="835" spans="1:9" ht="45">
      <c r="A835" s="177" t="s">
        <v>968</v>
      </c>
      <c r="B835" s="177" t="s">
        <v>99</v>
      </c>
      <c r="C835" s="177" t="s">
        <v>1144</v>
      </c>
      <c r="D835" s="178" t="s">
        <v>937</v>
      </c>
      <c r="E835" s="177" t="s">
        <v>18</v>
      </c>
      <c r="F835" s="177" t="s">
        <v>260</v>
      </c>
      <c r="G835" s="179">
        <f>SUM(H836)</f>
        <v>0.28000000000000003</v>
      </c>
      <c r="H835" s="179">
        <f>TRUNC(G835 * 1, 2)</f>
        <v>0.28000000000000003</v>
      </c>
      <c r="I835" s="180"/>
    </row>
    <row r="836" spans="1:9">
      <c r="A836" s="161" t="s">
        <v>15</v>
      </c>
      <c r="B836" s="161" t="s">
        <v>99</v>
      </c>
      <c r="C836" s="161" t="s">
        <v>938</v>
      </c>
      <c r="D836" s="162" t="s">
        <v>939</v>
      </c>
      <c r="E836" s="161" t="s">
        <v>18</v>
      </c>
      <c r="F836" s="161" t="s">
        <v>1143</v>
      </c>
      <c r="G836" s="163">
        <v>25.07</v>
      </c>
      <c r="H836" s="163">
        <f>TRUNC(F836*G836,2)</f>
        <v>0.28000000000000003</v>
      </c>
      <c r="I836" s="164"/>
    </row>
    <row r="837" spans="1:9">
      <c r="A837" s="165" t="s">
        <v>29</v>
      </c>
      <c r="B837" s="165" t="s">
        <v>29</v>
      </c>
      <c r="C837" s="165" t="s">
        <v>29</v>
      </c>
      <c r="D837" s="166" t="s">
        <v>29</v>
      </c>
      <c r="E837" s="165" t="s">
        <v>29</v>
      </c>
      <c r="F837" s="165" t="s">
        <v>29</v>
      </c>
      <c r="G837" s="167" t="s">
        <v>29</v>
      </c>
      <c r="H837" s="167" t="s">
        <v>29</v>
      </c>
      <c r="I837" s="168" t="s">
        <v>29</v>
      </c>
    </row>
    <row r="838" spans="1:9" ht="75">
      <c r="A838" s="177" t="s">
        <v>968</v>
      </c>
      <c r="B838" s="177" t="s">
        <v>99</v>
      </c>
      <c r="C838" s="177" t="s">
        <v>1145</v>
      </c>
      <c r="D838" s="178" t="s">
        <v>942</v>
      </c>
      <c r="E838" s="177" t="s">
        <v>18</v>
      </c>
      <c r="F838" s="177" t="s">
        <v>260</v>
      </c>
      <c r="G838" s="179">
        <f>SUM(H839:H840)</f>
        <v>4.24</v>
      </c>
      <c r="H838" s="179">
        <f>TRUNC(G838 * 1, 2)</f>
        <v>4.24</v>
      </c>
      <c r="I838" s="180"/>
    </row>
    <row r="839" spans="1:9" ht="60">
      <c r="A839" s="161" t="s">
        <v>15</v>
      </c>
      <c r="B839" s="161" t="s">
        <v>99</v>
      </c>
      <c r="C839" s="161" t="s">
        <v>1146</v>
      </c>
      <c r="D839" s="162" t="s">
        <v>1147</v>
      </c>
      <c r="E839" s="161" t="s">
        <v>227</v>
      </c>
      <c r="F839" s="161" t="s">
        <v>992</v>
      </c>
      <c r="G839" s="163">
        <v>599862.14</v>
      </c>
      <c r="H839" s="163">
        <f>TRUNC(F839*G839,2)</f>
        <v>3.41</v>
      </c>
      <c r="I839" s="164"/>
    </row>
    <row r="840" spans="1:9" ht="75">
      <c r="A840" s="161" t="s">
        <v>15</v>
      </c>
      <c r="B840" s="161" t="s">
        <v>99</v>
      </c>
      <c r="C840" s="161" t="s">
        <v>1148</v>
      </c>
      <c r="D840" s="162" t="s">
        <v>1149</v>
      </c>
      <c r="E840" s="161" t="s">
        <v>227</v>
      </c>
      <c r="F840" s="161" t="s">
        <v>1150</v>
      </c>
      <c r="G840" s="163">
        <v>143750</v>
      </c>
      <c r="H840" s="163">
        <f>TRUNC(F840*G840,2)</f>
        <v>0.83</v>
      </c>
      <c r="I840" s="164"/>
    </row>
    <row r="841" spans="1:9">
      <c r="A841" s="165" t="s">
        <v>29</v>
      </c>
      <c r="B841" s="165" t="s">
        <v>29</v>
      </c>
      <c r="C841" s="165" t="s">
        <v>29</v>
      </c>
      <c r="D841" s="166" t="s">
        <v>29</v>
      </c>
      <c r="E841" s="165" t="s">
        <v>29</v>
      </c>
      <c r="F841" s="165" t="s">
        <v>29</v>
      </c>
      <c r="G841" s="167" t="s">
        <v>29</v>
      </c>
      <c r="H841" s="167" t="s">
        <v>29</v>
      </c>
      <c r="I841" s="168" t="s">
        <v>29</v>
      </c>
    </row>
    <row r="842" spans="1:9" ht="75">
      <c r="A842" s="177" t="s">
        <v>968</v>
      </c>
      <c r="B842" s="177" t="s">
        <v>99</v>
      </c>
      <c r="C842" s="177" t="s">
        <v>1151</v>
      </c>
      <c r="D842" s="178" t="s">
        <v>944</v>
      </c>
      <c r="E842" s="177" t="s">
        <v>18</v>
      </c>
      <c r="F842" s="177" t="s">
        <v>260</v>
      </c>
      <c r="G842" s="179">
        <f>SUM(H843:H844)</f>
        <v>10.52</v>
      </c>
      <c r="H842" s="179">
        <f>TRUNC(G842 * 1, 2)</f>
        <v>10.52</v>
      </c>
      <c r="I842" s="180"/>
    </row>
    <row r="843" spans="1:9" ht="60">
      <c r="A843" s="161" t="s">
        <v>15</v>
      </c>
      <c r="B843" s="161" t="s">
        <v>99</v>
      </c>
      <c r="C843" s="161" t="s">
        <v>1146</v>
      </c>
      <c r="D843" s="162" t="s">
        <v>1147</v>
      </c>
      <c r="E843" s="161" t="s">
        <v>227</v>
      </c>
      <c r="F843" s="161" t="s">
        <v>997</v>
      </c>
      <c r="G843" s="163">
        <v>599862.14</v>
      </c>
      <c r="H843" s="163">
        <f>TRUNC(F843*G843,2)</f>
        <v>8.4499999999999993</v>
      </c>
      <c r="I843" s="164"/>
    </row>
    <row r="844" spans="1:9" ht="75">
      <c r="A844" s="161" t="s">
        <v>15</v>
      </c>
      <c r="B844" s="161" t="s">
        <v>99</v>
      </c>
      <c r="C844" s="161" t="s">
        <v>1148</v>
      </c>
      <c r="D844" s="162" t="s">
        <v>1149</v>
      </c>
      <c r="E844" s="161" t="s">
        <v>227</v>
      </c>
      <c r="F844" s="161" t="s">
        <v>1152</v>
      </c>
      <c r="G844" s="163">
        <v>143750</v>
      </c>
      <c r="H844" s="163">
        <f>TRUNC(F844*G844,2)</f>
        <v>2.0699999999999998</v>
      </c>
      <c r="I844" s="164"/>
    </row>
    <row r="845" spans="1:9">
      <c r="A845" s="165" t="s">
        <v>29</v>
      </c>
      <c r="B845" s="165" t="s">
        <v>29</v>
      </c>
      <c r="C845" s="165" t="s">
        <v>29</v>
      </c>
      <c r="D845" s="166" t="s">
        <v>29</v>
      </c>
      <c r="E845" s="165" t="s">
        <v>29</v>
      </c>
      <c r="F845" s="165" t="s">
        <v>29</v>
      </c>
      <c r="G845" s="167" t="s">
        <v>29</v>
      </c>
      <c r="H845" s="167" t="s">
        <v>29</v>
      </c>
      <c r="I845" s="168" t="s">
        <v>29</v>
      </c>
    </row>
    <row r="846" spans="1:9" ht="75">
      <c r="A846" s="177" t="s">
        <v>968</v>
      </c>
      <c r="B846" s="177" t="s">
        <v>99</v>
      </c>
      <c r="C846" s="177" t="s">
        <v>1153</v>
      </c>
      <c r="D846" s="178" t="s">
        <v>946</v>
      </c>
      <c r="E846" s="177" t="s">
        <v>18</v>
      </c>
      <c r="F846" s="177" t="s">
        <v>260</v>
      </c>
      <c r="G846" s="179">
        <f>SUM(H847:H848)</f>
        <v>28.490000000000002</v>
      </c>
      <c r="H846" s="179">
        <f>TRUNC(G846 * 1, 2)</f>
        <v>28.49</v>
      </c>
      <c r="I846" s="180"/>
    </row>
    <row r="847" spans="1:9" ht="60">
      <c r="A847" s="161" t="s">
        <v>15</v>
      </c>
      <c r="B847" s="161" t="s">
        <v>99</v>
      </c>
      <c r="C847" s="161" t="s">
        <v>1146</v>
      </c>
      <c r="D847" s="162" t="s">
        <v>1147</v>
      </c>
      <c r="E847" s="161" t="s">
        <v>227</v>
      </c>
      <c r="F847" s="161" t="s">
        <v>1154</v>
      </c>
      <c r="G847" s="163">
        <v>599862.14</v>
      </c>
      <c r="H847" s="163">
        <f>TRUNC(F847*G847,2)</f>
        <v>20.57</v>
      </c>
      <c r="I847" s="164"/>
    </row>
    <row r="848" spans="1:9" ht="75">
      <c r="A848" s="161" t="s">
        <v>15</v>
      </c>
      <c r="B848" s="161" t="s">
        <v>99</v>
      </c>
      <c r="C848" s="161" t="s">
        <v>1148</v>
      </c>
      <c r="D848" s="162" t="s">
        <v>1149</v>
      </c>
      <c r="E848" s="161" t="s">
        <v>227</v>
      </c>
      <c r="F848" s="161" t="s">
        <v>1155</v>
      </c>
      <c r="G848" s="163">
        <v>143750</v>
      </c>
      <c r="H848" s="163">
        <f>TRUNC(F848*G848,2)</f>
        <v>7.92</v>
      </c>
      <c r="I848" s="164"/>
    </row>
    <row r="849" spans="1:9">
      <c r="A849" s="165" t="s">
        <v>29</v>
      </c>
      <c r="B849" s="165" t="s">
        <v>29</v>
      </c>
      <c r="C849" s="165" t="s">
        <v>29</v>
      </c>
      <c r="D849" s="166" t="s">
        <v>29</v>
      </c>
      <c r="E849" s="165" t="s">
        <v>29</v>
      </c>
      <c r="F849" s="165" t="s">
        <v>29</v>
      </c>
      <c r="G849" s="167" t="s">
        <v>29</v>
      </c>
      <c r="H849" s="167" t="s">
        <v>29</v>
      </c>
      <c r="I849" s="168" t="s">
        <v>29</v>
      </c>
    </row>
    <row r="850" spans="1:9" ht="30">
      <c r="A850" s="177" t="s">
        <v>968</v>
      </c>
      <c r="B850" s="177" t="s">
        <v>99</v>
      </c>
      <c r="C850" s="177" t="s">
        <v>1156</v>
      </c>
      <c r="D850" s="178" t="s">
        <v>948</v>
      </c>
      <c r="E850" s="177" t="s">
        <v>18</v>
      </c>
      <c r="F850" s="177" t="s">
        <v>260</v>
      </c>
      <c r="G850" s="179">
        <f>SUM(H851:H858)</f>
        <v>43.58</v>
      </c>
      <c r="H850" s="179">
        <f>TRUNC(G850 * 1, 2)</f>
        <v>43.58</v>
      </c>
      <c r="I850" s="180"/>
    </row>
    <row r="851" spans="1:9" ht="45">
      <c r="A851" s="161" t="s">
        <v>976</v>
      </c>
      <c r="B851" s="161" t="s">
        <v>99</v>
      </c>
      <c r="C851" s="161" t="s">
        <v>1157</v>
      </c>
      <c r="D851" s="162" t="s">
        <v>1158</v>
      </c>
      <c r="E851" s="161" t="s">
        <v>18</v>
      </c>
      <c r="F851" s="161" t="s">
        <v>24</v>
      </c>
      <c r="G851" s="163">
        <v>0.56999999999999995</v>
      </c>
      <c r="H851" s="163">
        <f t="shared" ref="H851:H858" si="31">TRUNC(F851*G851,2)</f>
        <v>0.56999999999999995</v>
      </c>
      <c r="I851" s="164" t="str">
        <f>IFERROR(IF(ROUND(G851, 2) &lt;&gt; ROUND(VLOOKUP("C"&amp;C851,C:G, 5, FALSE), 2), "VALOR AUXILIAR DIVERGENTE", "OK"), "NÃO ENCONTRADO")</f>
        <v>OK</v>
      </c>
    </row>
    <row r="852" spans="1:9" ht="30">
      <c r="A852" s="161" t="s">
        <v>15</v>
      </c>
      <c r="B852" s="161" t="s">
        <v>99</v>
      </c>
      <c r="C852" s="161" t="s">
        <v>907</v>
      </c>
      <c r="D852" s="162" t="s">
        <v>908</v>
      </c>
      <c r="E852" s="161" t="s">
        <v>18</v>
      </c>
      <c r="F852" s="161" t="s">
        <v>24</v>
      </c>
      <c r="G852" s="163">
        <v>0.92</v>
      </c>
      <c r="H852" s="163">
        <f t="shared" si="31"/>
        <v>0.92</v>
      </c>
      <c r="I852" s="164"/>
    </row>
    <row r="853" spans="1:9" ht="45">
      <c r="A853" s="161" t="s">
        <v>15</v>
      </c>
      <c r="B853" s="161" t="s">
        <v>99</v>
      </c>
      <c r="C853" s="161" t="s">
        <v>909</v>
      </c>
      <c r="D853" s="162" t="s">
        <v>910</v>
      </c>
      <c r="E853" s="161" t="s">
        <v>18</v>
      </c>
      <c r="F853" s="161" t="s">
        <v>24</v>
      </c>
      <c r="G853" s="163">
        <v>0.02</v>
      </c>
      <c r="H853" s="163">
        <f t="shared" si="31"/>
        <v>0.02</v>
      </c>
      <c r="I853" s="164"/>
    </row>
    <row r="854" spans="1:9" ht="30">
      <c r="A854" s="161" t="s">
        <v>15</v>
      </c>
      <c r="B854" s="161" t="s">
        <v>99</v>
      </c>
      <c r="C854" s="161" t="s">
        <v>694</v>
      </c>
      <c r="D854" s="162" t="s">
        <v>695</v>
      </c>
      <c r="E854" s="161" t="s">
        <v>18</v>
      </c>
      <c r="F854" s="161" t="s">
        <v>24</v>
      </c>
      <c r="G854" s="163">
        <v>0.11</v>
      </c>
      <c r="H854" s="163">
        <f t="shared" si="31"/>
        <v>0.11</v>
      </c>
      <c r="I854" s="164"/>
    </row>
    <row r="855" spans="1:9" ht="30">
      <c r="A855" s="161" t="s">
        <v>15</v>
      </c>
      <c r="B855" s="161" t="s">
        <v>99</v>
      </c>
      <c r="C855" s="161" t="s">
        <v>696</v>
      </c>
      <c r="D855" s="162" t="s">
        <v>697</v>
      </c>
      <c r="E855" s="161" t="s">
        <v>18</v>
      </c>
      <c r="F855" s="161" t="s">
        <v>24</v>
      </c>
      <c r="G855" s="163">
        <v>1.43</v>
      </c>
      <c r="H855" s="163">
        <f t="shared" si="31"/>
        <v>1.43</v>
      </c>
      <c r="I855" s="164"/>
    </row>
    <row r="856" spans="1:9" ht="30">
      <c r="A856" s="161" t="s">
        <v>15</v>
      </c>
      <c r="B856" s="161" t="s">
        <v>99</v>
      </c>
      <c r="C856" s="161" t="s">
        <v>698</v>
      </c>
      <c r="D856" s="162" t="s">
        <v>699</v>
      </c>
      <c r="E856" s="161" t="s">
        <v>18</v>
      </c>
      <c r="F856" s="161" t="s">
        <v>24</v>
      </c>
      <c r="G856" s="163">
        <v>1.07</v>
      </c>
      <c r="H856" s="163">
        <f t="shared" si="31"/>
        <v>1.07</v>
      </c>
      <c r="I856" s="164"/>
    </row>
    <row r="857" spans="1:9" ht="30">
      <c r="A857" s="161" t="s">
        <v>15</v>
      </c>
      <c r="B857" s="161" t="s">
        <v>99</v>
      </c>
      <c r="C857" s="161" t="s">
        <v>700</v>
      </c>
      <c r="D857" s="162" t="s">
        <v>701</v>
      </c>
      <c r="E857" s="161" t="s">
        <v>18</v>
      </c>
      <c r="F857" s="161" t="s">
        <v>24</v>
      </c>
      <c r="G857" s="163">
        <v>4.4800000000000004</v>
      </c>
      <c r="H857" s="163">
        <f t="shared" si="31"/>
        <v>4.4800000000000004</v>
      </c>
      <c r="I857" s="164"/>
    </row>
    <row r="858" spans="1:9" ht="30">
      <c r="A858" s="161" t="s">
        <v>15</v>
      </c>
      <c r="B858" s="161" t="s">
        <v>99</v>
      </c>
      <c r="C858" s="161" t="s">
        <v>1159</v>
      </c>
      <c r="D858" s="162" t="s">
        <v>1160</v>
      </c>
      <c r="E858" s="161" t="s">
        <v>18</v>
      </c>
      <c r="F858" s="161" t="s">
        <v>24</v>
      </c>
      <c r="G858" s="163">
        <v>34.979999999999997</v>
      </c>
      <c r="H858" s="163">
        <f t="shared" si="31"/>
        <v>34.979999999999997</v>
      </c>
      <c r="I858" s="164"/>
    </row>
    <row r="859" spans="1:9">
      <c r="A859" s="165" t="s">
        <v>29</v>
      </c>
      <c r="B859" s="165" t="s">
        <v>29</v>
      </c>
      <c r="C859" s="165" t="s">
        <v>29</v>
      </c>
      <c r="D859" s="166" t="s">
        <v>29</v>
      </c>
      <c r="E859" s="165" t="s">
        <v>29</v>
      </c>
      <c r="F859" s="165" t="s">
        <v>29</v>
      </c>
      <c r="G859" s="167" t="s">
        <v>29</v>
      </c>
      <c r="H859" s="167" t="s">
        <v>29</v>
      </c>
      <c r="I859" s="168" t="s">
        <v>29</v>
      </c>
    </row>
    <row r="860" spans="1:9" ht="75">
      <c r="A860" s="177" t="s">
        <v>968</v>
      </c>
      <c r="B860" s="177" t="s">
        <v>99</v>
      </c>
      <c r="C860" s="177" t="s">
        <v>1161</v>
      </c>
      <c r="D860" s="178" t="s">
        <v>951</v>
      </c>
      <c r="E860" s="177" t="s">
        <v>18</v>
      </c>
      <c r="F860" s="177" t="s">
        <v>260</v>
      </c>
      <c r="G860" s="179">
        <f>SUM(H861)</f>
        <v>171</v>
      </c>
      <c r="H860" s="179">
        <f>TRUNC(G860 * 1, 2)</f>
        <v>171</v>
      </c>
      <c r="I860" s="180"/>
    </row>
    <row r="861" spans="1:9" ht="30">
      <c r="A861" s="161" t="s">
        <v>15</v>
      </c>
      <c r="B861" s="161" t="s">
        <v>99</v>
      </c>
      <c r="C861" s="161" t="s">
        <v>982</v>
      </c>
      <c r="D861" s="162" t="s">
        <v>983</v>
      </c>
      <c r="E861" s="161" t="s">
        <v>241</v>
      </c>
      <c r="F861" s="161" t="s">
        <v>1162</v>
      </c>
      <c r="G861" s="163">
        <v>6.47</v>
      </c>
      <c r="H861" s="163">
        <f>TRUNC(F861*G861,2)</f>
        <v>171</v>
      </c>
      <c r="I861" s="164"/>
    </row>
    <row r="862" spans="1:9">
      <c r="A862" s="165" t="s">
        <v>29</v>
      </c>
      <c r="B862" s="165" t="s">
        <v>29</v>
      </c>
      <c r="C862" s="165" t="s">
        <v>29</v>
      </c>
      <c r="D862" s="166" t="s">
        <v>29</v>
      </c>
      <c r="E862" s="165" t="s">
        <v>29</v>
      </c>
      <c r="F862" s="165" t="s">
        <v>29</v>
      </c>
      <c r="G862" s="167" t="s">
        <v>29</v>
      </c>
      <c r="H862" s="167" t="s">
        <v>29</v>
      </c>
      <c r="I862" s="168" t="s">
        <v>29</v>
      </c>
    </row>
    <row r="863" spans="1:9" ht="75">
      <c r="A863" s="177" t="s">
        <v>968</v>
      </c>
      <c r="B863" s="177" t="s">
        <v>99</v>
      </c>
      <c r="C863" s="177" t="s">
        <v>1163</v>
      </c>
      <c r="D863" s="178" t="s">
        <v>953</v>
      </c>
      <c r="E863" s="177" t="s">
        <v>18</v>
      </c>
      <c r="F863" s="177" t="s">
        <v>260</v>
      </c>
      <c r="G863" s="179">
        <f>SUM(H864:H865)</f>
        <v>48.47</v>
      </c>
      <c r="H863" s="179">
        <f>TRUNC(G863 * 1, 2)</f>
        <v>48.47</v>
      </c>
      <c r="I863" s="180"/>
    </row>
    <row r="864" spans="1:9" ht="60">
      <c r="A864" s="161" t="s">
        <v>15</v>
      </c>
      <c r="B864" s="161" t="s">
        <v>99</v>
      </c>
      <c r="C864" s="161" t="s">
        <v>1146</v>
      </c>
      <c r="D864" s="162" t="s">
        <v>1147</v>
      </c>
      <c r="E864" s="161" t="s">
        <v>227</v>
      </c>
      <c r="F864" s="161" t="s">
        <v>1164</v>
      </c>
      <c r="G864" s="163">
        <v>599862.14</v>
      </c>
      <c r="H864" s="163">
        <f>TRUNC(F864*G864,2)</f>
        <v>38.57</v>
      </c>
      <c r="I864" s="164"/>
    </row>
    <row r="865" spans="1:9" ht="75">
      <c r="A865" s="161" t="s">
        <v>15</v>
      </c>
      <c r="B865" s="161" t="s">
        <v>99</v>
      </c>
      <c r="C865" s="161" t="s">
        <v>1148</v>
      </c>
      <c r="D865" s="162" t="s">
        <v>1149</v>
      </c>
      <c r="E865" s="161" t="s">
        <v>227</v>
      </c>
      <c r="F865" s="161" t="s">
        <v>1165</v>
      </c>
      <c r="G865" s="163">
        <v>143750</v>
      </c>
      <c r="H865" s="163">
        <f>TRUNC(F865*G865,2)</f>
        <v>9.9</v>
      </c>
      <c r="I865" s="164"/>
    </row>
    <row r="866" spans="1:9">
      <c r="A866" s="165" t="s">
        <v>29</v>
      </c>
      <c r="B866" s="165" t="s">
        <v>29</v>
      </c>
      <c r="C866" s="165" t="s">
        <v>29</v>
      </c>
      <c r="D866" s="166" t="s">
        <v>29</v>
      </c>
      <c r="E866" s="165" t="s">
        <v>29</v>
      </c>
      <c r="F866" s="165" t="s">
        <v>29</v>
      </c>
      <c r="G866" s="167" t="s">
        <v>29</v>
      </c>
      <c r="H866" s="167" t="s">
        <v>29</v>
      </c>
      <c r="I866" s="168" t="s">
        <v>29</v>
      </c>
    </row>
    <row r="867" spans="1:9" ht="75">
      <c r="A867" s="177" t="s">
        <v>968</v>
      </c>
      <c r="B867" s="177" t="s">
        <v>99</v>
      </c>
      <c r="C867" s="177" t="s">
        <v>1166</v>
      </c>
      <c r="D867" s="178" t="s">
        <v>956</v>
      </c>
      <c r="E867" s="177" t="s">
        <v>18</v>
      </c>
      <c r="F867" s="177" t="s">
        <v>260</v>
      </c>
      <c r="G867" s="179">
        <f>SUM(H868:H869)</f>
        <v>4.83</v>
      </c>
      <c r="H867" s="179">
        <f>TRUNC(G867 * 1, 2)</f>
        <v>4.83</v>
      </c>
      <c r="I867" s="180"/>
    </row>
    <row r="868" spans="1:9" ht="60">
      <c r="A868" s="161" t="s">
        <v>15</v>
      </c>
      <c r="B868" s="161" t="s">
        <v>99</v>
      </c>
      <c r="C868" s="161" t="s">
        <v>1167</v>
      </c>
      <c r="D868" s="162" t="s">
        <v>1168</v>
      </c>
      <c r="E868" s="161" t="s">
        <v>227</v>
      </c>
      <c r="F868" s="161" t="s">
        <v>992</v>
      </c>
      <c r="G868" s="163">
        <v>756016.74</v>
      </c>
      <c r="H868" s="163">
        <f>TRUNC(F868*G868,2)</f>
        <v>4.3</v>
      </c>
      <c r="I868" s="164"/>
    </row>
    <row r="869" spans="1:9" ht="75">
      <c r="A869" s="161" t="s">
        <v>15</v>
      </c>
      <c r="B869" s="161" t="s">
        <v>99</v>
      </c>
      <c r="C869" s="161" t="s">
        <v>1169</v>
      </c>
      <c r="D869" s="162" t="s">
        <v>1170</v>
      </c>
      <c r="E869" s="161" t="s">
        <v>227</v>
      </c>
      <c r="F869" s="161" t="s">
        <v>1150</v>
      </c>
      <c r="G869" s="163">
        <v>91750</v>
      </c>
      <c r="H869" s="163">
        <f>TRUNC(F869*G869,2)</f>
        <v>0.53</v>
      </c>
      <c r="I869" s="164"/>
    </row>
    <row r="870" spans="1:9">
      <c r="A870" s="165" t="s">
        <v>29</v>
      </c>
      <c r="B870" s="165" t="s">
        <v>29</v>
      </c>
      <c r="C870" s="165" t="s">
        <v>29</v>
      </c>
      <c r="D870" s="166" t="s">
        <v>29</v>
      </c>
      <c r="E870" s="165" t="s">
        <v>29</v>
      </c>
      <c r="F870" s="165" t="s">
        <v>29</v>
      </c>
      <c r="G870" s="167" t="s">
        <v>29</v>
      </c>
      <c r="H870" s="167" t="s">
        <v>29</v>
      </c>
      <c r="I870" s="168" t="s">
        <v>29</v>
      </c>
    </row>
    <row r="871" spans="1:9" ht="75">
      <c r="A871" s="177" t="s">
        <v>968</v>
      </c>
      <c r="B871" s="177" t="s">
        <v>99</v>
      </c>
      <c r="C871" s="177" t="s">
        <v>1171</v>
      </c>
      <c r="D871" s="178" t="s">
        <v>958</v>
      </c>
      <c r="E871" s="177" t="s">
        <v>18</v>
      </c>
      <c r="F871" s="177" t="s">
        <v>260</v>
      </c>
      <c r="G871" s="179">
        <f>SUM(H872:H873)</f>
        <v>11.97</v>
      </c>
      <c r="H871" s="179">
        <f>TRUNC(G871 * 1, 2)</f>
        <v>11.97</v>
      </c>
      <c r="I871" s="180"/>
    </row>
    <row r="872" spans="1:9" ht="60">
      <c r="A872" s="161" t="s">
        <v>15</v>
      </c>
      <c r="B872" s="161" t="s">
        <v>99</v>
      </c>
      <c r="C872" s="161" t="s">
        <v>1167</v>
      </c>
      <c r="D872" s="162" t="s">
        <v>1168</v>
      </c>
      <c r="E872" s="161" t="s">
        <v>227</v>
      </c>
      <c r="F872" s="161" t="s">
        <v>997</v>
      </c>
      <c r="G872" s="163">
        <v>756016.74</v>
      </c>
      <c r="H872" s="163">
        <f>TRUNC(F872*G872,2)</f>
        <v>10.65</v>
      </c>
      <c r="I872" s="164"/>
    </row>
    <row r="873" spans="1:9" ht="75">
      <c r="A873" s="161" t="s">
        <v>15</v>
      </c>
      <c r="B873" s="161" t="s">
        <v>99</v>
      </c>
      <c r="C873" s="161" t="s">
        <v>1169</v>
      </c>
      <c r="D873" s="162" t="s">
        <v>1170</v>
      </c>
      <c r="E873" s="161" t="s">
        <v>227</v>
      </c>
      <c r="F873" s="161" t="s">
        <v>1152</v>
      </c>
      <c r="G873" s="163">
        <v>91750</v>
      </c>
      <c r="H873" s="163">
        <f>TRUNC(F873*G873,2)</f>
        <v>1.32</v>
      </c>
      <c r="I873" s="164"/>
    </row>
    <row r="874" spans="1:9">
      <c r="A874" s="165" t="s">
        <v>29</v>
      </c>
      <c r="B874" s="165" t="s">
        <v>29</v>
      </c>
      <c r="C874" s="165" t="s">
        <v>29</v>
      </c>
      <c r="D874" s="166" t="s">
        <v>29</v>
      </c>
      <c r="E874" s="165" t="s">
        <v>29</v>
      </c>
      <c r="F874" s="165" t="s">
        <v>29</v>
      </c>
      <c r="G874" s="167" t="s">
        <v>29</v>
      </c>
      <c r="H874" s="167" t="s">
        <v>29</v>
      </c>
      <c r="I874" s="168" t="s">
        <v>29</v>
      </c>
    </row>
    <row r="875" spans="1:9" ht="75">
      <c r="A875" s="177" t="s">
        <v>968</v>
      </c>
      <c r="B875" s="177" t="s">
        <v>99</v>
      </c>
      <c r="C875" s="177" t="s">
        <v>1173</v>
      </c>
      <c r="D875" s="178" t="s">
        <v>960</v>
      </c>
      <c r="E875" s="177" t="s">
        <v>18</v>
      </c>
      <c r="F875" s="177" t="s">
        <v>260</v>
      </c>
      <c r="G875" s="179">
        <f>SUM(H876:H877)</f>
        <v>30.98</v>
      </c>
      <c r="H875" s="179">
        <f>TRUNC(G875 * 1, 2)</f>
        <v>30.98</v>
      </c>
      <c r="I875" s="180"/>
    </row>
    <row r="876" spans="1:9" ht="60">
      <c r="A876" s="161" t="s">
        <v>15</v>
      </c>
      <c r="B876" s="161" t="s">
        <v>99</v>
      </c>
      <c r="C876" s="161" t="s">
        <v>1167</v>
      </c>
      <c r="D876" s="162" t="s">
        <v>1168</v>
      </c>
      <c r="E876" s="161" t="s">
        <v>227</v>
      </c>
      <c r="F876" s="161" t="s">
        <v>1154</v>
      </c>
      <c r="G876" s="163">
        <v>756016.74</v>
      </c>
      <c r="H876" s="163">
        <f>TRUNC(F876*G876,2)</f>
        <v>25.93</v>
      </c>
      <c r="I876" s="164"/>
    </row>
    <row r="877" spans="1:9" ht="75">
      <c r="A877" s="161" t="s">
        <v>15</v>
      </c>
      <c r="B877" s="161" t="s">
        <v>99</v>
      </c>
      <c r="C877" s="161" t="s">
        <v>1169</v>
      </c>
      <c r="D877" s="162" t="s">
        <v>1170</v>
      </c>
      <c r="E877" s="161" t="s">
        <v>227</v>
      </c>
      <c r="F877" s="161" t="s">
        <v>1155</v>
      </c>
      <c r="G877" s="163">
        <v>91750</v>
      </c>
      <c r="H877" s="163">
        <f>TRUNC(F877*G877,2)</f>
        <v>5.05</v>
      </c>
      <c r="I877" s="164"/>
    </row>
    <row r="878" spans="1:9">
      <c r="A878" s="165" t="s">
        <v>29</v>
      </c>
      <c r="B878" s="165" t="s">
        <v>29</v>
      </c>
      <c r="C878" s="165" t="s">
        <v>29</v>
      </c>
      <c r="D878" s="166" t="s">
        <v>29</v>
      </c>
      <c r="E878" s="165" t="s">
        <v>29</v>
      </c>
      <c r="F878" s="165" t="s">
        <v>29</v>
      </c>
      <c r="G878" s="167" t="s">
        <v>29</v>
      </c>
      <c r="H878" s="167" t="s">
        <v>29</v>
      </c>
      <c r="I878" s="168" t="s">
        <v>29</v>
      </c>
    </row>
    <row r="879" spans="1:9" ht="30">
      <c r="A879" s="177" t="s">
        <v>968</v>
      </c>
      <c r="B879" s="177" t="s">
        <v>99</v>
      </c>
      <c r="C879" s="177" t="s">
        <v>1174</v>
      </c>
      <c r="D879" s="178" t="s">
        <v>962</v>
      </c>
      <c r="E879" s="177" t="s">
        <v>18</v>
      </c>
      <c r="F879" s="177" t="s">
        <v>260</v>
      </c>
      <c r="G879" s="179">
        <f>SUM(H880:H887)</f>
        <v>39.370000000000005</v>
      </c>
      <c r="H879" s="179">
        <f>TRUNC(G879 * 1, 2)</f>
        <v>39.369999999999997</v>
      </c>
      <c r="I879" s="180"/>
    </row>
    <row r="880" spans="1:9" ht="45">
      <c r="A880" s="161" t="s">
        <v>976</v>
      </c>
      <c r="B880" s="161" t="s">
        <v>99</v>
      </c>
      <c r="C880" s="161" t="s">
        <v>1175</v>
      </c>
      <c r="D880" s="162" t="s">
        <v>1176</v>
      </c>
      <c r="E880" s="161" t="s">
        <v>18</v>
      </c>
      <c r="F880" s="161" t="s">
        <v>24</v>
      </c>
      <c r="G880" s="163">
        <v>0.15</v>
      </c>
      <c r="H880" s="163">
        <f t="shared" ref="H880:H887" si="32">TRUNC(F880*G880,2)</f>
        <v>0.15</v>
      </c>
      <c r="I880" s="164" t="str">
        <f>IFERROR(IF(ROUND(G880, 2) &lt;&gt; ROUND(VLOOKUP("C"&amp;C880,C:G, 5, FALSE), 2), "VALOR AUXILIAR DIVERGENTE", "OK"), "NÃO ENCONTRADO")</f>
        <v>OK</v>
      </c>
    </row>
    <row r="881" spans="1:9" ht="30">
      <c r="A881" s="161" t="s">
        <v>15</v>
      </c>
      <c r="B881" s="161" t="s">
        <v>99</v>
      </c>
      <c r="C881" s="161" t="s">
        <v>907</v>
      </c>
      <c r="D881" s="162" t="s">
        <v>908</v>
      </c>
      <c r="E881" s="161" t="s">
        <v>18</v>
      </c>
      <c r="F881" s="161" t="s">
        <v>24</v>
      </c>
      <c r="G881" s="163">
        <v>0.92</v>
      </c>
      <c r="H881" s="163">
        <f t="shared" si="32"/>
        <v>0.92</v>
      </c>
      <c r="I881" s="164"/>
    </row>
    <row r="882" spans="1:9" ht="45">
      <c r="A882" s="161" t="s">
        <v>15</v>
      </c>
      <c r="B882" s="161" t="s">
        <v>99</v>
      </c>
      <c r="C882" s="161" t="s">
        <v>909</v>
      </c>
      <c r="D882" s="162" t="s">
        <v>910</v>
      </c>
      <c r="E882" s="161" t="s">
        <v>18</v>
      </c>
      <c r="F882" s="161" t="s">
        <v>24</v>
      </c>
      <c r="G882" s="163">
        <v>0.02</v>
      </c>
      <c r="H882" s="163">
        <f t="shared" si="32"/>
        <v>0.02</v>
      </c>
      <c r="I882" s="164"/>
    </row>
    <row r="883" spans="1:9" ht="30">
      <c r="A883" s="161" t="s">
        <v>15</v>
      </c>
      <c r="B883" s="161" t="s">
        <v>99</v>
      </c>
      <c r="C883" s="161" t="s">
        <v>694</v>
      </c>
      <c r="D883" s="162" t="s">
        <v>695</v>
      </c>
      <c r="E883" s="161" t="s">
        <v>18</v>
      </c>
      <c r="F883" s="161" t="s">
        <v>24</v>
      </c>
      <c r="G883" s="163">
        <v>0.11</v>
      </c>
      <c r="H883" s="163">
        <f t="shared" si="32"/>
        <v>0.11</v>
      </c>
      <c r="I883" s="164"/>
    </row>
    <row r="884" spans="1:9" ht="30">
      <c r="A884" s="161" t="s">
        <v>15</v>
      </c>
      <c r="B884" s="161" t="s">
        <v>99</v>
      </c>
      <c r="C884" s="161" t="s">
        <v>696</v>
      </c>
      <c r="D884" s="162" t="s">
        <v>697</v>
      </c>
      <c r="E884" s="161" t="s">
        <v>18</v>
      </c>
      <c r="F884" s="161" t="s">
        <v>24</v>
      </c>
      <c r="G884" s="163">
        <v>1.43</v>
      </c>
      <c r="H884" s="163">
        <f t="shared" si="32"/>
        <v>1.43</v>
      </c>
      <c r="I884" s="164"/>
    </row>
    <row r="885" spans="1:9" ht="30">
      <c r="A885" s="161" t="s">
        <v>15</v>
      </c>
      <c r="B885" s="161" t="s">
        <v>99</v>
      </c>
      <c r="C885" s="161" t="s">
        <v>698</v>
      </c>
      <c r="D885" s="162" t="s">
        <v>699</v>
      </c>
      <c r="E885" s="161" t="s">
        <v>18</v>
      </c>
      <c r="F885" s="161" t="s">
        <v>24</v>
      </c>
      <c r="G885" s="163">
        <v>1.07</v>
      </c>
      <c r="H885" s="163">
        <f t="shared" si="32"/>
        <v>1.07</v>
      </c>
      <c r="I885" s="164"/>
    </row>
    <row r="886" spans="1:9" ht="30">
      <c r="A886" s="161" t="s">
        <v>15</v>
      </c>
      <c r="B886" s="161" t="s">
        <v>99</v>
      </c>
      <c r="C886" s="161" t="s">
        <v>700</v>
      </c>
      <c r="D886" s="162" t="s">
        <v>701</v>
      </c>
      <c r="E886" s="161" t="s">
        <v>18</v>
      </c>
      <c r="F886" s="161" t="s">
        <v>24</v>
      </c>
      <c r="G886" s="163">
        <v>4.4800000000000004</v>
      </c>
      <c r="H886" s="163">
        <f t="shared" si="32"/>
        <v>4.4800000000000004</v>
      </c>
      <c r="I886" s="164"/>
    </row>
    <row r="887" spans="1:9">
      <c r="A887" s="161" t="s">
        <v>15</v>
      </c>
      <c r="B887" s="161" t="s">
        <v>99</v>
      </c>
      <c r="C887" s="161" t="s">
        <v>1177</v>
      </c>
      <c r="D887" s="162" t="s">
        <v>1178</v>
      </c>
      <c r="E887" s="161" t="s">
        <v>18</v>
      </c>
      <c r="F887" s="161" t="s">
        <v>24</v>
      </c>
      <c r="G887" s="163">
        <v>31.19</v>
      </c>
      <c r="H887" s="163">
        <f t="shared" si="32"/>
        <v>31.19</v>
      </c>
      <c r="I887" s="164"/>
    </row>
    <row r="888" spans="1:9">
      <c r="A888" s="165" t="s">
        <v>29</v>
      </c>
      <c r="B888" s="165" t="s">
        <v>29</v>
      </c>
      <c r="C888" s="165" t="s">
        <v>29</v>
      </c>
      <c r="D888" s="166" t="s">
        <v>29</v>
      </c>
      <c r="E888" s="165" t="s">
        <v>29</v>
      </c>
      <c r="F888" s="165" t="s">
        <v>29</v>
      </c>
      <c r="G888" s="167" t="s">
        <v>29</v>
      </c>
      <c r="H888" s="167" t="s">
        <v>29</v>
      </c>
      <c r="I888" s="168" t="s">
        <v>29</v>
      </c>
    </row>
    <row r="889" spans="1:9" ht="75">
      <c r="A889" s="177" t="s">
        <v>968</v>
      </c>
      <c r="B889" s="177" t="s">
        <v>99</v>
      </c>
      <c r="C889" s="177" t="s">
        <v>1179</v>
      </c>
      <c r="D889" s="178" t="s">
        <v>965</v>
      </c>
      <c r="E889" s="177" t="s">
        <v>18</v>
      </c>
      <c r="F889" s="177" t="s">
        <v>260</v>
      </c>
      <c r="G889" s="179">
        <f>SUM(H890)</f>
        <v>208.07</v>
      </c>
      <c r="H889" s="179">
        <f>TRUNC(G889 * 1, 2)</f>
        <v>208.07</v>
      </c>
      <c r="I889" s="180"/>
    </row>
    <row r="890" spans="1:9" ht="30">
      <c r="A890" s="161" t="s">
        <v>15</v>
      </c>
      <c r="B890" s="161" t="s">
        <v>99</v>
      </c>
      <c r="C890" s="161" t="s">
        <v>982</v>
      </c>
      <c r="D890" s="162" t="s">
        <v>983</v>
      </c>
      <c r="E890" s="161" t="s">
        <v>241</v>
      </c>
      <c r="F890" s="161" t="s">
        <v>1180</v>
      </c>
      <c r="G890" s="163">
        <v>6.47</v>
      </c>
      <c r="H890" s="163">
        <f>TRUNC(F890*G890,2)</f>
        <v>208.07</v>
      </c>
      <c r="I890" s="164"/>
    </row>
    <row r="891" spans="1:9">
      <c r="A891" s="165" t="s">
        <v>29</v>
      </c>
      <c r="B891" s="165" t="s">
        <v>29</v>
      </c>
      <c r="C891" s="165" t="s">
        <v>29</v>
      </c>
      <c r="D891" s="166" t="s">
        <v>29</v>
      </c>
      <c r="E891" s="165" t="s">
        <v>29</v>
      </c>
      <c r="F891" s="165" t="s">
        <v>29</v>
      </c>
      <c r="G891" s="167" t="s">
        <v>29</v>
      </c>
      <c r="H891" s="167" t="s">
        <v>29</v>
      </c>
      <c r="I891" s="168" t="s">
        <v>29</v>
      </c>
    </row>
    <row r="892" spans="1:9" ht="75">
      <c r="A892" s="177" t="s">
        <v>968</v>
      </c>
      <c r="B892" s="177" t="s">
        <v>99</v>
      </c>
      <c r="C892" s="177" t="s">
        <v>1181</v>
      </c>
      <c r="D892" s="178" t="s">
        <v>967</v>
      </c>
      <c r="E892" s="177" t="s">
        <v>18</v>
      </c>
      <c r="F892" s="177" t="s">
        <v>260</v>
      </c>
      <c r="G892" s="179">
        <f>SUM(H893:H894)</f>
        <v>54.93</v>
      </c>
      <c r="H892" s="179">
        <f>TRUNC(G892 * 1, 2)</f>
        <v>54.93</v>
      </c>
      <c r="I892" s="180"/>
    </row>
    <row r="893" spans="1:9" ht="60">
      <c r="A893" s="161" t="s">
        <v>15</v>
      </c>
      <c r="B893" s="161" t="s">
        <v>99</v>
      </c>
      <c r="C893" s="161" t="s">
        <v>1167</v>
      </c>
      <c r="D893" s="162" t="s">
        <v>1168</v>
      </c>
      <c r="E893" s="161" t="s">
        <v>227</v>
      </c>
      <c r="F893" s="161" t="s">
        <v>1164</v>
      </c>
      <c r="G893" s="163">
        <v>756016.74</v>
      </c>
      <c r="H893" s="163">
        <f>TRUNC(F893*G893,2)</f>
        <v>48.61</v>
      </c>
      <c r="I893" s="164"/>
    </row>
    <row r="894" spans="1:9" ht="75">
      <c r="A894" s="161" t="s">
        <v>15</v>
      </c>
      <c r="B894" s="161" t="s">
        <v>99</v>
      </c>
      <c r="C894" s="161" t="s">
        <v>1169</v>
      </c>
      <c r="D894" s="162" t="s">
        <v>1170</v>
      </c>
      <c r="E894" s="161" t="s">
        <v>227</v>
      </c>
      <c r="F894" s="161" t="s">
        <v>1165</v>
      </c>
      <c r="G894" s="163">
        <v>91750</v>
      </c>
      <c r="H894" s="163">
        <f>TRUNC(F894*G894,2)</f>
        <v>6.32</v>
      </c>
      <c r="I894" s="164"/>
    </row>
    <row r="895" spans="1:9">
      <c r="A895" s="165" t="s">
        <v>29</v>
      </c>
      <c r="B895" s="165" t="s">
        <v>29</v>
      </c>
      <c r="C895" s="165" t="s">
        <v>29</v>
      </c>
      <c r="D895" s="166" t="s">
        <v>29</v>
      </c>
      <c r="E895" s="165" t="s">
        <v>29</v>
      </c>
      <c r="F895" s="165" t="s">
        <v>29</v>
      </c>
      <c r="G895" s="167" t="s">
        <v>29</v>
      </c>
      <c r="H895" s="167" t="s">
        <v>29</v>
      </c>
      <c r="I895" s="168" t="s">
        <v>29</v>
      </c>
    </row>
    <row r="896" spans="1:9" ht="30">
      <c r="A896" s="177" t="s">
        <v>1182</v>
      </c>
      <c r="B896" s="177" t="s">
        <v>99</v>
      </c>
      <c r="C896" s="177" t="s">
        <v>1183</v>
      </c>
      <c r="D896" s="178" t="s">
        <v>978</v>
      </c>
      <c r="E896" s="177" t="s">
        <v>18</v>
      </c>
      <c r="F896" s="177" t="s">
        <v>260</v>
      </c>
      <c r="G896" s="179">
        <f>SUM(H897)</f>
        <v>0.36</v>
      </c>
      <c r="H896" s="179">
        <f>TRUNC(G896 * 1, 2)</f>
        <v>0.36</v>
      </c>
      <c r="I896" s="180"/>
    </row>
    <row r="897" spans="1:9" ht="30">
      <c r="A897" s="161" t="s">
        <v>15</v>
      </c>
      <c r="B897" s="161" t="s">
        <v>99</v>
      </c>
      <c r="C897" s="161" t="s">
        <v>979</v>
      </c>
      <c r="D897" s="162" t="s">
        <v>980</v>
      </c>
      <c r="E897" s="161" t="s">
        <v>18</v>
      </c>
      <c r="F897" s="161" t="s">
        <v>1143</v>
      </c>
      <c r="G897" s="163">
        <v>31.6</v>
      </c>
      <c r="H897" s="163">
        <f>TRUNC(F897*G897,2)</f>
        <v>0.36</v>
      </c>
      <c r="I897" s="164"/>
    </row>
    <row r="898" spans="1:9">
      <c r="A898" s="165" t="s">
        <v>29</v>
      </c>
      <c r="B898" s="165" t="s">
        <v>29</v>
      </c>
      <c r="C898" s="165" t="s">
        <v>29</v>
      </c>
      <c r="D898" s="166" t="s">
        <v>29</v>
      </c>
      <c r="E898" s="165" t="s">
        <v>29</v>
      </c>
      <c r="F898" s="165" t="s">
        <v>29</v>
      </c>
      <c r="G898" s="167" t="s">
        <v>29</v>
      </c>
      <c r="H898" s="167" t="s">
        <v>29</v>
      </c>
      <c r="I898" s="168" t="s">
        <v>29</v>
      </c>
    </row>
    <row r="899" spans="1:9" ht="45">
      <c r="A899" s="177" t="s">
        <v>1182</v>
      </c>
      <c r="B899" s="177" t="s">
        <v>99</v>
      </c>
      <c r="C899" s="177" t="s">
        <v>1184</v>
      </c>
      <c r="D899" s="178" t="s">
        <v>1004</v>
      </c>
      <c r="E899" s="177" t="s">
        <v>18</v>
      </c>
      <c r="F899" s="177" t="s">
        <v>260</v>
      </c>
      <c r="G899" s="179">
        <f>SUM(H900)</f>
        <v>0.16</v>
      </c>
      <c r="H899" s="179">
        <f>TRUNC(G899 * 1, 2)</f>
        <v>0.16</v>
      </c>
      <c r="I899" s="180"/>
    </row>
    <row r="900" spans="1:9">
      <c r="A900" s="161" t="s">
        <v>15</v>
      </c>
      <c r="B900" s="161" t="s">
        <v>99</v>
      </c>
      <c r="C900" s="161" t="s">
        <v>1005</v>
      </c>
      <c r="D900" s="162" t="s">
        <v>1006</v>
      </c>
      <c r="E900" s="161" t="s">
        <v>18</v>
      </c>
      <c r="F900" s="161" t="s">
        <v>988</v>
      </c>
      <c r="G900" s="163">
        <v>32.4</v>
      </c>
      <c r="H900" s="163">
        <f>TRUNC(F900*G900,2)</f>
        <v>0.16</v>
      </c>
      <c r="I900" s="164"/>
    </row>
    <row r="901" spans="1:9">
      <c r="A901" s="165" t="s">
        <v>29</v>
      </c>
      <c r="B901" s="165" t="s">
        <v>29</v>
      </c>
      <c r="C901" s="165" t="s">
        <v>29</v>
      </c>
      <c r="D901" s="166" t="s">
        <v>29</v>
      </c>
      <c r="E901" s="165" t="s">
        <v>29</v>
      </c>
      <c r="F901" s="165" t="s">
        <v>29</v>
      </c>
      <c r="G901" s="167" t="s">
        <v>29</v>
      </c>
      <c r="H901" s="167" t="s">
        <v>29</v>
      </c>
      <c r="I901" s="168" t="s">
        <v>29</v>
      </c>
    </row>
    <row r="902" spans="1:9" ht="45">
      <c r="A902" s="177" t="s">
        <v>1182</v>
      </c>
      <c r="B902" s="177" t="s">
        <v>99</v>
      </c>
      <c r="C902" s="177" t="s">
        <v>1185</v>
      </c>
      <c r="D902" s="178" t="s">
        <v>1021</v>
      </c>
      <c r="E902" s="177" t="s">
        <v>18</v>
      </c>
      <c r="F902" s="177" t="s">
        <v>260</v>
      </c>
      <c r="G902" s="179">
        <f>SUM(H903)</f>
        <v>0.45</v>
      </c>
      <c r="H902" s="179">
        <f>TRUNC(G902 * 1, 2)</f>
        <v>0.45</v>
      </c>
      <c r="I902" s="180"/>
    </row>
    <row r="903" spans="1:9">
      <c r="A903" s="161" t="s">
        <v>15</v>
      </c>
      <c r="B903" s="161" t="s">
        <v>99</v>
      </c>
      <c r="C903" s="161" t="s">
        <v>1022</v>
      </c>
      <c r="D903" s="162" t="s">
        <v>1023</v>
      </c>
      <c r="E903" s="161" t="s">
        <v>18</v>
      </c>
      <c r="F903" s="161" t="s">
        <v>1143</v>
      </c>
      <c r="G903" s="163">
        <v>39.299999999999997</v>
      </c>
      <c r="H903" s="163">
        <f>TRUNC(F903*G903,2)</f>
        <v>0.45</v>
      </c>
      <c r="I903" s="164"/>
    </row>
    <row r="904" spans="1:9">
      <c r="A904" s="165" t="s">
        <v>29</v>
      </c>
      <c r="B904" s="165" t="s">
        <v>29</v>
      </c>
      <c r="C904" s="165" t="s">
        <v>29</v>
      </c>
      <c r="D904" s="166" t="s">
        <v>29</v>
      </c>
      <c r="E904" s="165" t="s">
        <v>29</v>
      </c>
      <c r="F904" s="165" t="s">
        <v>29</v>
      </c>
      <c r="G904" s="167" t="s">
        <v>29</v>
      </c>
      <c r="H904" s="167" t="s">
        <v>29</v>
      </c>
      <c r="I904" s="168" t="s">
        <v>29</v>
      </c>
    </row>
    <row r="905" spans="1:9" ht="45">
      <c r="A905" s="177" t="s">
        <v>1182</v>
      </c>
      <c r="B905" s="177" t="s">
        <v>99</v>
      </c>
      <c r="C905" s="177" t="s">
        <v>1186</v>
      </c>
      <c r="D905" s="178" t="s">
        <v>1061</v>
      </c>
      <c r="E905" s="177" t="s">
        <v>18</v>
      </c>
      <c r="F905" s="177" t="s">
        <v>260</v>
      </c>
      <c r="G905" s="179">
        <f>SUM(H906)</f>
        <v>0.36</v>
      </c>
      <c r="H905" s="179">
        <f>TRUNC(G905 * 1, 2)</f>
        <v>0.36</v>
      </c>
      <c r="I905" s="180"/>
    </row>
    <row r="906" spans="1:9" ht="30">
      <c r="A906" s="161" t="s">
        <v>15</v>
      </c>
      <c r="B906" s="161" t="s">
        <v>99</v>
      </c>
      <c r="C906" s="161" t="s">
        <v>979</v>
      </c>
      <c r="D906" s="162" t="s">
        <v>980</v>
      </c>
      <c r="E906" s="161" t="s">
        <v>18</v>
      </c>
      <c r="F906" s="161" t="s">
        <v>1143</v>
      </c>
      <c r="G906" s="163">
        <v>31.6</v>
      </c>
      <c r="H906" s="163">
        <f>TRUNC(F906*G906,2)</f>
        <v>0.36</v>
      </c>
      <c r="I906" s="164"/>
    </row>
    <row r="907" spans="1:9">
      <c r="A907" s="165" t="s">
        <v>29</v>
      </c>
      <c r="B907" s="165" t="s">
        <v>29</v>
      </c>
      <c r="C907" s="165" t="s">
        <v>29</v>
      </c>
      <c r="D907" s="166" t="s">
        <v>29</v>
      </c>
      <c r="E907" s="165" t="s">
        <v>29</v>
      </c>
      <c r="F907" s="165" t="s">
        <v>29</v>
      </c>
      <c r="G907" s="167" t="s">
        <v>29</v>
      </c>
      <c r="H907" s="167" t="s">
        <v>29</v>
      </c>
      <c r="I907" s="168" t="s">
        <v>29</v>
      </c>
    </row>
    <row r="908" spans="1:9" ht="60">
      <c r="A908" s="177" t="s">
        <v>1182</v>
      </c>
      <c r="B908" s="177" t="s">
        <v>99</v>
      </c>
      <c r="C908" s="177" t="s">
        <v>1187</v>
      </c>
      <c r="D908" s="178" t="s">
        <v>1064</v>
      </c>
      <c r="E908" s="177" t="s">
        <v>112</v>
      </c>
      <c r="F908" s="177" t="s">
        <v>260</v>
      </c>
      <c r="G908" s="179">
        <f>SUM(H909:H910)</f>
        <v>1.78</v>
      </c>
      <c r="H908" s="179">
        <f>TRUNC(G908 * 1, 2)</f>
        <v>1.78</v>
      </c>
      <c r="I908" s="180"/>
    </row>
    <row r="909" spans="1:9" ht="60">
      <c r="A909" s="161" t="s">
        <v>1188</v>
      </c>
      <c r="B909" s="161" t="s">
        <v>99</v>
      </c>
      <c r="C909" s="161" t="s">
        <v>1189</v>
      </c>
      <c r="D909" s="162" t="s">
        <v>1190</v>
      </c>
      <c r="E909" s="161" t="s">
        <v>18</v>
      </c>
      <c r="F909" s="161" t="s">
        <v>24</v>
      </c>
      <c r="G909" s="163">
        <v>0.33</v>
      </c>
      <c r="H909" s="163">
        <f>TRUNC(F909*G909,2)</f>
        <v>0.33</v>
      </c>
      <c r="I909" s="164" t="str">
        <f>IFERROR(IF(ROUND(G909, 2) &lt;&gt; ROUND(VLOOKUP("C"&amp;C909,C:G, 5, FALSE), 2), "VALOR AUXILIAR DIVERGENTE", "OK"), "NÃO ENCONTRADO")</f>
        <v>OK</v>
      </c>
    </row>
    <row r="910" spans="1:9" ht="60">
      <c r="A910" s="161" t="s">
        <v>1188</v>
      </c>
      <c r="B910" s="161" t="s">
        <v>99</v>
      </c>
      <c r="C910" s="161" t="s">
        <v>1192</v>
      </c>
      <c r="D910" s="162" t="s">
        <v>1193</v>
      </c>
      <c r="E910" s="161" t="s">
        <v>18</v>
      </c>
      <c r="F910" s="161" t="s">
        <v>24</v>
      </c>
      <c r="G910" s="163">
        <v>1.45</v>
      </c>
      <c r="H910" s="163">
        <f>TRUNC(F910*G910,2)</f>
        <v>1.45</v>
      </c>
      <c r="I910" s="164" t="str">
        <f>IFERROR(IF(ROUND(G910, 2) &lt;&gt; ROUND(VLOOKUP("C"&amp;C910,C:G, 5, FALSE), 2), "VALOR AUXILIAR DIVERGENTE", "OK"), "NÃO ENCONTRADO")</f>
        <v>OK</v>
      </c>
    </row>
    <row r="911" spans="1:9">
      <c r="A911" s="165" t="s">
        <v>29</v>
      </c>
      <c r="B911" s="165" t="s">
        <v>29</v>
      </c>
      <c r="C911" s="165" t="s">
        <v>29</v>
      </c>
      <c r="D911" s="166" t="s">
        <v>29</v>
      </c>
      <c r="E911" s="165" t="s">
        <v>29</v>
      </c>
      <c r="F911" s="165" t="s">
        <v>29</v>
      </c>
      <c r="G911" s="167" t="s">
        <v>29</v>
      </c>
      <c r="H911" s="167" t="s">
        <v>29</v>
      </c>
      <c r="I911" s="168" t="s">
        <v>29</v>
      </c>
    </row>
    <row r="912" spans="1:9" ht="60">
      <c r="A912" s="177" t="s">
        <v>1182</v>
      </c>
      <c r="B912" s="177" t="s">
        <v>99</v>
      </c>
      <c r="C912" s="177" t="s">
        <v>1194</v>
      </c>
      <c r="D912" s="178" t="s">
        <v>1067</v>
      </c>
      <c r="E912" s="177" t="s">
        <v>107</v>
      </c>
      <c r="F912" s="177" t="s">
        <v>260</v>
      </c>
      <c r="G912" s="179">
        <f>SUM(H913:H916)</f>
        <v>5.54</v>
      </c>
      <c r="H912" s="179">
        <f>TRUNC(G912 * 1, 2)</f>
        <v>5.54</v>
      </c>
      <c r="I912" s="180"/>
    </row>
    <row r="913" spans="1:9" ht="60">
      <c r="A913" s="161" t="s">
        <v>1188</v>
      </c>
      <c r="B913" s="161" t="s">
        <v>99</v>
      </c>
      <c r="C913" s="161" t="s">
        <v>1195</v>
      </c>
      <c r="D913" s="162" t="s">
        <v>1196</v>
      </c>
      <c r="E913" s="161" t="s">
        <v>18</v>
      </c>
      <c r="F913" s="161" t="s">
        <v>24</v>
      </c>
      <c r="G913" s="163">
        <v>2.17</v>
      </c>
      <c r="H913" s="163">
        <f>TRUNC(F913*G913,2)</f>
        <v>2.17</v>
      </c>
      <c r="I913" s="164" t="str">
        <f>IFERROR(IF(ROUND(G913, 2) &lt;&gt; ROUND(VLOOKUP("C"&amp;C913,C:G, 5, FALSE), 2), "VALOR AUXILIAR DIVERGENTE", "OK"), "NÃO ENCONTRADO")</f>
        <v>OK</v>
      </c>
    </row>
    <row r="914" spans="1:9" ht="60">
      <c r="A914" s="161" t="s">
        <v>1188</v>
      </c>
      <c r="B914" s="161" t="s">
        <v>99</v>
      </c>
      <c r="C914" s="161" t="s">
        <v>1197</v>
      </c>
      <c r="D914" s="162" t="s">
        <v>1198</v>
      </c>
      <c r="E914" s="161" t="s">
        <v>18</v>
      </c>
      <c r="F914" s="161" t="s">
        <v>24</v>
      </c>
      <c r="G914" s="163">
        <v>1.59</v>
      </c>
      <c r="H914" s="163">
        <f>TRUNC(F914*G914,2)</f>
        <v>1.59</v>
      </c>
      <c r="I914" s="164" t="str">
        <f>IFERROR(IF(ROUND(G914, 2) &lt;&gt; ROUND(VLOOKUP("C"&amp;C914,C:G, 5, FALSE), 2), "VALOR AUXILIAR DIVERGENTE", "OK"), "NÃO ENCONTRADO")</f>
        <v>OK</v>
      </c>
    </row>
    <row r="915" spans="1:9" ht="60">
      <c r="A915" s="161" t="s">
        <v>1188</v>
      </c>
      <c r="B915" s="161" t="s">
        <v>99</v>
      </c>
      <c r="C915" s="161" t="s">
        <v>1189</v>
      </c>
      <c r="D915" s="162" t="s">
        <v>1190</v>
      </c>
      <c r="E915" s="161" t="s">
        <v>18</v>
      </c>
      <c r="F915" s="161" t="s">
        <v>24</v>
      </c>
      <c r="G915" s="163">
        <v>0.33</v>
      </c>
      <c r="H915" s="163">
        <f>TRUNC(F915*G915,2)</f>
        <v>0.33</v>
      </c>
      <c r="I915" s="164" t="str">
        <f>IFERROR(IF(ROUND(G915, 2) &lt;&gt; ROUND(VLOOKUP("C"&amp;C915,C:G, 5, FALSE), 2), "VALOR AUXILIAR DIVERGENTE", "OK"), "NÃO ENCONTRADO")</f>
        <v>OK</v>
      </c>
    </row>
    <row r="916" spans="1:9" ht="60">
      <c r="A916" s="161" t="s">
        <v>1188</v>
      </c>
      <c r="B916" s="161" t="s">
        <v>99</v>
      </c>
      <c r="C916" s="161" t="s">
        <v>1192</v>
      </c>
      <c r="D916" s="162" t="s">
        <v>1193</v>
      </c>
      <c r="E916" s="161" t="s">
        <v>18</v>
      </c>
      <c r="F916" s="161" t="s">
        <v>24</v>
      </c>
      <c r="G916" s="163">
        <v>1.45</v>
      </c>
      <c r="H916" s="163">
        <f>TRUNC(F916*G916,2)</f>
        <v>1.45</v>
      </c>
      <c r="I916" s="164" t="str">
        <f>IFERROR(IF(ROUND(G916, 2) &lt;&gt; ROUND(VLOOKUP("C"&amp;C916,C:G, 5, FALSE), 2), "VALOR AUXILIAR DIVERGENTE", "OK"), "NÃO ENCONTRADO")</f>
        <v>OK</v>
      </c>
    </row>
    <row r="917" spans="1:9">
      <c r="A917" s="165" t="s">
        <v>29</v>
      </c>
      <c r="B917" s="165" t="s">
        <v>29</v>
      </c>
      <c r="C917" s="165" t="s">
        <v>29</v>
      </c>
      <c r="D917" s="166" t="s">
        <v>29</v>
      </c>
      <c r="E917" s="165" t="s">
        <v>29</v>
      </c>
      <c r="F917" s="165" t="s">
        <v>29</v>
      </c>
      <c r="G917" s="167" t="s">
        <v>29</v>
      </c>
      <c r="H917" s="167" t="s">
        <v>29</v>
      </c>
      <c r="I917" s="168" t="s">
        <v>29</v>
      </c>
    </row>
    <row r="918" spans="1:9" ht="30">
      <c r="A918" s="177" t="s">
        <v>1182</v>
      </c>
      <c r="B918" s="177" t="s">
        <v>99</v>
      </c>
      <c r="C918" s="177" t="s">
        <v>1199</v>
      </c>
      <c r="D918" s="178" t="s">
        <v>1076</v>
      </c>
      <c r="E918" s="177" t="s">
        <v>157</v>
      </c>
      <c r="F918" s="177" t="s">
        <v>260</v>
      </c>
      <c r="G918" s="179">
        <f>SUM(H919:H921)</f>
        <v>10.74</v>
      </c>
      <c r="H918" s="179">
        <f>TRUNC(G918 * 1, 2)</f>
        <v>10.74</v>
      </c>
      <c r="I918" s="180"/>
    </row>
    <row r="919" spans="1:9">
      <c r="A919" s="161" t="s">
        <v>1188</v>
      </c>
      <c r="B919" s="161" t="s">
        <v>99</v>
      </c>
      <c r="C919" s="161" t="s">
        <v>1077</v>
      </c>
      <c r="D919" s="162" t="s">
        <v>1078</v>
      </c>
      <c r="E919" s="161" t="s">
        <v>18</v>
      </c>
      <c r="F919" s="161" t="s">
        <v>1200</v>
      </c>
      <c r="G919" s="163">
        <v>36.99</v>
      </c>
      <c r="H919" s="163">
        <f>TRUNC(F919*G919,2)</f>
        <v>3.45</v>
      </c>
      <c r="I919" s="164" t="str">
        <f>IFERROR(IF(ROUND(G919, 2) &lt;&gt; ROUND(VLOOKUP("C"&amp;C919,C:G, 5, FALSE), 2), "VALOR AUXILIAR DIVERGENTE", "OK"), "NÃO ENCONTRADO")</f>
        <v>OK</v>
      </c>
    </row>
    <row r="920" spans="1:9" ht="30">
      <c r="A920" s="161" t="s">
        <v>1188</v>
      </c>
      <c r="B920" s="161" t="s">
        <v>99</v>
      </c>
      <c r="C920" s="161" t="s">
        <v>1080</v>
      </c>
      <c r="D920" s="162" t="s">
        <v>1081</v>
      </c>
      <c r="E920" s="161" t="s">
        <v>18</v>
      </c>
      <c r="F920" s="161" t="s">
        <v>1201</v>
      </c>
      <c r="G920" s="163">
        <v>34.64</v>
      </c>
      <c r="H920" s="163">
        <f>TRUNC(F920*G920,2)</f>
        <v>0.52</v>
      </c>
      <c r="I920" s="164" t="str">
        <f>IFERROR(IF(ROUND(G920, 2) &lt;&gt; ROUND(VLOOKUP("C"&amp;C920,C:G, 5, FALSE), 2), "VALOR AUXILIAR DIVERGENTE", "OK"), "NÃO ENCONTRADO")</f>
        <v>OK</v>
      </c>
    </row>
    <row r="921" spans="1:9" ht="30">
      <c r="A921" s="161" t="s">
        <v>15</v>
      </c>
      <c r="B921" s="161" t="s">
        <v>99</v>
      </c>
      <c r="C921" s="161" t="s">
        <v>1202</v>
      </c>
      <c r="D921" s="162" t="s">
        <v>1203</v>
      </c>
      <c r="E921" s="161" t="s">
        <v>157</v>
      </c>
      <c r="F921" s="161" t="s">
        <v>1204</v>
      </c>
      <c r="G921" s="163">
        <v>6.33</v>
      </c>
      <c r="H921" s="163">
        <f>TRUNC(F921*G921,2)</f>
        <v>6.77</v>
      </c>
      <c r="I921" s="164"/>
    </row>
    <row r="922" spans="1:9">
      <c r="A922" s="165" t="s">
        <v>29</v>
      </c>
      <c r="B922" s="165" t="s">
        <v>29</v>
      </c>
      <c r="C922" s="165" t="s">
        <v>29</v>
      </c>
      <c r="D922" s="166" t="s">
        <v>29</v>
      </c>
      <c r="E922" s="165" t="s">
        <v>29</v>
      </c>
      <c r="F922" s="165" t="s">
        <v>29</v>
      </c>
      <c r="G922" s="167" t="s">
        <v>29</v>
      </c>
      <c r="H922" s="167" t="s">
        <v>29</v>
      </c>
      <c r="I922" s="168" t="s">
        <v>29</v>
      </c>
    </row>
    <row r="923" spans="1:9">
      <c r="A923" s="177" t="s">
        <v>1182</v>
      </c>
      <c r="B923" s="177" t="s">
        <v>99</v>
      </c>
      <c r="C923" s="177" t="s">
        <v>1205</v>
      </c>
      <c r="D923" s="178" t="s">
        <v>1078</v>
      </c>
      <c r="E923" s="177" t="s">
        <v>18</v>
      </c>
      <c r="F923" s="177" t="s">
        <v>260</v>
      </c>
      <c r="G923" s="179">
        <f>SUM(H924:H931)</f>
        <v>36.99</v>
      </c>
      <c r="H923" s="179">
        <f>TRUNC(G923 * 1, 2)</f>
        <v>36.99</v>
      </c>
      <c r="I923" s="180"/>
    </row>
    <row r="924" spans="1:9" ht="30">
      <c r="A924" s="161" t="s">
        <v>1188</v>
      </c>
      <c r="B924" s="161" t="s">
        <v>99</v>
      </c>
      <c r="C924" s="161" t="s">
        <v>1206</v>
      </c>
      <c r="D924" s="162" t="s">
        <v>1207</v>
      </c>
      <c r="E924" s="161" t="s">
        <v>18</v>
      </c>
      <c r="F924" s="161" t="s">
        <v>24</v>
      </c>
      <c r="G924" s="163">
        <v>0.31</v>
      </c>
      <c r="H924" s="163">
        <f t="shared" ref="H924:H931" si="33">TRUNC(F924*G924,2)</f>
        <v>0.31</v>
      </c>
      <c r="I924" s="164" t="str">
        <f>IFERROR(IF(ROUND(G924, 2) &lt;&gt; ROUND(VLOOKUP("C"&amp;C924,C:G, 5, FALSE), 2), "VALOR AUXILIAR DIVERGENTE", "OK"), "NÃO ENCONTRADO")</f>
        <v>OK</v>
      </c>
    </row>
    <row r="925" spans="1:9" ht="30">
      <c r="A925" s="161" t="s">
        <v>15</v>
      </c>
      <c r="B925" s="161" t="s">
        <v>99</v>
      </c>
      <c r="C925" s="161" t="s">
        <v>690</v>
      </c>
      <c r="D925" s="162" t="s">
        <v>691</v>
      </c>
      <c r="E925" s="161" t="s">
        <v>18</v>
      </c>
      <c r="F925" s="161" t="s">
        <v>24</v>
      </c>
      <c r="G925" s="163">
        <v>1.47</v>
      </c>
      <c r="H925" s="163">
        <f t="shared" si="33"/>
        <v>1.47</v>
      </c>
      <c r="I925" s="164"/>
    </row>
    <row r="926" spans="1:9" ht="30">
      <c r="A926" s="161" t="s">
        <v>15</v>
      </c>
      <c r="B926" s="161" t="s">
        <v>99</v>
      </c>
      <c r="C926" s="161" t="s">
        <v>692</v>
      </c>
      <c r="D926" s="162" t="s">
        <v>693</v>
      </c>
      <c r="E926" s="161" t="s">
        <v>18</v>
      </c>
      <c r="F926" s="161" t="s">
        <v>24</v>
      </c>
      <c r="G926" s="163">
        <v>0.73</v>
      </c>
      <c r="H926" s="163">
        <f t="shared" si="33"/>
        <v>0.73</v>
      </c>
      <c r="I926" s="164"/>
    </row>
    <row r="927" spans="1:9" ht="30">
      <c r="A927" s="161" t="s">
        <v>15</v>
      </c>
      <c r="B927" s="161" t="s">
        <v>99</v>
      </c>
      <c r="C927" s="161" t="s">
        <v>694</v>
      </c>
      <c r="D927" s="162" t="s">
        <v>695</v>
      </c>
      <c r="E927" s="161" t="s">
        <v>18</v>
      </c>
      <c r="F927" s="161" t="s">
        <v>24</v>
      </c>
      <c r="G927" s="163">
        <v>0.11</v>
      </c>
      <c r="H927" s="163">
        <f t="shared" si="33"/>
        <v>0.11</v>
      </c>
      <c r="I927" s="164"/>
    </row>
    <row r="928" spans="1:9" ht="30">
      <c r="A928" s="161" t="s">
        <v>15</v>
      </c>
      <c r="B928" s="161" t="s">
        <v>99</v>
      </c>
      <c r="C928" s="161" t="s">
        <v>696</v>
      </c>
      <c r="D928" s="162" t="s">
        <v>697</v>
      </c>
      <c r="E928" s="161" t="s">
        <v>18</v>
      </c>
      <c r="F928" s="161" t="s">
        <v>24</v>
      </c>
      <c r="G928" s="163">
        <v>1.43</v>
      </c>
      <c r="H928" s="163">
        <f t="shared" si="33"/>
        <v>1.43</v>
      </c>
      <c r="I928" s="164"/>
    </row>
    <row r="929" spans="1:9" ht="30">
      <c r="A929" s="161" t="s">
        <v>15</v>
      </c>
      <c r="B929" s="161" t="s">
        <v>99</v>
      </c>
      <c r="C929" s="161" t="s">
        <v>698</v>
      </c>
      <c r="D929" s="162" t="s">
        <v>699</v>
      </c>
      <c r="E929" s="161" t="s">
        <v>18</v>
      </c>
      <c r="F929" s="161" t="s">
        <v>24</v>
      </c>
      <c r="G929" s="163">
        <v>1.07</v>
      </c>
      <c r="H929" s="163">
        <f t="shared" si="33"/>
        <v>1.07</v>
      </c>
      <c r="I929" s="164"/>
    </row>
    <row r="930" spans="1:9" ht="30">
      <c r="A930" s="161" t="s">
        <v>15</v>
      </c>
      <c r="B930" s="161" t="s">
        <v>99</v>
      </c>
      <c r="C930" s="161" t="s">
        <v>700</v>
      </c>
      <c r="D930" s="162" t="s">
        <v>701</v>
      </c>
      <c r="E930" s="161" t="s">
        <v>18</v>
      </c>
      <c r="F930" s="161" t="s">
        <v>24</v>
      </c>
      <c r="G930" s="163">
        <v>4.4800000000000004</v>
      </c>
      <c r="H930" s="163">
        <f t="shared" si="33"/>
        <v>4.4800000000000004</v>
      </c>
      <c r="I930" s="164"/>
    </row>
    <row r="931" spans="1:9">
      <c r="A931" s="161" t="s">
        <v>15</v>
      </c>
      <c r="B931" s="161" t="s">
        <v>99</v>
      </c>
      <c r="C931" s="161" t="s">
        <v>1208</v>
      </c>
      <c r="D931" s="162" t="s">
        <v>1209</v>
      </c>
      <c r="E931" s="161" t="s">
        <v>18</v>
      </c>
      <c r="F931" s="161" t="s">
        <v>24</v>
      </c>
      <c r="G931" s="163">
        <v>27.39</v>
      </c>
      <c r="H931" s="163">
        <f t="shared" si="33"/>
        <v>27.39</v>
      </c>
      <c r="I931" s="164"/>
    </row>
    <row r="932" spans="1:9">
      <c r="A932" s="165" t="s">
        <v>29</v>
      </c>
      <c r="B932" s="165" t="s">
        <v>29</v>
      </c>
      <c r="C932" s="165" t="s">
        <v>29</v>
      </c>
      <c r="D932" s="166" t="s">
        <v>29</v>
      </c>
      <c r="E932" s="165" t="s">
        <v>29</v>
      </c>
      <c r="F932" s="165" t="s">
        <v>29</v>
      </c>
      <c r="G932" s="167" t="s">
        <v>29</v>
      </c>
      <c r="H932" s="167" t="s">
        <v>29</v>
      </c>
      <c r="I932" s="168" t="s">
        <v>29</v>
      </c>
    </row>
    <row r="933" spans="1:9" ht="30">
      <c r="A933" s="177" t="s">
        <v>1182</v>
      </c>
      <c r="B933" s="177" t="s">
        <v>99</v>
      </c>
      <c r="C933" s="177" t="s">
        <v>1210</v>
      </c>
      <c r="D933" s="178" t="s">
        <v>1081</v>
      </c>
      <c r="E933" s="177" t="s">
        <v>18</v>
      </c>
      <c r="F933" s="177" t="s">
        <v>260</v>
      </c>
      <c r="G933" s="179">
        <f>SUM(H934:H941)</f>
        <v>34.64</v>
      </c>
      <c r="H933" s="179">
        <f>TRUNC(G933 * 1, 2)</f>
        <v>34.64</v>
      </c>
      <c r="I933" s="180"/>
    </row>
    <row r="934" spans="1:9" ht="30">
      <c r="A934" s="161" t="s">
        <v>1188</v>
      </c>
      <c r="B934" s="161" t="s">
        <v>99</v>
      </c>
      <c r="C934" s="161" t="s">
        <v>1211</v>
      </c>
      <c r="D934" s="162" t="s">
        <v>1212</v>
      </c>
      <c r="E934" s="161" t="s">
        <v>18</v>
      </c>
      <c r="F934" s="161" t="s">
        <v>24</v>
      </c>
      <c r="G934" s="163">
        <v>0.28000000000000003</v>
      </c>
      <c r="H934" s="163">
        <f t="shared" ref="H934:H941" si="34">TRUNC(F934*G934,2)</f>
        <v>0.28000000000000003</v>
      </c>
      <c r="I934" s="164" t="str">
        <f>IFERROR(IF(ROUND(G934, 2) &lt;&gt; ROUND(VLOOKUP("C"&amp;C934,C:G, 5, FALSE), 2), "VALOR AUXILIAR DIVERGENTE", "OK"), "NÃO ENCONTRADO")</f>
        <v>OK</v>
      </c>
    </row>
    <row r="935" spans="1:9" ht="30">
      <c r="A935" s="161" t="s">
        <v>15</v>
      </c>
      <c r="B935" s="161" t="s">
        <v>99</v>
      </c>
      <c r="C935" s="161" t="s">
        <v>690</v>
      </c>
      <c r="D935" s="162" t="s">
        <v>691</v>
      </c>
      <c r="E935" s="161" t="s">
        <v>18</v>
      </c>
      <c r="F935" s="161" t="s">
        <v>24</v>
      </c>
      <c r="G935" s="163">
        <v>1.47</v>
      </c>
      <c r="H935" s="163">
        <f t="shared" si="34"/>
        <v>1.47</v>
      </c>
      <c r="I935" s="164"/>
    </row>
    <row r="936" spans="1:9" ht="30">
      <c r="A936" s="161" t="s">
        <v>15</v>
      </c>
      <c r="B936" s="161" t="s">
        <v>99</v>
      </c>
      <c r="C936" s="161" t="s">
        <v>692</v>
      </c>
      <c r="D936" s="162" t="s">
        <v>693</v>
      </c>
      <c r="E936" s="161" t="s">
        <v>18</v>
      </c>
      <c r="F936" s="161" t="s">
        <v>24</v>
      </c>
      <c r="G936" s="163">
        <v>0.73</v>
      </c>
      <c r="H936" s="163">
        <f t="shared" si="34"/>
        <v>0.73</v>
      </c>
      <c r="I936" s="164"/>
    </row>
    <row r="937" spans="1:9" ht="30">
      <c r="A937" s="161" t="s">
        <v>15</v>
      </c>
      <c r="B937" s="161" t="s">
        <v>99</v>
      </c>
      <c r="C937" s="161" t="s">
        <v>694</v>
      </c>
      <c r="D937" s="162" t="s">
        <v>695</v>
      </c>
      <c r="E937" s="161" t="s">
        <v>18</v>
      </c>
      <c r="F937" s="161" t="s">
        <v>24</v>
      </c>
      <c r="G937" s="163">
        <v>0.11</v>
      </c>
      <c r="H937" s="163">
        <f t="shared" si="34"/>
        <v>0.11</v>
      </c>
      <c r="I937" s="164"/>
    </row>
    <row r="938" spans="1:9" ht="30">
      <c r="A938" s="161" t="s">
        <v>15</v>
      </c>
      <c r="B938" s="161" t="s">
        <v>99</v>
      </c>
      <c r="C938" s="161" t="s">
        <v>696</v>
      </c>
      <c r="D938" s="162" t="s">
        <v>697</v>
      </c>
      <c r="E938" s="161" t="s">
        <v>18</v>
      </c>
      <c r="F938" s="161" t="s">
        <v>24</v>
      </c>
      <c r="G938" s="163">
        <v>1.43</v>
      </c>
      <c r="H938" s="163">
        <f t="shared" si="34"/>
        <v>1.43</v>
      </c>
      <c r="I938" s="164"/>
    </row>
    <row r="939" spans="1:9" ht="30">
      <c r="A939" s="161" t="s">
        <v>15</v>
      </c>
      <c r="B939" s="161" t="s">
        <v>99</v>
      </c>
      <c r="C939" s="161" t="s">
        <v>698</v>
      </c>
      <c r="D939" s="162" t="s">
        <v>699</v>
      </c>
      <c r="E939" s="161" t="s">
        <v>18</v>
      </c>
      <c r="F939" s="161" t="s">
        <v>24</v>
      </c>
      <c r="G939" s="163">
        <v>1.07</v>
      </c>
      <c r="H939" s="163">
        <f t="shared" si="34"/>
        <v>1.07</v>
      </c>
      <c r="I939" s="164"/>
    </row>
    <row r="940" spans="1:9" ht="30">
      <c r="A940" s="161" t="s">
        <v>15</v>
      </c>
      <c r="B940" s="161" t="s">
        <v>99</v>
      </c>
      <c r="C940" s="161" t="s">
        <v>700</v>
      </c>
      <c r="D940" s="162" t="s">
        <v>701</v>
      </c>
      <c r="E940" s="161" t="s">
        <v>18</v>
      </c>
      <c r="F940" s="161" t="s">
        <v>24</v>
      </c>
      <c r="G940" s="163">
        <v>4.4800000000000004</v>
      </c>
      <c r="H940" s="163">
        <f t="shared" si="34"/>
        <v>4.4800000000000004</v>
      </c>
      <c r="I940" s="164"/>
    </row>
    <row r="941" spans="1:9">
      <c r="A941" s="161" t="s">
        <v>15</v>
      </c>
      <c r="B941" s="161" t="s">
        <v>99</v>
      </c>
      <c r="C941" s="161" t="s">
        <v>1213</v>
      </c>
      <c r="D941" s="162" t="s">
        <v>1214</v>
      </c>
      <c r="E941" s="161" t="s">
        <v>18</v>
      </c>
      <c r="F941" s="161" t="s">
        <v>24</v>
      </c>
      <c r="G941" s="163">
        <v>25.07</v>
      </c>
      <c r="H941" s="163">
        <f t="shared" si="34"/>
        <v>25.07</v>
      </c>
      <c r="I941" s="164"/>
    </row>
    <row r="942" spans="1:9">
      <c r="A942" s="165" t="s">
        <v>29</v>
      </c>
      <c r="B942" s="165" t="s">
        <v>29</v>
      </c>
      <c r="C942" s="165" t="s">
        <v>29</v>
      </c>
      <c r="D942" s="166" t="s">
        <v>29</v>
      </c>
      <c r="E942" s="165" t="s">
        <v>29</v>
      </c>
      <c r="F942" s="165" t="s">
        <v>29</v>
      </c>
      <c r="G942" s="167" t="s">
        <v>29</v>
      </c>
      <c r="H942" s="167" t="s">
        <v>29</v>
      </c>
      <c r="I942" s="168" t="s">
        <v>29</v>
      </c>
    </row>
    <row r="943" spans="1:9" ht="45">
      <c r="A943" s="177" t="s">
        <v>1182</v>
      </c>
      <c r="B943" s="177" t="s">
        <v>99</v>
      </c>
      <c r="C943" s="177" t="s">
        <v>1215</v>
      </c>
      <c r="D943" s="178" t="s">
        <v>1091</v>
      </c>
      <c r="E943" s="177" t="s">
        <v>18</v>
      </c>
      <c r="F943" s="177" t="s">
        <v>260</v>
      </c>
      <c r="G943" s="179">
        <f>SUM(H944)</f>
        <v>0.01</v>
      </c>
      <c r="H943" s="179">
        <f>TRUNC(G943 * 1, 2)</f>
        <v>0.01</v>
      </c>
      <c r="I943" s="180"/>
    </row>
    <row r="944" spans="1:9" ht="45">
      <c r="A944" s="161" t="s">
        <v>15</v>
      </c>
      <c r="B944" s="161" t="s">
        <v>99</v>
      </c>
      <c r="C944" s="161" t="s">
        <v>1216</v>
      </c>
      <c r="D944" s="162" t="s">
        <v>1217</v>
      </c>
      <c r="E944" s="161" t="s">
        <v>227</v>
      </c>
      <c r="F944" s="161" t="s">
        <v>1015</v>
      </c>
      <c r="G944" s="163">
        <v>1316.04</v>
      </c>
      <c r="H944" s="163">
        <f>TRUNC(F944*G944,2)</f>
        <v>0.01</v>
      </c>
      <c r="I944" s="164"/>
    </row>
    <row r="945" spans="1:9">
      <c r="A945" s="165" t="s">
        <v>29</v>
      </c>
      <c r="B945" s="165" t="s">
        <v>29</v>
      </c>
      <c r="C945" s="165" t="s">
        <v>29</v>
      </c>
      <c r="D945" s="166" t="s">
        <v>29</v>
      </c>
      <c r="E945" s="165" t="s">
        <v>29</v>
      </c>
      <c r="F945" s="165" t="s">
        <v>29</v>
      </c>
      <c r="G945" s="167" t="s">
        <v>29</v>
      </c>
      <c r="H945" s="167" t="s">
        <v>29</v>
      </c>
      <c r="I945" s="168" t="s">
        <v>29</v>
      </c>
    </row>
    <row r="946" spans="1:9" ht="45">
      <c r="A946" s="177" t="s">
        <v>1182</v>
      </c>
      <c r="B946" s="177" t="s">
        <v>99</v>
      </c>
      <c r="C946" s="177" t="s">
        <v>1218</v>
      </c>
      <c r="D946" s="178" t="s">
        <v>1093</v>
      </c>
      <c r="E946" s="177" t="s">
        <v>18</v>
      </c>
      <c r="F946" s="177" t="s">
        <v>260</v>
      </c>
      <c r="G946" s="179">
        <f>SUM(H947)</f>
        <v>0.09</v>
      </c>
      <c r="H946" s="179">
        <f>TRUNC(G946 * 1, 2)</f>
        <v>0.09</v>
      </c>
      <c r="I946" s="180"/>
    </row>
    <row r="947" spans="1:9" ht="45">
      <c r="A947" s="161" t="s">
        <v>15</v>
      </c>
      <c r="B947" s="161" t="s">
        <v>99</v>
      </c>
      <c r="C947" s="161" t="s">
        <v>1216</v>
      </c>
      <c r="D947" s="162" t="s">
        <v>1217</v>
      </c>
      <c r="E947" s="161" t="s">
        <v>227</v>
      </c>
      <c r="F947" s="161" t="s">
        <v>1219</v>
      </c>
      <c r="G947" s="163">
        <v>1316.04</v>
      </c>
      <c r="H947" s="163">
        <f>TRUNC(F947*G947,2)</f>
        <v>0.09</v>
      </c>
      <c r="I947" s="164"/>
    </row>
    <row r="948" spans="1:9">
      <c r="A948" s="165" t="s">
        <v>29</v>
      </c>
      <c r="B948" s="165" t="s">
        <v>29</v>
      </c>
      <c r="C948" s="165" t="s">
        <v>29</v>
      </c>
      <c r="D948" s="166" t="s">
        <v>29</v>
      </c>
      <c r="E948" s="165" t="s">
        <v>29</v>
      </c>
      <c r="F948" s="165" t="s">
        <v>29</v>
      </c>
      <c r="G948" s="167" t="s">
        <v>29</v>
      </c>
      <c r="H948" s="167" t="s">
        <v>29</v>
      </c>
      <c r="I948" s="168" t="s">
        <v>29</v>
      </c>
    </row>
    <row r="949" spans="1:9" ht="45">
      <c r="A949" s="177" t="s">
        <v>1182</v>
      </c>
      <c r="B949" s="177" t="s">
        <v>99</v>
      </c>
      <c r="C949" s="177" t="s">
        <v>1220</v>
      </c>
      <c r="D949" s="178" t="s">
        <v>1096</v>
      </c>
      <c r="E949" s="177" t="s">
        <v>18</v>
      </c>
      <c r="F949" s="177" t="s">
        <v>260</v>
      </c>
      <c r="G949" s="179">
        <f>SUM(H950)</f>
        <v>1.18</v>
      </c>
      <c r="H949" s="179">
        <f>TRUNC(G949 * 1, 2)</f>
        <v>1.18</v>
      </c>
      <c r="I949" s="180"/>
    </row>
    <row r="950" spans="1:9" ht="30">
      <c r="A950" s="161" t="s">
        <v>15</v>
      </c>
      <c r="B950" s="161" t="s">
        <v>99</v>
      </c>
      <c r="C950" s="161" t="s">
        <v>1039</v>
      </c>
      <c r="D950" s="162" t="s">
        <v>1040</v>
      </c>
      <c r="E950" s="161" t="s">
        <v>1041</v>
      </c>
      <c r="F950" s="161" t="s">
        <v>1221</v>
      </c>
      <c r="G950" s="163">
        <v>0.87</v>
      </c>
      <c r="H950" s="163">
        <f>TRUNC(F950*G950,2)</f>
        <v>1.18</v>
      </c>
      <c r="I950" s="164"/>
    </row>
    <row r="951" spans="1:9">
      <c r="A951" s="165" t="s">
        <v>29</v>
      </c>
      <c r="B951" s="165" t="s">
        <v>29</v>
      </c>
      <c r="C951" s="165" t="s">
        <v>29</v>
      </c>
      <c r="D951" s="166" t="s">
        <v>29</v>
      </c>
      <c r="E951" s="165" t="s">
        <v>29</v>
      </c>
      <c r="F951" s="165" t="s">
        <v>29</v>
      </c>
      <c r="G951" s="167" t="s">
        <v>29</v>
      </c>
      <c r="H951" s="167" t="s">
        <v>29</v>
      </c>
      <c r="I951" s="168" t="s">
        <v>29</v>
      </c>
    </row>
    <row r="952" spans="1:9" ht="45">
      <c r="A952" s="177" t="s">
        <v>1182</v>
      </c>
      <c r="B952" s="177" t="s">
        <v>99</v>
      </c>
      <c r="C952" s="177" t="s">
        <v>1222</v>
      </c>
      <c r="D952" s="178" t="s">
        <v>1098</v>
      </c>
      <c r="E952" s="177" t="s">
        <v>18</v>
      </c>
      <c r="F952" s="177" t="s">
        <v>260</v>
      </c>
      <c r="G952" s="179">
        <f>SUM(H953)</f>
        <v>0.06</v>
      </c>
      <c r="H952" s="179">
        <f>TRUNC(G952 * 1, 2)</f>
        <v>0.06</v>
      </c>
      <c r="I952" s="180"/>
    </row>
    <row r="953" spans="1:9" ht="45">
      <c r="A953" s="161" t="s">
        <v>15</v>
      </c>
      <c r="B953" s="161" t="s">
        <v>99</v>
      </c>
      <c r="C953" s="161" t="s">
        <v>1216</v>
      </c>
      <c r="D953" s="162" t="s">
        <v>1217</v>
      </c>
      <c r="E953" s="161" t="s">
        <v>227</v>
      </c>
      <c r="F953" s="161" t="s">
        <v>1044</v>
      </c>
      <c r="G953" s="163">
        <v>1316.04</v>
      </c>
      <c r="H953" s="163">
        <f>TRUNC(F953*G953,2)</f>
        <v>0.06</v>
      </c>
      <c r="I953" s="164"/>
    </row>
    <row r="954" spans="1:9">
      <c r="A954" s="165" t="s">
        <v>29</v>
      </c>
      <c r="B954" s="165" t="s">
        <v>29</v>
      </c>
      <c r="C954" s="165" t="s">
        <v>29</v>
      </c>
      <c r="D954" s="166" t="s">
        <v>29</v>
      </c>
      <c r="E954" s="165" t="s">
        <v>29</v>
      </c>
      <c r="F954" s="165" t="s">
        <v>29</v>
      </c>
      <c r="G954" s="167" t="s">
        <v>29</v>
      </c>
      <c r="H954" s="167" t="s">
        <v>29</v>
      </c>
      <c r="I954" s="168" t="s">
        <v>29</v>
      </c>
    </row>
    <row r="955" spans="1:9" ht="45">
      <c r="A955" s="177" t="s">
        <v>1182</v>
      </c>
      <c r="B955" s="177" t="s">
        <v>99</v>
      </c>
      <c r="C955" s="177" t="s">
        <v>1223</v>
      </c>
      <c r="D955" s="178" t="s">
        <v>1101</v>
      </c>
      <c r="E955" s="177" t="s">
        <v>18</v>
      </c>
      <c r="F955" s="177" t="s">
        <v>260</v>
      </c>
      <c r="G955" s="179">
        <f>SUM(H956)</f>
        <v>0.11</v>
      </c>
      <c r="H955" s="179">
        <f>TRUNC(G955 * 1, 2)</f>
        <v>0.11</v>
      </c>
      <c r="I955" s="180"/>
    </row>
    <row r="956" spans="1:9" ht="45">
      <c r="A956" s="161" t="s">
        <v>15</v>
      </c>
      <c r="B956" s="161" t="s">
        <v>99</v>
      </c>
      <c r="C956" s="161" t="s">
        <v>1224</v>
      </c>
      <c r="D956" s="162" t="s">
        <v>1225</v>
      </c>
      <c r="E956" s="161" t="s">
        <v>227</v>
      </c>
      <c r="F956" s="161" t="s">
        <v>1226</v>
      </c>
      <c r="G956" s="163">
        <v>3853.87</v>
      </c>
      <c r="H956" s="163">
        <f>TRUNC(F956*G956,2)</f>
        <v>0.11</v>
      </c>
      <c r="I956" s="164"/>
    </row>
    <row r="957" spans="1:9">
      <c r="A957" s="165" t="s">
        <v>29</v>
      </c>
      <c r="B957" s="165" t="s">
        <v>29</v>
      </c>
      <c r="C957" s="165" t="s">
        <v>29</v>
      </c>
      <c r="D957" s="166" t="s">
        <v>29</v>
      </c>
      <c r="E957" s="165" t="s">
        <v>29</v>
      </c>
      <c r="F957" s="165" t="s">
        <v>29</v>
      </c>
      <c r="G957" s="167" t="s">
        <v>29</v>
      </c>
      <c r="H957" s="167" t="s">
        <v>29</v>
      </c>
      <c r="I957" s="168" t="s">
        <v>29</v>
      </c>
    </row>
    <row r="958" spans="1:9" ht="45">
      <c r="A958" s="177" t="s">
        <v>1182</v>
      </c>
      <c r="B958" s="177" t="s">
        <v>99</v>
      </c>
      <c r="C958" s="177" t="s">
        <v>1227</v>
      </c>
      <c r="D958" s="178" t="s">
        <v>1103</v>
      </c>
      <c r="E958" s="177" t="s">
        <v>18</v>
      </c>
      <c r="F958" s="177" t="s">
        <v>260</v>
      </c>
      <c r="G958" s="179">
        <f>SUM(H959)</f>
        <v>0.49</v>
      </c>
      <c r="H958" s="179">
        <f>TRUNC(G958 * 1, 2)</f>
        <v>0.49</v>
      </c>
      <c r="I958" s="180"/>
    </row>
    <row r="959" spans="1:9" ht="45">
      <c r="A959" s="161" t="s">
        <v>15</v>
      </c>
      <c r="B959" s="161" t="s">
        <v>99</v>
      </c>
      <c r="C959" s="161" t="s">
        <v>1224</v>
      </c>
      <c r="D959" s="162" t="s">
        <v>1225</v>
      </c>
      <c r="E959" s="161" t="s">
        <v>227</v>
      </c>
      <c r="F959" s="161" t="s">
        <v>1228</v>
      </c>
      <c r="G959" s="163">
        <v>3853.87</v>
      </c>
      <c r="H959" s="163">
        <f>TRUNC(F959*G959,2)</f>
        <v>0.49</v>
      </c>
      <c r="I959" s="164"/>
    </row>
    <row r="960" spans="1:9">
      <c r="A960" s="165" t="s">
        <v>29</v>
      </c>
      <c r="B960" s="165" t="s">
        <v>29</v>
      </c>
      <c r="C960" s="165" t="s">
        <v>29</v>
      </c>
      <c r="D960" s="166" t="s">
        <v>29</v>
      </c>
      <c r="E960" s="165" t="s">
        <v>29</v>
      </c>
      <c r="F960" s="165" t="s">
        <v>29</v>
      </c>
      <c r="G960" s="167" t="s">
        <v>29</v>
      </c>
      <c r="H960" s="167" t="s">
        <v>29</v>
      </c>
      <c r="I960" s="168" t="s">
        <v>29</v>
      </c>
    </row>
    <row r="961" spans="1:9" ht="45">
      <c r="A961" s="177" t="s">
        <v>1182</v>
      </c>
      <c r="B961" s="177" t="s">
        <v>99</v>
      </c>
      <c r="C961" s="177" t="s">
        <v>1229</v>
      </c>
      <c r="D961" s="178" t="s">
        <v>1106</v>
      </c>
      <c r="E961" s="177" t="s">
        <v>18</v>
      </c>
      <c r="F961" s="177" t="s">
        <v>260</v>
      </c>
      <c r="G961" s="179">
        <f>SUM(H962)</f>
        <v>0.45</v>
      </c>
      <c r="H961" s="179">
        <f>TRUNC(G961 * 1, 2)</f>
        <v>0.45</v>
      </c>
      <c r="I961" s="180"/>
    </row>
    <row r="962" spans="1:9" ht="30">
      <c r="A962" s="161" t="s">
        <v>15</v>
      </c>
      <c r="B962" s="161" t="s">
        <v>99</v>
      </c>
      <c r="C962" s="161" t="s">
        <v>1039</v>
      </c>
      <c r="D962" s="162" t="s">
        <v>1040</v>
      </c>
      <c r="E962" s="161" t="s">
        <v>1041</v>
      </c>
      <c r="F962" s="161" t="s">
        <v>1230</v>
      </c>
      <c r="G962" s="163">
        <v>0.87</v>
      </c>
      <c r="H962" s="163">
        <f>TRUNC(F962*G962,2)</f>
        <v>0.45</v>
      </c>
      <c r="I962" s="164"/>
    </row>
    <row r="963" spans="1:9">
      <c r="A963" s="165" t="s">
        <v>29</v>
      </c>
      <c r="B963" s="165" t="s">
        <v>29</v>
      </c>
      <c r="C963" s="165" t="s">
        <v>29</v>
      </c>
      <c r="D963" s="166" t="s">
        <v>29</v>
      </c>
      <c r="E963" s="165" t="s">
        <v>29</v>
      </c>
      <c r="F963" s="165" t="s">
        <v>29</v>
      </c>
      <c r="G963" s="167" t="s">
        <v>29</v>
      </c>
      <c r="H963" s="167" t="s">
        <v>29</v>
      </c>
      <c r="I963" s="168" t="s">
        <v>29</v>
      </c>
    </row>
    <row r="964" spans="1:9" ht="45">
      <c r="A964" s="177" t="s">
        <v>1182</v>
      </c>
      <c r="B964" s="177" t="s">
        <v>99</v>
      </c>
      <c r="C964" s="177" t="s">
        <v>1231</v>
      </c>
      <c r="D964" s="178" t="s">
        <v>1108</v>
      </c>
      <c r="E964" s="177" t="s">
        <v>18</v>
      </c>
      <c r="F964" s="177" t="s">
        <v>260</v>
      </c>
      <c r="G964" s="179">
        <f>SUM(H965)</f>
        <v>0.38</v>
      </c>
      <c r="H964" s="179">
        <f>TRUNC(G964 * 1, 2)</f>
        <v>0.38</v>
      </c>
      <c r="I964" s="180"/>
    </row>
    <row r="965" spans="1:9" ht="45">
      <c r="A965" s="161" t="s">
        <v>15</v>
      </c>
      <c r="B965" s="161" t="s">
        <v>99</v>
      </c>
      <c r="C965" s="161" t="s">
        <v>1224</v>
      </c>
      <c r="D965" s="162" t="s">
        <v>1225</v>
      </c>
      <c r="E965" s="161" t="s">
        <v>227</v>
      </c>
      <c r="F965" s="161" t="s">
        <v>1232</v>
      </c>
      <c r="G965" s="163">
        <v>3853.87</v>
      </c>
      <c r="H965" s="163">
        <f>TRUNC(F965*G965,2)</f>
        <v>0.38</v>
      </c>
      <c r="I965" s="164"/>
    </row>
    <row r="966" spans="1:9">
      <c r="A966" s="165" t="s">
        <v>29</v>
      </c>
      <c r="B966" s="165" t="s">
        <v>29</v>
      </c>
      <c r="C966" s="165" t="s">
        <v>29</v>
      </c>
      <c r="D966" s="166" t="s">
        <v>29</v>
      </c>
      <c r="E966" s="165" t="s">
        <v>29</v>
      </c>
      <c r="F966" s="165" t="s">
        <v>29</v>
      </c>
      <c r="G966" s="167" t="s">
        <v>29</v>
      </c>
      <c r="H966" s="167" t="s">
        <v>29</v>
      </c>
      <c r="I966" s="168" t="s">
        <v>29</v>
      </c>
    </row>
    <row r="967" spans="1:9" ht="45">
      <c r="A967" s="177" t="s">
        <v>1182</v>
      </c>
      <c r="B967" s="177" t="s">
        <v>99</v>
      </c>
      <c r="C967" s="177" t="s">
        <v>1233</v>
      </c>
      <c r="D967" s="178" t="s">
        <v>1111</v>
      </c>
      <c r="E967" s="177" t="s">
        <v>18</v>
      </c>
      <c r="F967" s="177" t="s">
        <v>260</v>
      </c>
      <c r="G967" s="179">
        <f>SUM(H968)</f>
        <v>0.4</v>
      </c>
      <c r="H967" s="179">
        <f>TRUNC(G967 * 1, 2)</f>
        <v>0.4</v>
      </c>
      <c r="I967" s="180"/>
    </row>
    <row r="968" spans="1:9">
      <c r="A968" s="161" t="s">
        <v>15</v>
      </c>
      <c r="B968" s="161" t="s">
        <v>99</v>
      </c>
      <c r="C968" s="161" t="s">
        <v>1116</v>
      </c>
      <c r="D968" s="162" t="s">
        <v>1117</v>
      </c>
      <c r="E968" s="161" t="s">
        <v>18</v>
      </c>
      <c r="F968" s="161" t="s">
        <v>1029</v>
      </c>
      <c r="G968" s="163">
        <v>27.39</v>
      </c>
      <c r="H968" s="163">
        <f>TRUNC(F968*G968,2)</f>
        <v>0.4</v>
      </c>
      <c r="I968" s="164"/>
    </row>
    <row r="969" spans="1:9">
      <c r="A969" s="165" t="s">
        <v>29</v>
      </c>
      <c r="B969" s="165" t="s">
        <v>29</v>
      </c>
      <c r="C969" s="165" t="s">
        <v>29</v>
      </c>
      <c r="D969" s="166" t="s">
        <v>29</v>
      </c>
      <c r="E969" s="165" t="s">
        <v>29</v>
      </c>
      <c r="F969" s="165" t="s">
        <v>29</v>
      </c>
      <c r="G969" s="167" t="s">
        <v>29</v>
      </c>
      <c r="H969" s="167" t="s">
        <v>29</v>
      </c>
      <c r="I969" s="168" t="s">
        <v>29</v>
      </c>
    </row>
    <row r="970" spans="1:9" ht="45">
      <c r="A970" s="177" t="s">
        <v>1182</v>
      </c>
      <c r="B970" s="177" t="s">
        <v>99</v>
      </c>
      <c r="C970" s="177" t="s">
        <v>1234</v>
      </c>
      <c r="D970" s="178" t="s">
        <v>1120</v>
      </c>
      <c r="E970" s="177" t="s">
        <v>18</v>
      </c>
      <c r="F970" s="177" t="s">
        <v>260</v>
      </c>
      <c r="G970" s="179">
        <f>SUM(H971)</f>
        <v>0.37</v>
      </c>
      <c r="H970" s="179">
        <f>TRUNC(G970 * 1, 2)</f>
        <v>0.37</v>
      </c>
      <c r="I970" s="180"/>
    </row>
    <row r="971" spans="1:9">
      <c r="A971" s="161" t="s">
        <v>15</v>
      </c>
      <c r="B971" s="161" t="s">
        <v>99</v>
      </c>
      <c r="C971" s="161" t="s">
        <v>1121</v>
      </c>
      <c r="D971" s="162" t="s">
        <v>1122</v>
      </c>
      <c r="E971" s="161" t="s">
        <v>18</v>
      </c>
      <c r="F971" s="161" t="s">
        <v>1029</v>
      </c>
      <c r="G971" s="163">
        <v>25.07</v>
      </c>
      <c r="H971" s="163">
        <f>TRUNC(F971*G971,2)</f>
        <v>0.37</v>
      </c>
      <c r="I971" s="164"/>
    </row>
    <row r="972" spans="1:9">
      <c r="A972" s="165" t="s">
        <v>29</v>
      </c>
      <c r="B972" s="165" t="s">
        <v>29</v>
      </c>
      <c r="C972" s="165" t="s">
        <v>29</v>
      </c>
      <c r="D972" s="166" t="s">
        <v>29</v>
      </c>
      <c r="E972" s="165" t="s">
        <v>29</v>
      </c>
      <c r="F972" s="165" t="s">
        <v>29</v>
      </c>
      <c r="G972" s="167" t="s">
        <v>29</v>
      </c>
      <c r="H972" s="167" t="s">
        <v>29</v>
      </c>
      <c r="I972" s="168" t="s">
        <v>29</v>
      </c>
    </row>
    <row r="973" spans="1:9" ht="60">
      <c r="A973" s="177" t="s">
        <v>1182</v>
      </c>
      <c r="B973" s="177" t="s">
        <v>99</v>
      </c>
      <c r="C973" s="177" t="s">
        <v>1235</v>
      </c>
      <c r="D973" s="178" t="s">
        <v>1134</v>
      </c>
      <c r="E973" s="177" t="s">
        <v>18</v>
      </c>
      <c r="F973" s="177" t="s">
        <v>260</v>
      </c>
      <c r="G973" s="179">
        <f>SUM(H974)</f>
        <v>0.13</v>
      </c>
      <c r="H973" s="179">
        <f>TRUNC(G973 * 1, 2)</f>
        <v>0.13</v>
      </c>
      <c r="I973" s="180"/>
    </row>
    <row r="974" spans="1:9" ht="30">
      <c r="A974" s="161" t="s">
        <v>15</v>
      </c>
      <c r="B974" s="161" t="s">
        <v>99</v>
      </c>
      <c r="C974" s="161" t="s">
        <v>1039</v>
      </c>
      <c r="D974" s="162" t="s">
        <v>1040</v>
      </c>
      <c r="E974" s="161" t="s">
        <v>1041</v>
      </c>
      <c r="F974" s="161" t="s">
        <v>1236</v>
      </c>
      <c r="G974" s="163">
        <v>0.87</v>
      </c>
      <c r="H974" s="163">
        <f>TRUNC(F974*G974,2)</f>
        <v>0.13</v>
      </c>
      <c r="I974" s="164"/>
    </row>
    <row r="975" spans="1:9">
      <c r="A975" s="165" t="s">
        <v>29</v>
      </c>
      <c r="B975" s="165" t="s">
        <v>29</v>
      </c>
      <c r="C975" s="165" t="s">
        <v>29</v>
      </c>
      <c r="D975" s="166" t="s">
        <v>29</v>
      </c>
      <c r="E975" s="165" t="s">
        <v>29</v>
      </c>
      <c r="F975" s="165" t="s">
        <v>29</v>
      </c>
      <c r="G975" s="167" t="s">
        <v>29</v>
      </c>
      <c r="H975" s="167" t="s">
        <v>29</v>
      </c>
      <c r="I975" s="168" t="s">
        <v>29</v>
      </c>
    </row>
    <row r="976" spans="1:9" ht="60">
      <c r="A976" s="177" t="s">
        <v>1182</v>
      </c>
      <c r="B976" s="177" t="s">
        <v>99</v>
      </c>
      <c r="C976" s="177" t="s">
        <v>1237</v>
      </c>
      <c r="D976" s="178" t="s">
        <v>1136</v>
      </c>
      <c r="E976" s="177" t="s">
        <v>18</v>
      </c>
      <c r="F976" s="177" t="s">
        <v>260</v>
      </c>
      <c r="G976" s="179">
        <f>SUM(H977)</f>
        <v>0.17</v>
      </c>
      <c r="H976" s="179">
        <f>TRUNC(G976 * 1, 2)</f>
        <v>0.17</v>
      </c>
      <c r="I976" s="180"/>
    </row>
    <row r="977" spans="1:9" ht="30">
      <c r="A977" s="161" t="s">
        <v>15</v>
      </c>
      <c r="B977" s="161" t="s">
        <v>99</v>
      </c>
      <c r="C977" s="161" t="s">
        <v>1238</v>
      </c>
      <c r="D977" s="162" t="s">
        <v>1239</v>
      </c>
      <c r="E977" s="161" t="s">
        <v>227</v>
      </c>
      <c r="F977" s="161" t="s">
        <v>1054</v>
      </c>
      <c r="G977" s="163">
        <v>2557.86</v>
      </c>
      <c r="H977" s="163">
        <f>TRUNC(F977*G977,2)</f>
        <v>0.17</v>
      </c>
      <c r="I977" s="164"/>
    </row>
    <row r="978" spans="1:9">
      <c r="A978" s="165" t="s">
        <v>29</v>
      </c>
      <c r="B978" s="165" t="s">
        <v>29</v>
      </c>
      <c r="C978" s="165" t="s">
        <v>29</v>
      </c>
      <c r="D978" s="166" t="s">
        <v>29</v>
      </c>
      <c r="E978" s="165" t="s">
        <v>29</v>
      </c>
      <c r="F978" s="165" t="s">
        <v>29</v>
      </c>
      <c r="G978" s="167" t="s">
        <v>29</v>
      </c>
      <c r="H978" s="167" t="s">
        <v>29</v>
      </c>
      <c r="I978" s="168" t="s">
        <v>29</v>
      </c>
    </row>
    <row r="979" spans="1:9" ht="60">
      <c r="A979" s="177" t="s">
        <v>1182</v>
      </c>
      <c r="B979" s="177" t="s">
        <v>99</v>
      </c>
      <c r="C979" s="177" t="s">
        <v>1240</v>
      </c>
      <c r="D979" s="178" t="s">
        <v>1138</v>
      </c>
      <c r="E979" s="177" t="s">
        <v>18</v>
      </c>
      <c r="F979" s="177" t="s">
        <v>260</v>
      </c>
      <c r="G979" s="179">
        <f>SUM(H980)</f>
        <v>0.03</v>
      </c>
      <c r="H979" s="179">
        <f>TRUNC(G979 * 1, 2)</f>
        <v>0.03</v>
      </c>
      <c r="I979" s="180"/>
    </row>
    <row r="980" spans="1:9" ht="30">
      <c r="A980" s="161" t="s">
        <v>15</v>
      </c>
      <c r="B980" s="161" t="s">
        <v>99</v>
      </c>
      <c r="C980" s="161" t="s">
        <v>1238</v>
      </c>
      <c r="D980" s="162" t="s">
        <v>1239</v>
      </c>
      <c r="E980" s="161" t="s">
        <v>227</v>
      </c>
      <c r="F980" s="161" t="s">
        <v>1015</v>
      </c>
      <c r="G980" s="163">
        <v>2557.86</v>
      </c>
      <c r="H980" s="163">
        <f>TRUNC(F980*G980,2)</f>
        <v>0.03</v>
      </c>
      <c r="I980" s="164"/>
    </row>
    <row r="981" spans="1:9">
      <c r="A981" s="165" t="s">
        <v>29</v>
      </c>
      <c r="B981" s="165" t="s">
        <v>29</v>
      </c>
      <c r="C981" s="165" t="s">
        <v>29</v>
      </c>
      <c r="D981" s="166" t="s">
        <v>29</v>
      </c>
      <c r="E981" s="165" t="s">
        <v>29</v>
      </c>
      <c r="F981" s="165" t="s">
        <v>29</v>
      </c>
      <c r="G981" s="167" t="s">
        <v>29</v>
      </c>
      <c r="H981" s="167" t="s">
        <v>29</v>
      </c>
      <c r="I981" s="168" t="s">
        <v>29</v>
      </c>
    </row>
    <row r="982" spans="1:9" ht="60">
      <c r="A982" s="177" t="s">
        <v>1182</v>
      </c>
      <c r="B982" s="177" t="s">
        <v>99</v>
      </c>
      <c r="C982" s="177" t="s">
        <v>1241</v>
      </c>
      <c r="D982" s="178" t="s">
        <v>1140</v>
      </c>
      <c r="E982" s="177" t="s">
        <v>18</v>
      </c>
      <c r="F982" s="177" t="s">
        <v>260</v>
      </c>
      <c r="G982" s="179">
        <f>SUM(H983)</f>
        <v>0.18</v>
      </c>
      <c r="H982" s="179">
        <f>TRUNC(G982 * 1, 2)</f>
        <v>0.18</v>
      </c>
      <c r="I982" s="180"/>
    </row>
    <row r="983" spans="1:9" ht="30">
      <c r="A983" s="161" t="s">
        <v>15</v>
      </c>
      <c r="B983" s="161" t="s">
        <v>99</v>
      </c>
      <c r="C983" s="161" t="s">
        <v>1238</v>
      </c>
      <c r="D983" s="162" t="s">
        <v>1239</v>
      </c>
      <c r="E983" s="161" t="s">
        <v>227</v>
      </c>
      <c r="F983" s="161" t="s">
        <v>1219</v>
      </c>
      <c r="G983" s="163">
        <v>2557.86</v>
      </c>
      <c r="H983" s="163">
        <f>TRUNC(F983*G983,2)</f>
        <v>0.18</v>
      </c>
      <c r="I983" s="164"/>
    </row>
    <row r="984" spans="1:9">
      <c r="A984" s="165" t="s">
        <v>29</v>
      </c>
      <c r="B984" s="165" t="s">
        <v>29</v>
      </c>
      <c r="C984" s="165" t="s">
        <v>29</v>
      </c>
      <c r="D984" s="166" t="s">
        <v>29</v>
      </c>
      <c r="E984" s="165" t="s">
        <v>29</v>
      </c>
      <c r="F984" s="165" t="s">
        <v>29</v>
      </c>
      <c r="G984" s="167" t="s">
        <v>29</v>
      </c>
      <c r="H984" s="167" t="s">
        <v>29</v>
      </c>
      <c r="I984" s="168" t="s">
        <v>29</v>
      </c>
    </row>
    <row r="985" spans="1:9" ht="45">
      <c r="A985" s="177" t="s">
        <v>1182</v>
      </c>
      <c r="B985" s="177" t="s">
        <v>99</v>
      </c>
      <c r="C985" s="177" t="s">
        <v>1242</v>
      </c>
      <c r="D985" s="178" t="s">
        <v>1158</v>
      </c>
      <c r="E985" s="177" t="s">
        <v>18</v>
      </c>
      <c r="F985" s="177" t="s">
        <v>260</v>
      </c>
      <c r="G985" s="179">
        <f>SUM(H986)</f>
        <v>0.56999999999999995</v>
      </c>
      <c r="H985" s="179">
        <f>TRUNC(G985 * 1, 2)</f>
        <v>0.56999999999999995</v>
      </c>
      <c r="I985" s="180"/>
    </row>
    <row r="986" spans="1:9" ht="30">
      <c r="A986" s="161" t="s">
        <v>15</v>
      </c>
      <c r="B986" s="161" t="s">
        <v>99</v>
      </c>
      <c r="C986" s="161" t="s">
        <v>1159</v>
      </c>
      <c r="D986" s="162" t="s">
        <v>1160</v>
      </c>
      <c r="E986" s="161" t="s">
        <v>18</v>
      </c>
      <c r="F986" s="161" t="s">
        <v>1243</v>
      </c>
      <c r="G986" s="163">
        <v>34.979999999999997</v>
      </c>
      <c r="H986" s="163">
        <f>TRUNC(F986*G986,2)</f>
        <v>0.56999999999999995</v>
      </c>
      <c r="I986" s="164"/>
    </row>
    <row r="987" spans="1:9">
      <c r="A987" s="165" t="s">
        <v>29</v>
      </c>
      <c r="B987" s="165" t="s">
        <v>29</v>
      </c>
      <c r="C987" s="165" t="s">
        <v>29</v>
      </c>
      <c r="D987" s="166" t="s">
        <v>29</v>
      </c>
      <c r="E987" s="165" t="s">
        <v>29</v>
      </c>
      <c r="F987" s="165" t="s">
        <v>29</v>
      </c>
      <c r="G987" s="167" t="s">
        <v>29</v>
      </c>
      <c r="H987" s="167" t="s">
        <v>29</v>
      </c>
      <c r="I987" s="168" t="s">
        <v>29</v>
      </c>
    </row>
    <row r="988" spans="1:9" ht="45">
      <c r="A988" s="177" t="s">
        <v>1182</v>
      </c>
      <c r="B988" s="177" t="s">
        <v>99</v>
      </c>
      <c r="C988" s="177" t="s">
        <v>1244</v>
      </c>
      <c r="D988" s="178" t="s">
        <v>1176</v>
      </c>
      <c r="E988" s="177" t="s">
        <v>18</v>
      </c>
      <c r="F988" s="177" t="s">
        <v>260</v>
      </c>
      <c r="G988" s="179">
        <f>SUM(H989)</f>
        <v>0.15</v>
      </c>
      <c r="H988" s="179">
        <f>TRUNC(G988 * 1, 2)</f>
        <v>0.15</v>
      </c>
      <c r="I988" s="180"/>
    </row>
    <row r="989" spans="1:9">
      <c r="A989" s="161" t="s">
        <v>15</v>
      </c>
      <c r="B989" s="161" t="s">
        <v>99</v>
      </c>
      <c r="C989" s="161" t="s">
        <v>1177</v>
      </c>
      <c r="D989" s="162" t="s">
        <v>1178</v>
      </c>
      <c r="E989" s="161" t="s">
        <v>18</v>
      </c>
      <c r="F989" s="161" t="s">
        <v>988</v>
      </c>
      <c r="G989" s="163">
        <v>31.19</v>
      </c>
      <c r="H989" s="163">
        <f>TRUNC(F989*G989,2)</f>
        <v>0.15</v>
      </c>
      <c r="I989" s="164"/>
    </row>
    <row r="990" spans="1:9">
      <c r="A990" s="165" t="s">
        <v>29</v>
      </c>
      <c r="B990" s="165" t="s">
        <v>29</v>
      </c>
      <c r="C990" s="165" t="s">
        <v>29</v>
      </c>
      <c r="D990" s="166" t="s">
        <v>29</v>
      </c>
      <c r="E990" s="165" t="s">
        <v>29</v>
      </c>
      <c r="F990" s="165" t="s">
        <v>29</v>
      </c>
      <c r="G990" s="167" t="s">
        <v>29</v>
      </c>
      <c r="H990" s="167" t="s">
        <v>29</v>
      </c>
      <c r="I990" s="168" t="s">
        <v>29</v>
      </c>
    </row>
    <row r="991" spans="1:9" ht="60">
      <c r="A991" s="177" t="s">
        <v>1245</v>
      </c>
      <c r="B991" s="177" t="s">
        <v>99</v>
      </c>
      <c r="C991" s="177" t="s">
        <v>1246</v>
      </c>
      <c r="D991" s="178" t="s">
        <v>1190</v>
      </c>
      <c r="E991" s="177" t="s">
        <v>18</v>
      </c>
      <c r="F991" s="177" t="s">
        <v>260</v>
      </c>
      <c r="G991" s="179">
        <f>SUM(H992)</f>
        <v>0.33</v>
      </c>
      <c r="H991" s="179">
        <f>TRUNC(G991 * 1, 2)</f>
        <v>0.33</v>
      </c>
      <c r="I991" s="180"/>
    </row>
    <row r="992" spans="1:9" ht="60">
      <c r="A992" s="161" t="s">
        <v>15</v>
      </c>
      <c r="B992" s="161" t="s">
        <v>99</v>
      </c>
      <c r="C992" s="161" t="s">
        <v>1247</v>
      </c>
      <c r="D992" s="162" t="s">
        <v>1248</v>
      </c>
      <c r="E992" s="161" t="s">
        <v>227</v>
      </c>
      <c r="F992" s="161" t="s">
        <v>1015</v>
      </c>
      <c r="G992" s="163">
        <v>22738.98</v>
      </c>
      <c r="H992" s="163">
        <f>TRUNC(F992*G992,2)</f>
        <v>0.33</v>
      </c>
      <c r="I992" s="164"/>
    </row>
    <row r="993" spans="1:9">
      <c r="A993" s="165" t="s">
        <v>29</v>
      </c>
      <c r="B993" s="165" t="s">
        <v>29</v>
      </c>
      <c r="C993" s="165" t="s">
        <v>29</v>
      </c>
      <c r="D993" s="166" t="s">
        <v>29</v>
      </c>
      <c r="E993" s="165" t="s">
        <v>29</v>
      </c>
      <c r="F993" s="165" t="s">
        <v>29</v>
      </c>
      <c r="G993" s="167" t="s">
        <v>29</v>
      </c>
      <c r="H993" s="167" t="s">
        <v>29</v>
      </c>
      <c r="I993" s="168" t="s">
        <v>29</v>
      </c>
    </row>
    <row r="994" spans="1:9" ht="60">
      <c r="A994" s="177" t="s">
        <v>1245</v>
      </c>
      <c r="B994" s="177" t="s">
        <v>99</v>
      </c>
      <c r="C994" s="177" t="s">
        <v>1249</v>
      </c>
      <c r="D994" s="178" t="s">
        <v>1193</v>
      </c>
      <c r="E994" s="177" t="s">
        <v>18</v>
      </c>
      <c r="F994" s="177" t="s">
        <v>260</v>
      </c>
      <c r="G994" s="179">
        <f>SUM(H995)</f>
        <v>1.45</v>
      </c>
      <c r="H994" s="179">
        <f>TRUNC(G994 * 1, 2)</f>
        <v>1.45</v>
      </c>
      <c r="I994" s="180"/>
    </row>
    <row r="995" spans="1:9" ht="60">
      <c r="A995" s="161" t="s">
        <v>15</v>
      </c>
      <c r="B995" s="161" t="s">
        <v>99</v>
      </c>
      <c r="C995" s="161" t="s">
        <v>1247</v>
      </c>
      <c r="D995" s="162" t="s">
        <v>1248</v>
      </c>
      <c r="E995" s="161" t="s">
        <v>227</v>
      </c>
      <c r="F995" s="161" t="s">
        <v>1037</v>
      </c>
      <c r="G995" s="163">
        <v>22738.98</v>
      </c>
      <c r="H995" s="163">
        <f>TRUNC(F995*G995,2)</f>
        <v>1.45</v>
      </c>
      <c r="I995" s="164"/>
    </row>
    <row r="996" spans="1:9">
      <c r="A996" s="165" t="s">
        <v>29</v>
      </c>
      <c r="B996" s="165" t="s">
        <v>29</v>
      </c>
      <c r="C996" s="165" t="s">
        <v>29</v>
      </c>
      <c r="D996" s="166" t="s">
        <v>29</v>
      </c>
      <c r="E996" s="165" t="s">
        <v>29</v>
      </c>
      <c r="F996" s="165" t="s">
        <v>29</v>
      </c>
      <c r="G996" s="167" t="s">
        <v>29</v>
      </c>
      <c r="H996" s="167" t="s">
        <v>29</v>
      </c>
      <c r="I996" s="168" t="s">
        <v>29</v>
      </c>
    </row>
    <row r="997" spans="1:9" ht="60">
      <c r="A997" s="177" t="s">
        <v>1245</v>
      </c>
      <c r="B997" s="177" t="s">
        <v>99</v>
      </c>
      <c r="C997" s="177" t="s">
        <v>1250</v>
      </c>
      <c r="D997" s="178" t="s">
        <v>1196</v>
      </c>
      <c r="E997" s="177" t="s">
        <v>18</v>
      </c>
      <c r="F997" s="177" t="s">
        <v>260</v>
      </c>
      <c r="G997" s="179">
        <f>SUM(H998)</f>
        <v>2.17</v>
      </c>
      <c r="H997" s="179">
        <f>TRUNC(G997 * 1, 2)</f>
        <v>2.17</v>
      </c>
      <c r="I997" s="180"/>
    </row>
    <row r="998" spans="1:9" ht="30">
      <c r="A998" s="161" t="s">
        <v>15</v>
      </c>
      <c r="B998" s="161" t="s">
        <v>99</v>
      </c>
      <c r="C998" s="161" t="s">
        <v>1039</v>
      </c>
      <c r="D998" s="162" t="s">
        <v>1040</v>
      </c>
      <c r="E998" s="161" t="s">
        <v>1041</v>
      </c>
      <c r="F998" s="161" t="s">
        <v>126</v>
      </c>
      <c r="G998" s="163">
        <v>0.87</v>
      </c>
      <c r="H998" s="163">
        <f>TRUNC(F998*G998,2)</f>
        <v>2.17</v>
      </c>
      <c r="I998" s="164"/>
    </row>
    <row r="999" spans="1:9">
      <c r="A999" s="165" t="s">
        <v>29</v>
      </c>
      <c r="B999" s="165" t="s">
        <v>29</v>
      </c>
      <c r="C999" s="165" t="s">
        <v>29</v>
      </c>
      <c r="D999" s="166" t="s">
        <v>29</v>
      </c>
      <c r="E999" s="165" t="s">
        <v>29</v>
      </c>
      <c r="F999" s="165" t="s">
        <v>29</v>
      </c>
      <c r="G999" s="167" t="s">
        <v>29</v>
      </c>
      <c r="H999" s="167" t="s">
        <v>29</v>
      </c>
      <c r="I999" s="168" t="s">
        <v>29</v>
      </c>
    </row>
    <row r="1000" spans="1:9" ht="60">
      <c r="A1000" s="177" t="s">
        <v>1245</v>
      </c>
      <c r="B1000" s="177" t="s">
        <v>99</v>
      </c>
      <c r="C1000" s="177" t="s">
        <v>1251</v>
      </c>
      <c r="D1000" s="178" t="s">
        <v>1198</v>
      </c>
      <c r="E1000" s="177" t="s">
        <v>18</v>
      </c>
      <c r="F1000" s="177" t="s">
        <v>260</v>
      </c>
      <c r="G1000" s="179">
        <f>SUM(H1001)</f>
        <v>1.59</v>
      </c>
      <c r="H1000" s="179">
        <f>TRUNC(G1000 * 1, 2)</f>
        <v>1.59</v>
      </c>
      <c r="I1000" s="180"/>
    </row>
    <row r="1001" spans="1:9" ht="60">
      <c r="A1001" s="161" t="s">
        <v>15</v>
      </c>
      <c r="B1001" s="161" t="s">
        <v>99</v>
      </c>
      <c r="C1001" s="161" t="s">
        <v>1247</v>
      </c>
      <c r="D1001" s="162" t="s">
        <v>1248</v>
      </c>
      <c r="E1001" s="161" t="s">
        <v>227</v>
      </c>
      <c r="F1001" s="161" t="s">
        <v>1027</v>
      </c>
      <c r="G1001" s="163">
        <v>22738.98</v>
      </c>
      <c r="H1001" s="163">
        <f>TRUNC(F1001*G1001,2)</f>
        <v>1.59</v>
      </c>
      <c r="I1001" s="164"/>
    </row>
    <row r="1002" spans="1:9">
      <c r="A1002" s="165" t="s">
        <v>29</v>
      </c>
      <c r="B1002" s="165" t="s">
        <v>29</v>
      </c>
      <c r="C1002" s="165" t="s">
        <v>29</v>
      </c>
      <c r="D1002" s="166" t="s">
        <v>29</v>
      </c>
      <c r="E1002" s="165" t="s">
        <v>29</v>
      </c>
      <c r="F1002" s="165" t="s">
        <v>29</v>
      </c>
      <c r="G1002" s="167" t="s">
        <v>29</v>
      </c>
      <c r="H1002" s="167" t="s">
        <v>29</v>
      </c>
      <c r="I1002" s="168" t="s">
        <v>29</v>
      </c>
    </row>
    <row r="1003" spans="1:9" ht="30">
      <c r="A1003" s="177" t="s">
        <v>1245</v>
      </c>
      <c r="B1003" s="177" t="s">
        <v>99</v>
      </c>
      <c r="C1003" s="177" t="s">
        <v>1252</v>
      </c>
      <c r="D1003" s="178" t="s">
        <v>1207</v>
      </c>
      <c r="E1003" s="177" t="s">
        <v>18</v>
      </c>
      <c r="F1003" s="177" t="s">
        <v>260</v>
      </c>
      <c r="G1003" s="179">
        <f>SUM(H1004)</f>
        <v>0.31</v>
      </c>
      <c r="H1003" s="179">
        <f>TRUNC(G1003 * 1, 2)</f>
        <v>0.31</v>
      </c>
      <c r="I1003" s="180"/>
    </row>
    <row r="1004" spans="1:9">
      <c r="A1004" s="161" t="s">
        <v>15</v>
      </c>
      <c r="B1004" s="161" t="s">
        <v>99</v>
      </c>
      <c r="C1004" s="161" t="s">
        <v>1208</v>
      </c>
      <c r="D1004" s="162" t="s">
        <v>1209</v>
      </c>
      <c r="E1004" s="161" t="s">
        <v>18</v>
      </c>
      <c r="F1004" s="161" t="s">
        <v>1143</v>
      </c>
      <c r="G1004" s="163">
        <v>27.39</v>
      </c>
      <c r="H1004" s="163">
        <f>TRUNC(F1004*G1004,2)</f>
        <v>0.31</v>
      </c>
      <c r="I1004" s="164"/>
    </row>
    <row r="1005" spans="1:9">
      <c r="A1005" s="165" t="s">
        <v>29</v>
      </c>
      <c r="B1005" s="165" t="s">
        <v>29</v>
      </c>
      <c r="C1005" s="165" t="s">
        <v>29</v>
      </c>
      <c r="D1005" s="166" t="s">
        <v>29</v>
      </c>
      <c r="E1005" s="165" t="s">
        <v>29</v>
      </c>
      <c r="F1005" s="165" t="s">
        <v>29</v>
      </c>
      <c r="G1005" s="167" t="s">
        <v>29</v>
      </c>
      <c r="H1005" s="167" t="s">
        <v>29</v>
      </c>
      <c r="I1005" s="168" t="s">
        <v>29</v>
      </c>
    </row>
    <row r="1006" spans="1:9" ht="30">
      <c r="A1006" s="177" t="s">
        <v>1245</v>
      </c>
      <c r="B1006" s="177" t="s">
        <v>99</v>
      </c>
      <c r="C1006" s="177" t="s">
        <v>1253</v>
      </c>
      <c r="D1006" s="178" t="s">
        <v>1212</v>
      </c>
      <c r="E1006" s="177" t="s">
        <v>18</v>
      </c>
      <c r="F1006" s="177" t="s">
        <v>260</v>
      </c>
      <c r="G1006" s="179">
        <f>SUM(H1007)</f>
        <v>0.28000000000000003</v>
      </c>
      <c r="H1006" s="179">
        <f>TRUNC(G1006 * 1, 2)</f>
        <v>0.28000000000000003</v>
      </c>
      <c r="I1006" s="180"/>
    </row>
    <row r="1007" spans="1:9">
      <c r="A1007" s="161" t="s">
        <v>15</v>
      </c>
      <c r="B1007" s="161" t="s">
        <v>99</v>
      </c>
      <c r="C1007" s="161" t="s">
        <v>1213</v>
      </c>
      <c r="D1007" s="162" t="s">
        <v>1214</v>
      </c>
      <c r="E1007" s="161" t="s">
        <v>18</v>
      </c>
      <c r="F1007" s="161" t="s">
        <v>1143</v>
      </c>
      <c r="G1007" s="163">
        <v>25.07</v>
      </c>
      <c r="H1007" s="163">
        <f>TRUNC(F1007*G1007,2)</f>
        <v>0.28000000000000003</v>
      </c>
      <c r="I1007" s="164"/>
    </row>
    <row r="1008" spans="1:9">
      <c r="A1008" s="165" t="s">
        <v>29</v>
      </c>
      <c r="B1008" s="165" t="s">
        <v>29</v>
      </c>
      <c r="C1008" s="165" t="s">
        <v>29</v>
      </c>
      <c r="D1008" s="166" t="s">
        <v>29</v>
      </c>
      <c r="E1008" s="165" t="s">
        <v>29</v>
      </c>
      <c r="F1008" s="165" t="s">
        <v>29</v>
      </c>
      <c r="G1008" s="167" t="s">
        <v>29</v>
      </c>
      <c r="H1008" s="167" t="s">
        <v>29</v>
      </c>
      <c r="I1008" s="168" t="s">
        <v>29</v>
      </c>
    </row>
  </sheetData>
  <mergeCells count="5">
    <mergeCell ref="G1:I1"/>
    <mergeCell ref="J7:K7"/>
    <mergeCell ref="A4:G4"/>
    <mergeCell ref="B5:G5"/>
    <mergeCell ref="B6:G6"/>
  </mergeCells>
  <conditionalFormatting sqref="I8:I1008">
    <cfRule type="cellIs" dxfId="15" priority="1" stopIfTrue="1" operator="equal">
      <formula>"OK"</formula>
    </cfRule>
  </conditionalFormatting>
  <conditionalFormatting sqref="I8:I1008">
    <cfRule type="cellIs" dxfId="14" priority="2" stopIfTrue="1" operator="equal">
      <formula>"DIVERGENTE"</formula>
    </cfRule>
  </conditionalFormatting>
  <conditionalFormatting sqref="I8:I1008">
    <cfRule type="cellIs" dxfId="13" priority="3" stopIfTrue="1" operator="equal">
      <formula>"VALOR AUXILIAR DIVERGENTE"</formula>
    </cfRule>
  </conditionalFormatting>
  <pageMargins left="0.511811024" right="0.511811024" top="0.78740157499999996" bottom="0.78740157499999996" header="0.31496062000000002" footer="0.31496062000000002"/>
  <pageSetup paperSize="9" scale="45" fitToHeight="0" orientation="portrait" r:id="rId1"/>
  <colBreaks count="1" manualBreakCount="1">
    <brk id="9" max="1048575" man="1"/>
  </colBreaks>
  <drawing r:id="rId2"/>
</worksheet>
</file>

<file path=xl/worksheets/sheet3.xml><?xml version="1.0" encoding="utf-8"?>
<worksheet xmlns="http://schemas.openxmlformats.org/spreadsheetml/2006/main" xmlns:r="http://schemas.openxmlformats.org/officeDocument/2006/relationships">
  <sheetPr>
    <pageSetUpPr fitToPage="1"/>
  </sheetPr>
  <dimension ref="A1:AP1000"/>
  <sheetViews>
    <sheetView view="pageBreakPreview" topLeftCell="A31" zoomScale="50" zoomScaleNormal="50" zoomScaleSheetLayoutView="50" workbookViewId="0">
      <selection sqref="A1:E7"/>
    </sheetView>
  </sheetViews>
  <sheetFormatPr defaultColWidth="14.42578125" defaultRowHeight="15" customHeight="1"/>
  <cols>
    <col min="1" max="1" width="13.42578125" customWidth="1"/>
    <col min="2" max="2" width="95" customWidth="1"/>
    <col min="3" max="3" width="22.85546875" customWidth="1"/>
    <col min="4" max="4" width="22.140625" customWidth="1"/>
    <col min="5" max="5" width="27.85546875" customWidth="1"/>
    <col min="6" max="6" width="18" customWidth="1"/>
    <col min="7" max="7" width="22.85546875" customWidth="1"/>
    <col min="8" max="8" width="26.42578125" customWidth="1"/>
    <col min="9" max="9" width="26.7109375" customWidth="1"/>
    <col min="10" max="10" width="6" customWidth="1"/>
    <col min="11" max="12" width="22.85546875" customWidth="1"/>
    <col min="13" max="14" width="22.140625" customWidth="1"/>
    <col min="15" max="15" width="27.85546875" customWidth="1"/>
    <col min="16" max="16" width="22.140625" customWidth="1"/>
    <col min="17" max="18" width="12.140625" customWidth="1"/>
    <col min="19" max="19" width="22.5703125" customWidth="1"/>
    <col min="20" max="20" width="15" customWidth="1"/>
    <col min="21" max="21" width="22.5703125" customWidth="1"/>
    <col min="22" max="22" width="15" customWidth="1"/>
    <col min="23" max="42" width="12.140625" customWidth="1"/>
  </cols>
  <sheetData>
    <row r="1" spans="1:42" ht="24.75" customHeight="1">
      <c r="A1" s="316" t="s">
        <v>1328</v>
      </c>
      <c r="B1" s="316"/>
      <c r="C1" s="316"/>
      <c r="D1" s="316"/>
      <c r="E1" s="316"/>
      <c r="F1" s="17"/>
      <c r="G1" s="17"/>
      <c r="H1" s="5"/>
      <c r="I1" s="5"/>
      <c r="J1" s="5"/>
      <c r="K1" s="313"/>
      <c r="L1" s="305"/>
      <c r="M1" s="305"/>
      <c r="N1" s="305"/>
      <c r="O1" s="305"/>
      <c r="P1" s="306"/>
      <c r="Q1" s="200"/>
      <c r="R1" s="200"/>
      <c r="S1" s="200"/>
      <c r="T1" s="200"/>
      <c r="U1" s="200"/>
      <c r="V1" s="200"/>
      <c r="W1" s="5"/>
      <c r="X1" s="5"/>
      <c r="Y1" s="5"/>
      <c r="Z1" s="5"/>
      <c r="AA1" s="5"/>
      <c r="AB1" s="5"/>
      <c r="AC1" s="5"/>
      <c r="AD1" s="5"/>
      <c r="AE1" s="5"/>
      <c r="AF1" s="5"/>
      <c r="AG1" s="5"/>
      <c r="AH1" s="5"/>
      <c r="AI1" s="5"/>
      <c r="AJ1" s="5"/>
      <c r="AK1" s="5"/>
      <c r="AL1" s="5"/>
      <c r="AM1" s="5"/>
      <c r="AN1" s="5"/>
      <c r="AO1" s="5"/>
      <c r="AP1" s="5"/>
    </row>
    <row r="2" spans="1:42" ht="24.75" customHeight="1">
      <c r="A2" s="316"/>
      <c r="B2" s="316"/>
      <c r="C2" s="316"/>
      <c r="D2" s="316"/>
      <c r="E2" s="316"/>
      <c r="F2" s="1"/>
      <c r="G2" s="1"/>
      <c r="H2" s="5"/>
      <c r="I2" s="5"/>
      <c r="J2" s="5"/>
      <c r="K2" s="307"/>
      <c r="L2" s="308"/>
      <c r="M2" s="308"/>
      <c r="N2" s="308"/>
      <c r="O2" s="308"/>
      <c r="P2" s="309"/>
      <c r="Q2" s="200"/>
      <c r="R2" s="200"/>
      <c r="S2" s="200"/>
      <c r="T2" s="200"/>
      <c r="U2" s="200"/>
      <c r="V2" s="200"/>
      <c r="W2" s="5"/>
      <c r="X2" s="5"/>
      <c r="Y2" s="5"/>
      <c r="Z2" s="5"/>
      <c r="AA2" s="5"/>
      <c r="AB2" s="5"/>
      <c r="AC2" s="5"/>
      <c r="AD2" s="5"/>
      <c r="AE2" s="5"/>
      <c r="AF2" s="5"/>
      <c r="AG2" s="5"/>
      <c r="AH2" s="5"/>
      <c r="AI2" s="5"/>
      <c r="AJ2" s="5"/>
      <c r="AK2" s="5"/>
      <c r="AL2" s="5"/>
      <c r="AM2" s="5"/>
      <c r="AN2" s="5"/>
      <c r="AO2" s="5"/>
      <c r="AP2" s="5"/>
    </row>
    <row r="3" spans="1:42" ht="24.75" customHeight="1">
      <c r="A3" s="316"/>
      <c r="B3" s="316"/>
      <c r="C3" s="316"/>
      <c r="D3" s="316"/>
      <c r="E3" s="316"/>
      <c r="F3" s="5"/>
      <c r="G3" s="5"/>
      <c r="H3" s="5"/>
      <c r="I3" s="5"/>
      <c r="J3" s="5"/>
      <c r="K3" s="307"/>
      <c r="L3" s="308"/>
      <c r="M3" s="308"/>
      <c r="N3" s="308"/>
      <c r="O3" s="308"/>
      <c r="P3" s="309"/>
      <c r="Q3" s="200"/>
      <c r="R3" s="200"/>
      <c r="S3" s="200"/>
      <c r="T3" s="200"/>
      <c r="U3" s="200"/>
      <c r="V3" s="200"/>
      <c r="W3" s="5"/>
      <c r="X3" s="5"/>
      <c r="Y3" s="5"/>
      <c r="Z3" s="5"/>
      <c r="AA3" s="5"/>
      <c r="AB3" s="5"/>
      <c r="AC3" s="5"/>
      <c r="AD3" s="5"/>
      <c r="AE3" s="5"/>
      <c r="AF3" s="5"/>
      <c r="AG3" s="5"/>
      <c r="AH3" s="5"/>
      <c r="AI3" s="5"/>
      <c r="AJ3" s="5"/>
      <c r="AK3" s="5"/>
      <c r="AL3" s="5"/>
      <c r="AM3" s="5"/>
      <c r="AN3" s="5"/>
      <c r="AO3" s="5"/>
      <c r="AP3" s="5"/>
    </row>
    <row r="4" spans="1:42" ht="30" customHeight="1">
      <c r="A4" s="316"/>
      <c r="B4" s="316"/>
      <c r="C4" s="316"/>
      <c r="D4" s="316"/>
      <c r="E4" s="316"/>
      <c r="F4" s="5"/>
      <c r="G4" s="5"/>
      <c r="H4" s="5"/>
      <c r="I4" s="5"/>
      <c r="J4" s="5"/>
      <c r="K4" s="310"/>
      <c r="L4" s="311"/>
      <c r="M4" s="311"/>
      <c r="N4" s="311"/>
      <c r="O4" s="311"/>
      <c r="P4" s="312"/>
      <c r="Q4" s="200"/>
      <c r="R4" s="200"/>
      <c r="S4" s="200"/>
      <c r="T4" s="200"/>
      <c r="U4" s="200"/>
      <c r="V4" s="200"/>
      <c r="W4" s="5"/>
      <c r="X4" s="5"/>
      <c r="Y4" s="5"/>
      <c r="Z4" s="5"/>
      <c r="AA4" s="5"/>
      <c r="AB4" s="5"/>
      <c r="AC4" s="5"/>
      <c r="AD4" s="5"/>
      <c r="AE4" s="5"/>
      <c r="AF4" s="5"/>
      <c r="AG4" s="5"/>
      <c r="AH4" s="5"/>
      <c r="AI4" s="5"/>
      <c r="AJ4" s="5"/>
      <c r="AK4" s="5"/>
      <c r="AL4" s="5"/>
      <c r="AM4" s="5"/>
      <c r="AN4" s="5"/>
      <c r="AO4" s="5"/>
      <c r="AP4" s="5"/>
    </row>
    <row r="5" spans="1:42" ht="24.75" customHeight="1">
      <c r="A5" s="316"/>
      <c r="B5" s="316"/>
      <c r="C5" s="316"/>
      <c r="D5" s="316"/>
      <c r="E5" s="316"/>
      <c r="F5" s="5"/>
      <c r="G5" s="5"/>
      <c r="H5" s="5"/>
      <c r="I5" s="5"/>
      <c r="J5" s="5"/>
      <c r="K5" s="271"/>
      <c r="L5" s="272"/>
      <c r="M5" s="272"/>
      <c r="N5" s="272"/>
      <c r="O5" s="273"/>
      <c r="P5" s="274"/>
      <c r="Q5" s="200"/>
      <c r="R5" s="200"/>
      <c r="S5" s="200"/>
      <c r="T5" s="200"/>
      <c r="U5" s="200"/>
      <c r="V5" s="200"/>
      <c r="W5" s="5"/>
      <c r="X5" s="5"/>
      <c r="Y5" s="5"/>
      <c r="Z5" s="5"/>
      <c r="AA5" s="5"/>
      <c r="AB5" s="5"/>
      <c r="AC5" s="5"/>
      <c r="AD5" s="5"/>
      <c r="AE5" s="5"/>
      <c r="AF5" s="5"/>
      <c r="AG5" s="5"/>
      <c r="AH5" s="5"/>
      <c r="AI5" s="5"/>
      <c r="AJ5" s="5"/>
      <c r="AK5" s="5"/>
      <c r="AL5" s="5"/>
      <c r="AM5" s="5"/>
      <c r="AN5" s="5"/>
      <c r="AO5" s="5"/>
      <c r="AP5" s="5"/>
    </row>
    <row r="6" spans="1:42" ht="24.75" customHeight="1">
      <c r="A6" s="316"/>
      <c r="B6" s="316"/>
      <c r="C6" s="316"/>
      <c r="D6" s="316"/>
      <c r="E6" s="316"/>
      <c r="F6" s="5"/>
      <c r="G6" s="5"/>
      <c r="H6" s="5"/>
      <c r="I6" s="5"/>
      <c r="J6" s="5"/>
      <c r="K6" s="275"/>
      <c r="L6" s="272">
        <f>COLUMN()</f>
        <v>12</v>
      </c>
      <c r="M6" s="272"/>
      <c r="N6" s="272">
        <f>COLUMN()</f>
        <v>14</v>
      </c>
      <c r="O6" s="272"/>
      <c r="P6" s="274">
        <f>COLUMN()</f>
        <v>16</v>
      </c>
      <c r="Q6" s="272"/>
      <c r="R6" s="200"/>
      <c r="S6" s="200"/>
      <c r="T6" s="200"/>
      <c r="U6" s="200"/>
      <c r="V6" s="200"/>
      <c r="W6" s="5"/>
      <c r="X6" s="5"/>
      <c r="Y6" s="5"/>
      <c r="Z6" s="5"/>
      <c r="AA6" s="5"/>
      <c r="AB6" s="5"/>
      <c r="AC6" s="5"/>
      <c r="AD6" s="5"/>
      <c r="AE6" s="5"/>
      <c r="AF6" s="5"/>
      <c r="AG6" s="5"/>
      <c r="AH6" s="5"/>
      <c r="AI6" s="5"/>
      <c r="AJ6" s="5"/>
      <c r="AK6" s="5"/>
      <c r="AL6" s="5"/>
      <c r="AM6" s="5"/>
      <c r="AN6" s="5"/>
      <c r="AO6" s="5"/>
      <c r="AP6" s="5"/>
    </row>
    <row r="7" spans="1:42" ht="9.75" customHeight="1">
      <c r="A7" s="317"/>
      <c r="B7" s="317"/>
      <c r="C7" s="317"/>
      <c r="D7" s="317"/>
      <c r="E7" s="317"/>
      <c r="F7" s="66"/>
      <c r="G7" s="66"/>
      <c r="H7" s="5"/>
      <c r="I7" s="5"/>
      <c r="J7" s="29"/>
      <c r="K7" s="275"/>
      <c r="L7" s="273"/>
      <c r="M7" s="273"/>
      <c r="N7" s="276"/>
      <c r="O7" s="276"/>
      <c r="P7" s="277"/>
      <c r="Q7" s="276"/>
      <c r="R7" s="200"/>
      <c r="S7" s="200"/>
      <c r="T7" s="200"/>
      <c r="U7" s="200"/>
      <c r="V7" s="200"/>
      <c r="W7" s="5"/>
      <c r="X7" s="5"/>
      <c r="Y7" s="5"/>
      <c r="Z7" s="5"/>
      <c r="AA7" s="5"/>
      <c r="AB7" s="5"/>
      <c r="AC7" s="5"/>
      <c r="AD7" s="5"/>
      <c r="AE7" s="5"/>
      <c r="AF7" s="5"/>
      <c r="AG7" s="5"/>
      <c r="AH7" s="5"/>
      <c r="AI7" s="5"/>
      <c r="AJ7" s="5"/>
      <c r="AK7" s="5"/>
      <c r="AL7" s="5"/>
      <c r="AM7" s="5"/>
      <c r="AN7" s="5"/>
      <c r="AO7" s="5"/>
      <c r="AP7" s="5"/>
    </row>
    <row r="8" spans="1:42" ht="39.75" customHeight="1">
      <c r="A8" s="196" t="s">
        <v>61</v>
      </c>
      <c r="B8" s="196" t="s">
        <v>66</v>
      </c>
      <c r="C8" s="197" t="s">
        <v>164</v>
      </c>
      <c r="D8" s="197" t="s">
        <v>165</v>
      </c>
      <c r="E8" s="197" t="s">
        <v>166</v>
      </c>
      <c r="F8" s="196" t="s">
        <v>67</v>
      </c>
      <c r="G8" s="198" t="s">
        <v>167</v>
      </c>
      <c r="H8" s="198" t="s">
        <v>70</v>
      </c>
      <c r="I8" s="198" t="s">
        <v>72</v>
      </c>
      <c r="J8" s="199"/>
      <c r="K8" s="314" t="s">
        <v>164</v>
      </c>
      <c r="L8" s="315"/>
      <c r="M8" s="314" t="s">
        <v>165</v>
      </c>
      <c r="N8" s="315"/>
      <c r="O8" s="314" t="s">
        <v>166</v>
      </c>
      <c r="P8" s="315"/>
      <c r="Q8" s="200"/>
      <c r="R8" s="200"/>
      <c r="S8" s="201" t="s">
        <v>8</v>
      </c>
      <c r="T8" s="201"/>
      <c r="U8" s="201"/>
      <c r="V8" s="201"/>
      <c r="W8" s="5"/>
      <c r="X8" s="5"/>
      <c r="Y8" s="5"/>
      <c r="Z8" s="5"/>
      <c r="AA8" s="5"/>
      <c r="AB8" s="5"/>
      <c r="AC8" s="5"/>
      <c r="AD8" s="5"/>
      <c r="AE8" s="5"/>
      <c r="AF8" s="5"/>
      <c r="AG8" s="5"/>
      <c r="AH8" s="5"/>
      <c r="AI8" s="5"/>
      <c r="AJ8" s="5"/>
      <c r="AK8" s="5"/>
      <c r="AL8" s="5"/>
      <c r="AM8" s="5"/>
      <c r="AN8" s="5"/>
      <c r="AO8" s="5"/>
      <c r="AP8" s="5"/>
    </row>
    <row r="9" spans="1:42" ht="39.75" customHeight="1">
      <c r="A9" s="202">
        <v>1</v>
      </c>
      <c r="B9" s="203" t="str">
        <f>VLOOKUP($A9,Orçamento!$A$9:$J$95,4,0)</f>
        <v>SERVIÇOS PRELIMINARES</v>
      </c>
      <c r="C9" s="204"/>
      <c r="D9" s="205"/>
      <c r="E9" s="206"/>
      <c r="F9" s="203"/>
      <c r="G9" s="207"/>
      <c r="H9" s="202"/>
      <c r="I9" s="206"/>
      <c r="J9" s="208"/>
      <c r="K9" s="209" t="s">
        <v>182</v>
      </c>
      <c r="L9" s="209" t="s">
        <v>183</v>
      </c>
      <c r="M9" s="209" t="s">
        <v>182</v>
      </c>
      <c r="N9" s="209" t="s">
        <v>183</v>
      </c>
      <c r="O9" s="209" t="s">
        <v>182</v>
      </c>
      <c r="P9" s="209" t="s">
        <v>183</v>
      </c>
      <c r="Q9" s="210"/>
      <c r="R9" s="210"/>
      <c r="S9" s="210"/>
      <c r="T9" s="210"/>
      <c r="U9" s="210"/>
      <c r="V9" s="210"/>
      <c r="W9" s="37"/>
      <c r="X9" s="37"/>
      <c r="Y9" s="37"/>
      <c r="Z9" s="37"/>
      <c r="AA9" s="37"/>
      <c r="AB9" s="37"/>
      <c r="AC9" s="37"/>
      <c r="AD9" s="37"/>
      <c r="AE9" s="37"/>
      <c r="AF9" s="37"/>
      <c r="AG9" s="37"/>
      <c r="AH9" s="37"/>
      <c r="AI9" s="37"/>
      <c r="AJ9" s="37"/>
      <c r="AK9" s="37"/>
      <c r="AL9" s="37"/>
      <c r="AM9" s="37"/>
      <c r="AN9" s="37"/>
      <c r="AO9" s="37"/>
      <c r="AP9" s="37"/>
    </row>
    <row r="10" spans="1:42" ht="39.75" customHeight="1">
      <c r="A10" s="211" t="s">
        <v>109</v>
      </c>
      <c r="B10" s="212" t="str">
        <f>VLOOKUP($A10,Orçamento!$A$9:$J$95,4,0)</f>
        <v>CANTEIRO DE OBRAS</v>
      </c>
      <c r="C10" s="213" t="s">
        <v>188</v>
      </c>
      <c r="D10" s="214" t="s">
        <v>190</v>
      </c>
      <c r="E10" s="214" t="s">
        <v>194</v>
      </c>
      <c r="F10" s="215"/>
      <c r="G10" s="216"/>
      <c r="H10" s="217"/>
      <c r="I10" s="218"/>
      <c r="J10" s="210"/>
      <c r="K10" s="219"/>
      <c r="L10" s="220">
        <f>SUM(L11:L14)</f>
        <v>10025.1</v>
      </c>
      <c r="M10" s="219"/>
      <c r="N10" s="220">
        <f>SUM(N11:N14)</f>
        <v>2805.24</v>
      </c>
      <c r="O10" s="219"/>
      <c r="P10" s="220">
        <f>SUM(P11:P14)</f>
        <v>2805.24</v>
      </c>
      <c r="Q10" s="210"/>
      <c r="R10" s="210"/>
      <c r="S10" s="210"/>
      <c r="T10" s="210"/>
      <c r="U10" s="210"/>
      <c r="V10" s="210"/>
      <c r="W10" s="37"/>
      <c r="X10" s="37"/>
      <c r="Y10" s="37"/>
      <c r="Z10" s="37"/>
      <c r="AA10" s="37"/>
      <c r="AB10" s="37"/>
      <c r="AC10" s="37"/>
      <c r="AD10" s="37"/>
      <c r="AE10" s="37"/>
      <c r="AF10" s="37"/>
      <c r="AG10" s="37"/>
      <c r="AH10" s="37"/>
      <c r="AI10" s="37"/>
      <c r="AJ10" s="37"/>
      <c r="AK10" s="37"/>
      <c r="AL10" s="37"/>
      <c r="AM10" s="37"/>
      <c r="AN10" s="37"/>
      <c r="AO10" s="37"/>
      <c r="AP10" s="37"/>
    </row>
    <row r="11" spans="1:42" ht="60" customHeight="1">
      <c r="A11" s="221" t="s">
        <v>9</v>
      </c>
      <c r="B11" s="222" t="str">
        <f>VLOOKUP($A11,Orçamento!$A$9:$J$95,4,0)</f>
        <v xml:space="preserve">PLACA EM LONA COM IMPRESSÃO DIGITAL E REQUADRO EM METALON </v>
      </c>
      <c r="C11" s="223" t="str">
        <f t="shared" ref="C11:C14" si="0">IF(K11=0,"",CONCATENATE(K11," ",$F11))</f>
        <v>6 M2</v>
      </c>
      <c r="D11" s="224" t="str">
        <f t="shared" ref="D11:D14" si="1">IF(M11=0,"",CONCATENATE(M11," ",$F11))</f>
        <v/>
      </c>
      <c r="E11" s="225" t="str">
        <f t="shared" ref="E11:E14" si="2">IF(O11=0,"",CONCATENATE(O11," ",$F11))</f>
        <v/>
      </c>
      <c r="F11" s="226" t="str">
        <f>VLOOKUP($A11,Orçamento!$A$9:$J$95,5,0)</f>
        <v>M2</v>
      </c>
      <c r="G11" s="227">
        <f>VLOOKUP($A11,Orçamento!$A$9:$J$95,6,0)</f>
        <v>6</v>
      </c>
      <c r="H11" s="228">
        <f>VLOOKUP($A11,Orçamento!$A$9:$J$95,8,0)</f>
        <v>556.05999999999995</v>
      </c>
      <c r="I11" s="228">
        <f>VLOOKUP($A11,Orçamento!$A$9:$J$95,10,0)</f>
        <v>3336.36</v>
      </c>
      <c r="J11" s="210"/>
      <c r="K11" s="227">
        <v>6</v>
      </c>
      <c r="L11" s="227">
        <f t="shared" ref="L11:L14" si="3">IF(K11=0,"",TRUNC($H11*K11,2))</f>
        <v>3336.36</v>
      </c>
      <c r="M11" s="227"/>
      <c r="N11" s="227" t="str">
        <f t="shared" ref="N11:N14" si="4">IF(M11=0,"",TRUNC($H11*M11,2))</f>
        <v/>
      </c>
      <c r="O11" s="227"/>
      <c r="P11" s="227" t="str">
        <f t="shared" ref="P11:P14" si="5">IF(O11=0,"",TRUNC($H11*O11,2))</f>
        <v/>
      </c>
      <c r="Q11" s="210"/>
      <c r="R11" s="210"/>
      <c r="S11" s="227">
        <f t="shared" ref="S11:S14" si="6">SUMIF($K$9:$P$9,$K$9,K11:P11)</f>
        <v>6</v>
      </c>
      <c r="T11" s="227" t="str">
        <f t="shared" ref="T11:T14" si="7">IF(S11=G11,"","FALTA")</f>
        <v/>
      </c>
      <c r="U11" s="227">
        <f t="shared" ref="U11:U14" si="8">SUMIF($K$9:$P$9,$L$9,K11:P11)</f>
        <v>3336.36</v>
      </c>
      <c r="V11" s="227" t="str">
        <f t="shared" ref="V11:V14" si="9">IF(U11=I11,"","FALTA")</f>
        <v/>
      </c>
      <c r="W11" s="37"/>
      <c r="X11" s="37"/>
      <c r="Y11" s="37"/>
      <c r="Z11" s="37"/>
      <c r="AA11" s="37"/>
      <c r="AB11" s="37"/>
      <c r="AC11" s="37"/>
      <c r="AD11" s="37"/>
      <c r="AE11" s="37"/>
      <c r="AF11" s="37"/>
      <c r="AG11" s="37"/>
      <c r="AH11" s="37"/>
      <c r="AI11" s="37"/>
      <c r="AJ11" s="37"/>
      <c r="AK11" s="37"/>
      <c r="AL11" s="37"/>
      <c r="AM11" s="37"/>
      <c r="AN11" s="37"/>
      <c r="AO11" s="37"/>
      <c r="AP11" s="37"/>
    </row>
    <row r="12" spans="1:42" ht="60" customHeight="1">
      <c r="A12" s="229" t="s">
        <v>31</v>
      </c>
      <c r="B12" s="230" t="str">
        <f>VLOOKUP($A12,Orçamento!$A$9:$J$95,4,0)</f>
        <v xml:space="preserve">BANHEIRO QUÍMICO MODELO STANDARD, COM MANUTENÇÃO CONFORME EXIGÊNCIAS DA CETESB </v>
      </c>
      <c r="C12" s="231" t="str">
        <f t="shared" si="0"/>
        <v>1 UNMES</v>
      </c>
      <c r="D12" s="232" t="str">
        <f t="shared" si="1"/>
        <v>1 UNMES</v>
      </c>
      <c r="E12" s="232" t="str">
        <f t="shared" si="2"/>
        <v>1 UNMES</v>
      </c>
      <c r="F12" s="226" t="str">
        <f>VLOOKUP($A12,Orçamento!$A$9:$J$95,5,0)</f>
        <v>UNMES</v>
      </c>
      <c r="G12" s="227">
        <f>VLOOKUP($A12,Orçamento!$A$9:$J$95,6,0)</f>
        <v>3</v>
      </c>
      <c r="H12" s="228">
        <f>VLOOKUP($A12,Orçamento!$A$9:$J$95,8,0)</f>
        <v>1556.39</v>
      </c>
      <c r="I12" s="228">
        <f>VLOOKUP($A12,Orçamento!$A$9:$J$95,10,0)</f>
        <v>4669.17</v>
      </c>
      <c r="J12" s="210"/>
      <c r="K12" s="227">
        <v>1</v>
      </c>
      <c r="L12" s="227">
        <f t="shared" si="3"/>
        <v>1556.39</v>
      </c>
      <c r="M12" s="227">
        <v>1</v>
      </c>
      <c r="N12" s="227">
        <f t="shared" si="4"/>
        <v>1556.39</v>
      </c>
      <c r="O12" s="227">
        <v>1</v>
      </c>
      <c r="P12" s="227">
        <f t="shared" si="5"/>
        <v>1556.39</v>
      </c>
      <c r="Q12" s="210"/>
      <c r="R12" s="210"/>
      <c r="S12" s="227">
        <f t="shared" si="6"/>
        <v>3</v>
      </c>
      <c r="T12" s="227" t="str">
        <f t="shared" si="7"/>
        <v/>
      </c>
      <c r="U12" s="227">
        <f t="shared" si="8"/>
        <v>4669.17</v>
      </c>
      <c r="V12" s="227" t="str">
        <f t="shared" si="9"/>
        <v/>
      </c>
      <c r="W12" s="37"/>
      <c r="X12" s="37"/>
      <c r="Y12" s="37"/>
      <c r="Z12" s="37"/>
      <c r="AA12" s="37"/>
      <c r="AB12" s="37"/>
      <c r="AC12" s="37"/>
      <c r="AD12" s="37"/>
      <c r="AE12" s="37"/>
      <c r="AF12" s="37"/>
      <c r="AG12" s="37"/>
      <c r="AH12" s="37"/>
      <c r="AI12" s="37"/>
      <c r="AJ12" s="37"/>
      <c r="AK12" s="37"/>
      <c r="AL12" s="37"/>
      <c r="AM12" s="37"/>
      <c r="AN12" s="37"/>
      <c r="AO12" s="37"/>
      <c r="AP12" s="37"/>
    </row>
    <row r="13" spans="1:42" ht="60" customHeight="1">
      <c r="A13" s="229" t="s">
        <v>42</v>
      </c>
      <c r="B13" s="230" t="str">
        <f>VLOOKUP($A13,Orçamento!$A$9:$J$95,4,0)</f>
        <v xml:space="preserve">LOCAÇÃO DE CONTAINER TIPO DEPÓSITO - ÁREA MÍNIMA DE 13,80 M² </v>
      </c>
      <c r="C13" s="231" t="str">
        <f t="shared" si="0"/>
        <v>1 UNMES</v>
      </c>
      <c r="D13" s="233" t="str">
        <f t="shared" si="1"/>
        <v>1 UNMES</v>
      </c>
      <c r="E13" s="233" t="str">
        <f t="shared" si="2"/>
        <v>1 UNMES</v>
      </c>
      <c r="F13" s="226" t="str">
        <f>VLOOKUP($A13,Orçamento!$A$9:$J$95,5,0)</f>
        <v>UNMES</v>
      </c>
      <c r="G13" s="227">
        <f>VLOOKUP($A13,Orçamento!$A$9:$J$95,6,0)</f>
        <v>3</v>
      </c>
      <c r="H13" s="228">
        <f>VLOOKUP($A13,Orçamento!$A$9:$J$95,8,0)</f>
        <v>1248.8499999999999</v>
      </c>
      <c r="I13" s="228">
        <f>VLOOKUP($A13,Orçamento!$A$9:$J$95,10,0)</f>
        <v>3746.55</v>
      </c>
      <c r="J13" s="210"/>
      <c r="K13" s="227">
        <v>1</v>
      </c>
      <c r="L13" s="227">
        <f t="shared" si="3"/>
        <v>1248.8499999999999</v>
      </c>
      <c r="M13" s="227">
        <v>1</v>
      </c>
      <c r="N13" s="227">
        <f t="shared" si="4"/>
        <v>1248.8499999999999</v>
      </c>
      <c r="O13" s="227">
        <v>1</v>
      </c>
      <c r="P13" s="227">
        <f t="shared" si="5"/>
        <v>1248.8499999999999</v>
      </c>
      <c r="Q13" s="210"/>
      <c r="R13" s="210"/>
      <c r="S13" s="227">
        <f t="shared" si="6"/>
        <v>3</v>
      </c>
      <c r="T13" s="227" t="str">
        <f t="shared" si="7"/>
        <v/>
      </c>
      <c r="U13" s="227">
        <f t="shared" si="8"/>
        <v>3746.5499999999997</v>
      </c>
      <c r="V13" s="227" t="str">
        <f t="shared" si="9"/>
        <v/>
      </c>
      <c r="W13" s="37"/>
      <c r="X13" s="37"/>
      <c r="Y13" s="37"/>
      <c r="Z13" s="37"/>
      <c r="AA13" s="37"/>
      <c r="AB13" s="37"/>
      <c r="AC13" s="37"/>
      <c r="AD13" s="37"/>
      <c r="AE13" s="37"/>
      <c r="AF13" s="37"/>
      <c r="AG13" s="37"/>
      <c r="AH13" s="37"/>
      <c r="AI13" s="37"/>
      <c r="AJ13" s="37"/>
      <c r="AK13" s="37"/>
      <c r="AL13" s="37"/>
      <c r="AM13" s="37"/>
      <c r="AN13" s="37"/>
      <c r="AO13" s="37"/>
      <c r="AP13" s="37"/>
    </row>
    <row r="14" spans="1:42" ht="39.75" customHeight="1">
      <c r="A14" s="229" t="s">
        <v>58</v>
      </c>
      <c r="B14" s="230" t="str">
        <f>VLOOKUP($A14,Orçamento!$A$9:$J$95,4,0)</f>
        <v xml:space="preserve">TELA PARA PROTEÇÃO DE OBRAS, MALHA 2 MM </v>
      </c>
      <c r="C14" s="234" t="str">
        <f t="shared" si="0"/>
        <v>90 M2</v>
      </c>
      <c r="D14" s="225" t="str">
        <f t="shared" si="1"/>
        <v/>
      </c>
      <c r="E14" s="225" t="str">
        <f t="shared" si="2"/>
        <v/>
      </c>
      <c r="F14" s="226" t="str">
        <f>VLOOKUP($A14,Orçamento!$A$9:$J$95,5,0)</f>
        <v>M2</v>
      </c>
      <c r="G14" s="227">
        <f>VLOOKUP($A14,Orçamento!$A$9:$J$95,6,0)</f>
        <v>90</v>
      </c>
      <c r="H14" s="228">
        <f>VLOOKUP($A14,Orçamento!$A$9:$J$95,8,0)</f>
        <v>43.15</v>
      </c>
      <c r="I14" s="228">
        <f>VLOOKUP($A14,Orçamento!$A$9:$J$95,10,0)</f>
        <v>3883.5</v>
      </c>
      <c r="J14" s="210"/>
      <c r="K14" s="227">
        <v>90</v>
      </c>
      <c r="L14" s="227">
        <f t="shared" si="3"/>
        <v>3883.5</v>
      </c>
      <c r="M14" s="227"/>
      <c r="N14" s="227" t="str">
        <f t="shared" si="4"/>
        <v/>
      </c>
      <c r="O14" s="227"/>
      <c r="P14" s="227" t="str">
        <f t="shared" si="5"/>
        <v/>
      </c>
      <c r="Q14" s="200"/>
      <c r="R14" s="200"/>
      <c r="S14" s="227">
        <f t="shared" si="6"/>
        <v>90</v>
      </c>
      <c r="T14" s="227" t="str">
        <f t="shared" si="7"/>
        <v/>
      </c>
      <c r="U14" s="227">
        <f t="shared" si="8"/>
        <v>3883.5</v>
      </c>
      <c r="V14" s="227" t="str">
        <f t="shared" si="9"/>
        <v/>
      </c>
      <c r="W14" s="5"/>
      <c r="X14" s="5"/>
      <c r="Y14" s="5"/>
      <c r="Z14" s="5"/>
      <c r="AA14" s="5"/>
      <c r="AB14" s="5"/>
      <c r="AC14" s="5"/>
      <c r="AD14" s="5"/>
      <c r="AE14" s="5"/>
      <c r="AF14" s="5"/>
      <c r="AG14" s="5"/>
      <c r="AH14" s="5"/>
      <c r="AI14" s="5"/>
      <c r="AJ14" s="5"/>
      <c r="AK14" s="5"/>
      <c r="AL14" s="5"/>
      <c r="AM14" s="5"/>
      <c r="AN14" s="5"/>
      <c r="AO14" s="5"/>
      <c r="AP14" s="5"/>
    </row>
    <row r="15" spans="1:42" ht="9.75" customHeight="1">
      <c r="A15" s="235"/>
      <c r="B15" s="236"/>
      <c r="C15" s="237"/>
      <c r="D15" s="237"/>
      <c r="E15" s="238"/>
      <c r="F15" s="239"/>
      <c r="G15" s="239"/>
      <c r="H15" s="239"/>
      <c r="I15" s="239"/>
      <c r="J15" s="200"/>
      <c r="K15" s="200"/>
      <c r="L15" s="200"/>
      <c r="M15" s="200"/>
      <c r="N15" s="200"/>
      <c r="O15" s="200"/>
      <c r="P15" s="200"/>
      <c r="Q15" s="200"/>
      <c r="R15" s="200"/>
      <c r="S15" s="200"/>
      <c r="T15" s="200"/>
      <c r="U15" s="200"/>
      <c r="V15" s="200"/>
      <c r="W15" s="5"/>
      <c r="X15" s="5"/>
      <c r="Y15" s="5"/>
      <c r="Z15" s="5"/>
      <c r="AA15" s="5"/>
      <c r="AB15" s="5"/>
      <c r="AC15" s="5"/>
      <c r="AD15" s="5"/>
      <c r="AE15" s="5"/>
      <c r="AF15" s="5"/>
      <c r="AG15" s="5"/>
      <c r="AH15" s="5"/>
      <c r="AI15" s="5"/>
      <c r="AJ15" s="5"/>
      <c r="AK15" s="5"/>
      <c r="AL15" s="5"/>
      <c r="AM15" s="5"/>
      <c r="AN15" s="5"/>
      <c r="AO15" s="5"/>
      <c r="AP15" s="5"/>
    </row>
    <row r="16" spans="1:42" ht="39.75" customHeight="1">
      <c r="A16" s="240" t="s">
        <v>232</v>
      </c>
      <c r="B16" s="241" t="str">
        <f>VLOOKUP($A16,Orçamento!$A$9:$J$95,4,0)</f>
        <v>LIMPEZA DO TERRENO</v>
      </c>
      <c r="C16" s="213" t="s">
        <v>309</v>
      </c>
      <c r="D16" s="242"/>
      <c r="E16" s="243"/>
      <c r="F16" s="244"/>
      <c r="G16" s="216"/>
      <c r="H16" s="217"/>
      <c r="I16" s="218"/>
      <c r="J16" s="210"/>
      <c r="K16" s="200"/>
      <c r="L16" s="220">
        <f>SUM(L17:L21)</f>
        <v>25869.370000000003</v>
      </c>
      <c r="M16" s="219"/>
      <c r="N16" s="220">
        <f>SUM(N17:N21)</f>
        <v>0</v>
      </c>
      <c r="O16" s="219"/>
      <c r="P16" s="220">
        <f>SUM(P17:P21)</f>
        <v>0</v>
      </c>
      <c r="Q16" s="210"/>
      <c r="R16" s="210"/>
      <c r="S16" s="210"/>
      <c r="T16" s="210"/>
      <c r="U16" s="210"/>
      <c r="V16" s="210"/>
      <c r="W16" s="37"/>
      <c r="X16" s="37"/>
      <c r="Y16" s="37"/>
      <c r="Z16" s="37"/>
      <c r="AA16" s="37"/>
      <c r="AB16" s="37"/>
      <c r="AC16" s="37"/>
      <c r="AD16" s="37"/>
      <c r="AE16" s="37"/>
      <c r="AF16" s="37"/>
      <c r="AG16" s="37"/>
      <c r="AH16" s="37"/>
      <c r="AI16" s="37"/>
      <c r="AJ16" s="37"/>
      <c r="AK16" s="37"/>
      <c r="AL16" s="37"/>
      <c r="AM16" s="37"/>
      <c r="AN16" s="37"/>
      <c r="AO16" s="37"/>
      <c r="AP16" s="37"/>
    </row>
    <row r="17" spans="1:42" ht="79.5" customHeight="1">
      <c r="A17" s="229" t="s">
        <v>98</v>
      </c>
      <c r="B17" s="230" t="str">
        <f>VLOOKUP($A17,Orçamento!$A$9:$J$95,4,0)</f>
        <v xml:space="preserve">LIMPEZA MECANIZADA DE CAMADA VEGETAL, VEGETAÇÃO E PEQUENAS ÁRVORES (DIÂMETRO DE TRONCO MENOR QUE 0,20 M), COM TRATOR DE ESTEIRAS. AF_03/2024 </v>
      </c>
      <c r="C17" s="232" t="str">
        <f t="shared" ref="C17:C21" si="10">IF(K17=0,"",CONCATENATE(K17," ",$F17))</f>
        <v>900 M2</v>
      </c>
      <c r="D17" s="225" t="str">
        <f t="shared" ref="D17:D21" si="11">IF(M17=0,"",CONCATENATE(M17," ",$F17))</f>
        <v/>
      </c>
      <c r="E17" s="225" t="str">
        <f t="shared" ref="E17:E21" si="12">IF(O17=0,"",CONCATENATE(O17," ",$F17))</f>
        <v/>
      </c>
      <c r="F17" s="245" t="str">
        <f>VLOOKUP($A17,Orçamento!$A$9:$J$95,5,0)</f>
        <v>M2</v>
      </c>
      <c r="G17" s="227">
        <f>VLOOKUP($A17,Orçamento!$A$9:$J$95,6,0)</f>
        <v>900</v>
      </c>
      <c r="H17" s="228">
        <f>VLOOKUP($A17,Orçamento!$A$9:$J$95,8,0)</f>
        <v>0.93</v>
      </c>
      <c r="I17" s="228">
        <f>VLOOKUP($A17,Orçamento!$A$9:$J$95,10,0)</f>
        <v>837</v>
      </c>
      <c r="J17" s="210"/>
      <c r="K17" s="227">
        <v>900</v>
      </c>
      <c r="L17" s="227">
        <f t="shared" ref="L17:L21" si="13">IF(K17=0,"",TRUNC($H17*K17,2))</f>
        <v>837</v>
      </c>
      <c r="M17" s="227"/>
      <c r="N17" s="227" t="str">
        <f t="shared" ref="N17:N21" si="14">IF(M17=0,"",TRUNC($H17*M17,2))</f>
        <v/>
      </c>
      <c r="O17" s="227"/>
      <c r="P17" s="227" t="str">
        <f t="shared" ref="P17:P21" si="15">IF(O17=0,"",TRUNC($H17*O17,2))</f>
        <v/>
      </c>
      <c r="Q17" s="200"/>
      <c r="R17" s="200"/>
      <c r="S17" s="227">
        <f t="shared" ref="S17:S21" si="16">SUMIF($K$9:$P$9,$K$9,K17:P17)</f>
        <v>900</v>
      </c>
      <c r="T17" s="227" t="str">
        <f t="shared" ref="T17:T21" si="17">IF(S17=G17,"","FALTA")</f>
        <v/>
      </c>
      <c r="U17" s="227">
        <f t="shared" ref="U17:U21" si="18">SUMIF($K$9:$P$9,$L$9,K17:P17)</f>
        <v>837</v>
      </c>
      <c r="V17" s="227" t="str">
        <f t="shared" ref="V17:V21" si="19">IF(U17=I17,"","FALTA")</f>
        <v/>
      </c>
      <c r="W17" s="5"/>
      <c r="X17" s="5"/>
      <c r="Y17" s="5"/>
      <c r="Z17" s="5"/>
      <c r="AA17" s="5"/>
      <c r="AB17" s="5"/>
      <c r="AC17" s="5"/>
      <c r="AD17" s="5"/>
      <c r="AE17" s="5"/>
      <c r="AF17" s="5"/>
      <c r="AG17" s="5"/>
      <c r="AH17" s="5"/>
      <c r="AI17" s="5"/>
      <c r="AJ17" s="5"/>
      <c r="AK17" s="5"/>
      <c r="AL17" s="5"/>
      <c r="AM17" s="5"/>
      <c r="AN17" s="5"/>
      <c r="AO17" s="5"/>
      <c r="AP17" s="5"/>
    </row>
    <row r="18" spans="1:42" ht="60" customHeight="1">
      <c r="A18" s="229" t="s">
        <v>118</v>
      </c>
      <c r="B18" s="230" t="str">
        <f>VLOOKUP($A18,Orçamento!$A$9:$J$95,4,0)</f>
        <v xml:space="preserve">ESCAVAÇÃO MANUAL EM SOLO DE 1ª E 2ª CATEGORIA EM CAMPO ABERTO </v>
      </c>
      <c r="C18" s="246" t="str">
        <f t="shared" si="10"/>
        <v>135 M3</v>
      </c>
      <c r="D18" s="225" t="str">
        <f t="shared" si="11"/>
        <v/>
      </c>
      <c r="E18" s="225" t="str">
        <f t="shared" si="12"/>
        <v/>
      </c>
      <c r="F18" s="245" t="str">
        <f>VLOOKUP($A18,Orçamento!$A$9:$J$95,5,0)</f>
        <v>M3</v>
      </c>
      <c r="G18" s="227">
        <f>VLOOKUP($A18,Orçamento!$A$9:$J$95,6,0)</f>
        <v>135</v>
      </c>
      <c r="H18" s="228">
        <f>VLOOKUP($A18,Orçamento!$A$9:$J$95,8,0)</f>
        <v>73.81</v>
      </c>
      <c r="I18" s="228">
        <f>VLOOKUP($A18,Orçamento!$A$9:$J$95,10,0)</f>
        <v>9964.35</v>
      </c>
      <c r="J18" s="210"/>
      <c r="K18" s="227">
        <v>135</v>
      </c>
      <c r="L18" s="227">
        <f t="shared" si="13"/>
        <v>9964.35</v>
      </c>
      <c r="M18" s="227"/>
      <c r="N18" s="227" t="str">
        <f t="shared" si="14"/>
        <v/>
      </c>
      <c r="O18" s="227"/>
      <c r="P18" s="227" t="str">
        <f t="shared" si="15"/>
        <v/>
      </c>
      <c r="Q18" s="200"/>
      <c r="R18" s="200"/>
      <c r="S18" s="227">
        <f t="shared" si="16"/>
        <v>135</v>
      </c>
      <c r="T18" s="227" t="str">
        <f t="shared" si="17"/>
        <v/>
      </c>
      <c r="U18" s="227">
        <f t="shared" si="18"/>
        <v>9964.35</v>
      </c>
      <c r="V18" s="227" t="str">
        <f t="shared" si="19"/>
        <v/>
      </c>
      <c r="W18" s="5"/>
      <c r="X18" s="5"/>
      <c r="Y18" s="5"/>
      <c r="Z18" s="5"/>
      <c r="AA18" s="5"/>
      <c r="AB18" s="5"/>
      <c r="AC18" s="5"/>
      <c r="AD18" s="5"/>
      <c r="AE18" s="5"/>
      <c r="AF18" s="5"/>
      <c r="AG18" s="5"/>
      <c r="AH18" s="5"/>
      <c r="AI18" s="5"/>
      <c r="AJ18" s="5"/>
      <c r="AK18" s="5"/>
      <c r="AL18" s="5"/>
      <c r="AM18" s="5"/>
      <c r="AN18" s="5"/>
      <c r="AO18" s="5"/>
      <c r="AP18" s="5"/>
    </row>
    <row r="19" spans="1:42" ht="99.75" customHeight="1">
      <c r="A19" s="229" t="s">
        <v>127</v>
      </c>
      <c r="B19" s="230" t="str">
        <f>VLOOKUP($A19,Orçamento!$A$9:$J$95,4,0)</f>
        <v xml:space="preserve">CARGA, MANOBRA E DESCARGA DE SOLOS E MATERIAIS GRANULARES EM CAMINHÃO BASCULANTE 18 M³ - CARGA COM ESCAVADEIRA HIDRÁULICA (CAÇAMBA DE 1,20 M³ / 155 HP) E DESCARGA LIVRE (UNIDADE: M3). AF_02/2026 </v>
      </c>
      <c r="C19" s="246" t="str">
        <f t="shared" si="10"/>
        <v>199,26 M3</v>
      </c>
      <c r="D19" s="225" t="str">
        <f t="shared" si="11"/>
        <v/>
      </c>
      <c r="E19" s="225" t="str">
        <f t="shared" si="12"/>
        <v/>
      </c>
      <c r="F19" s="245" t="str">
        <f>VLOOKUP($A19,Orçamento!$A$9:$J$95,5,0)</f>
        <v>M3</v>
      </c>
      <c r="G19" s="227">
        <f>VLOOKUP($A19,Orçamento!$A$9:$J$95,6,0)</f>
        <v>199.26</v>
      </c>
      <c r="H19" s="228">
        <f>VLOOKUP($A19,Orçamento!$A$9:$J$95,8,0)</f>
        <v>8.49</v>
      </c>
      <c r="I19" s="228">
        <f>VLOOKUP($A19,Orçamento!$A$9:$J$95,10,0)</f>
        <v>1691.71</v>
      </c>
      <c r="J19" s="210"/>
      <c r="K19" s="227">
        <v>199.26</v>
      </c>
      <c r="L19" s="227">
        <f t="shared" si="13"/>
        <v>1691.71</v>
      </c>
      <c r="M19" s="227"/>
      <c r="N19" s="227" t="str">
        <f t="shared" si="14"/>
        <v/>
      </c>
      <c r="O19" s="227"/>
      <c r="P19" s="227" t="str">
        <f t="shared" si="15"/>
        <v/>
      </c>
      <c r="Q19" s="200"/>
      <c r="R19" s="200"/>
      <c r="S19" s="227">
        <f t="shared" si="16"/>
        <v>199.26</v>
      </c>
      <c r="T19" s="227" t="str">
        <f t="shared" si="17"/>
        <v/>
      </c>
      <c r="U19" s="227">
        <f t="shared" si="18"/>
        <v>1691.71</v>
      </c>
      <c r="V19" s="227" t="str">
        <f t="shared" si="19"/>
        <v/>
      </c>
      <c r="W19" s="5"/>
      <c r="X19" s="5"/>
      <c r="Y19" s="5"/>
      <c r="Z19" s="5"/>
      <c r="AA19" s="5"/>
      <c r="AB19" s="5"/>
      <c r="AC19" s="5"/>
      <c r="AD19" s="5"/>
      <c r="AE19" s="5"/>
      <c r="AF19" s="5"/>
      <c r="AG19" s="5"/>
      <c r="AH19" s="5"/>
      <c r="AI19" s="5"/>
      <c r="AJ19" s="5"/>
      <c r="AK19" s="5"/>
      <c r="AL19" s="5"/>
      <c r="AM19" s="5"/>
      <c r="AN19" s="5"/>
      <c r="AO19" s="5"/>
      <c r="AP19" s="5"/>
    </row>
    <row r="20" spans="1:42" ht="79.5" customHeight="1">
      <c r="A20" s="229" t="s">
        <v>143</v>
      </c>
      <c r="B20" s="230" t="str">
        <f>VLOOKUP($A20,Orçamento!$A$9:$J$95,4,0)</f>
        <v xml:space="preserve">TRANSPORTE COM CAMINHÃO BASCULANTE DE 18 M³, EM VIA URBANA PAVIMENTADA, DMT ATÉ 30 KM (UNIDADE: M3XKM). AF_02/2026 </v>
      </c>
      <c r="C20" s="246" t="str">
        <f t="shared" si="10"/>
        <v>2191,86 M3XKM</v>
      </c>
      <c r="D20" s="225" t="str">
        <f t="shared" si="11"/>
        <v/>
      </c>
      <c r="E20" s="225" t="str">
        <f t="shared" si="12"/>
        <v/>
      </c>
      <c r="F20" s="245" t="str">
        <f>VLOOKUP($A20,Orçamento!$A$9:$J$95,5,0)</f>
        <v>M3XKM</v>
      </c>
      <c r="G20" s="227">
        <f>VLOOKUP($A20,Orçamento!$A$9:$J$95,6,0)</f>
        <v>2191.86</v>
      </c>
      <c r="H20" s="228">
        <f>VLOOKUP($A20,Orçamento!$A$9:$J$95,8,0)</f>
        <v>2.58</v>
      </c>
      <c r="I20" s="228">
        <f>VLOOKUP($A20,Orçamento!$A$9:$J$95,10,0)</f>
        <v>5654.99</v>
      </c>
      <c r="J20" s="210"/>
      <c r="K20" s="227">
        <v>2191.86</v>
      </c>
      <c r="L20" s="227">
        <f t="shared" si="13"/>
        <v>5654.99</v>
      </c>
      <c r="M20" s="227"/>
      <c r="N20" s="227" t="str">
        <f t="shared" si="14"/>
        <v/>
      </c>
      <c r="O20" s="227"/>
      <c r="P20" s="227" t="str">
        <f t="shared" si="15"/>
        <v/>
      </c>
      <c r="Q20" s="200"/>
      <c r="R20" s="200"/>
      <c r="S20" s="227">
        <f t="shared" si="16"/>
        <v>2191.86</v>
      </c>
      <c r="T20" s="227" t="str">
        <f t="shared" si="17"/>
        <v/>
      </c>
      <c r="U20" s="227">
        <f t="shared" si="18"/>
        <v>5654.99</v>
      </c>
      <c r="V20" s="227" t="str">
        <f t="shared" si="19"/>
        <v/>
      </c>
      <c r="W20" s="5"/>
      <c r="X20" s="5"/>
      <c r="Y20" s="5"/>
      <c r="Z20" s="5"/>
      <c r="AA20" s="5"/>
      <c r="AB20" s="5"/>
      <c r="AC20" s="5"/>
      <c r="AD20" s="5"/>
      <c r="AE20" s="5"/>
      <c r="AF20" s="5"/>
      <c r="AG20" s="5"/>
      <c r="AH20" s="5"/>
      <c r="AI20" s="5"/>
      <c r="AJ20" s="5"/>
      <c r="AK20" s="5"/>
      <c r="AL20" s="5"/>
      <c r="AM20" s="5"/>
      <c r="AN20" s="5"/>
      <c r="AO20" s="5"/>
      <c r="AP20" s="5"/>
    </row>
    <row r="21" spans="1:42" ht="60" customHeight="1">
      <c r="A21" s="229" t="s">
        <v>150</v>
      </c>
      <c r="B21" s="230" t="str">
        <f>VLOOKUP($A21,Orçamento!$A$9:$J$95,4,0)</f>
        <v xml:space="preserve">TAXA DE DESTINAÇÃO DE RESÍDUO SÓLIDO EM ATERRO, TIPO SOLO/TERRA </v>
      </c>
      <c r="C21" s="233" t="str">
        <f t="shared" si="10"/>
        <v>199,26 M3</v>
      </c>
      <c r="D21" s="225" t="str">
        <f t="shared" si="11"/>
        <v/>
      </c>
      <c r="E21" s="225" t="str">
        <f t="shared" si="12"/>
        <v/>
      </c>
      <c r="F21" s="245" t="str">
        <f>VLOOKUP($A21,Orçamento!$A$9:$J$95,5,0)</f>
        <v>M3</v>
      </c>
      <c r="G21" s="227">
        <f>VLOOKUP($A21,Orçamento!$A$9:$J$95,6,0)</f>
        <v>199.26</v>
      </c>
      <c r="H21" s="228">
        <f>VLOOKUP($A21,Orçamento!$A$9:$J$95,8,0)</f>
        <v>38.75</v>
      </c>
      <c r="I21" s="228">
        <f>VLOOKUP($A21,Orçamento!$A$9:$J$95,10,0)</f>
        <v>7721.32</v>
      </c>
      <c r="J21" s="210"/>
      <c r="K21" s="227">
        <v>199.26</v>
      </c>
      <c r="L21" s="227">
        <f t="shared" si="13"/>
        <v>7721.32</v>
      </c>
      <c r="M21" s="227"/>
      <c r="N21" s="227" t="str">
        <f t="shared" si="14"/>
        <v/>
      </c>
      <c r="O21" s="227"/>
      <c r="P21" s="227" t="str">
        <f t="shared" si="15"/>
        <v/>
      </c>
      <c r="Q21" s="200"/>
      <c r="R21" s="200"/>
      <c r="S21" s="227">
        <f t="shared" si="16"/>
        <v>199.26</v>
      </c>
      <c r="T21" s="227" t="str">
        <f t="shared" si="17"/>
        <v/>
      </c>
      <c r="U21" s="227">
        <f t="shared" si="18"/>
        <v>7721.32</v>
      </c>
      <c r="V21" s="227" t="str">
        <f t="shared" si="19"/>
        <v/>
      </c>
      <c r="W21" s="5"/>
      <c r="X21" s="5"/>
      <c r="Y21" s="5"/>
      <c r="Z21" s="5"/>
      <c r="AA21" s="5"/>
      <c r="AB21" s="5"/>
      <c r="AC21" s="5"/>
      <c r="AD21" s="5"/>
      <c r="AE21" s="5"/>
      <c r="AF21" s="5"/>
      <c r="AG21" s="5"/>
      <c r="AH21" s="5"/>
      <c r="AI21" s="5"/>
      <c r="AJ21" s="5"/>
      <c r="AK21" s="5"/>
      <c r="AL21" s="5"/>
      <c r="AM21" s="5"/>
      <c r="AN21" s="5"/>
      <c r="AO21" s="5"/>
      <c r="AP21" s="5"/>
    </row>
    <row r="22" spans="1:42" ht="9.75" customHeight="1">
      <c r="A22" s="235"/>
      <c r="B22" s="236"/>
      <c r="C22" s="237"/>
      <c r="D22" s="237"/>
      <c r="E22" s="238"/>
      <c r="F22" s="247"/>
      <c r="G22" s="247"/>
      <c r="H22" s="247"/>
      <c r="I22" s="247"/>
      <c r="J22" s="200"/>
      <c r="K22" s="200"/>
      <c r="L22" s="200"/>
      <c r="M22" s="200"/>
      <c r="N22" s="200"/>
      <c r="O22" s="200"/>
      <c r="P22" s="200"/>
      <c r="Q22" s="200"/>
      <c r="R22" s="200"/>
      <c r="S22" s="200"/>
      <c r="T22" s="200"/>
      <c r="U22" s="200"/>
      <c r="V22" s="200"/>
      <c r="W22" s="5"/>
      <c r="X22" s="5"/>
      <c r="Y22" s="5"/>
      <c r="Z22" s="5"/>
      <c r="AA22" s="5"/>
      <c r="AB22" s="5"/>
      <c r="AC22" s="5"/>
      <c r="AD22" s="5"/>
      <c r="AE22" s="5"/>
      <c r="AF22" s="5"/>
      <c r="AG22" s="5"/>
      <c r="AH22" s="5"/>
      <c r="AI22" s="5"/>
      <c r="AJ22" s="5"/>
      <c r="AK22" s="5"/>
      <c r="AL22" s="5"/>
      <c r="AM22" s="5"/>
      <c r="AN22" s="5"/>
      <c r="AO22" s="5"/>
      <c r="AP22" s="5"/>
    </row>
    <row r="23" spans="1:42" ht="39.75" customHeight="1">
      <c r="A23" s="240" t="s">
        <v>342</v>
      </c>
      <c r="B23" s="241" t="str">
        <f>VLOOKUP($A23,Orçamento!$A$9:$J$95,4,0)</f>
        <v>RETIRADA DE ENTULHOS</v>
      </c>
      <c r="C23" s="213" t="s">
        <v>361</v>
      </c>
      <c r="D23" s="242"/>
      <c r="E23" s="243"/>
      <c r="F23" s="244"/>
      <c r="G23" s="216"/>
      <c r="H23" s="217"/>
      <c r="I23" s="218"/>
      <c r="J23" s="210"/>
      <c r="K23" s="200"/>
      <c r="L23" s="220">
        <f>SUM(L24:L26)</f>
        <v>3849.37</v>
      </c>
      <c r="M23" s="219"/>
      <c r="N23" s="220">
        <f>SUM(N24:N26)</f>
        <v>0</v>
      </c>
      <c r="O23" s="219"/>
      <c r="P23" s="220">
        <f>SUM(P24:P26)</f>
        <v>0</v>
      </c>
      <c r="Q23" s="210"/>
      <c r="R23" s="210"/>
      <c r="S23" s="210"/>
      <c r="T23" s="210"/>
      <c r="U23" s="210"/>
      <c r="V23" s="210"/>
      <c r="W23" s="37"/>
      <c r="X23" s="37"/>
      <c r="Y23" s="37"/>
      <c r="Z23" s="37"/>
      <c r="AA23" s="37"/>
      <c r="AB23" s="37"/>
      <c r="AC23" s="37"/>
      <c r="AD23" s="37"/>
      <c r="AE23" s="37"/>
      <c r="AF23" s="37"/>
      <c r="AG23" s="37"/>
      <c r="AH23" s="37"/>
      <c r="AI23" s="37"/>
      <c r="AJ23" s="37"/>
      <c r="AK23" s="37"/>
      <c r="AL23" s="37"/>
      <c r="AM23" s="37"/>
      <c r="AN23" s="37"/>
      <c r="AO23" s="37"/>
      <c r="AP23" s="37"/>
    </row>
    <row r="24" spans="1:42" ht="39.75" customHeight="1">
      <c r="A24" s="229" t="s">
        <v>154</v>
      </c>
      <c r="B24" s="230" t="str">
        <f>VLOOKUP($A24,Orçamento!$A$9:$J$95,4,0)</f>
        <v xml:space="preserve">RETIRADA DE ESTRUTURA METÁLICA </v>
      </c>
      <c r="C24" s="232" t="str">
        <f t="shared" ref="C24:C26" si="20">IF(K24=0,"",CONCATENATE(K24," ",$F24))</f>
        <v>896,96 KG</v>
      </c>
      <c r="D24" s="225" t="str">
        <f t="shared" ref="D24:D26" si="21">IF(M24=0,"",CONCATENATE(M24," ",$F24))</f>
        <v/>
      </c>
      <c r="E24" s="225" t="str">
        <f t="shared" ref="E24:E26" si="22">IF(O24=0,"",CONCATENATE(O24," ",$F24))</f>
        <v/>
      </c>
      <c r="F24" s="245" t="str">
        <f>VLOOKUP($A24,Orçamento!$A$9:$J$95,5,0)</f>
        <v>KG</v>
      </c>
      <c r="G24" s="227">
        <f>VLOOKUP($A24,Orçamento!$A$9:$J$95,6,0)</f>
        <v>896.96</v>
      </c>
      <c r="H24" s="228">
        <f>VLOOKUP($A24,Orçamento!$A$9:$J$95,8,0)</f>
        <v>3.16</v>
      </c>
      <c r="I24" s="228">
        <f>VLOOKUP($A24,Orçamento!$A$9:$J$95,10,0)</f>
        <v>2834.39</v>
      </c>
      <c r="J24" s="210"/>
      <c r="K24" s="227">
        <v>896.96</v>
      </c>
      <c r="L24" s="227">
        <f t="shared" ref="L24:L26" si="23">IF(K24=0,"",TRUNC($H24*K24,2))</f>
        <v>2834.39</v>
      </c>
      <c r="M24" s="227"/>
      <c r="N24" s="227" t="str">
        <f t="shared" ref="N24:N26" si="24">IF(M24=0,"",TRUNC($H24*M24,2))</f>
        <v/>
      </c>
      <c r="O24" s="227"/>
      <c r="P24" s="227" t="str">
        <f t="shared" ref="P24:P26" si="25">IF(O24=0,"",TRUNC($H24*O24,2))</f>
        <v/>
      </c>
      <c r="Q24" s="200"/>
      <c r="R24" s="200"/>
      <c r="S24" s="227">
        <f t="shared" ref="S24:S26" si="26">SUMIF($K$9:$P$9,$K$9,K24:P24)</f>
        <v>896.96</v>
      </c>
      <c r="T24" s="227" t="str">
        <f t="shared" ref="T24:T26" si="27">IF(S24=G24,"","FALTA")</f>
        <v/>
      </c>
      <c r="U24" s="227">
        <f t="shared" ref="U24:U26" si="28">SUMIF($K$9:$P$9,$L$9,K24:P24)</f>
        <v>2834.39</v>
      </c>
      <c r="V24" s="227" t="str">
        <f t="shared" ref="V24:V26" si="29">IF(U24=I24,"","FALTA")</f>
        <v/>
      </c>
      <c r="W24" s="5"/>
      <c r="X24" s="5"/>
      <c r="Y24" s="5"/>
      <c r="Z24" s="5"/>
      <c r="AA24" s="5"/>
      <c r="AB24" s="5"/>
      <c r="AC24" s="5"/>
      <c r="AD24" s="5"/>
      <c r="AE24" s="5"/>
      <c r="AF24" s="5"/>
      <c r="AG24" s="5"/>
      <c r="AH24" s="5"/>
      <c r="AI24" s="5"/>
      <c r="AJ24" s="5"/>
      <c r="AK24" s="5"/>
      <c r="AL24" s="5"/>
      <c r="AM24" s="5"/>
      <c r="AN24" s="5"/>
      <c r="AO24" s="5"/>
      <c r="AP24" s="5"/>
    </row>
    <row r="25" spans="1:42" ht="60" customHeight="1">
      <c r="A25" s="229" t="s">
        <v>160</v>
      </c>
      <c r="B25" s="230" t="str">
        <f>VLOOKUP($A25,Orçamento!$A$9:$J$95,4,0)</f>
        <v xml:space="preserve">RETIRADA DE PEÇAS LINEARES EM MADEIRA COM SEÇÃO SUPERIOR A 60 CM² </v>
      </c>
      <c r="C25" s="246" t="str">
        <f t="shared" si="20"/>
        <v>51 M</v>
      </c>
      <c r="D25" s="225" t="str">
        <f t="shared" si="21"/>
        <v/>
      </c>
      <c r="E25" s="225" t="str">
        <f t="shared" si="22"/>
        <v/>
      </c>
      <c r="F25" s="245" t="str">
        <f>VLOOKUP($A25,Orçamento!$A$9:$J$95,5,0)</f>
        <v>M</v>
      </c>
      <c r="G25" s="227">
        <f>VLOOKUP($A25,Orçamento!$A$9:$J$95,6,0)</f>
        <v>51</v>
      </c>
      <c r="H25" s="228">
        <f>VLOOKUP($A25,Orçamento!$A$9:$J$95,8,0)</f>
        <v>6.54</v>
      </c>
      <c r="I25" s="228">
        <f>VLOOKUP($A25,Orçamento!$A$9:$J$95,10,0)</f>
        <v>333.54</v>
      </c>
      <c r="J25" s="210"/>
      <c r="K25" s="227">
        <v>51</v>
      </c>
      <c r="L25" s="227">
        <f t="shared" si="23"/>
        <v>333.54</v>
      </c>
      <c r="M25" s="227"/>
      <c r="N25" s="227" t="str">
        <f t="shared" si="24"/>
        <v/>
      </c>
      <c r="O25" s="227"/>
      <c r="P25" s="227" t="str">
        <f t="shared" si="25"/>
        <v/>
      </c>
      <c r="Q25" s="200"/>
      <c r="R25" s="200"/>
      <c r="S25" s="227">
        <f t="shared" si="26"/>
        <v>51</v>
      </c>
      <c r="T25" s="227" t="str">
        <f t="shared" si="27"/>
        <v/>
      </c>
      <c r="U25" s="227">
        <f t="shared" si="28"/>
        <v>333.54</v>
      </c>
      <c r="V25" s="227" t="str">
        <f t="shared" si="29"/>
        <v/>
      </c>
      <c r="W25" s="5"/>
      <c r="X25" s="5"/>
      <c r="Y25" s="5"/>
      <c r="Z25" s="5"/>
      <c r="AA25" s="5"/>
      <c r="AB25" s="5"/>
      <c r="AC25" s="5"/>
      <c r="AD25" s="5"/>
      <c r="AE25" s="5"/>
      <c r="AF25" s="5"/>
      <c r="AG25" s="5"/>
      <c r="AH25" s="5"/>
      <c r="AI25" s="5"/>
      <c r="AJ25" s="5"/>
      <c r="AK25" s="5"/>
      <c r="AL25" s="5"/>
      <c r="AM25" s="5"/>
      <c r="AN25" s="5"/>
      <c r="AO25" s="5"/>
      <c r="AP25" s="5"/>
    </row>
    <row r="26" spans="1:42" ht="79.5" customHeight="1">
      <c r="A26" s="229" t="s">
        <v>173</v>
      </c>
      <c r="B26" s="230" t="str">
        <f>VLOOKUP($A26,Orçamento!$A$9:$J$95,4,0)</f>
        <v xml:space="preserve">REMOÇÃO DE ENTULHO DE OBRA COM CAÇAMBA METÁLICA - MATERIAL VOLUMOSO E MISTURADO POR ALVENARIA, TERRA, MADEIRA, PAPEL, PLÁSTICO E METAL </v>
      </c>
      <c r="C26" s="233" t="str">
        <f t="shared" si="20"/>
        <v>4 M3</v>
      </c>
      <c r="D26" s="225" t="str">
        <f t="shared" si="21"/>
        <v/>
      </c>
      <c r="E26" s="225" t="str">
        <f t="shared" si="22"/>
        <v/>
      </c>
      <c r="F26" s="245" t="str">
        <f>VLOOKUP($A26,Orçamento!$A$9:$J$95,5,0)</f>
        <v>M3</v>
      </c>
      <c r="G26" s="227">
        <f>VLOOKUP($A26,Orçamento!$A$9:$J$95,6,0)</f>
        <v>4</v>
      </c>
      <c r="H26" s="228">
        <f>VLOOKUP($A26,Orçamento!$A$9:$J$95,8,0)</f>
        <v>170.36</v>
      </c>
      <c r="I26" s="228">
        <f>VLOOKUP($A26,Orçamento!$A$9:$J$95,10,0)</f>
        <v>681.44</v>
      </c>
      <c r="J26" s="210"/>
      <c r="K26" s="227">
        <v>4</v>
      </c>
      <c r="L26" s="227">
        <f t="shared" si="23"/>
        <v>681.44</v>
      </c>
      <c r="M26" s="227"/>
      <c r="N26" s="227" t="str">
        <f t="shared" si="24"/>
        <v/>
      </c>
      <c r="O26" s="227"/>
      <c r="P26" s="227" t="str">
        <f t="shared" si="25"/>
        <v/>
      </c>
      <c r="Q26" s="200"/>
      <c r="R26" s="200"/>
      <c r="S26" s="227">
        <f t="shared" si="26"/>
        <v>4</v>
      </c>
      <c r="T26" s="227" t="str">
        <f t="shared" si="27"/>
        <v/>
      </c>
      <c r="U26" s="227">
        <f t="shared" si="28"/>
        <v>681.44</v>
      </c>
      <c r="V26" s="227" t="str">
        <f t="shared" si="29"/>
        <v/>
      </c>
      <c r="W26" s="5"/>
      <c r="X26" s="5"/>
      <c r="Y26" s="5"/>
      <c r="Z26" s="5"/>
      <c r="AA26" s="5"/>
      <c r="AB26" s="5"/>
      <c r="AC26" s="5"/>
      <c r="AD26" s="5"/>
      <c r="AE26" s="5"/>
      <c r="AF26" s="5"/>
      <c r="AG26" s="5"/>
      <c r="AH26" s="5"/>
      <c r="AI26" s="5"/>
      <c r="AJ26" s="5"/>
      <c r="AK26" s="5"/>
      <c r="AL26" s="5"/>
      <c r="AM26" s="5"/>
      <c r="AN26" s="5"/>
      <c r="AO26" s="5"/>
      <c r="AP26" s="5"/>
    </row>
    <row r="27" spans="1:42" ht="9.75" customHeight="1">
      <c r="A27" s="235"/>
      <c r="B27" s="236"/>
      <c r="C27" s="248"/>
      <c r="D27" s="237"/>
      <c r="E27" s="238"/>
      <c r="F27" s="247"/>
      <c r="G27" s="247"/>
      <c r="H27" s="247"/>
      <c r="I27" s="247"/>
      <c r="J27" s="200"/>
      <c r="K27" s="200"/>
      <c r="L27" s="200"/>
      <c r="M27" s="200"/>
      <c r="N27" s="200"/>
      <c r="O27" s="200"/>
      <c r="P27" s="200"/>
      <c r="Q27" s="200"/>
      <c r="R27" s="200"/>
      <c r="S27" s="200"/>
      <c r="T27" s="200"/>
      <c r="U27" s="200"/>
      <c r="V27" s="200"/>
      <c r="W27" s="5"/>
      <c r="X27" s="5"/>
      <c r="Y27" s="5"/>
      <c r="Z27" s="5"/>
      <c r="AA27" s="5"/>
      <c r="AB27" s="5"/>
      <c r="AC27" s="5"/>
      <c r="AD27" s="5"/>
      <c r="AE27" s="5"/>
      <c r="AF27" s="5"/>
      <c r="AG27" s="5"/>
      <c r="AH27" s="5"/>
      <c r="AI27" s="5"/>
      <c r="AJ27" s="5"/>
      <c r="AK27" s="5"/>
      <c r="AL27" s="5"/>
      <c r="AM27" s="5"/>
      <c r="AN27" s="5"/>
      <c r="AO27" s="5"/>
      <c r="AP27" s="5"/>
    </row>
    <row r="28" spans="1:42" ht="39.75" customHeight="1">
      <c r="A28" s="249">
        <v>2</v>
      </c>
      <c r="B28" s="250" t="str">
        <f>VLOOKUP($A28,Orçamento!$A$9:$J$95,4,0)</f>
        <v>PLAYGROUND EXISTENTE</v>
      </c>
      <c r="C28" s="251"/>
      <c r="D28" s="252"/>
      <c r="E28" s="253"/>
      <c r="F28" s="203"/>
      <c r="G28" s="207"/>
      <c r="H28" s="202"/>
      <c r="I28" s="206"/>
      <c r="J28" s="208"/>
      <c r="K28" s="200"/>
      <c r="L28" s="200"/>
      <c r="M28" s="200"/>
      <c r="N28" s="200"/>
      <c r="O28" s="200"/>
      <c r="P28" s="200"/>
      <c r="Q28" s="210"/>
      <c r="R28" s="210"/>
      <c r="S28" s="210"/>
      <c r="T28" s="210"/>
      <c r="U28" s="210"/>
      <c r="V28" s="210"/>
      <c r="W28" s="37"/>
      <c r="X28" s="37"/>
      <c r="Y28" s="37"/>
      <c r="Z28" s="37"/>
      <c r="AA28" s="37"/>
      <c r="AB28" s="37"/>
      <c r="AC28" s="37"/>
      <c r="AD28" s="37"/>
      <c r="AE28" s="37"/>
      <c r="AF28" s="37"/>
      <c r="AG28" s="37"/>
      <c r="AH28" s="37"/>
      <c r="AI28" s="37"/>
      <c r="AJ28" s="37"/>
      <c r="AK28" s="37"/>
      <c r="AL28" s="37"/>
      <c r="AM28" s="37"/>
      <c r="AN28" s="37"/>
      <c r="AO28" s="37"/>
      <c r="AP28" s="37"/>
    </row>
    <row r="29" spans="1:42" ht="39.75" customHeight="1">
      <c r="A29" s="211" t="s">
        <v>403</v>
      </c>
      <c r="B29" s="212" t="str">
        <f>VLOOKUP($A29,Orçamento!$A$9:$J$95,4,0)</f>
        <v>REVITALIZAÇÃO DOS BRINQUEDOS EXISTENTES</v>
      </c>
      <c r="C29" s="254"/>
      <c r="D29" s="213" t="s">
        <v>407</v>
      </c>
      <c r="E29" s="255" t="s">
        <v>408</v>
      </c>
      <c r="F29" s="244"/>
      <c r="G29" s="216"/>
      <c r="H29" s="217"/>
      <c r="I29" s="218"/>
      <c r="J29" s="210"/>
      <c r="K29" s="219"/>
      <c r="L29" s="220">
        <f>SUM(L30:L35)</f>
        <v>0</v>
      </c>
      <c r="M29" s="219"/>
      <c r="N29" s="220">
        <f>SUM(N30:N35)</f>
        <v>36499.21</v>
      </c>
      <c r="O29" s="219"/>
      <c r="P29" s="220">
        <f>SUM(P30:P35)</f>
        <v>78.599999999999994</v>
      </c>
      <c r="Q29" s="210"/>
      <c r="R29" s="210"/>
      <c r="S29" s="210"/>
      <c r="T29" s="210"/>
      <c r="U29" s="210"/>
      <c r="V29" s="210"/>
      <c r="W29" s="37"/>
      <c r="X29" s="37"/>
      <c r="Y29" s="37"/>
      <c r="Z29" s="37"/>
      <c r="AA29" s="37"/>
      <c r="AB29" s="37"/>
      <c r="AC29" s="37"/>
      <c r="AD29" s="37"/>
      <c r="AE29" s="37"/>
      <c r="AF29" s="37"/>
      <c r="AG29" s="37"/>
      <c r="AH29" s="37"/>
      <c r="AI29" s="37"/>
      <c r="AJ29" s="37"/>
      <c r="AK29" s="37"/>
      <c r="AL29" s="37"/>
      <c r="AM29" s="37"/>
      <c r="AN29" s="37"/>
      <c r="AO29" s="37"/>
      <c r="AP29" s="37"/>
    </row>
    <row r="30" spans="1:42" ht="39.75" customHeight="1">
      <c r="A30" s="229" t="s">
        <v>184</v>
      </c>
      <c r="B30" s="256" t="str">
        <f>VLOOKUP($A30,Orçamento!$A$9:$J$95,4,0)</f>
        <v xml:space="preserve">SOLDA MIG EM ESQUADRIAS METÁLICAS </v>
      </c>
      <c r="C30" s="225" t="str">
        <f t="shared" ref="C30:C35" si="30">IF(K30=0,"",CONCATENATE(K30," ",$F30))</f>
        <v/>
      </c>
      <c r="D30" s="232" t="str">
        <f t="shared" ref="D30:D35" si="31">IF(M30=0,"",CONCATENATE(M30," ",$F30))</f>
        <v>57,3 M</v>
      </c>
      <c r="E30" s="225" t="str">
        <f t="shared" ref="E30:E35" si="32">IF(O30=0,"",CONCATENATE(O30," ",$F30))</f>
        <v/>
      </c>
      <c r="F30" s="257" t="str">
        <f>VLOOKUP($A30,Orçamento!$A$9:$J$95,5,0)</f>
        <v>M</v>
      </c>
      <c r="G30" s="258">
        <f>VLOOKUP($A30,Orçamento!$A$9:$J$95,6,0)</f>
        <v>57.3</v>
      </c>
      <c r="H30" s="259">
        <f>VLOOKUP($A30,Orçamento!$A$9:$J$95,8,0)</f>
        <v>70.89</v>
      </c>
      <c r="I30" s="259">
        <f>VLOOKUP($A30,Orçamento!$A$9:$J$95,10,0)</f>
        <v>4061.99</v>
      </c>
      <c r="J30" s="210"/>
      <c r="K30" s="227"/>
      <c r="L30" s="227" t="str">
        <f t="shared" ref="L30:L35" si="33">IF(K30=0,"",TRUNC($H30*K30,2))</f>
        <v/>
      </c>
      <c r="M30" s="227">
        <v>57.3</v>
      </c>
      <c r="N30" s="227">
        <f t="shared" ref="N30:N35" si="34">IF(M30=0,"",TRUNC($H30*M30,2))</f>
        <v>4061.99</v>
      </c>
      <c r="O30" s="227"/>
      <c r="P30" s="227" t="str">
        <f t="shared" ref="P30:P35" si="35">IF(O30=0,"",TRUNC($H30*O30,2))</f>
        <v/>
      </c>
      <c r="Q30" s="200"/>
      <c r="R30" s="200"/>
      <c r="S30" s="227">
        <f t="shared" ref="S30:S35" si="36">SUMIF($K$9:$P$9,$K$9,K30:P30)</f>
        <v>57.3</v>
      </c>
      <c r="T30" s="227" t="str">
        <f t="shared" ref="T30:T35" si="37">IF(S30=G30,"","FALTA")</f>
        <v/>
      </c>
      <c r="U30" s="227">
        <f t="shared" ref="U30:U35" si="38">SUMIF($K$9:$P$9,$L$9,K30:P30)</f>
        <v>4061.99</v>
      </c>
      <c r="V30" s="227" t="str">
        <f t="shared" ref="V30:V35" si="39">IF(U30=I30,"","FALTA")</f>
        <v/>
      </c>
      <c r="W30" s="5"/>
      <c r="X30" s="5"/>
      <c r="Y30" s="5"/>
      <c r="Z30" s="5"/>
      <c r="AA30" s="5"/>
      <c r="AB30" s="5"/>
      <c r="AC30" s="5"/>
      <c r="AD30" s="5"/>
      <c r="AE30" s="5"/>
      <c r="AF30" s="5"/>
      <c r="AG30" s="5"/>
      <c r="AH30" s="5"/>
      <c r="AI30" s="5"/>
      <c r="AJ30" s="5"/>
      <c r="AK30" s="5"/>
      <c r="AL30" s="5"/>
      <c r="AM30" s="5"/>
      <c r="AN30" s="5"/>
      <c r="AO30" s="5"/>
      <c r="AP30" s="5"/>
    </row>
    <row r="31" spans="1:42" ht="39.75" customHeight="1">
      <c r="A31" s="229" t="s">
        <v>204</v>
      </c>
      <c r="B31" s="256" t="str">
        <f>VLOOKUP($A31,Orçamento!$A$9:$J$95,4,0)</f>
        <v xml:space="preserve">CHAPA DE AÇO EM BITOLAS MEDIAS </v>
      </c>
      <c r="C31" s="225" t="str">
        <f t="shared" si="30"/>
        <v/>
      </c>
      <c r="D31" s="246" t="str">
        <f t="shared" si="31"/>
        <v>24,75 KG</v>
      </c>
      <c r="E31" s="225" t="str">
        <f t="shared" si="32"/>
        <v/>
      </c>
      <c r="F31" s="245" t="str">
        <f>VLOOKUP($A31,Orçamento!$A$9:$J$95,5,0)</f>
        <v>KG</v>
      </c>
      <c r="G31" s="227">
        <f>VLOOKUP($A31,Orçamento!$A$9:$J$95,6,0)</f>
        <v>24.75</v>
      </c>
      <c r="H31" s="228">
        <f>VLOOKUP($A31,Orçamento!$A$9:$J$95,8,0)</f>
        <v>30.79</v>
      </c>
      <c r="I31" s="228">
        <f>VLOOKUP($A31,Orçamento!$A$9:$J$95,10,0)</f>
        <v>762.05</v>
      </c>
      <c r="J31" s="210"/>
      <c r="K31" s="227"/>
      <c r="L31" s="227" t="str">
        <f t="shared" si="33"/>
        <v/>
      </c>
      <c r="M31" s="227">
        <v>24.75</v>
      </c>
      <c r="N31" s="227">
        <f t="shared" si="34"/>
        <v>762.05</v>
      </c>
      <c r="O31" s="227"/>
      <c r="P31" s="227" t="str">
        <f t="shared" si="35"/>
        <v/>
      </c>
      <c r="Q31" s="200"/>
      <c r="R31" s="200"/>
      <c r="S31" s="227">
        <f t="shared" si="36"/>
        <v>24.75</v>
      </c>
      <c r="T31" s="227" t="str">
        <f t="shared" si="37"/>
        <v/>
      </c>
      <c r="U31" s="227">
        <f t="shared" si="38"/>
        <v>762.05</v>
      </c>
      <c r="V31" s="227" t="str">
        <f t="shared" si="39"/>
        <v/>
      </c>
      <c r="W31" s="5"/>
      <c r="X31" s="5"/>
      <c r="Y31" s="5"/>
      <c r="Z31" s="5"/>
      <c r="AA31" s="5"/>
      <c r="AB31" s="5"/>
      <c r="AC31" s="5"/>
      <c r="AD31" s="5"/>
      <c r="AE31" s="5"/>
      <c r="AF31" s="5"/>
      <c r="AG31" s="5"/>
      <c r="AH31" s="5"/>
      <c r="AI31" s="5"/>
      <c r="AJ31" s="5"/>
      <c r="AK31" s="5"/>
      <c r="AL31" s="5"/>
      <c r="AM31" s="5"/>
      <c r="AN31" s="5"/>
      <c r="AO31" s="5"/>
      <c r="AP31" s="5"/>
    </row>
    <row r="32" spans="1:42" ht="60" customHeight="1">
      <c r="A32" s="229" t="s">
        <v>213</v>
      </c>
      <c r="B32" s="256" t="str">
        <f>VLOOKUP($A32,Orçamento!$A$9:$J$95,4,0)</f>
        <v xml:space="preserve">FORNECIMENTO E MONTAGEM DE ESTRUTURA TUBULAR EM AÇO ASTM-A572 GRAU 50, SEM PINTURA </v>
      </c>
      <c r="C32" s="225" t="str">
        <f t="shared" si="30"/>
        <v/>
      </c>
      <c r="D32" s="246" t="str">
        <f t="shared" si="31"/>
        <v>122,15 KG</v>
      </c>
      <c r="E32" s="225" t="str">
        <f t="shared" si="32"/>
        <v/>
      </c>
      <c r="F32" s="245" t="str">
        <f>VLOOKUP($A32,Orçamento!$A$9:$J$95,5,0)</f>
        <v>KG</v>
      </c>
      <c r="G32" s="227">
        <f>VLOOKUP($A32,Orçamento!$A$9:$J$95,6,0)</f>
        <v>122.15</v>
      </c>
      <c r="H32" s="228">
        <f>VLOOKUP($A32,Orçamento!$A$9:$J$95,8,0)</f>
        <v>38.950000000000003</v>
      </c>
      <c r="I32" s="228">
        <f>VLOOKUP($A32,Orçamento!$A$9:$J$95,10,0)</f>
        <v>4757.74</v>
      </c>
      <c r="J32" s="210"/>
      <c r="K32" s="227"/>
      <c r="L32" s="227" t="str">
        <f t="shared" si="33"/>
        <v/>
      </c>
      <c r="M32" s="227">
        <v>122.15</v>
      </c>
      <c r="N32" s="227">
        <f t="shared" si="34"/>
        <v>4757.74</v>
      </c>
      <c r="O32" s="227"/>
      <c r="P32" s="227" t="str">
        <f t="shared" si="35"/>
        <v/>
      </c>
      <c r="Q32" s="200"/>
      <c r="R32" s="200"/>
      <c r="S32" s="227">
        <f t="shared" si="36"/>
        <v>122.15</v>
      </c>
      <c r="T32" s="227" t="str">
        <f t="shared" si="37"/>
        <v/>
      </c>
      <c r="U32" s="227">
        <f t="shared" si="38"/>
        <v>4757.74</v>
      </c>
      <c r="V32" s="227" t="str">
        <f t="shared" si="39"/>
        <v/>
      </c>
      <c r="W32" s="5"/>
      <c r="X32" s="5"/>
      <c r="Y32" s="5"/>
      <c r="Z32" s="5"/>
      <c r="AA32" s="5"/>
      <c r="AB32" s="5"/>
      <c r="AC32" s="5"/>
      <c r="AD32" s="5"/>
      <c r="AE32" s="5"/>
      <c r="AF32" s="5"/>
      <c r="AG32" s="5"/>
      <c r="AH32" s="5"/>
      <c r="AI32" s="5"/>
      <c r="AJ32" s="5"/>
      <c r="AK32" s="5"/>
      <c r="AL32" s="5"/>
      <c r="AM32" s="5"/>
      <c r="AN32" s="5"/>
      <c r="AO32" s="5"/>
      <c r="AP32" s="5"/>
    </row>
    <row r="33" spans="1:42" ht="60" customHeight="1">
      <c r="A33" s="229" t="s">
        <v>218</v>
      </c>
      <c r="B33" s="256" t="str">
        <f>VLOOKUP($A33,Orçamento!$A$9:$J$95,4,0)</f>
        <v xml:space="preserve">LIXAMENTO MANUAL EM SUPERFÍCIES METÁLICAS EM OBRA. AF_01/2020 </v>
      </c>
      <c r="C33" s="225" t="str">
        <f t="shared" si="30"/>
        <v/>
      </c>
      <c r="D33" s="246" t="str">
        <f t="shared" si="31"/>
        <v>142,19 M2</v>
      </c>
      <c r="E33" s="225" t="str">
        <f t="shared" si="32"/>
        <v/>
      </c>
      <c r="F33" s="245" t="str">
        <f>VLOOKUP($A33,Orçamento!$A$9:$J$95,5,0)</f>
        <v>M2</v>
      </c>
      <c r="G33" s="227">
        <f>VLOOKUP($A33,Orçamento!$A$9:$J$95,6,0)</f>
        <v>142.19</v>
      </c>
      <c r="H33" s="228">
        <f>VLOOKUP($A33,Orçamento!$A$9:$J$95,8,0)</f>
        <v>15.8</v>
      </c>
      <c r="I33" s="228">
        <f>VLOOKUP($A33,Orçamento!$A$9:$J$95,10,0)</f>
        <v>2246.6</v>
      </c>
      <c r="J33" s="210"/>
      <c r="K33" s="227"/>
      <c r="L33" s="227" t="str">
        <f t="shared" si="33"/>
        <v/>
      </c>
      <c r="M33" s="227">
        <v>142.19</v>
      </c>
      <c r="N33" s="227">
        <f t="shared" si="34"/>
        <v>2246.6</v>
      </c>
      <c r="O33" s="227"/>
      <c r="P33" s="227" t="str">
        <f t="shared" si="35"/>
        <v/>
      </c>
      <c r="Q33" s="200"/>
      <c r="R33" s="200"/>
      <c r="S33" s="227">
        <f t="shared" si="36"/>
        <v>142.19</v>
      </c>
      <c r="T33" s="227" t="str">
        <f t="shared" si="37"/>
        <v/>
      </c>
      <c r="U33" s="227">
        <f t="shared" si="38"/>
        <v>2246.6</v>
      </c>
      <c r="V33" s="227" t="str">
        <f t="shared" si="39"/>
        <v/>
      </c>
      <c r="W33" s="5"/>
      <c r="X33" s="5"/>
      <c r="Y33" s="5"/>
      <c r="Z33" s="5"/>
      <c r="AA33" s="5"/>
      <c r="AB33" s="5"/>
      <c r="AC33" s="5"/>
      <c r="AD33" s="5"/>
      <c r="AE33" s="5"/>
      <c r="AF33" s="5"/>
      <c r="AG33" s="5"/>
      <c r="AH33" s="5"/>
      <c r="AI33" s="5"/>
      <c r="AJ33" s="5"/>
      <c r="AK33" s="5"/>
      <c r="AL33" s="5"/>
      <c r="AM33" s="5"/>
      <c r="AN33" s="5"/>
      <c r="AO33" s="5"/>
      <c r="AP33" s="5"/>
    </row>
    <row r="34" spans="1:42" ht="60" customHeight="1">
      <c r="A34" s="229" t="s">
        <v>228</v>
      </c>
      <c r="B34" s="256" t="str">
        <f>VLOOKUP($A34,Orçamento!$A$9:$J$95,4,0)</f>
        <v xml:space="preserve">ESMALTE À BASE ÁGUA EM SUPERFÍCIE METÁLICA, INCLUSIVE PREPARO </v>
      </c>
      <c r="C34" s="260" t="str">
        <f t="shared" si="30"/>
        <v/>
      </c>
      <c r="D34" s="233" t="str">
        <f t="shared" si="31"/>
        <v>361,16 M2</v>
      </c>
      <c r="E34" s="225" t="str">
        <f t="shared" si="32"/>
        <v/>
      </c>
      <c r="F34" s="245" t="str">
        <f>VLOOKUP($A34,Orçamento!$A$9:$J$95,5,0)</f>
        <v>M2</v>
      </c>
      <c r="G34" s="227">
        <f>VLOOKUP($A34,Orçamento!$A$9:$J$95,6,0)</f>
        <v>361.16</v>
      </c>
      <c r="H34" s="228">
        <f>VLOOKUP($A34,Orçamento!$A$9:$J$95,8,0)</f>
        <v>68.31</v>
      </c>
      <c r="I34" s="228">
        <f>VLOOKUP($A34,Orçamento!$A$9:$J$95,10,0)</f>
        <v>24670.83</v>
      </c>
      <c r="J34" s="210"/>
      <c r="K34" s="227"/>
      <c r="L34" s="227" t="str">
        <f t="shared" si="33"/>
        <v/>
      </c>
      <c r="M34" s="227">
        <v>361.16</v>
      </c>
      <c r="N34" s="227">
        <f t="shared" si="34"/>
        <v>24670.83</v>
      </c>
      <c r="O34" s="227"/>
      <c r="P34" s="227" t="str">
        <f t="shared" si="35"/>
        <v/>
      </c>
      <c r="Q34" s="200"/>
      <c r="R34" s="200"/>
      <c r="S34" s="227">
        <f t="shared" si="36"/>
        <v>361.16</v>
      </c>
      <c r="T34" s="227" t="str">
        <f t="shared" si="37"/>
        <v/>
      </c>
      <c r="U34" s="227">
        <f t="shared" si="38"/>
        <v>24670.83</v>
      </c>
      <c r="V34" s="227" t="str">
        <f t="shared" si="39"/>
        <v/>
      </c>
      <c r="W34" s="5"/>
      <c r="X34" s="5"/>
      <c r="Y34" s="5"/>
      <c r="Z34" s="5"/>
      <c r="AA34" s="5"/>
      <c r="AB34" s="5"/>
      <c r="AC34" s="5"/>
      <c r="AD34" s="5"/>
      <c r="AE34" s="5"/>
      <c r="AF34" s="5"/>
      <c r="AG34" s="5"/>
      <c r="AH34" s="5"/>
      <c r="AI34" s="5"/>
      <c r="AJ34" s="5"/>
      <c r="AK34" s="5"/>
      <c r="AL34" s="5"/>
      <c r="AM34" s="5"/>
      <c r="AN34" s="5"/>
      <c r="AO34" s="5"/>
      <c r="AP34" s="5"/>
    </row>
    <row r="35" spans="1:42" ht="39.75" customHeight="1">
      <c r="A35" s="229" t="s">
        <v>245</v>
      </c>
      <c r="B35" s="256" t="str">
        <f>VLOOKUP($A35,Orçamento!$A$9:$J$95,4,0)</f>
        <v xml:space="preserve">TELA DE NYLON PARA COBERTURA DE QUADRA </v>
      </c>
      <c r="C35" s="225" t="str">
        <f t="shared" si="30"/>
        <v/>
      </c>
      <c r="D35" s="225" t="str">
        <f t="shared" si="31"/>
        <v/>
      </c>
      <c r="E35" s="261" t="str">
        <f t="shared" si="32"/>
        <v>2,4 M2</v>
      </c>
      <c r="F35" s="226" t="str">
        <f>VLOOKUP($A35,Orçamento!$A$9:$J$95,5,0)</f>
        <v>M2</v>
      </c>
      <c r="G35" s="227">
        <f>VLOOKUP($A35,Orçamento!$A$9:$J$95,6,0)</f>
        <v>2.4</v>
      </c>
      <c r="H35" s="228">
        <f>VLOOKUP($A35,Orçamento!$A$9:$J$95,8,0)</f>
        <v>32.75</v>
      </c>
      <c r="I35" s="228">
        <f>VLOOKUP($A35,Orçamento!$A$9:$J$95,10,0)</f>
        <v>78.599999999999994</v>
      </c>
      <c r="J35" s="210"/>
      <c r="K35" s="227"/>
      <c r="L35" s="227" t="str">
        <f t="shared" si="33"/>
        <v/>
      </c>
      <c r="M35" s="227"/>
      <c r="N35" s="227" t="str">
        <f t="shared" si="34"/>
        <v/>
      </c>
      <c r="O35" s="227">
        <v>2.4</v>
      </c>
      <c r="P35" s="227">
        <f t="shared" si="35"/>
        <v>78.599999999999994</v>
      </c>
      <c r="Q35" s="200"/>
      <c r="R35" s="200"/>
      <c r="S35" s="227">
        <f t="shared" si="36"/>
        <v>2.4</v>
      </c>
      <c r="T35" s="227" t="str">
        <f t="shared" si="37"/>
        <v/>
      </c>
      <c r="U35" s="227">
        <f t="shared" si="38"/>
        <v>78.599999999999994</v>
      </c>
      <c r="V35" s="227" t="str">
        <f t="shared" si="39"/>
        <v/>
      </c>
      <c r="W35" s="5"/>
      <c r="X35" s="5"/>
      <c r="Y35" s="5"/>
      <c r="Z35" s="5"/>
      <c r="AA35" s="5"/>
      <c r="AB35" s="5"/>
      <c r="AC35" s="5"/>
      <c r="AD35" s="5"/>
      <c r="AE35" s="5"/>
      <c r="AF35" s="5"/>
      <c r="AG35" s="5"/>
      <c r="AH35" s="5"/>
      <c r="AI35" s="5"/>
      <c r="AJ35" s="5"/>
      <c r="AK35" s="5"/>
      <c r="AL35" s="5"/>
      <c r="AM35" s="5"/>
      <c r="AN35" s="5"/>
      <c r="AO35" s="5"/>
      <c r="AP35" s="5"/>
    </row>
    <row r="36" spans="1:42" ht="9.75" customHeight="1">
      <c r="A36" s="235"/>
      <c r="B36" s="236"/>
      <c r="C36" s="237"/>
      <c r="D36" s="237"/>
      <c r="E36" s="262"/>
      <c r="F36" s="247"/>
      <c r="G36" s="247"/>
      <c r="H36" s="247"/>
      <c r="I36" s="247"/>
      <c r="J36" s="200"/>
      <c r="K36" s="200"/>
      <c r="L36" s="200"/>
      <c r="M36" s="200"/>
      <c r="N36" s="200"/>
      <c r="O36" s="200"/>
      <c r="P36" s="200"/>
      <c r="Q36" s="200"/>
      <c r="R36" s="200"/>
      <c r="S36" s="200"/>
      <c r="T36" s="200"/>
      <c r="U36" s="200"/>
      <c r="V36" s="200"/>
      <c r="W36" s="5"/>
      <c r="X36" s="5"/>
      <c r="Y36" s="5"/>
      <c r="Z36" s="5"/>
      <c r="AA36" s="5"/>
      <c r="AB36" s="5"/>
      <c r="AC36" s="5"/>
      <c r="AD36" s="5"/>
      <c r="AE36" s="5"/>
      <c r="AF36" s="5"/>
      <c r="AG36" s="5"/>
      <c r="AH36" s="5"/>
      <c r="AI36" s="5"/>
      <c r="AJ36" s="5"/>
      <c r="AK36" s="5"/>
      <c r="AL36" s="5"/>
      <c r="AM36" s="5"/>
      <c r="AN36" s="5"/>
      <c r="AO36" s="5"/>
      <c r="AP36" s="5"/>
    </row>
    <row r="37" spans="1:42" ht="39.75" customHeight="1">
      <c r="A37" s="211" t="s">
        <v>496</v>
      </c>
      <c r="B37" s="212" t="str">
        <f>VLOOKUP($A37,Orçamento!$A$9:$J$95,4,0)</f>
        <v>RECOMPOSIÇÃO DO TANQUE DE AREIA</v>
      </c>
      <c r="C37" s="254"/>
      <c r="D37" s="255" t="s">
        <v>503</v>
      </c>
      <c r="E37" s="263"/>
      <c r="F37" s="244"/>
      <c r="G37" s="216"/>
      <c r="H37" s="217"/>
      <c r="I37" s="218"/>
      <c r="J37" s="210"/>
      <c r="K37" s="200"/>
      <c r="L37" s="220">
        <f>SUM(L38)</f>
        <v>0</v>
      </c>
      <c r="M37" s="219"/>
      <c r="N37" s="220">
        <f>SUM(N38)</f>
        <v>35621.1</v>
      </c>
      <c r="O37" s="219"/>
      <c r="P37" s="220">
        <f>SUM(P38)</f>
        <v>0</v>
      </c>
      <c r="Q37" s="210"/>
      <c r="R37" s="210"/>
      <c r="S37" s="210"/>
      <c r="T37" s="210"/>
      <c r="U37" s="210"/>
      <c r="V37" s="210"/>
      <c r="W37" s="37"/>
      <c r="X37" s="37"/>
      <c r="Y37" s="37"/>
      <c r="Z37" s="37"/>
      <c r="AA37" s="37"/>
      <c r="AB37" s="37"/>
      <c r="AC37" s="37"/>
      <c r="AD37" s="37"/>
      <c r="AE37" s="37"/>
      <c r="AF37" s="37"/>
      <c r="AG37" s="37"/>
      <c r="AH37" s="37"/>
      <c r="AI37" s="37"/>
      <c r="AJ37" s="37"/>
      <c r="AK37" s="37"/>
      <c r="AL37" s="37"/>
      <c r="AM37" s="37"/>
      <c r="AN37" s="37"/>
      <c r="AO37" s="37"/>
      <c r="AP37" s="37"/>
    </row>
    <row r="38" spans="1:42" ht="60" customHeight="1">
      <c r="A38" s="229" t="s">
        <v>252</v>
      </c>
      <c r="B38" s="256" t="str">
        <f>VLOOKUP($A38,Orçamento!$A$9:$J$95,4,0)</f>
        <v xml:space="preserve">RV.11 - TANQUE DE AREIA - GENÉRICO - FORNECIMENTO E APLICAÇÃO DE AREIA LAVADA </v>
      </c>
      <c r="C38" s="225" t="str">
        <f>IF(K38=0,"",CONCATENATE(K38," ",$F38))</f>
        <v/>
      </c>
      <c r="D38" s="261" t="str">
        <f>IF(M38=0,"",CONCATENATE(M38," ",$F38))</f>
        <v>135 M3</v>
      </c>
      <c r="E38" s="225" t="str">
        <f>IF(O38=0,"",CONCATENATE(O38," ",$F38))</f>
        <v/>
      </c>
      <c r="F38" s="245" t="str">
        <f>VLOOKUP($A38,Orçamento!$A$9:$J$95,5,0)</f>
        <v>M3</v>
      </c>
      <c r="G38" s="227">
        <f>VLOOKUP($A38,Orçamento!$A$9:$J$95,6,0)</f>
        <v>135</v>
      </c>
      <c r="H38" s="228">
        <f>VLOOKUP($A38,Orçamento!$A$9:$J$95,8,0)</f>
        <v>263.86</v>
      </c>
      <c r="I38" s="228">
        <f>VLOOKUP($A38,Orçamento!$A$9:$J$95,10,0)</f>
        <v>35621.1</v>
      </c>
      <c r="J38" s="210"/>
      <c r="K38" s="227"/>
      <c r="L38" s="227" t="str">
        <f>IF(K38=0,"",TRUNC($H38*K38,2))</f>
        <v/>
      </c>
      <c r="M38" s="227">
        <v>135</v>
      </c>
      <c r="N38" s="227">
        <f>IF(M38=0,"",TRUNC($H38*M38,2))</f>
        <v>35621.1</v>
      </c>
      <c r="O38" s="227"/>
      <c r="P38" s="227" t="str">
        <f>IF(O38=0,"",TRUNC($H38*O38,2))</f>
        <v/>
      </c>
      <c r="Q38" s="200"/>
      <c r="R38" s="200"/>
      <c r="S38" s="227">
        <f>SUMIF($K$9:$P$9,$K$9,K38:P38)</f>
        <v>135</v>
      </c>
      <c r="T38" s="227" t="str">
        <f>IF(S38=G38,"","FALTA")</f>
        <v/>
      </c>
      <c r="U38" s="227">
        <f>SUMIF($K$9:$P$9,$L$9,K38:P38)</f>
        <v>35621.1</v>
      </c>
      <c r="V38" s="227" t="str">
        <f>IF(U38=I38,"","FALTA")</f>
        <v/>
      </c>
      <c r="W38" s="5"/>
      <c r="X38" s="5"/>
      <c r="Y38" s="5"/>
      <c r="Z38" s="5"/>
      <c r="AA38" s="5"/>
      <c r="AB38" s="5"/>
      <c r="AC38" s="5"/>
      <c r="AD38" s="5"/>
      <c r="AE38" s="5"/>
      <c r="AF38" s="5"/>
      <c r="AG38" s="5"/>
      <c r="AH38" s="5"/>
      <c r="AI38" s="5"/>
      <c r="AJ38" s="5"/>
      <c r="AK38" s="5"/>
      <c r="AL38" s="5"/>
      <c r="AM38" s="5"/>
      <c r="AN38" s="5"/>
      <c r="AO38" s="5"/>
      <c r="AP38" s="5"/>
    </row>
    <row r="39" spans="1:42" ht="9.75" customHeight="1">
      <c r="A39" s="235"/>
      <c r="B39" s="236"/>
      <c r="C39" s="237"/>
      <c r="D39" s="237"/>
      <c r="E39" s="238"/>
      <c r="F39" s="247"/>
      <c r="G39" s="247"/>
      <c r="H39" s="247"/>
      <c r="I39" s="247"/>
      <c r="J39" s="200"/>
      <c r="K39" s="200"/>
      <c r="L39" s="200"/>
      <c r="M39" s="200"/>
      <c r="N39" s="200"/>
      <c r="O39" s="200"/>
      <c r="P39" s="200"/>
      <c r="Q39" s="200"/>
      <c r="R39" s="200"/>
      <c r="S39" s="200"/>
      <c r="T39" s="200"/>
      <c r="U39" s="200"/>
      <c r="V39" s="200"/>
      <c r="W39" s="5"/>
      <c r="X39" s="5"/>
      <c r="Y39" s="5"/>
      <c r="Z39" s="5"/>
      <c r="AA39" s="5"/>
      <c r="AB39" s="5"/>
      <c r="AC39" s="5"/>
      <c r="AD39" s="5"/>
      <c r="AE39" s="5"/>
      <c r="AF39" s="5"/>
      <c r="AG39" s="5"/>
      <c r="AH39" s="5"/>
      <c r="AI39" s="5"/>
      <c r="AJ39" s="5"/>
      <c r="AK39" s="5"/>
      <c r="AL39" s="5"/>
      <c r="AM39" s="5"/>
      <c r="AN39" s="5"/>
      <c r="AO39" s="5"/>
      <c r="AP39" s="5"/>
    </row>
    <row r="40" spans="1:42" ht="39.75" customHeight="1">
      <c r="A40" s="211" t="s">
        <v>528</v>
      </c>
      <c r="B40" s="212" t="str">
        <f>VLOOKUP($A40,Orçamento!$A$9:$J$95,4,0)</f>
        <v>EQUIPAMENTOS NOVOS</v>
      </c>
      <c r="C40" s="254"/>
      <c r="D40" s="255" t="s">
        <v>529</v>
      </c>
      <c r="E40" s="255" t="s">
        <v>530</v>
      </c>
      <c r="F40" s="244"/>
      <c r="G40" s="216"/>
      <c r="H40" s="217"/>
      <c r="I40" s="218"/>
      <c r="J40" s="210"/>
      <c r="K40" s="200"/>
      <c r="L40" s="220">
        <f>SUM(L41:L42)</f>
        <v>0</v>
      </c>
      <c r="M40" s="219"/>
      <c r="N40" s="220">
        <f>SUM(N41:N42)</f>
        <v>9323.73</v>
      </c>
      <c r="O40" s="219"/>
      <c r="P40" s="220">
        <f>SUM(P41:P42)</f>
        <v>2745.36</v>
      </c>
      <c r="Q40" s="210"/>
      <c r="R40" s="210"/>
      <c r="S40" s="210"/>
      <c r="T40" s="210"/>
      <c r="U40" s="210"/>
      <c r="V40" s="210"/>
      <c r="W40" s="37"/>
      <c r="X40" s="37"/>
      <c r="Y40" s="37"/>
      <c r="Z40" s="37"/>
      <c r="AA40" s="37"/>
      <c r="AB40" s="37"/>
      <c r="AC40" s="37"/>
      <c r="AD40" s="37"/>
      <c r="AE40" s="37"/>
      <c r="AF40" s="37"/>
      <c r="AG40" s="37"/>
      <c r="AH40" s="37"/>
      <c r="AI40" s="37"/>
      <c r="AJ40" s="37"/>
      <c r="AK40" s="37"/>
      <c r="AL40" s="37"/>
      <c r="AM40" s="37"/>
      <c r="AN40" s="37"/>
      <c r="AO40" s="37"/>
      <c r="AP40" s="37"/>
    </row>
    <row r="41" spans="1:42" ht="99.75" customHeight="1">
      <c r="A41" s="229" t="s">
        <v>257</v>
      </c>
      <c r="B41" s="256" t="str">
        <f>VLOOKUP($A41,Orçamento!$A$9:$J$95,4,0)</f>
        <v xml:space="preserve">INSTALAÇÃO DE PLACA ORIENTATIVA SOBRE EXERCÍCIOS, 2,00M X 1,00M, EM TUBO DE AÇO CARBONO - PARA ACADEMIA AO AR LIVRE / ACADEMIA DA TERCEIRA IDADE - ATI, INSTALADO SOBRE SOLO. AF_10/2021 </v>
      </c>
      <c r="C41" s="264" t="str">
        <f t="shared" ref="C41:C42" si="40">IF(K41=0,"",CONCATENATE(K41," ",$F41))</f>
        <v/>
      </c>
      <c r="D41" s="225" t="str">
        <f t="shared" ref="D41:D42" si="41">IF(M41=0,"",CONCATENATE(M41," ",$F41))</f>
        <v/>
      </c>
      <c r="E41" s="261" t="str">
        <f t="shared" ref="E41:E42" si="42">IF(O41=0,"",CONCATENATE(O41," ",$F41))</f>
        <v>1 UN</v>
      </c>
      <c r="F41" s="226" t="str">
        <f>VLOOKUP($A41,Orçamento!$A$9:$J$95,5,0)</f>
        <v>UN</v>
      </c>
      <c r="G41" s="227">
        <f>VLOOKUP($A41,Orçamento!$A$9:$J$95,6,0)</f>
        <v>1</v>
      </c>
      <c r="H41" s="228">
        <f>VLOOKUP($A41,Orçamento!$A$9:$J$95,8,0)</f>
        <v>2745.36</v>
      </c>
      <c r="I41" s="228">
        <f>VLOOKUP($A41,Orçamento!$A$9:$J$95,10,0)</f>
        <v>2745.36</v>
      </c>
      <c r="J41" s="210"/>
      <c r="K41" s="227"/>
      <c r="L41" s="227" t="str">
        <f t="shared" ref="L41:L42" si="43">IF(K41=0,"",TRUNC($H41*K41,2))</f>
        <v/>
      </c>
      <c r="M41" s="227"/>
      <c r="N41" s="227" t="str">
        <f t="shared" ref="N41:N42" si="44">IF(M41=0,"",TRUNC($H41*M41,2))</f>
        <v/>
      </c>
      <c r="O41" s="227">
        <v>1</v>
      </c>
      <c r="P41" s="227">
        <f t="shared" ref="P41:P42" si="45">IF(O41=0,"",TRUNC($H41*O41,2))</f>
        <v>2745.36</v>
      </c>
      <c r="Q41" s="200"/>
      <c r="R41" s="200"/>
      <c r="S41" s="227">
        <f t="shared" ref="S41:S42" si="46">SUMIF($K$9:$P$9,$K$9,K41:P41)</f>
        <v>1</v>
      </c>
      <c r="T41" s="227" t="str">
        <f t="shared" ref="T41:T42" si="47">IF(S41=G41,"","FALTA")</f>
        <v/>
      </c>
      <c r="U41" s="227">
        <f t="shared" ref="U41:U42" si="48">SUMIF($K$9:$P$9,$L$9,K41:P41)</f>
        <v>2745.36</v>
      </c>
      <c r="V41" s="227" t="str">
        <f t="shared" ref="V41:V42" si="49">IF(U41=I41,"","FALTA")</f>
        <v/>
      </c>
      <c r="W41" s="5"/>
      <c r="X41" s="5"/>
      <c r="Y41" s="5"/>
      <c r="Z41" s="5"/>
      <c r="AA41" s="5"/>
      <c r="AB41" s="5"/>
      <c r="AC41" s="5"/>
      <c r="AD41" s="5"/>
      <c r="AE41" s="5"/>
      <c r="AF41" s="5"/>
      <c r="AG41" s="5"/>
      <c r="AH41" s="5"/>
      <c r="AI41" s="5"/>
      <c r="AJ41" s="5"/>
      <c r="AK41" s="5"/>
      <c r="AL41" s="5"/>
      <c r="AM41" s="5"/>
      <c r="AN41" s="5"/>
      <c r="AO41" s="5"/>
      <c r="AP41" s="5"/>
    </row>
    <row r="42" spans="1:42" ht="60" customHeight="1">
      <c r="A42" s="229" t="s">
        <v>275</v>
      </c>
      <c r="B42" s="256" t="str">
        <f>VLOOKUP($A42,Orçamento!$A$9:$J$95,4,0)</f>
        <v xml:space="preserve">TABELA PARA BASQUETE, ENGLOBANDO DESDE FUNDAÇÃO ATÉ A CESTA DE NYLON </v>
      </c>
      <c r="C42" s="225" t="str">
        <f t="shared" si="40"/>
        <v/>
      </c>
      <c r="D42" s="261" t="str">
        <f t="shared" si="41"/>
        <v>1 UN</v>
      </c>
      <c r="E42" s="225" t="str">
        <f t="shared" si="42"/>
        <v/>
      </c>
      <c r="F42" s="245" t="str">
        <f>VLOOKUP($A42,Orçamento!$A$9:$J$95,5,0)</f>
        <v>UN</v>
      </c>
      <c r="G42" s="227">
        <f>VLOOKUP($A42,Orçamento!$A$9:$J$95,6,0)</f>
        <v>1</v>
      </c>
      <c r="H42" s="228">
        <f>VLOOKUP($A42,Orçamento!$A$9:$J$95,8,0)</f>
        <v>9323.73</v>
      </c>
      <c r="I42" s="228">
        <f>VLOOKUP($A42,Orçamento!$A$9:$J$95,10,0)</f>
        <v>9323.73</v>
      </c>
      <c r="J42" s="210"/>
      <c r="K42" s="227"/>
      <c r="L42" s="227" t="str">
        <f t="shared" si="43"/>
        <v/>
      </c>
      <c r="M42" s="227">
        <v>1</v>
      </c>
      <c r="N42" s="227">
        <f t="shared" si="44"/>
        <v>9323.73</v>
      </c>
      <c r="O42" s="227"/>
      <c r="P42" s="227" t="str">
        <f t="shared" si="45"/>
        <v/>
      </c>
      <c r="Q42" s="200"/>
      <c r="R42" s="200"/>
      <c r="S42" s="227">
        <f t="shared" si="46"/>
        <v>1</v>
      </c>
      <c r="T42" s="227" t="str">
        <f t="shared" si="47"/>
        <v/>
      </c>
      <c r="U42" s="227">
        <f t="shared" si="48"/>
        <v>9323.73</v>
      </c>
      <c r="V42" s="227" t="str">
        <f t="shared" si="49"/>
        <v/>
      </c>
      <c r="W42" s="5"/>
      <c r="X42" s="5"/>
      <c r="Y42" s="5"/>
      <c r="Z42" s="5"/>
      <c r="AA42" s="5"/>
      <c r="AB42" s="5"/>
      <c r="AC42" s="5"/>
      <c r="AD42" s="5"/>
      <c r="AE42" s="5"/>
      <c r="AF42" s="5"/>
      <c r="AG42" s="5"/>
      <c r="AH42" s="5"/>
      <c r="AI42" s="5"/>
      <c r="AJ42" s="5"/>
      <c r="AK42" s="5"/>
      <c r="AL42" s="5"/>
      <c r="AM42" s="5"/>
      <c r="AN42" s="5"/>
      <c r="AO42" s="5"/>
      <c r="AP42" s="5"/>
    </row>
    <row r="43" spans="1:42" ht="9.75" customHeight="1">
      <c r="A43" s="235"/>
      <c r="B43" s="236"/>
      <c r="C43" s="237"/>
      <c r="D43" s="237"/>
      <c r="E43" s="238"/>
      <c r="F43" s="247"/>
      <c r="G43" s="247"/>
      <c r="H43" s="247"/>
      <c r="I43" s="247"/>
      <c r="J43" s="200"/>
      <c r="K43" s="200"/>
      <c r="L43" s="200"/>
      <c r="M43" s="200"/>
      <c r="N43" s="200"/>
      <c r="O43" s="200"/>
      <c r="P43" s="200"/>
      <c r="Q43" s="200"/>
      <c r="R43" s="200"/>
      <c r="S43" s="200"/>
      <c r="T43" s="200"/>
      <c r="U43" s="200"/>
      <c r="V43" s="200"/>
      <c r="W43" s="5"/>
      <c r="X43" s="5"/>
      <c r="Y43" s="5"/>
      <c r="Z43" s="5"/>
      <c r="AA43" s="5"/>
      <c r="AB43" s="5"/>
      <c r="AC43" s="5"/>
      <c r="AD43" s="5"/>
      <c r="AE43" s="5"/>
      <c r="AF43" s="5"/>
      <c r="AG43" s="5"/>
      <c r="AH43" s="5"/>
      <c r="AI43" s="5"/>
      <c r="AJ43" s="5"/>
      <c r="AK43" s="5"/>
      <c r="AL43" s="5"/>
      <c r="AM43" s="5"/>
      <c r="AN43" s="5"/>
      <c r="AO43" s="5"/>
      <c r="AP43" s="5"/>
    </row>
    <row r="44" spans="1:42" ht="39.75" customHeight="1">
      <c r="A44" s="211" t="s">
        <v>580</v>
      </c>
      <c r="B44" s="212" t="str">
        <f>VLOOKUP($A44,Orçamento!$A$9:$J$95,4,0)</f>
        <v>LIMPEZA DO PISO</v>
      </c>
      <c r="C44" s="254"/>
      <c r="D44" s="265"/>
      <c r="E44" s="255" t="s">
        <v>582</v>
      </c>
      <c r="F44" s="244"/>
      <c r="G44" s="216"/>
      <c r="H44" s="217"/>
      <c r="I44" s="218"/>
      <c r="J44" s="210"/>
      <c r="K44" s="200"/>
      <c r="L44" s="220">
        <f>SUM(L45)</f>
        <v>0</v>
      </c>
      <c r="M44" s="219"/>
      <c r="N44" s="220">
        <f>SUM(N45)</f>
        <v>0</v>
      </c>
      <c r="O44" s="219"/>
      <c r="P44" s="220">
        <f>SUM(P45)</f>
        <v>3628.8</v>
      </c>
      <c r="Q44" s="210"/>
      <c r="R44" s="210"/>
      <c r="S44" s="210"/>
      <c r="T44" s="210"/>
      <c r="U44" s="210"/>
      <c r="V44" s="210"/>
      <c r="W44" s="37"/>
      <c r="X44" s="37"/>
      <c r="Y44" s="37"/>
      <c r="Z44" s="37"/>
      <c r="AA44" s="37"/>
      <c r="AB44" s="37"/>
      <c r="AC44" s="37"/>
      <c r="AD44" s="37"/>
      <c r="AE44" s="37"/>
      <c r="AF44" s="37"/>
      <c r="AG44" s="37"/>
      <c r="AH44" s="37"/>
      <c r="AI44" s="37"/>
      <c r="AJ44" s="37"/>
      <c r="AK44" s="37"/>
      <c r="AL44" s="37"/>
      <c r="AM44" s="37"/>
      <c r="AN44" s="37"/>
      <c r="AO44" s="37"/>
      <c r="AP44" s="37"/>
    </row>
    <row r="45" spans="1:42" ht="39.75" customHeight="1">
      <c r="A45" s="229" t="s">
        <v>317</v>
      </c>
      <c r="B45" s="256" t="str">
        <f>VLOOKUP($A45,Orçamento!$A$9:$J$95,4,0)</f>
        <v xml:space="preserve">LIMPEZA DE SUPERFÍCIES COM HIDROJATEAMENTO </v>
      </c>
      <c r="C45" s="225" t="str">
        <f>IF(K45=0,"",CONCATENATE(K45," ",$F45))</f>
        <v/>
      </c>
      <c r="D45" s="225" t="str">
        <f>IF(M45=0,"",CONCATENATE(M45," ",$F45))</f>
        <v/>
      </c>
      <c r="E45" s="261" t="str">
        <f>IF(O45=0,"",CONCATENATE(O45," ",$F45))</f>
        <v>630 M2</v>
      </c>
      <c r="F45" s="226" t="str">
        <f>VLOOKUP($A45,Orçamento!$A$9:$J$95,5,0)</f>
        <v>M2</v>
      </c>
      <c r="G45" s="227">
        <f>VLOOKUP($A45,Orçamento!$A$9:$J$95,6,0)</f>
        <v>630</v>
      </c>
      <c r="H45" s="228">
        <f>VLOOKUP($A45,Orçamento!$A$9:$J$95,8,0)</f>
        <v>5.76</v>
      </c>
      <c r="I45" s="228">
        <f>VLOOKUP($A45,Orçamento!$A$9:$J$95,10,0)</f>
        <v>3628.8</v>
      </c>
      <c r="J45" s="210"/>
      <c r="K45" s="227"/>
      <c r="L45" s="227" t="str">
        <f>IF(K45=0,"",TRUNC($H45*K45,2))</f>
        <v/>
      </c>
      <c r="M45" s="227"/>
      <c r="N45" s="227" t="str">
        <f>IF(M45=0,"",TRUNC($H45*M45,2))</f>
        <v/>
      </c>
      <c r="O45" s="227">
        <v>630</v>
      </c>
      <c r="P45" s="227">
        <f>IF(O45=0,"",TRUNC($H45*O45,2))</f>
        <v>3628.8</v>
      </c>
      <c r="Q45" s="200"/>
      <c r="R45" s="200"/>
      <c r="S45" s="227">
        <f>SUMIF($K$9:$P$9,$K$9,K45:P45)</f>
        <v>630</v>
      </c>
      <c r="T45" s="227" t="str">
        <f>IF(S45=G45,"","FALTA")</f>
        <v/>
      </c>
      <c r="U45" s="227">
        <f>SUMIF($K$9:$P$9,$L$9,K45:P45)</f>
        <v>3628.8</v>
      </c>
      <c r="V45" s="227" t="str">
        <f>IF(U45=I45,"","FALTA")</f>
        <v/>
      </c>
      <c r="W45" s="5"/>
      <c r="X45" s="5"/>
      <c r="Y45" s="5"/>
      <c r="Z45" s="5"/>
      <c r="AA45" s="5"/>
      <c r="AB45" s="5"/>
      <c r="AC45" s="5"/>
      <c r="AD45" s="5"/>
      <c r="AE45" s="5"/>
      <c r="AF45" s="5"/>
      <c r="AG45" s="5"/>
      <c r="AH45" s="5"/>
      <c r="AI45" s="5"/>
      <c r="AJ45" s="5"/>
      <c r="AK45" s="5"/>
      <c r="AL45" s="5"/>
      <c r="AM45" s="5"/>
      <c r="AN45" s="5"/>
      <c r="AO45" s="5"/>
      <c r="AP45" s="5"/>
    </row>
    <row r="46" spans="1:42" ht="9.75" customHeight="1">
      <c r="A46" s="235"/>
      <c r="B46" s="236"/>
      <c r="C46" s="237"/>
      <c r="D46" s="237"/>
      <c r="E46" s="262"/>
      <c r="F46" s="247"/>
      <c r="G46" s="247"/>
      <c r="H46" s="247"/>
      <c r="I46" s="247"/>
      <c r="J46" s="200"/>
      <c r="K46" s="200"/>
      <c r="L46" s="200"/>
      <c r="M46" s="200"/>
      <c r="N46" s="200"/>
      <c r="O46" s="200"/>
      <c r="P46" s="200"/>
      <c r="Q46" s="200"/>
      <c r="R46" s="200"/>
      <c r="S46" s="200"/>
      <c r="T46" s="200"/>
      <c r="U46" s="200"/>
      <c r="V46" s="200"/>
      <c r="W46" s="5"/>
      <c r="X46" s="5"/>
      <c r="Y46" s="5"/>
      <c r="Z46" s="5"/>
      <c r="AA46" s="5"/>
      <c r="AB46" s="5"/>
      <c r="AC46" s="5"/>
      <c r="AD46" s="5"/>
      <c r="AE46" s="5"/>
      <c r="AF46" s="5"/>
      <c r="AG46" s="5"/>
      <c r="AH46" s="5"/>
      <c r="AI46" s="5"/>
      <c r="AJ46" s="5"/>
      <c r="AK46" s="5"/>
      <c r="AL46" s="5"/>
      <c r="AM46" s="5"/>
      <c r="AN46" s="5"/>
      <c r="AO46" s="5"/>
      <c r="AP46" s="5"/>
    </row>
    <row r="47" spans="1:42" ht="39.75" customHeight="1">
      <c r="A47" s="249">
        <v>3</v>
      </c>
      <c r="B47" s="250" t="str">
        <f>VLOOKUP($A47,Orçamento!$A$9:$J$95,4,0)</f>
        <v>REVITALIZAÇÕES DO ENTORNO</v>
      </c>
      <c r="C47" s="251"/>
      <c r="D47" s="252"/>
      <c r="E47" s="253"/>
      <c r="F47" s="203"/>
      <c r="G47" s="207"/>
      <c r="H47" s="202"/>
      <c r="I47" s="206"/>
      <c r="J47" s="208"/>
      <c r="K47" s="200"/>
      <c r="L47" s="200"/>
      <c r="M47" s="200"/>
      <c r="N47" s="200"/>
      <c r="O47" s="200"/>
      <c r="P47" s="200"/>
      <c r="Q47" s="210"/>
      <c r="R47" s="210"/>
      <c r="S47" s="210"/>
      <c r="T47" s="210"/>
      <c r="U47" s="210"/>
      <c r="V47" s="210"/>
      <c r="W47" s="37"/>
      <c r="X47" s="37"/>
      <c r="Y47" s="37"/>
      <c r="Z47" s="37"/>
      <c r="AA47" s="37"/>
      <c r="AB47" s="37"/>
      <c r="AC47" s="37"/>
      <c r="AD47" s="37"/>
      <c r="AE47" s="37"/>
      <c r="AF47" s="37"/>
      <c r="AG47" s="37"/>
      <c r="AH47" s="37"/>
      <c r="AI47" s="37"/>
      <c r="AJ47" s="37"/>
      <c r="AK47" s="37"/>
      <c r="AL47" s="37"/>
      <c r="AM47" s="37"/>
      <c r="AN47" s="37"/>
      <c r="AO47" s="37"/>
      <c r="AP47" s="37"/>
    </row>
    <row r="48" spans="1:42" ht="39.75" customHeight="1">
      <c r="A48" s="211" t="s">
        <v>606</v>
      </c>
      <c r="B48" s="212" t="str">
        <f>VLOOKUP($A48,Orçamento!$A$9:$J$95,4,0)</f>
        <v>ACADEMIA AO AR LIVRE</v>
      </c>
      <c r="C48" s="254"/>
      <c r="D48" s="265"/>
      <c r="E48" s="255" t="s">
        <v>609</v>
      </c>
      <c r="F48" s="215"/>
      <c r="G48" s="216"/>
      <c r="H48" s="217"/>
      <c r="I48" s="218"/>
      <c r="J48" s="210"/>
      <c r="K48" s="219"/>
      <c r="L48" s="220">
        <f>SUM(L49:L50)</f>
        <v>0</v>
      </c>
      <c r="M48" s="219"/>
      <c r="N48" s="220">
        <f>SUM(N49:N50)</f>
        <v>0</v>
      </c>
      <c r="O48" s="219"/>
      <c r="P48" s="220">
        <f>SUM(P49:P50)</f>
        <v>3643.92</v>
      </c>
      <c r="Q48" s="210"/>
      <c r="R48" s="210"/>
      <c r="S48" s="210"/>
      <c r="T48" s="210"/>
      <c r="U48" s="210"/>
      <c r="V48" s="210"/>
      <c r="W48" s="37"/>
      <c r="X48" s="37"/>
      <c r="Y48" s="37"/>
      <c r="Z48" s="37"/>
      <c r="AA48" s="37"/>
      <c r="AB48" s="37"/>
      <c r="AC48" s="37"/>
      <c r="AD48" s="37"/>
      <c r="AE48" s="37"/>
      <c r="AF48" s="37"/>
      <c r="AG48" s="37"/>
      <c r="AH48" s="37"/>
      <c r="AI48" s="37"/>
      <c r="AJ48" s="37"/>
      <c r="AK48" s="37"/>
      <c r="AL48" s="37"/>
      <c r="AM48" s="37"/>
      <c r="AN48" s="37"/>
      <c r="AO48" s="37"/>
      <c r="AP48" s="37"/>
    </row>
    <row r="49" spans="1:42" ht="99.75" customHeight="1">
      <c r="A49" s="229" t="s">
        <v>329</v>
      </c>
      <c r="B49" s="256" t="str">
        <f>VLOOKUP($A49,Orçamento!$A$9:$J$95,4,0)</f>
        <v xml:space="preserve">INSTALAÇÃO DE PLACA ORIENTATIVA SOBRE EXERCÍCIOS, 2,00M X 1,00M, EM TUBO DE AÇO CARBONO - PARA ACADEMIA AO AR LIVRE / ACADEMIA DA TERCEIRA IDADE - ATI, INSTALADO SOBRE SOLO. AF_10/2021 </v>
      </c>
      <c r="C49" s="225" t="str">
        <f t="shared" ref="C49:C50" si="50">IF(K49=0,"",CONCATENATE(K49," ",$F49))</f>
        <v/>
      </c>
      <c r="D49" s="225" t="str">
        <f t="shared" ref="D49:D50" si="51">IF(M49=0,"",CONCATENATE(M49," ",$F49))</f>
        <v/>
      </c>
      <c r="E49" s="232" t="str">
        <f t="shared" ref="E49:E50" si="52">IF(O49=0,"",CONCATENATE(O49," ",$F49))</f>
        <v>1 UN</v>
      </c>
      <c r="F49" s="266" t="str">
        <f>VLOOKUP($A49,Orçamento!$A$9:$J$95,5,0)</f>
        <v>UN</v>
      </c>
      <c r="G49" s="258">
        <f>VLOOKUP($A49,Orçamento!$A$9:$J$95,6,0)</f>
        <v>1</v>
      </c>
      <c r="H49" s="259">
        <f>VLOOKUP($A49,Orçamento!$A$9:$J$95,8,0)</f>
        <v>2745.36</v>
      </c>
      <c r="I49" s="259">
        <f>VLOOKUP($A49,Orçamento!$A$9:$J$95,10,0)</f>
        <v>2745.36</v>
      </c>
      <c r="J49" s="210"/>
      <c r="K49" s="227"/>
      <c r="L49" s="227" t="str">
        <f t="shared" ref="L49:L50" si="53">IF(K49=0,"",TRUNC($H49*K49,2))</f>
        <v/>
      </c>
      <c r="M49" s="227"/>
      <c r="N49" s="227" t="str">
        <f t="shared" ref="N49:N50" si="54">IF(M49=0,"",TRUNC($H49*M49,2))</f>
        <v/>
      </c>
      <c r="O49" s="227">
        <v>1</v>
      </c>
      <c r="P49" s="227">
        <f t="shared" ref="P49:P50" si="55">IF(O49=0,"",TRUNC($H49*O49,2))</f>
        <v>2745.36</v>
      </c>
      <c r="Q49" s="200"/>
      <c r="R49" s="200"/>
      <c r="S49" s="227">
        <f t="shared" ref="S49:S50" si="56">SUMIF($K$9:$P$9,$K$9,K49:P49)</f>
        <v>1</v>
      </c>
      <c r="T49" s="227" t="str">
        <f t="shared" ref="T49:T50" si="57">IF(S49=G49,"","FALTA")</f>
        <v/>
      </c>
      <c r="U49" s="227">
        <f t="shared" ref="U49:U50" si="58">SUMIF($K$9:$P$9,$L$9,K49:P49)</f>
        <v>2745.36</v>
      </c>
      <c r="V49" s="227" t="str">
        <f t="shared" ref="V49:V50" si="59">IF(U49=I49,"","FALTA")</f>
        <v/>
      </c>
      <c r="W49" s="5"/>
      <c r="X49" s="5"/>
      <c r="Y49" s="5"/>
      <c r="Z49" s="5"/>
      <c r="AA49" s="5"/>
      <c r="AB49" s="5"/>
      <c r="AC49" s="5"/>
      <c r="AD49" s="5"/>
      <c r="AE49" s="5"/>
      <c r="AF49" s="5"/>
      <c r="AG49" s="5"/>
      <c r="AH49" s="5"/>
      <c r="AI49" s="5"/>
      <c r="AJ49" s="5"/>
      <c r="AK49" s="5"/>
      <c r="AL49" s="5"/>
      <c r="AM49" s="5"/>
      <c r="AN49" s="5"/>
      <c r="AO49" s="5"/>
      <c r="AP49" s="5"/>
    </row>
    <row r="50" spans="1:42" ht="39.75" customHeight="1">
      <c r="A50" s="229" t="s">
        <v>330</v>
      </c>
      <c r="B50" s="256" t="str">
        <f>VLOOKUP($A50,Orçamento!$A$9:$J$95,4,0)</f>
        <v xml:space="preserve">LIMPEZA DE SUPERFÍCIES COM HIDROJATEAMENTO </v>
      </c>
      <c r="C50" s="225" t="str">
        <f t="shared" si="50"/>
        <v/>
      </c>
      <c r="D50" s="225" t="str">
        <f t="shared" si="51"/>
        <v/>
      </c>
      <c r="E50" s="233" t="str">
        <f t="shared" si="52"/>
        <v>156 M2</v>
      </c>
      <c r="F50" s="226" t="str">
        <f>VLOOKUP($A50,Orçamento!$A$9:$J$95,5,0)</f>
        <v>M2</v>
      </c>
      <c r="G50" s="227">
        <f>VLOOKUP($A50,Orçamento!$A$9:$J$95,6,0)</f>
        <v>156</v>
      </c>
      <c r="H50" s="228">
        <f>VLOOKUP($A50,Orçamento!$A$9:$J$95,8,0)</f>
        <v>5.76</v>
      </c>
      <c r="I50" s="228">
        <f>VLOOKUP($A50,Orçamento!$A$9:$J$95,10,0)</f>
        <v>898.56</v>
      </c>
      <c r="J50" s="210"/>
      <c r="K50" s="227"/>
      <c r="L50" s="227" t="str">
        <f t="shared" si="53"/>
        <v/>
      </c>
      <c r="M50" s="227"/>
      <c r="N50" s="227" t="str">
        <f t="shared" si="54"/>
        <v/>
      </c>
      <c r="O50" s="227">
        <v>156</v>
      </c>
      <c r="P50" s="227">
        <f t="shared" si="55"/>
        <v>898.56</v>
      </c>
      <c r="Q50" s="200"/>
      <c r="R50" s="200"/>
      <c r="S50" s="227">
        <f t="shared" si="56"/>
        <v>156</v>
      </c>
      <c r="T50" s="227" t="str">
        <f t="shared" si="57"/>
        <v/>
      </c>
      <c r="U50" s="227">
        <f t="shared" si="58"/>
        <v>898.56</v>
      </c>
      <c r="V50" s="227" t="str">
        <f t="shared" si="59"/>
        <v/>
      </c>
      <c r="W50" s="5"/>
      <c r="X50" s="5"/>
      <c r="Y50" s="5"/>
      <c r="Z50" s="5"/>
      <c r="AA50" s="5"/>
      <c r="AB50" s="5"/>
      <c r="AC50" s="5"/>
      <c r="AD50" s="5"/>
      <c r="AE50" s="5"/>
      <c r="AF50" s="5"/>
      <c r="AG50" s="5"/>
      <c r="AH50" s="5"/>
      <c r="AI50" s="5"/>
      <c r="AJ50" s="5"/>
      <c r="AK50" s="5"/>
      <c r="AL50" s="5"/>
      <c r="AM50" s="5"/>
      <c r="AN50" s="5"/>
      <c r="AO50" s="5"/>
      <c r="AP50" s="5"/>
    </row>
    <row r="51" spans="1:42" ht="9.75" customHeight="1">
      <c r="A51" s="235"/>
      <c r="B51" s="236"/>
      <c r="C51" s="237"/>
      <c r="D51" s="237"/>
      <c r="E51" s="238"/>
      <c r="F51" s="247"/>
      <c r="G51" s="247"/>
      <c r="H51" s="247"/>
      <c r="I51" s="247"/>
      <c r="J51" s="200"/>
      <c r="K51" s="200"/>
      <c r="L51" s="200"/>
      <c r="M51" s="200"/>
      <c r="N51" s="200"/>
      <c r="O51" s="200"/>
      <c r="P51" s="200"/>
      <c r="Q51" s="200"/>
      <c r="R51" s="200"/>
      <c r="S51" s="200"/>
      <c r="T51" s="200"/>
      <c r="U51" s="200"/>
      <c r="V51" s="200"/>
      <c r="W51" s="5"/>
      <c r="X51" s="5"/>
      <c r="Y51" s="5"/>
      <c r="Z51" s="5"/>
      <c r="AA51" s="5"/>
      <c r="AB51" s="5"/>
      <c r="AC51" s="5"/>
      <c r="AD51" s="5"/>
      <c r="AE51" s="5"/>
      <c r="AF51" s="5"/>
      <c r="AG51" s="5"/>
      <c r="AH51" s="5"/>
      <c r="AI51" s="5"/>
      <c r="AJ51" s="5"/>
      <c r="AK51" s="5"/>
      <c r="AL51" s="5"/>
      <c r="AM51" s="5"/>
      <c r="AN51" s="5"/>
      <c r="AO51" s="5"/>
      <c r="AP51" s="5"/>
    </row>
    <row r="52" spans="1:42" ht="39.75" customHeight="1">
      <c r="A52" s="211" t="s">
        <v>629</v>
      </c>
      <c r="B52" s="212" t="str">
        <f>VLOOKUP($A52,Orçamento!$A$9:$J$95,4,0)</f>
        <v>PISTA DE SKATE</v>
      </c>
      <c r="C52" s="254"/>
      <c r="D52" s="255" t="s">
        <v>630</v>
      </c>
      <c r="E52" s="255" t="s">
        <v>631</v>
      </c>
      <c r="F52" s="244"/>
      <c r="G52" s="216"/>
      <c r="H52" s="217"/>
      <c r="I52" s="218"/>
      <c r="J52" s="210"/>
      <c r="K52" s="200"/>
      <c r="L52" s="220">
        <f>SUM(L53:L58)</f>
        <v>0</v>
      </c>
      <c r="M52" s="219"/>
      <c r="N52" s="220">
        <f>SUM(N53:N58)</f>
        <v>7106.5400000000009</v>
      </c>
      <c r="O52" s="219"/>
      <c r="P52" s="220">
        <f>SUM(P53:P58)</f>
        <v>1059.8399999999999</v>
      </c>
      <c r="Q52" s="210"/>
      <c r="R52" s="210"/>
      <c r="S52" s="210"/>
      <c r="T52" s="210"/>
      <c r="U52" s="210"/>
      <c r="V52" s="210"/>
      <c r="W52" s="37"/>
      <c r="X52" s="37"/>
      <c r="Y52" s="37"/>
      <c r="Z52" s="37"/>
      <c r="AA52" s="37"/>
      <c r="AB52" s="37"/>
      <c r="AC52" s="37"/>
      <c r="AD52" s="37"/>
      <c r="AE52" s="37"/>
      <c r="AF52" s="37"/>
      <c r="AG52" s="37"/>
      <c r="AH52" s="37"/>
      <c r="AI52" s="37"/>
      <c r="AJ52" s="37"/>
      <c r="AK52" s="37"/>
      <c r="AL52" s="37"/>
      <c r="AM52" s="37"/>
      <c r="AN52" s="37"/>
      <c r="AO52" s="37"/>
      <c r="AP52" s="37"/>
    </row>
    <row r="53" spans="1:42" ht="60" customHeight="1">
      <c r="A53" s="229" t="s">
        <v>332</v>
      </c>
      <c r="B53" s="256" t="str">
        <f>VLOOKUP($A53,Orçamento!$A$9:$J$95,4,0)</f>
        <v xml:space="preserve">PREPARO DO PISO CIMENTADO PARA PINTURA - LIXAMENTO E LIMPEZA. AF_05/2021 </v>
      </c>
      <c r="C53" s="225" t="str">
        <f t="shared" ref="C53:C58" si="60">IF(K53=0,"",CONCATENATE(K53," ",$F53))</f>
        <v/>
      </c>
      <c r="D53" s="232" t="str">
        <f t="shared" ref="D53:D58" si="61">IF(M53=0,"",CONCATENATE(M53," ",$F53))</f>
        <v>122,76 M2</v>
      </c>
      <c r="E53" s="225" t="str">
        <f t="shared" ref="E53:E58" si="62">IF(O53=0,"",CONCATENATE(O53," ",$F53))</f>
        <v/>
      </c>
      <c r="F53" s="245" t="str">
        <f>VLOOKUP($A53,Orçamento!$A$9:$J$95,5,0)</f>
        <v>M2</v>
      </c>
      <c r="G53" s="227">
        <f>VLOOKUP($A53,Orçamento!$A$9:$J$95,6,0)</f>
        <v>122.76</v>
      </c>
      <c r="H53" s="228">
        <f>VLOOKUP($A53,Orçamento!$A$9:$J$95,8,0)</f>
        <v>6.11</v>
      </c>
      <c r="I53" s="228">
        <f>VLOOKUP($A53,Orçamento!$A$9:$J$95,10,0)</f>
        <v>750.06</v>
      </c>
      <c r="J53" s="210"/>
      <c r="K53" s="227"/>
      <c r="L53" s="227" t="str">
        <f t="shared" ref="L53:L58" si="63">IF(K53=0,"",TRUNC($H53*K53,2))</f>
        <v/>
      </c>
      <c r="M53" s="227">
        <v>122.76</v>
      </c>
      <c r="N53" s="227">
        <f t="shared" ref="N53:N58" si="64">IF(M53=0,"",TRUNC($H53*M53,2))</f>
        <v>750.06</v>
      </c>
      <c r="O53" s="227"/>
      <c r="P53" s="227" t="str">
        <f t="shared" ref="P53:P58" si="65">IF(O53=0,"",TRUNC($H53*O53,2))</f>
        <v/>
      </c>
      <c r="Q53" s="200"/>
      <c r="R53" s="200"/>
      <c r="S53" s="227">
        <f t="shared" ref="S53:S58" si="66">SUMIF($K$9:$P$9,$K$9,K53:P53)</f>
        <v>122.76</v>
      </c>
      <c r="T53" s="227" t="str">
        <f t="shared" ref="T53:T58" si="67">IF(S53=G53,"","FALTA")</f>
        <v/>
      </c>
      <c r="U53" s="227">
        <f t="shared" ref="U53:U58" si="68">SUMIF($K$9:$P$9,$L$9,K53:P53)</f>
        <v>750.06</v>
      </c>
      <c r="V53" s="227" t="str">
        <f t="shared" ref="V53:V58" si="69">IF(U53=I53,"","FALTA")</f>
        <v/>
      </c>
      <c r="W53" s="5"/>
      <c r="X53" s="5"/>
      <c r="Y53" s="5"/>
      <c r="Z53" s="5"/>
      <c r="AA53" s="5"/>
      <c r="AB53" s="5"/>
      <c r="AC53" s="5"/>
      <c r="AD53" s="5"/>
      <c r="AE53" s="5"/>
      <c r="AF53" s="5"/>
      <c r="AG53" s="5"/>
      <c r="AH53" s="5"/>
      <c r="AI53" s="5"/>
      <c r="AJ53" s="5"/>
      <c r="AK53" s="5"/>
      <c r="AL53" s="5"/>
      <c r="AM53" s="5"/>
      <c r="AN53" s="5"/>
      <c r="AO53" s="5"/>
      <c r="AP53" s="5"/>
    </row>
    <row r="54" spans="1:42" ht="39.75" customHeight="1">
      <c r="A54" s="229" t="s">
        <v>344</v>
      </c>
      <c r="B54" s="256" t="str">
        <f>VLOOKUP($A54,Orçamento!$A$9:$J$95,4,0)</f>
        <v xml:space="preserve">ACRÍLICO PARA QUADRAS E PISOS CIMENTADOS </v>
      </c>
      <c r="C54" s="225" t="str">
        <f t="shared" si="60"/>
        <v/>
      </c>
      <c r="D54" s="246" t="str">
        <f t="shared" si="61"/>
        <v>122,76 M2</v>
      </c>
      <c r="E54" s="225" t="str">
        <f t="shared" si="62"/>
        <v/>
      </c>
      <c r="F54" s="245" t="str">
        <f>VLOOKUP($A54,Orçamento!$A$9:$J$95,5,0)</f>
        <v>M2</v>
      </c>
      <c r="G54" s="227">
        <f>VLOOKUP($A54,Orçamento!$A$9:$J$95,6,0)</f>
        <v>122.76</v>
      </c>
      <c r="H54" s="228">
        <f>VLOOKUP($A54,Orçamento!$A$9:$J$95,8,0)</f>
        <v>37.229999999999997</v>
      </c>
      <c r="I54" s="228">
        <f>VLOOKUP($A54,Orçamento!$A$9:$J$95,10,0)</f>
        <v>4570.3500000000004</v>
      </c>
      <c r="J54" s="210"/>
      <c r="K54" s="227"/>
      <c r="L54" s="227" t="str">
        <f t="shared" si="63"/>
        <v/>
      </c>
      <c r="M54" s="227">
        <v>122.76</v>
      </c>
      <c r="N54" s="227">
        <f t="shared" si="64"/>
        <v>4570.3500000000004</v>
      </c>
      <c r="O54" s="227"/>
      <c r="P54" s="227" t="str">
        <f t="shared" si="65"/>
        <v/>
      </c>
      <c r="Q54" s="200"/>
      <c r="R54" s="200"/>
      <c r="S54" s="227">
        <f t="shared" si="66"/>
        <v>122.76</v>
      </c>
      <c r="T54" s="227" t="str">
        <f t="shared" si="67"/>
        <v/>
      </c>
      <c r="U54" s="227">
        <f t="shared" si="68"/>
        <v>4570.3500000000004</v>
      </c>
      <c r="V54" s="227" t="str">
        <f t="shared" si="69"/>
        <v/>
      </c>
      <c r="W54" s="5"/>
      <c r="X54" s="5"/>
      <c r="Y54" s="5"/>
      <c r="Z54" s="5"/>
      <c r="AA54" s="5"/>
      <c r="AB54" s="5"/>
      <c r="AC54" s="5"/>
      <c r="AD54" s="5"/>
      <c r="AE54" s="5"/>
      <c r="AF54" s="5"/>
      <c r="AG54" s="5"/>
      <c r="AH54" s="5"/>
      <c r="AI54" s="5"/>
      <c r="AJ54" s="5"/>
      <c r="AK54" s="5"/>
      <c r="AL54" s="5"/>
      <c r="AM54" s="5"/>
      <c r="AN54" s="5"/>
      <c r="AO54" s="5"/>
      <c r="AP54" s="5"/>
    </row>
    <row r="55" spans="1:42" ht="60" customHeight="1">
      <c r="A55" s="229" t="s">
        <v>353</v>
      </c>
      <c r="B55" s="256" t="str">
        <f>VLOOKUP($A55,Orçamento!$A$9:$J$95,4,0)</f>
        <v xml:space="preserve">LIXAMENTO MANUAL EM SUPERFÍCIES METÁLICAS EM OBRA. AF_01/2020 </v>
      </c>
      <c r="C55" s="225" t="str">
        <f t="shared" si="60"/>
        <v/>
      </c>
      <c r="D55" s="246" t="str">
        <f t="shared" si="61"/>
        <v>12,59 M2</v>
      </c>
      <c r="E55" s="225" t="str">
        <f t="shared" si="62"/>
        <v/>
      </c>
      <c r="F55" s="245" t="str">
        <f>VLOOKUP($A55,Orçamento!$A$9:$J$95,5,0)</f>
        <v>M2</v>
      </c>
      <c r="G55" s="227">
        <f>VLOOKUP($A55,Orçamento!$A$9:$J$95,6,0)</f>
        <v>12.59</v>
      </c>
      <c r="H55" s="228">
        <f>VLOOKUP($A55,Orçamento!$A$9:$J$95,8,0)</f>
        <v>15.8</v>
      </c>
      <c r="I55" s="228">
        <f>VLOOKUP($A55,Orçamento!$A$9:$J$95,10,0)</f>
        <v>198.92</v>
      </c>
      <c r="J55" s="210"/>
      <c r="K55" s="227"/>
      <c r="L55" s="227" t="str">
        <f t="shared" si="63"/>
        <v/>
      </c>
      <c r="M55" s="227">
        <v>12.59</v>
      </c>
      <c r="N55" s="227">
        <f t="shared" si="64"/>
        <v>198.92</v>
      </c>
      <c r="O55" s="227"/>
      <c r="P55" s="227" t="str">
        <f t="shared" si="65"/>
        <v/>
      </c>
      <c r="Q55" s="200"/>
      <c r="R55" s="200"/>
      <c r="S55" s="227">
        <f t="shared" si="66"/>
        <v>12.59</v>
      </c>
      <c r="T55" s="227" t="str">
        <f t="shared" si="67"/>
        <v/>
      </c>
      <c r="U55" s="227">
        <f t="shared" si="68"/>
        <v>198.92</v>
      </c>
      <c r="V55" s="227" t="str">
        <f t="shared" si="69"/>
        <v/>
      </c>
      <c r="W55" s="5"/>
      <c r="X55" s="5"/>
      <c r="Y55" s="5"/>
      <c r="Z55" s="5"/>
      <c r="AA55" s="5"/>
      <c r="AB55" s="5"/>
      <c r="AC55" s="5"/>
      <c r="AD55" s="5"/>
      <c r="AE55" s="5"/>
      <c r="AF55" s="5"/>
      <c r="AG55" s="5"/>
      <c r="AH55" s="5"/>
      <c r="AI55" s="5"/>
      <c r="AJ55" s="5"/>
      <c r="AK55" s="5"/>
      <c r="AL55" s="5"/>
      <c r="AM55" s="5"/>
      <c r="AN55" s="5"/>
      <c r="AO55" s="5"/>
      <c r="AP55" s="5"/>
    </row>
    <row r="56" spans="1:42" ht="99.75" customHeight="1">
      <c r="A56" s="229" t="s">
        <v>356</v>
      </c>
      <c r="B56" s="256" t="str">
        <f>VLOOKUP($A56,Orçamento!$A$9:$J$95,4,0)</f>
        <v xml:space="preserve">PINTURA COM TINTA ALQUÍDICA DE FUNDO (TIPO ZARCÃO) APLICADA A ROLO OU PINCEL SOBRE SUPERFÍCIES METÁLICAS (EXCETO PERFIL) EXECUTADO EM OBRA (POR DEMÃO). AF_01/2020 </v>
      </c>
      <c r="C56" s="225" t="str">
        <f t="shared" si="60"/>
        <v/>
      </c>
      <c r="D56" s="246" t="str">
        <f t="shared" si="61"/>
        <v>25,18 M2</v>
      </c>
      <c r="E56" s="225" t="str">
        <f t="shared" si="62"/>
        <v/>
      </c>
      <c r="F56" s="245" t="str">
        <f>VLOOKUP($A56,Orçamento!$A$9:$J$95,5,0)</f>
        <v>M2</v>
      </c>
      <c r="G56" s="227">
        <f>VLOOKUP($A56,Orçamento!$A$9:$J$95,6,0)</f>
        <v>25.18</v>
      </c>
      <c r="H56" s="228">
        <f>VLOOKUP($A56,Orçamento!$A$9:$J$95,8,0)</f>
        <v>39.03</v>
      </c>
      <c r="I56" s="228">
        <f>VLOOKUP($A56,Orçamento!$A$9:$J$95,10,0)</f>
        <v>982.77</v>
      </c>
      <c r="J56" s="210"/>
      <c r="K56" s="227"/>
      <c r="L56" s="227" t="str">
        <f t="shared" si="63"/>
        <v/>
      </c>
      <c r="M56" s="227">
        <v>25.18</v>
      </c>
      <c r="N56" s="227">
        <f t="shared" si="64"/>
        <v>982.77</v>
      </c>
      <c r="O56" s="227"/>
      <c r="P56" s="227" t="str">
        <f t="shared" si="65"/>
        <v/>
      </c>
      <c r="Q56" s="200"/>
      <c r="R56" s="200"/>
      <c r="S56" s="227">
        <f t="shared" si="66"/>
        <v>25.18</v>
      </c>
      <c r="T56" s="227" t="str">
        <f t="shared" si="67"/>
        <v/>
      </c>
      <c r="U56" s="227">
        <f t="shared" si="68"/>
        <v>982.77</v>
      </c>
      <c r="V56" s="227" t="str">
        <f t="shared" si="69"/>
        <v/>
      </c>
      <c r="W56" s="5"/>
      <c r="X56" s="5"/>
      <c r="Y56" s="5"/>
      <c r="Z56" s="5"/>
      <c r="AA56" s="5"/>
      <c r="AB56" s="5"/>
      <c r="AC56" s="5"/>
      <c r="AD56" s="5"/>
      <c r="AE56" s="5"/>
      <c r="AF56" s="5"/>
      <c r="AG56" s="5"/>
      <c r="AH56" s="5"/>
      <c r="AI56" s="5"/>
      <c r="AJ56" s="5"/>
      <c r="AK56" s="5"/>
      <c r="AL56" s="5"/>
      <c r="AM56" s="5"/>
      <c r="AN56" s="5"/>
      <c r="AO56" s="5"/>
      <c r="AP56" s="5"/>
    </row>
    <row r="57" spans="1:42" ht="79.5" customHeight="1">
      <c r="A57" s="229" t="s">
        <v>369</v>
      </c>
      <c r="B57" s="256" t="str">
        <f>VLOOKUP($A57,Orçamento!$A$9:$J$95,4,0)</f>
        <v xml:space="preserve">PINTURA COM TINTA ACRÍLICA DE ACABAMENTO APLICADA A ROLO OU PINCEL SOBRE SUPERFÍCIES METÁLICAS (EXCETO PERFIL) EXECUTADO EM OBRA (02 DEMÃOS). AF_01/2020 </v>
      </c>
      <c r="C57" s="260" t="str">
        <f t="shared" si="60"/>
        <v/>
      </c>
      <c r="D57" s="233" t="str">
        <f t="shared" si="61"/>
        <v>12,59 M2</v>
      </c>
      <c r="E57" s="225" t="str">
        <f t="shared" si="62"/>
        <v/>
      </c>
      <c r="F57" s="245" t="str">
        <f>VLOOKUP($A57,Orçamento!$A$9:$J$95,5,0)</f>
        <v>M2</v>
      </c>
      <c r="G57" s="227">
        <f>VLOOKUP($A57,Orçamento!$A$9:$J$95,6,0)</f>
        <v>12.59</v>
      </c>
      <c r="H57" s="228">
        <f>VLOOKUP($A57,Orçamento!$A$9:$J$95,8,0)</f>
        <v>48.01</v>
      </c>
      <c r="I57" s="228">
        <f>VLOOKUP($A57,Orçamento!$A$9:$J$95,10,0)</f>
        <v>604.44000000000005</v>
      </c>
      <c r="J57" s="210"/>
      <c r="K57" s="227"/>
      <c r="L57" s="227" t="str">
        <f t="shared" si="63"/>
        <v/>
      </c>
      <c r="M57" s="227">
        <v>12.59</v>
      </c>
      <c r="N57" s="227">
        <f t="shared" si="64"/>
        <v>604.44000000000005</v>
      </c>
      <c r="O57" s="227"/>
      <c r="P57" s="227" t="str">
        <f t="shared" si="65"/>
        <v/>
      </c>
      <c r="Q57" s="200"/>
      <c r="R57" s="200"/>
      <c r="S57" s="227">
        <f t="shared" si="66"/>
        <v>12.59</v>
      </c>
      <c r="T57" s="227" t="str">
        <f t="shared" si="67"/>
        <v/>
      </c>
      <c r="U57" s="227">
        <f t="shared" si="68"/>
        <v>604.44000000000005</v>
      </c>
      <c r="V57" s="227" t="str">
        <f t="shared" si="69"/>
        <v/>
      </c>
      <c r="W57" s="5"/>
      <c r="X57" s="5"/>
      <c r="Y57" s="5"/>
      <c r="Z57" s="5"/>
      <c r="AA57" s="5"/>
      <c r="AB57" s="5"/>
      <c r="AC57" s="5"/>
      <c r="AD57" s="5"/>
      <c r="AE57" s="5"/>
      <c r="AF57" s="5"/>
      <c r="AG57" s="5"/>
      <c r="AH57" s="5"/>
      <c r="AI57" s="5"/>
      <c r="AJ57" s="5"/>
      <c r="AK57" s="5"/>
      <c r="AL57" s="5"/>
      <c r="AM57" s="5"/>
      <c r="AN57" s="5"/>
      <c r="AO57" s="5"/>
      <c r="AP57" s="5"/>
    </row>
    <row r="58" spans="1:42" ht="39.75" customHeight="1">
      <c r="A58" s="229" t="s">
        <v>376</v>
      </c>
      <c r="B58" s="256" t="str">
        <f>VLOOKUP($A58,Orçamento!$A$9:$J$95,4,0)</f>
        <v xml:space="preserve">LIMPEZA DE SUPERFÍCIES COM HIDROJATEAMENTO </v>
      </c>
      <c r="C58" s="225" t="str">
        <f t="shared" si="60"/>
        <v/>
      </c>
      <c r="D58" s="225" t="str">
        <f t="shared" si="61"/>
        <v/>
      </c>
      <c r="E58" s="261" t="str">
        <f t="shared" si="62"/>
        <v>184 M2</v>
      </c>
      <c r="F58" s="226" t="str">
        <f>VLOOKUP($A58,Orçamento!$A$9:$J$95,5,0)</f>
        <v>M2</v>
      </c>
      <c r="G58" s="227">
        <f>VLOOKUP($A58,Orçamento!$A$9:$J$95,6,0)</f>
        <v>184</v>
      </c>
      <c r="H58" s="228">
        <f>VLOOKUP($A58,Orçamento!$A$9:$J$95,8,0)</f>
        <v>5.76</v>
      </c>
      <c r="I58" s="228">
        <f>VLOOKUP($A58,Orçamento!$A$9:$J$95,10,0)</f>
        <v>1059.8399999999999</v>
      </c>
      <c r="J58" s="210"/>
      <c r="K58" s="227"/>
      <c r="L58" s="227" t="str">
        <f t="shared" si="63"/>
        <v/>
      </c>
      <c r="M58" s="227"/>
      <c r="N58" s="227" t="str">
        <f t="shared" si="64"/>
        <v/>
      </c>
      <c r="O58" s="227">
        <v>184</v>
      </c>
      <c r="P58" s="227">
        <f t="shared" si="65"/>
        <v>1059.8399999999999</v>
      </c>
      <c r="Q58" s="200"/>
      <c r="R58" s="200"/>
      <c r="S58" s="227">
        <f t="shared" si="66"/>
        <v>184</v>
      </c>
      <c r="T58" s="227" t="str">
        <f t="shared" si="67"/>
        <v/>
      </c>
      <c r="U58" s="227">
        <f t="shared" si="68"/>
        <v>1059.8399999999999</v>
      </c>
      <c r="V58" s="227" t="str">
        <f t="shared" si="69"/>
        <v/>
      </c>
      <c r="W58" s="5"/>
      <c r="X58" s="5"/>
      <c r="Y58" s="5"/>
      <c r="Z58" s="5"/>
      <c r="AA58" s="5"/>
      <c r="AB58" s="5"/>
      <c r="AC58" s="5"/>
      <c r="AD58" s="5"/>
      <c r="AE58" s="5"/>
      <c r="AF58" s="5"/>
      <c r="AG58" s="5"/>
      <c r="AH58" s="5"/>
      <c r="AI58" s="5"/>
      <c r="AJ58" s="5"/>
      <c r="AK58" s="5"/>
      <c r="AL58" s="5"/>
      <c r="AM58" s="5"/>
      <c r="AN58" s="5"/>
      <c r="AO58" s="5"/>
      <c r="AP58" s="5"/>
    </row>
    <row r="59" spans="1:42" ht="9.75" customHeight="1">
      <c r="A59" s="235"/>
      <c r="B59" s="236"/>
      <c r="C59" s="237"/>
      <c r="D59" s="237"/>
      <c r="E59" s="238"/>
      <c r="F59" s="247"/>
      <c r="G59" s="247"/>
      <c r="H59" s="247"/>
      <c r="I59" s="247"/>
      <c r="J59" s="200"/>
      <c r="K59" s="200"/>
      <c r="L59" s="200"/>
      <c r="M59" s="200"/>
      <c r="N59" s="200"/>
      <c r="O59" s="200"/>
      <c r="P59" s="200"/>
      <c r="Q59" s="200"/>
      <c r="R59" s="200"/>
      <c r="S59" s="200"/>
      <c r="T59" s="200"/>
      <c r="U59" s="200"/>
      <c r="V59" s="200"/>
      <c r="W59" s="5"/>
      <c r="X59" s="5"/>
      <c r="Y59" s="5"/>
      <c r="Z59" s="5"/>
      <c r="AA59" s="5"/>
      <c r="AB59" s="5"/>
      <c r="AC59" s="5"/>
      <c r="AD59" s="5"/>
      <c r="AE59" s="5"/>
      <c r="AF59" s="5"/>
      <c r="AG59" s="5"/>
      <c r="AH59" s="5"/>
      <c r="AI59" s="5"/>
      <c r="AJ59" s="5"/>
      <c r="AK59" s="5"/>
      <c r="AL59" s="5"/>
      <c r="AM59" s="5"/>
      <c r="AN59" s="5"/>
      <c r="AO59" s="5"/>
      <c r="AP59" s="5"/>
    </row>
    <row r="60" spans="1:42" ht="39.75" customHeight="1">
      <c r="A60" s="211" t="s">
        <v>681</v>
      </c>
      <c r="B60" s="212" t="str">
        <f>VLOOKUP($A60,Orçamento!$A$9:$J$95,4,0)</f>
        <v>MOBILIÁRIOS DIVERSOS</v>
      </c>
      <c r="C60" s="254"/>
      <c r="D60" s="265"/>
      <c r="E60" s="255" t="s">
        <v>683</v>
      </c>
      <c r="F60" s="244"/>
      <c r="G60" s="216"/>
      <c r="H60" s="217"/>
      <c r="I60" s="218"/>
      <c r="J60" s="210"/>
      <c r="K60" s="200"/>
      <c r="L60" s="220">
        <f>SUM(L61:L62)</f>
        <v>0</v>
      </c>
      <c r="M60" s="219"/>
      <c r="N60" s="220">
        <f>SUM(N61:N62)</f>
        <v>0</v>
      </c>
      <c r="O60" s="219"/>
      <c r="P60" s="220">
        <f>SUM(P61:P62)</f>
        <v>15354.670000000002</v>
      </c>
      <c r="Q60" s="210"/>
      <c r="R60" s="210"/>
      <c r="S60" s="210"/>
      <c r="T60" s="210"/>
      <c r="U60" s="210"/>
      <c r="V60" s="210"/>
      <c r="W60" s="37"/>
      <c r="X60" s="37"/>
      <c r="Y60" s="37"/>
      <c r="Z60" s="37"/>
      <c r="AA60" s="37"/>
      <c r="AB60" s="37"/>
      <c r="AC60" s="37"/>
      <c r="AD60" s="37"/>
      <c r="AE60" s="37"/>
      <c r="AF60" s="37"/>
      <c r="AG60" s="37"/>
      <c r="AH60" s="37"/>
      <c r="AI60" s="37"/>
      <c r="AJ60" s="37"/>
      <c r="AK60" s="37"/>
      <c r="AL60" s="37"/>
      <c r="AM60" s="37"/>
      <c r="AN60" s="37"/>
      <c r="AO60" s="37"/>
      <c r="AP60" s="37"/>
    </row>
    <row r="61" spans="1:42" ht="39.75" customHeight="1">
      <c r="A61" s="229" t="s">
        <v>378</v>
      </c>
      <c r="B61" s="256" t="str">
        <f>VLOOKUP($A61,Orçamento!$A$9:$J$95,4,0)</f>
        <v xml:space="preserve">BANCO DE CONCRETO PRE-FABRICADO  - L=140CM </v>
      </c>
      <c r="C61" s="225" t="str">
        <f t="shared" ref="C61:C62" si="70">IF(K61=0,"",CONCATENATE(K61," ",$F61))</f>
        <v/>
      </c>
      <c r="D61" s="225" t="str">
        <f t="shared" ref="D61:D62" si="71">IF(M61=0,"",CONCATENATE(M61," ",$F61))</f>
        <v/>
      </c>
      <c r="E61" s="232" t="str">
        <f t="shared" ref="E61:E62" si="72">IF(O61=0,"",CONCATENATE(O61," ",$F61))</f>
        <v>14 UN</v>
      </c>
      <c r="F61" s="226" t="str">
        <f>VLOOKUP($A61,Orçamento!$A$9:$J$95,5,0)</f>
        <v>UN</v>
      </c>
      <c r="G61" s="227">
        <f>VLOOKUP($A61,Orçamento!$A$9:$J$95,6,0)</f>
        <v>14</v>
      </c>
      <c r="H61" s="228">
        <f>VLOOKUP($A61,Orçamento!$A$9:$J$95,8,0)</f>
        <v>752.27</v>
      </c>
      <c r="I61" s="228">
        <f>VLOOKUP($A61,Orçamento!$A$9:$J$95,10,0)</f>
        <v>10531.78</v>
      </c>
      <c r="J61" s="210"/>
      <c r="K61" s="227"/>
      <c r="L61" s="227" t="str">
        <f t="shared" ref="L61:L62" si="73">IF(K61=0,"",TRUNC($H61*K61,2))</f>
        <v/>
      </c>
      <c r="M61" s="227"/>
      <c r="N61" s="227" t="str">
        <f t="shared" ref="N61:N62" si="74">IF(M61=0,"",TRUNC($H61*M61,2))</f>
        <v/>
      </c>
      <c r="O61" s="227">
        <v>14</v>
      </c>
      <c r="P61" s="227">
        <f t="shared" ref="P61:P62" si="75">IF(O61=0,"",TRUNC($H61*O61,2))</f>
        <v>10531.78</v>
      </c>
      <c r="Q61" s="200"/>
      <c r="R61" s="200"/>
      <c r="S61" s="227">
        <f t="shared" ref="S61:S62" si="76">SUMIF($K$9:$P$9,$K$9,K61:P61)</f>
        <v>14</v>
      </c>
      <c r="T61" s="227" t="str">
        <f t="shared" ref="T61:T62" si="77">IF(S61=G61,"","FALTA")</f>
        <v/>
      </c>
      <c r="U61" s="227">
        <f t="shared" ref="U61:U62" si="78">SUMIF($K$9:$P$9,$L$9,K61:P61)</f>
        <v>10531.78</v>
      </c>
      <c r="V61" s="227" t="str">
        <f t="shared" ref="V61:V62" si="79">IF(U61=I61,"","FALTA")</f>
        <v/>
      </c>
      <c r="W61" s="5"/>
      <c r="X61" s="5"/>
      <c r="Y61" s="5"/>
      <c r="Z61" s="5"/>
      <c r="AA61" s="5"/>
      <c r="AB61" s="5"/>
      <c r="AC61" s="5"/>
      <c r="AD61" s="5"/>
      <c r="AE61" s="5"/>
      <c r="AF61" s="5"/>
      <c r="AG61" s="5"/>
      <c r="AH61" s="5"/>
      <c r="AI61" s="5"/>
      <c r="AJ61" s="5"/>
      <c r="AK61" s="5"/>
      <c r="AL61" s="5"/>
      <c r="AM61" s="5"/>
      <c r="AN61" s="5"/>
      <c r="AO61" s="5"/>
      <c r="AP61" s="5"/>
    </row>
    <row r="62" spans="1:42" ht="79.5" customHeight="1">
      <c r="A62" s="229" t="s">
        <v>389</v>
      </c>
      <c r="B62" s="256" t="str">
        <f>VLOOKUP($A62,Orçamento!$A$9:$J$95,4,0)</f>
        <v xml:space="preserve">INSTALAÇÃO DE LIXEIRA METÁLICA DUPLA, CAPACIDADE DE 60 L, EM TUBO DE AÇO CARBONO E CESTOS EM CHAPA DE AÇO COM PINTURA ELETROSTÁTICA, SOBRE SOLO. AF_11/2021 </v>
      </c>
      <c r="C62" s="225" t="str">
        <f t="shared" si="70"/>
        <v/>
      </c>
      <c r="D62" s="225" t="str">
        <f t="shared" si="71"/>
        <v/>
      </c>
      <c r="E62" s="233" t="str">
        <f t="shared" si="72"/>
        <v>3 UN</v>
      </c>
      <c r="F62" s="226" t="str">
        <f>VLOOKUP($A62,Orçamento!$A$9:$J$95,5,0)</f>
        <v>UN</v>
      </c>
      <c r="G62" s="227">
        <f>VLOOKUP($A62,Orçamento!$A$9:$J$95,6,0)</f>
        <v>3</v>
      </c>
      <c r="H62" s="228">
        <f>VLOOKUP($A62,Orçamento!$A$9:$J$95,8,0)</f>
        <v>1607.63</v>
      </c>
      <c r="I62" s="228">
        <f>VLOOKUP($A62,Orçamento!$A$9:$J$95,10,0)</f>
        <v>4822.8900000000003</v>
      </c>
      <c r="J62" s="210"/>
      <c r="K62" s="227"/>
      <c r="L62" s="227" t="str">
        <f t="shared" si="73"/>
        <v/>
      </c>
      <c r="M62" s="227"/>
      <c r="N62" s="227" t="str">
        <f t="shared" si="74"/>
        <v/>
      </c>
      <c r="O62" s="227">
        <v>3</v>
      </c>
      <c r="P62" s="227">
        <f t="shared" si="75"/>
        <v>4822.8900000000003</v>
      </c>
      <c r="Q62" s="200"/>
      <c r="R62" s="200"/>
      <c r="S62" s="227">
        <f t="shared" si="76"/>
        <v>3</v>
      </c>
      <c r="T62" s="227" t="str">
        <f t="shared" si="77"/>
        <v/>
      </c>
      <c r="U62" s="227">
        <f t="shared" si="78"/>
        <v>4822.8900000000003</v>
      </c>
      <c r="V62" s="227" t="str">
        <f t="shared" si="79"/>
        <v/>
      </c>
      <c r="W62" s="5"/>
      <c r="X62" s="5"/>
      <c r="Y62" s="5"/>
      <c r="Z62" s="5"/>
      <c r="AA62" s="5"/>
      <c r="AB62" s="5"/>
      <c r="AC62" s="5"/>
      <c r="AD62" s="5"/>
      <c r="AE62" s="5"/>
      <c r="AF62" s="5"/>
      <c r="AG62" s="5"/>
      <c r="AH62" s="5"/>
      <c r="AI62" s="5"/>
      <c r="AJ62" s="5"/>
      <c r="AK62" s="5"/>
      <c r="AL62" s="5"/>
      <c r="AM62" s="5"/>
      <c r="AN62" s="5"/>
      <c r="AO62" s="5"/>
      <c r="AP62" s="5"/>
    </row>
    <row r="63" spans="1:42" ht="9.75" customHeight="1">
      <c r="A63" s="235"/>
      <c r="B63" s="236"/>
      <c r="C63" s="237"/>
      <c r="D63" s="237"/>
      <c r="E63" s="238"/>
      <c r="F63" s="247"/>
      <c r="G63" s="247"/>
      <c r="H63" s="247"/>
      <c r="I63" s="247"/>
      <c r="J63" s="200"/>
      <c r="K63" s="200"/>
      <c r="L63" s="200"/>
      <c r="M63" s="200"/>
      <c r="N63" s="200"/>
      <c r="O63" s="200"/>
      <c r="P63" s="200"/>
      <c r="Q63" s="200"/>
      <c r="R63" s="200"/>
      <c r="S63" s="200"/>
      <c r="T63" s="200"/>
      <c r="U63" s="200"/>
      <c r="V63" s="200"/>
      <c r="W63" s="5"/>
      <c r="X63" s="5"/>
      <c r="Y63" s="5"/>
      <c r="Z63" s="5"/>
      <c r="AA63" s="5"/>
      <c r="AB63" s="5"/>
      <c r="AC63" s="5"/>
      <c r="AD63" s="5"/>
      <c r="AE63" s="5"/>
      <c r="AF63" s="5"/>
      <c r="AG63" s="5"/>
      <c r="AH63" s="5"/>
      <c r="AI63" s="5"/>
      <c r="AJ63" s="5"/>
      <c r="AK63" s="5"/>
      <c r="AL63" s="5"/>
      <c r="AM63" s="5"/>
      <c r="AN63" s="5"/>
      <c r="AO63" s="5"/>
      <c r="AP63" s="5"/>
    </row>
    <row r="64" spans="1:42" ht="39.75" customHeight="1">
      <c r="A64" s="249">
        <v>4</v>
      </c>
      <c r="B64" s="250" t="str">
        <f>VLOOKUP($A64,Orçamento!$A$9:$J$95,4,0)</f>
        <v>INSTALAÇÕES ELÉTRICAS</v>
      </c>
      <c r="C64" s="251"/>
      <c r="D64" s="252"/>
      <c r="E64" s="253"/>
      <c r="F64" s="203"/>
      <c r="G64" s="207"/>
      <c r="H64" s="202"/>
      <c r="I64" s="206"/>
      <c r="J64" s="208"/>
      <c r="K64" s="200"/>
      <c r="L64" s="200"/>
      <c r="M64" s="200"/>
      <c r="N64" s="200"/>
      <c r="O64" s="200"/>
      <c r="P64" s="200"/>
      <c r="Q64" s="210"/>
      <c r="R64" s="210"/>
      <c r="S64" s="210"/>
      <c r="T64" s="210"/>
      <c r="U64" s="210"/>
      <c r="V64" s="210"/>
      <c r="W64" s="37"/>
      <c r="X64" s="37"/>
      <c r="Y64" s="37"/>
      <c r="Z64" s="37"/>
      <c r="AA64" s="37"/>
      <c r="AB64" s="37"/>
      <c r="AC64" s="37"/>
      <c r="AD64" s="37"/>
      <c r="AE64" s="37"/>
      <c r="AF64" s="37"/>
      <c r="AG64" s="37"/>
      <c r="AH64" s="37"/>
      <c r="AI64" s="37"/>
      <c r="AJ64" s="37"/>
      <c r="AK64" s="37"/>
      <c r="AL64" s="37"/>
      <c r="AM64" s="37"/>
      <c r="AN64" s="37"/>
      <c r="AO64" s="37"/>
      <c r="AP64" s="37"/>
    </row>
    <row r="65" spans="1:42" ht="39.75" customHeight="1">
      <c r="A65" s="211" t="s">
        <v>717</v>
      </c>
      <c r="B65" s="212" t="str">
        <f>VLOOKUP($A65,Orçamento!$A$9:$J$95,4,0)</f>
        <v>CAIXA DE COMANDO E ACIONAMENTO</v>
      </c>
      <c r="C65" s="254"/>
      <c r="D65" s="265"/>
      <c r="E65" s="255" t="s">
        <v>718</v>
      </c>
      <c r="F65" s="215"/>
      <c r="G65" s="216"/>
      <c r="H65" s="217"/>
      <c r="I65" s="218"/>
      <c r="J65" s="210"/>
      <c r="K65" s="219"/>
      <c r="L65" s="220">
        <f>SUM(L66:L71)</f>
        <v>0</v>
      </c>
      <c r="M65" s="219"/>
      <c r="N65" s="220">
        <f>SUM(N66:N71)</f>
        <v>0</v>
      </c>
      <c r="O65" s="219"/>
      <c r="P65" s="220">
        <f>SUM(P66:P71)</f>
        <v>1469.0700000000002</v>
      </c>
      <c r="Q65" s="210"/>
      <c r="R65" s="210"/>
      <c r="S65" s="210"/>
      <c r="T65" s="210"/>
      <c r="U65" s="210"/>
      <c r="V65" s="210"/>
      <c r="W65" s="37"/>
      <c r="X65" s="37"/>
      <c r="Y65" s="37"/>
      <c r="Z65" s="37"/>
      <c r="AA65" s="37"/>
      <c r="AB65" s="37"/>
      <c r="AC65" s="37"/>
      <c r="AD65" s="37"/>
      <c r="AE65" s="37"/>
      <c r="AF65" s="37"/>
      <c r="AG65" s="37"/>
      <c r="AH65" s="37"/>
      <c r="AI65" s="37"/>
      <c r="AJ65" s="37"/>
      <c r="AK65" s="37"/>
      <c r="AL65" s="37"/>
      <c r="AM65" s="37"/>
      <c r="AN65" s="37"/>
      <c r="AO65" s="37"/>
      <c r="AP65" s="37"/>
    </row>
    <row r="66" spans="1:42" ht="60" customHeight="1">
      <c r="A66" s="229" t="s">
        <v>400</v>
      </c>
      <c r="B66" s="256" t="str">
        <f>VLOOKUP($A66,Orçamento!$A$9:$J$95,4,0)</f>
        <v xml:space="preserve">QUADRO DE MEDIÇÃO GERAL DE ENERGIA PARA 1 MEDIDOR DE SOBREPOR - FORNECIMENTO E INSTALAÇÃO. AF_07/2025 </v>
      </c>
      <c r="C66" s="225" t="str">
        <f t="shared" ref="C66:C71" si="80">IF(K66=0,"",CONCATENATE(K66," ",$F66))</f>
        <v/>
      </c>
      <c r="D66" s="225" t="str">
        <f t="shared" ref="D66:D71" si="81">IF(M66=0,"",CONCATENATE(M66," ",$F66))</f>
        <v/>
      </c>
      <c r="E66" s="232" t="str">
        <f t="shared" ref="E66:E71" si="82">IF(O66=0,"",CONCATENATE(O66," ",$F66))</f>
        <v>1 UN</v>
      </c>
      <c r="F66" s="266" t="str">
        <f>VLOOKUP($A66,Orçamento!$A$9:$J$95,5,0)</f>
        <v>UN</v>
      </c>
      <c r="G66" s="258">
        <f>VLOOKUP($A66,Orçamento!$A$9:$J$95,6,0)</f>
        <v>1</v>
      </c>
      <c r="H66" s="259">
        <f>VLOOKUP($A66,Orçamento!$A$9:$J$95,8,0)</f>
        <v>144.72999999999999</v>
      </c>
      <c r="I66" s="259">
        <f>VLOOKUP($A66,Orçamento!$A$9:$J$95,10,0)</f>
        <v>144.72999999999999</v>
      </c>
      <c r="J66" s="210"/>
      <c r="K66" s="227"/>
      <c r="L66" s="227" t="str">
        <f t="shared" ref="L66:L71" si="83">IF(K66=0,"",TRUNC($H66*K66,2))</f>
        <v/>
      </c>
      <c r="M66" s="227"/>
      <c r="N66" s="227" t="str">
        <f t="shared" ref="N66:N71" si="84">IF(M66=0,"",TRUNC($H66*M66,2))</f>
        <v/>
      </c>
      <c r="O66" s="227">
        <v>1</v>
      </c>
      <c r="P66" s="227">
        <f t="shared" ref="P66:P71" si="85">IF(O66=0,"",TRUNC($H66*O66,2))</f>
        <v>144.72999999999999</v>
      </c>
      <c r="Q66" s="200"/>
      <c r="R66" s="200"/>
      <c r="S66" s="227">
        <f t="shared" ref="S66:S71" si="86">SUMIF($K$9:$P$9,$K$9,K66:P66)</f>
        <v>1</v>
      </c>
      <c r="T66" s="227" t="str">
        <f t="shared" ref="T66:T71" si="87">IF(S66=G66,"","FALTA")</f>
        <v/>
      </c>
      <c r="U66" s="227">
        <f t="shared" ref="U66:U71" si="88">SUMIF($K$9:$P$9,$L$9,K66:P66)</f>
        <v>144.72999999999999</v>
      </c>
      <c r="V66" s="227" t="str">
        <f t="shared" ref="V66:V71" si="89">IF(U66=I66,"","FALTA")</f>
        <v/>
      </c>
      <c r="W66" s="5"/>
      <c r="X66" s="5"/>
      <c r="Y66" s="5"/>
      <c r="Z66" s="5"/>
      <c r="AA66" s="5"/>
      <c r="AB66" s="5"/>
      <c r="AC66" s="5"/>
      <c r="AD66" s="5"/>
      <c r="AE66" s="5"/>
      <c r="AF66" s="5"/>
      <c r="AG66" s="5"/>
      <c r="AH66" s="5"/>
      <c r="AI66" s="5"/>
      <c r="AJ66" s="5"/>
      <c r="AK66" s="5"/>
      <c r="AL66" s="5"/>
      <c r="AM66" s="5"/>
      <c r="AN66" s="5"/>
      <c r="AO66" s="5"/>
      <c r="AP66" s="5"/>
    </row>
    <row r="67" spans="1:42" ht="60" customHeight="1">
      <c r="A67" s="229" t="s">
        <v>416</v>
      </c>
      <c r="B67" s="256" t="str">
        <f>VLOOKUP($A67,Orçamento!$A$9:$J$95,4,0)</f>
        <v xml:space="preserve">ELETRODUTO GALVANIZADO CONFORME NBR13057 -  3/4´ COM ACESSÓRIOS </v>
      </c>
      <c r="C67" s="225" t="str">
        <f t="shared" si="80"/>
        <v/>
      </c>
      <c r="D67" s="225" t="str">
        <f t="shared" si="81"/>
        <v/>
      </c>
      <c r="E67" s="246" t="str">
        <f t="shared" si="82"/>
        <v>8 M</v>
      </c>
      <c r="F67" s="226" t="str">
        <f>VLOOKUP($A67,Orçamento!$A$9:$J$95,5,0)</f>
        <v>M</v>
      </c>
      <c r="G67" s="227">
        <f>VLOOKUP($A67,Orçamento!$A$9:$J$95,6,0)</f>
        <v>8</v>
      </c>
      <c r="H67" s="228">
        <f>VLOOKUP($A67,Orçamento!$A$9:$J$95,8,0)</f>
        <v>61.53</v>
      </c>
      <c r="I67" s="228">
        <f>VLOOKUP($A67,Orçamento!$A$9:$J$95,10,0)</f>
        <v>492.24</v>
      </c>
      <c r="J67" s="210"/>
      <c r="K67" s="227"/>
      <c r="L67" s="227" t="str">
        <f t="shared" si="83"/>
        <v/>
      </c>
      <c r="M67" s="227"/>
      <c r="N67" s="227" t="str">
        <f t="shared" si="84"/>
        <v/>
      </c>
      <c r="O67" s="227">
        <v>8</v>
      </c>
      <c r="P67" s="227">
        <f t="shared" si="85"/>
        <v>492.24</v>
      </c>
      <c r="Q67" s="200"/>
      <c r="R67" s="200"/>
      <c r="S67" s="227">
        <f t="shared" si="86"/>
        <v>8</v>
      </c>
      <c r="T67" s="227" t="str">
        <f t="shared" si="87"/>
        <v/>
      </c>
      <c r="U67" s="227">
        <f t="shared" si="88"/>
        <v>492.24</v>
      </c>
      <c r="V67" s="227" t="str">
        <f t="shared" si="89"/>
        <v/>
      </c>
      <c r="W67" s="5"/>
      <c r="X67" s="5"/>
      <c r="Y67" s="5"/>
      <c r="Z67" s="5"/>
      <c r="AA67" s="5"/>
      <c r="AB67" s="5"/>
      <c r="AC67" s="5"/>
      <c r="AD67" s="5"/>
      <c r="AE67" s="5"/>
      <c r="AF67" s="5"/>
      <c r="AG67" s="5"/>
      <c r="AH67" s="5"/>
      <c r="AI67" s="5"/>
      <c r="AJ67" s="5"/>
      <c r="AK67" s="5"/>
      <c r="AL67" s="5"/>
      <c r="AM67" s="5"/>
      <c r="AN67" s="5"/>
      <c r="AO67" s="5"/>
      <c r="AP67" s="5"/>
    </row>
    <row r="68" spans="1:42" ht="60" customHeight="1">
      <c r="A68" s="229" t="s">
        <v>423</v>
      </c>
      <c r="B68" s="256" t="str">
        <f>VLOOKUP($A68,Orçamento!$A$9:$J$95,4,0)</f>
        <v xml:space="preserve">DISJUNTOR TERMOMAGNÉTICO, BIPOLAR 220/380 V, CORRENTE DE 10 A ATÉ 50 A </v>
      </c>
      <c r="C68" s="225" t="str">
        <f t="shared" si="80"/>
        <v/>
      </c>
      <c r="D68" s="225" t="str">
        <f t="shared" si="81"/>
        <v/>
      </c>
      <c r="E68" s="246" t="str">
        <f t="shared" si="82"/>
        <v>1 UN</v>
      </c>
      <c r="F68" s="226" t="str">
        <f>VLOOKUP($A68,Orçamento!$A$9:$J$95,5,0)</f>
        <v>UN</v>
      </c>
      <c r="G68" s="227">
        <f>VLOOKUP($A68,Orçamento!$A$9:$J$95,6,0)</f>
        <v>1</v>
      </c>
      <c r="H68" s="228">
        <f>VLOOKUP($A68,Orçamento!$A$9:$J$95,8,0)</f>
        <v>165.53</v>
      </c>
      <c r="I68" s="228">
        <f>VLOOKUP($A68,Orçamento!$A$9:$J$95,10,0)</f>
        <v>165.53</v>
      </c>
      <c r="J68" s="210"/>
      <c r="K68" s="227"/>
      <c r="L68" s="227" t="str">
        <f t="shared" si="83"/>
        <v/>
      </c>
      <c r="M68" s="227"/>
      <c r="N68" s="227" t="str">
        <f t="shared" si="84"/>
        <v/>
      </c>
      <c r="O68" s="227">
        <v>1</v>
      </c>
      <c r="P68" s="227">
        <f t="shared" si="85"/>
        <v>165.53</v>
      </c>
      <c r="Q68" s="200"/>
      <c r="R68" s="200"/>
      <c r="S68" s="227">
        <f t="shared" si="86"/>
        <v>1</v>
      </c>
      <c r="T68" s="227" t="str">
        <f t="shared" si="87"/>
        <v/>
      </c>
      <c r="U68" s="227">
        <f t="shared" si="88"/>
        <v>165.53</v>
      </c>
      <c r="V68" s="227" t="str">
        <f t="shared" si="89"/>
        <v/>
      </c>
      <c r="W68" s="5"/>
      <c r="X68" s="5"/>
      <c r="Y68" s="5"/>
      <c r="Z68" s="5"/>
      <c r="AA68" s="5"/>
      <c r="AB68" s="5"/>
      <c r="AC68" s="5"/>
      <c r="AD68" s="5"/>
      <c r="AE68" s="5"/>
      <c r="AF68" s="5"/>
      <c r="AG68" s="5"/>
      <c r="AH68" s="5"/>
      <c r="AI68" s="5"/>
      <c r="AJ68" s="5"/>
      <c r="AK68" s="5"/>
      <c r="AL68" s="5"/>
      <c r="AM68" s="5"/>
      <c r="AN68" s="5"/>
      <c r="AO68" s="5"/>
      <c r="AP68" s="5"/>
    </row>
    <row r="69" spans="1:42" ht="60" customHeight="1">
      <c r="A69" s="229" t="s">
        <v>428</v>
      </c>
      <c r="B69" s="256" t="str">
        <f>VLOOKUP($A69,Orçamento!$A$9:$J$95,4,0)</f>
        <v xml:space="preserve">CONTATOR TRIPOLAR I NOMINAL 38A - FORNECIMENTO E INSTALAÇÃO. AF_07/2025 </v>
      </c>
      <c r="C69" s="225" t="str">
        <f t="shared" si="80"/>
        <v/>
      </c>
      <c r="D69" s="225" t="str">
        <f t="shared" si="81"/>
        <v/>
      </c>
      <c r="E69" s="246" t="str">
        <f t="shared" si="82"/>
        <v>1 UN</v>
      </c>
      <c r="F69" s="226" t="str">
        <f>VLOOKUP($A69,Orçamento!$A$9:$J$95,5,0)</f>
        <v>UN</v>
      </c>
      <c r="G69" s="227">
        <f>VLOOKUP($A69,Orçamento!$A$9:$J$95,6,0)</f>
        <v>1</v>
      </c>
      <c r="H69" s="228">
        <f>VLOOKUP($A69,Orçamento!$A$9:$J$95,8,0)</f>
        <v>442.68</v>
      </c>
      <c r="I69" s="228">
        <f>VLOOKUP($A69,Orçamento!$A$9:$J$95,10,0)</f>
        <v>442.68</v>
      </c>
      <c r="J69" s="210"/>
      <c r="K69" s="227"/>
      <c r="L69" s="227" t="str">
        <f t="shared" si="83"/>
        <v/>
      </c>
      <c r="M69" s="227"/>
      <c r="N69" s="227" t="str">
        <f t="shared" si="84"/>
        <v/>
      </c>
      <c r="O69" s="227">
        <v>1</v>
      </c>
      <c r="P69" s="227">
        <f t="shared" si="85"/>
        <v>442.68</v>
      </c>
      <c r="Q69" s="200"/>
      <c r="R69" s="200"/>
      <c r="S69" s="227">
        <f t="shared" si="86"/>
        <v>1</v>
      </c>
      <c r="T69" s="227" t="str">
        <f t="shared" si="87"/>
        <v/>
      </c>
      <c r="U69" s="227">
        <f t="shared" si="88"/>
        <v>442.68</v>
      </c>
      <c r="V69" s="227" t="str">
        <f t="shared" si="89"/>
        <v/>
      </c>
      <c r="W69" s="5"/>
      <c r="X69" s="5"/>
      <c r="Y69" s="5"/>
      <c r="Z69" s="5"/>
      <c r="AA69" s="5"/>
      <c r="AB69" s="5"/>
      <c r="AC69" s="5"/>
      <c r="AD69" s="5"/>
      <c r="AE69" s="5"/>
      <c r="AF69" s="5"/>
      <c r="AG69" s="5"/>
      <c r="AH69" s="5"/>
      <c r="AI69" s="5"/>
      <c r="AJ69" s="5"/>
      <c r="AK69" s="5"/>
      <c r="AL69" s="5"/>
      <c r="AM69" s="5"/>
      <c r="AN69" s="5"/>
      <c r="AO69" s="5"/>
      <c r="AP69" s="5"/>
    </row>
    <row r="70" spans="1:42" ht="60" customHeight="1">
      <c r="A70" s="229" t="s">
        <v>438</v>
      </c>
      <c r="B70" s="256" t="str">
        <f>VLOOKUP($A70,Orçamento!$A$9:$J$95,4,0)</f>
        <v xml:space="preserve">RELÉ FOTOELÉTRICO PARA COMANDO DE ILUMINAÇÃO EXTERNA 1000 W - FORNECIMENTO E INSTALAÇÃO. AF_02/2025 </v>
      </c>
      <c r="C70" s="225" t="str">
        <f t="shared" si="80"/>
        <v/>
      </c>
      <c r="D70" s="225" t="str">
        <f t="shared" si="81"/>
        <v/>
      </c>
      <c r="E70" s="246" t="str">
        <f t="shared" si="82"/>
        <v>1 UN</v>
      </c>
      <c r="F70" s="226" t="str">
        <f>VLOOKUP($A70,Orçamento!$A$9:$J$95,5,0)</f>
        <v>UN</v>
      </c>
      <c r="G70" s="227">
        <f>VLOOKUP($A70,Orçamento!$A$9:$J$95,6,0)</f>
        <v>1</v>
      </c>
      <c r="H70" s="228">
        <f>VLOOKUP($A70,Orçamento!$A$9:$J$95,8,0)</f>
        <v>35.24</v>
      </c>
      <c r="I70" s="228">
        <f>VLOOKUP($A70,Orçamento!$A$9:$J$95,10,0)</f>
        <v>35.24</v>
      </c>
      <c r="J70" s="210"/>
      <c r="K70" s="227"/>
      <c r="L70" s="227" t="str">
        <f t="shared" si="83"/>
        <v/>
      </c>
      <c r="M70" s="227"/>
      <c r="N70" s="227" t="str">
        <f t="shared" si="84"/>
        <v/>
      </c>
      <c r="O70" s="227">
        <v>1</v>
      </c>
      <c r="P70" s="227">
        <f t="shared" si="85"/>
        <v>35.24</v>
      </c>
      <c r="Q70" s="200"/>
      <c r="R70" s="200"/>
      <c r="S70" s="227">
        <f t="shared" si="86"/>
        <v>1</v>
      </c>
      <c r="T70" s="227" t="str">
        <f t="shared" si="87"/>
        <v/>
      </c>
      <c r="U70" s="227">
        <f t="shared" si="88"/>
        <v>35.24</v>
      </c>
      <c r="V70" s="227" t="str">
        <f t="shared" si="89"/>
        <v/>
      </c>
      <c r="W70" s="5"/>
      <c r="X70" s="5"/>
      <c r="Y70" s="5"/>
      <c r="Z70" s="5"/>
      <c r="AA70" s="5"/>
      <c r="AB70" s="5"/>
      <c r="AC70" s="5"/>
      <c r="AD70" s="5"/>
      <c r="AE70" s="5"/>
      <c r="AF70" s="5"/>
      <c r="AG70" s="5"/>
      <c r="AH70" s="5"/>
      <c r="AI70" s="5"/>
      <c r="AJ70" s="5"/>
      <c r="AK70" s="5"/>
      <c r="AL70" s="5"/>
      <c r="AM70" s="5"/>
      <c r="AN70" s="5"/>
      <c r="AO70" s="5"/>
      <c r="AP70" s="5"/>
    </row>
    <row r="71" spans="1:42" ht="39.75" customHeight="1">
      <c r="A71" s="229" t="s">
        <v>449</v>
      </c>
      <c r="B71" s="256" t="str">
        <f>VLOOKUP($A71,Orçamento!$A$9:$J$95,4,0)</f>
        <v xml:space="preserve">DISPOSITIVO DIFERENCIAL RESIDUAL DE 25 A X 30 MA - 2 POLOS </v>
      </c>
      <c r="C71" s="225" t="str">
        <f t="shared" si="80"/>
        <v/>
      </c>
      <c r="D71" s="225" t="str">
        <f t="shared" si="81"/>
        <v/>
      </c>
      <c r="E71" s="233" t="str">
        <f t="shared" si="82"/>
        <v>1 UN</v>
      </c>
      <c r="F71" s="226" t="str">
        <f>VLOOKUP($A71,Orçamento!$A$9:$J$95,5,0)</f>
        <v>UN</v>
      </c>
      <c r="G71" s="227">
        <f>VLOOKUP($A71,Orçamento!$A$9:$J$95,6,0)</f>
        <v>1</v>
      </c>
      <c r="H71" s="228">
        <f>VLOOKUP($A71,Orçamento!$A$9:$J$95,8,0)</f>
        <v>188.65</v>
      </c>
      <c r="I71" s="228">
        <f>VLOOKUP($A71,Orçamento!$A$9:$J$95,10,0)</f>
        <v>188.65</v>
      </c>
      <c r="J71" s="210"/>
      <c r="K71" s="227"/>
      <c r="L71" s="227" t="str">
        <f t="shared" si="83"/>
        <v/>
      </c>
      <c r="M71" s="227"/>
      <c r="N71" s="227" t="str">
        <f t="shared" si="84"/>
        <v/>
      </c>
      <c r="O71" s="227">
        <v>1</v>
      </c>
      <c r="P71" s="227">
        <f t="shared" si="85"/>
        <v>188.65</v>
      </c>
      <c r="Q71" s="200"/>
      <c r="R71" s="200"/>
      <c r="S71" s="227">
        <f t="shared" si="86"/>
        <v>1</v>
      </c>
      <c r="T71" s="227" t="str">
        <f t="shared" si="87"/>
        <v/>
      </c>
      <c r="U71" s="227">
        <f t="shared" si="88"/>
        <v>188.65</v>
      </c>
      <c r="V71" s="227" t="str">
        <f t="shared" si="89"/>
        <v/>
      </c>
      <c r="W71" s="5"/>
      <c r="X71" s="5"/>
      <c r="Y71" s="5"/>
      <c r="Z71" s="5"/>
      <c r="AA71" s="5"/>
      <c r="AB71" s="5"/>
      <c r="AC71" s="5"/>
      <c r="AD71" s="5"/>
      <c r="AE71" s="5"/>
      <c r="AF71" s="5"/>
      <c r="AG71" s="5"/>
      <c r="AH71" s="5"/>
      <c r="AI71" s="5"/>
      <c r="AJ71" s="5"/>
      <c r="AK71" s="5"/>
      <c r="AL71" s="5"/>
      <c r="AM71" s="5"/>
      <c r="AN71" s="5"/>
      <c r="AO71" s="5"/>
      <c r="AP71" s="5"/>
    </row>
    <row r="72" spans="1:42" ht="9.75" customHeight="1">
      <c r="A72" s="235"/>
      <c r="B72" s="236"/>
      <c r="C72" s="237"/>
      <c r="D72" s="237"/>
      <c r="E72" s="238"/>
      <c r="F72" s="247"/>
      <c r="G72" s="247"/>
      <c r="H72" s="247"/>
      <c r="I72" s="247"/>
      <c r="J72" s="200"/>
      <c r="K72" s="200"/>
      <c r="L72" s="200"/>
      <c r="M72" s="200"/>
      <c r="N72" s="200"/>
      <c r="O72" s="200"/>
      <c r="P72" s="200"/>
      <c r="Q72" s="200"/>
      <c r="R72" s="200"/>
      <c r="S72" s="200"/>
      <c r="T72" s="200"/>
      <c r="U72" s="200"/>
      <c r="V72" s="200"/>
      <c r="W72" s="5"/>
      <c r="X72" s="5"/>
      <c r="Y72" s="5"/>
      <c r="Z72" s="5"/>
      <c r="AA72" s="5"/>
      <c r="AB72" s="5"/>
      <c r="AC72" s="5"/>
      <c r="AD72" s="5"/>
      <c r="AE72" s="5"/>
      <c r="AF72" s="5"/>
      <c r="AG72" s="5"/>
      <c r="AH72" s="5"/>
      <c r="AI72" s="5"/>
      <c r="AJ72" s="5"/>
      <c r="AK72" s="5"/>
      <c r="AL72" s="5"/>
      <c r="AM72" s="5"/>
      <c r="AN72" s="5"/>
      <c r="AO72" s="5"/>
      <c r="AP72" s="5"/>
    </row>
    <row r="73" spans="1:42" ht="39.75" customHeight="1">
      <c r="A73" s="211" t="s">
        <v>765</v>
      </c>
      <c r="B73" s="212" t="str">
        <f>VLOOKUP($A73,Orçamento!$A$9:$J$95,4,0)</f>
        <v>ENTRADA DE ENERGIA</v>
      </c>
      <c r="C73" s="254"/>
      <c r="D73" s="265"/>
      <c r="E73" s="255" t="s">
        <v>768</v>
      </c>
      <c r="F73" s="244"/>
      <c r="G73" s="216"/>
      <c r="H73" s="217"/>
      <c r="I73" s="218"/>
      <c r="J73" s="210"/>
      <c r="K73" s="200"/>
      <c r="L73" s="220">
        <f>SUM(L74:L82)</f>
        <v>0</v>
      </c>
      <c r="M73" s="219"/>
      <c r="N73" s="220">
        <f>SUM(N74:N82)</f>
        <v>0</v>
      </c>
      <c r="O73" s="219"/>
      <c r="P73" s="220">
        <f>SUM(P74:P82)</f>
        <v>5676.75</v>
      </c>
      <c r="Q73" s="210"/>
      <c r="R73" s="210"/>
      <c r="S73" s="210"/>
      <c r="T73" s="210"/>
      <c r="U73" s="210"/>
      <c r="V73" s="210"/>
      <c r="W73" s="37"/>
      <c r="X73" s="37"/>
      <c r="Y73" s="37"/>
      <c r="Z73" s="37"/>
      <c r="AA73" s="37"/>
      <c r="AB73" s="37"/>
      <c r="AC73" s="37"/>
      <c r="AD73" s="37"/>
      <c r="AE73" s="37"/>
      <c r="AF73" s="37"/>
      <c r="AG73" s="37"/>
      <c r="AH73" s="37"/>
      <c r="AI73" s="37"/>
      <c r="AJ73" s="37"/>
      <c r="AK73" s="37"/>
      <c r="AL73" s="37"/>
      <c r="AM73" s="37"/>
      <c r="AN73" s="37"/>
      <c r="AO73" s="37"/>
      <c r="AP73" s="37"/>
    </row>
    <row r="74" spans="1:42" ht="79.5" customHeight="1">
      <c r="A74" s="229" t="s">
        <v>454</v>
      </c>
      <c r="B74" s="256" t="str">
        <f>VLOOKUP($A74,Orçamento!$A$9:$J$95,4,0)</f>
        <v xml:space="preserve">ENTRADA DE ENERGIA ELÉTRICA, AÉREA, BIFÁSICA, COM CAIXA DE SOBREPOR, CABO DE 10 MM2 E DISJUNTOR DIN 50A (NÃO INCLUSO O POSTE DE CONCRETO). AF_12/2025 </v>
      </c>
      <c r="C74" s="225" t="str">
        <f t="shared" ref="C74:C82" si="90">IF(K74=0,"",CONCATENATE(K74," ",$F74))</f>
        <v/>
      </c>
      <c r="D74" s="225" t="str">
        <f t="shared" ref="D74:D82" si="91">IF(M74=0,"",CONCATENATE(M74," ",$F74))</f>
        <v/>
      </c>
      <c r="E74" s="232" t="str">
        <f t="shared" ref="E74:E82" si="92">IF(O74=0,"",CONCATENATE(O74," ",$F74))</f>
        <v>1 UN</v>
      </c>
      <c r="F74" s="226" t="str">
        <f>VLOOKUP($A74,Orçamento!$A$9:$J$95,5,0)</f>
        <v>UN</v>
      </c>
      <c r="G74" s="227">
        <f>VLOOKUP($A74,Orçamento!$A$9:$J$95,6,0)</f>
        <v>1</v>
      </c>
      <c r="H74" s="228">
        <f>VLOOKUP($A74,Orçamento!$A$9:$J$95,8,0)</f>
        <v>2618.5</v>
      </c>
      <c r="I74" s="228">
        <f>VLOOKUP($A74,Orçamento!$A$9:$J$95,10,0)</f>
        <v>2618.5</v>
      </c>
      <c r="J74" s="210"/>
      <c r="K74" s="227"/>
      <c r="L74" s="227" t="str">
        <f t="shared" ref="L74:L82" si="93">IF(K74=0,"",TRUNC($H74*K74,2))</f>
        <v/>
      </c>
      <c r="M74" s="227"/>
      <c r="N74" s="227" t="str">
        <f t="shared" ref="N74:N82" si="94">IF(M74=0,"",TRUNC($H74*M74,2))</f>
        <v/>
      </c>
      <c r="O74" s="227">
        <v>1</v>
      </c>
      <c r="P74" s="227">
        <f t="shared" ref="P74:P82" si="95">IF(O74=0,"",TRUNC($H74*O74,2))</f>
        <v>2618.5</v>
      </c>
      <c r="Q74" s="200"/>
      <c r="R74" s="200"/>
      <c r="S74" s="227">
        <f t="shared" ref="S74:S82" si="96">SUMIF($K$9:$P$9,$K$9,K74:P74)</f>
        <v>1</v>
      </c>
      <c r="T74" s="227" t="str">
        <f t="shared" ref="T74:T82" si="97">IF(S74=G74,"","FALTA")</f>
        <v/>
      </c>
      <c r="U74" s="227">
        <f t="shared" ref="U74:U82" si="98">SUMIF($K$9:$P$9,$L$9,K74:P74)</f>
        <v>2618.5</v>
      </c>
      <c r="V74" s="227" t="str">
        <f t="shared" ref="V74:V82" si="99">IF(U74=I74,"","FALTA")</f>
        <v/>
      </c>
      <c r="W74" s="5"/>
      <c r="X74" s="5"/>
      <c r="Y74" s="5"/>
      <c r="Z74" s="5"/>
      <c r="AA74" s="5"/>
      <c r="AB74" s="5"/>
      <c r="AC74" s="5"/>
      <c r="AD74" s="5"/>
      <c r="AE74" s="5"/>
      <c r="AF74" s="5"/>
      <c r="AG74" s="5"/>
      <c r="AH74" s="5"/>
      <c r="AI74" s="5"/>
      <c r="AJ74" s="5"/>
      <c r="AK74" s="5"/>
      <c r="AL74" s="5"/>
      <c r="AM74" s="5"/>
      <c r="AN74" s="5"/>
      <c r="AO74" s="5"/>
      <c r="AP74" s="5"/>
    </row>
    <row r="75" spans="1:42" ht="60" customHeight="1">
      <c r="A75" s="229" t="s">
        <v>504</v>
      </c>
      <c r="B75" s="256" t="str">
        <f>VLOOKUP($A75,Orçamento!$A$9:$J$95,4,0)</f>
        <v xml:space="preserve">POSTE DE CONCRETO ARMADO DE SECAO DUPLO T, EXTENSAO DE 10,00 M, RESISTENCIA DE 300 A 400 DAN, TIPO B OU D </v>
      </c>
      <c r="C75" s="225" t="str">
        <f t="shared" si="90"/>
        <v/>
      </c>
      <c r="D75" s="225" t="str">
        <f t="shared" si="91"/>
        <v/>
      </c>
      <c r="E75" s="246" t="str">
        <f t="shared" si="92"/>
        <v>1 UN</v>
      </c>
      <c r="F75" s="226" t="str">
        <f>VLOOKUP($A75,Orçamento!$A$9:$J$95,5,0)</f>
        <v>UN</v>
      </c>
      <c r="G75" s="227">
        <f>VLOOKUP($A75,Orçamento!$A$9:$J$95,6,0)</f>
        <v>1</v>
      </c>
      <c r="H75" s="228">
        <f>VLOOKUP($A75,Orçamento!$A$9:$J$95,8,0)</f>
        <v>1324.47</v>
      </c>
      <c r="I75" s="228">
        <f>VLOOKUP($A75,Orçamento!$A$9:$J$95,10,0)</f>
        <v>1324.47</v>
      </c>
      <c r="J75" s="210"/>
      <c r="K75" s="227"/>
      <c r="L75" s="227" t="str">
        <f t="shared" si="93"/>
        <v/>
      </c>
      <c r="M75" s="227"/>
      <c r="N75" s="227" t="str">
        <f t="shared" si="94"/>
        <v/>
      </c>
      <c r="O75" s="227">
        <v>1</v>
      </c>
      <c r="P75" s="227">
        <f t="shared" si="95"/>
        <v>1324.47</v>
      </c>
      <c r="Q75" s="200"/>
      <c r="R75" s="200"/>
      <c r="S75" s="227">
        <f t="shared" si="96"/>
        <v>1</v>
      </c>
      <c r="T75" s="227" t="str">
        <f t="shared" si="97"/>
        <v/>
      </c>
      <c r="U75" s="227">
        <f t="shared" si="98"/>
        <v>1324.47</v>
      </c>
      <c r="V75" s="227" t="str">
        <f t="shared" si="99"/>
        <v/>
      </c>
      <c r="W75" s="5"/>
      <c r="X75" s="5"/>
      <c r="Y75" s="5"/>
      <c r="Z75" s="5"/>
      <c r="AA75" s="5"/>
      <c r="AB75" s="5"/>
      <c r="AC75" s="5"/>
      <c r="AD75" s="5"/>
      <c r="AE75" s="5"/>
      <c r="AF75" s="5"/>
      <c r="AG75" s="5"/>
      <c r="AH75" s="5"/>
      <c r="AI75" s="5"/>
      <c r="AJ75" s="5"/>
      <c r="AK75" s="5"/>
      <c r="AL75" s="5"/>
      <c r="AM75" s="5"/>
      <c r="AN75" s="5"/>
      <c r="AO75" s="5"/>
      <c r="AP75" s="5"/>
    </row>
    <row r="76" spans="1:42" ht="60" customHeight="1">
      <c r="A76" s="229" t="s">
        <v>508</v>
      </c>
      <c r="B76" s="256" t="str">
        <f>VLOOKUP($A76,Orçamento!$A$9:$J$95,4,0)</f>
        <v xml:space="preserve">SUPRESSOR DE SURTO MONOFÁSICO, CORRENTE NOMINAL 4 A 11 KA, IMAX. DE SURTO 12 ATÉ 15 KA </v>
      </c>
      <c r="C76" s="225" t="str">
        <f t="shared" si="90"/>
        <v/>
      </c>
      <c r="D76" s="225" t="str">
        <f t="shared" si="91"/>
        <v/>
      </c>
      <c r="E76" s="246" t="str">
        <f t="shared" si="92"/>
        <v>2 UN</v>
      </c>
      <c r="F76" s="226" t="str">
        <f>VLOOKUP($A76,Orçamento!$A$9:$J$95,5,0)</f>
        <v>UN</v>
      </c>
      <c r="G76" s="227">
        <f>VLOOKUP($A76,Orçamento!$A$9:$J$95,6,0)</f>
        <v>2</v>
      </c>
      <c r="H76" s="228">
        <f>VLOOKUP($A76,Orçamento!$A$9:$J$95,8,0)</f>
        <v>98.96</v>
      </c>
      <c r="I76" s="228">
        <f>VLOOKUP($A76,Orçamento!$A$9:$J$95,10,0)</f>
        <v>197.92</v>
      </c>
      <c r="J76" s="210"/>
      <c r="K76" s="227"/>
      <c r="L76" s="227" t="str">
        <f t="shared" si="93"/>
        <v/>
      </c>
      <c r="M76" s="227"/>
      <c r="N76" s="227" t="str">
        <f t="shared" si="94"/>
        <v/>
      </c>
      <c r="O76" s="227">
        <v>2</v>
      </c>
      <c r="P76" s="227">
        <f t="shared" si="95"/>
        <v>197.92</v>
      </c>
      <c r="Q76" s="200"/>
      <c r="R76" s="200"/>
      <c r="S76" s="227">
        <f t="shared" si="96"/>
        <v>2</v>
      </c>
      <c r="T76" s="227" t="str">
        <f t="shared" si="97"/>
        <v/>
      </c>
      <c r="U76" s="227">
        <f t="shared" si="98"/>
        <v>197.92</v>
      </c>
      <c r="V76" s="227" t="str">
        <f t="shared" si="99"/>
        <v/>
      </c>
      <c r="W76" s="5"/>
      <c r="X76" s="5"/>
      <c r="Y76" s="5"/>
      <c r="Z76" s="5"/>
      <c r="AA76" s="5"/>
      <c r="AB76" s="5"/>
      <c r="AC76" s="5"/>
      <c r="AD76" s="5"/>
      <c r="AE76" s="5"/>
      <c r="AF76" s="5"/>
      <c r="AG76" s="5"/>
      <c r="AH76" s="5"/>
      <c r="AI76" s="5"/>
      <c r="AJ76" s="5"/>
      <c r="AK76" s="5"/>
      <c r="AL76" s="5"/>
      <c r="AM76" s="5"/>
      <c r="AN76" s="5"/>
      <c r="AO76" s="5"/>
      <c r="AP76" s="5"/>
    </row>
    <row r="77" spans="1:42" ht="60" customHeight="1">
      <c r="A77" s="229" t="s">
        <v>517</v>
      </c>
      <c r="B77" s="256" t="str">
        <f>VLOOKUP($A77,Orçamento!$A$9:$J$95,4,0)</f>
        <v xml:space="preserve">ESCAVAÇÃO MANUAL EM SOLO DE 1ª E 2ª CATEGORIA EM VALA OU CAVA ATÉ 1,5 M </v>
      </c>
      <c r="C77" s="225" t="str">
        <f t="shared" si="90"/>
        <v/>
      </c>
      <c r="D77" s="225" t="str">
        <f t="shared" si="91"/>
        <v/>
      </c>
      <c r="E77" s="246" t="str">
        <f t="shared" si="92"/>
        <v>0,08 M3</v>
      </c>
      <c r="F77" s="226" t="str">
        <f>VLOOKUP($A77,Orçamento!$A$9:$J$95,5,0)</f>
        <v>M3</v>
      </c>
      <c r="G77" s="227">
        <f>VLOOKUP($A77,Orçamento!$A$9:$J$95,6,0)</f>
        <v>0.08</v>
      </c>
      <c r="H77" s="228">
        <f>VLOOKUP($A77,Orçamento!$A$9:$J$95,8,0)</f>
        <v>88.57</v>
      </c>
      <c r="I77" s="228">
        <f>VLOOKUP($A77,Orçamento!$A$9:$J$95,10,0)</f>
        <v>7.08</v>
      </c>
      <c r="J77" s="210"/>
      <c r="K77" s="227"/>
      <c r="L77" s="227" t="str">
        <f t="shared" si="93"/>
        <v/>
      </c>
      <c r="M77" s="227"/>
      <c r="N77" s="227" t="str">
        <f t="shared" si="94"/>
        <v/>
      </c>
      <c r="O77" s="227">
        <v>0.08</v>
      </c>
      <c r="P77" s="227">
        <f t="shared" si="95"/>
        <v>7.08</v>
      </c>
      <c r="Q77" s="200"/>
      <c r="R77" s="200"/>
      <c r="S77" s="227">
        <f t="shared" si="96"/>
        <v>0.08</v>
      </c>
      <c r="T77" s="227" t="str">
        <f t="shared" si="97"/>
        <v/>
      </c>
      <c r="U77" s="227">
        <f t="shared" si="98"/>
        <v>7.08</v>
      </c>
      <c r="V77" s="227" t="str">
        <f t="shared" si="99"/>
        <v/>
      </c>
      <c r="W77" s="5"/>
      <c r="X77" s="5"/>
      <c r="Y77" s="5"/>
      <c r="Z77" s="5"/>
      <c r="AA77" s="5"/>
      <c r="AB77" s="5"/>
      <c r="AC77" s="5"/>
      <c r="AD77" s="5"/>
      <c r="AE77" s="5"/>
      <c r="AF77" s="5"/>
      <c r="AG77" s="5"/>
      <c r="AH77" s="5"/>
      <c r="AI77" s="5"/>
      <c r="AJ77" s="5"/>
      <c r="AK77" s="5"/>
      <c r="AL77" s="5"/>
      <c r="AM77" s="5"/>
      <c r="AN77" s="5"/>
      <c r="AO77" s="5"/>
      <c r="AP77" s="5"/>
    </row>
    <row r="78" spans="1:42" ht="79.5" customHeight="1">
      <c r="A78" s="229" t="s">
        <v>521</v>
      </c>
      <c r="B78" s="256" t="str">
        <f>VLOOKUP($A78,Orçamento!$A$9:$J$95,4,0)</f>
        <v xml:space="preserve">PREPARO DE FUNDO DE VALA COM LARGURA MENOR QUE 1,5 M (ACERTO DO SOLO NATURAL), EM LOCAL COM NÍVEL BAIXO DE INTERFERÊNCIA. AF_01/2026 </v>
      </c>
      <c r="C78" s="225" t="str">
        <f t="shared" si="90"/>
        <v/>
      </c>
      <c r="D78" s="225" t="str">
        <f t="shared" si="91"/>
        <v/>
      </c>
      <c r="E78" s="246" t="str">
        <f t="shared" si="92"/>
        <v>0,16 M2</v>
      </c>
      <c r="F78" s="226" t="str">
        <f>VLOOKUP($A78,Orçamento!$A$9:$J$95,5,0)</f>
        <v>M2</v>
      </c>
      <c r="G78" s="227">
        <f>VLOOKUP($A78,Orçamento!$A$9:$J$95,6,0)</f>
        <v>0.16</v>
      </c>
      <c r="H78" s="228">
        <f>VLOOKUP($A78,Orçamento!$A$9:$J$95,8,0)</f>
        <v>13.1</v>
      </c>
      <c r="I78" s="228">
        <f>VLOOKUP($A78,Orçamento!$A$9:$J$95,10,0)</f>
        <v>2.09</v>
      </c>
      <c r="J78" s="210"/>
      <c r="K78" s="227"/>
      <c r="L78" s="227" t="str">
        <f t="shared" si="93"/>
        <v/>
      </c>
      <c r="M78" s="227"/>
      <c r="N78" s="227" t="str">
        <f t="shared" si="94"/>
        <v/>
      </c>
      <c r="O78" s="227">
        <v>0.16</v>
      </c>
      <c r="P78" s="227">
        <f t="shared" si="95"/>
        <v>2.09</v>
      </c>
      <c r="Q78" s="200"/>
      <c r="R78" s="200"/>
      <c r="S78" s="227">
        <f t="shared" si="96"/>
        <v>0.16</v>
      </c>
      <c r="T78" s="227" t="str">
        <f t="shared" si="97"/>
        <v/>
      </c>
      <c r="U78" s="227">
        <f t="shared" si="98"/>
        <v>2.09</v>
      </c>
      <c r="V78" s="227" t="str">
        <f t="shared" si="99"/>
        <v/>
      </c>
      <c r="W78" s="5"/>
      <c r="X78" s="5"/>
      <c r="Y78" s="5"/>
      <c r="Z78" s="5"/>
      <c r="AA78" s="5"/>
      <c r="AB78" s="5"/>
      <c r="AC78" s="5"/>
      <c r="AD78" s="5"/>
      <c r="AE78" s="5"/>
      <c r="AF78" s="5"/>
      <c r="AG78" s="5"/>
      <c r="AH78" s="5"/>
      <c r="AI78" s="5"/>
      <c r="AJ78" s="5"/>
      <c r="AK78" s="5"/>
      <c r="AL78" s="5"/>
      <c r="AM78" s="5"/>
      <c r="AN78" s="5"/>
      <c r="AO78" s="5"/>
      <c r="AP78" s="5"/>
    </row>
    <row r="79" spans="1:42" ht="79.5" customHeight="1">
      <c r="A79" s="229" t="s">
        <v>533</v>
      </c>
      <c r="B79" s="256" t="str">
        <f>VLOOKUP($A79,Orçamento!$A$9:$J$95,4,0)</f>
        <v xml:space="preserve">CAIXA ENTERRADA ELÉTRICA RETANGULAR, EM CONCRETO PRÉ-MOLDADO, FUNDO COM BRITA, DIMENSÕES INTERNAS: 0,4X0,4X0,4 M. AF_12/2020 </v>
      </c>
      <c r="C79" s="225" t="str">
        <f t="shared" si="90"/>
        <v/>
      </c>
      <c r="D79" s="225" t="str">
        <f t="shared" si="91"/>
        <v/>
      </c>
      <c r="E79" s="246" t="str">
        <f t="shared" si="92"/>
        <v>1 UN</v>
      </c>
      <c r="F79" s="226" t="str">
        <f>VLOOKUP($A79,Orçamento!$A$9:$J$95,5,0)</f>
        <v>UN</v>
      </c>
      <c r="G79" s="227">
        <f>VLOOKUP($A79,Orçamento!$A$9:$J$95,6,0)</f>
        <v>1</v>
      </c>
      <c r="H79" s="228">
        <f>VLOOKUP($A79,Orçamento!$A$9:$J$95,8,0)</f>
        <v>309.49</v>
      </c>
      <c r="I79" s="228">
        <f>VLOOKUP($A79,Orçamento!$A$9:$J$95,10,0)</f>
        <v>309.49</v>
      </c>
      <c r="J79" s="210"/>
      <c r="K79" s="227"/>
      <c r="L79" s="227" t="str">
        <f t="shared" si="93"/>
        <v/>
      </c>
      <c r="M79" s="227"/>
      <c r="N79" s="227" t="str">
        <f t="shared" si="94"/>
        <v/>
      </c>
      <c r="O79" s="227">
        <v>1</v>
      </c>
      <c r="P79" s="227">
        <f t="shared" si="95"/>
        <v>309.49</v>
      </c>
      <c r="Q79" s="200"/>
      <c r="R79" s="200"/>
      <c r="S79" s="227">
        <f t="shared" si="96"/>
        <v>1</v>
      </c>
      <c r="T79" s="227" t="str">
        <f t="shared" si="97"/>
        <v/>
      </c>
      <c r="U79" s="227">
        <f t="shared" si="98"/>
        <v>309.49</v>
      </c>
      <c r="V79" s="227" t="str">
        <f t="shared" si="99"/>
        <v/>
      </c>
      <c r="W79" s="5"/>
      <c r="X79" s="5"/>
      <c r="Y79" s="5"/>
      <c r="Z79" s="5"/>
      <c r="AA79" s="5"/>
      <c r="AB79" s="5"/>
      <c r="AC79" s="5"/>
      <c r="AD79" s="5"/>
      <c r="AE79" s="5"/>
      <c r="AF79" s="5"/>
      <c r="AG79" s="5"/>
      <c r="AH79" s="5"/>
      <c r="AI79" s="5"/>
      <c r="AJ79" s="5"/>
      <c r="AK79" s="5"/>
      <c r="AL79" s="5"/>
      <c r="AM79" s="5"/>
      <c r="AN79" s="5"/>
      <c r="AO79" s="5"/>
      <c r="AP79" s="5"/>
    </row>
    <row r="80" spans="1:42" ht="39.75" customHeight="1">
      <c r="A80" s="229" t="s">
        <v>546</v>
      </c>
      <c r="B80" s="256" t="str">
        <f>VLOOKUP($A80,Orçamento!$A$9:$J$95,4,0)</f>
        <v xml:space="preserve">LASTRO DE PEDRA BRITADA </v>
      </c>
      <c r="C80" s="225" t="str">
        <f t="shared" si="90"/>
        <v/>
      </c>
      <c r="D80" s="225" t="str">
        <f t="shared" si="91"/>
        <v/>
      </c>
      <c r="E80" s="246" t="str">
        <f t="shared" si="92"/>
        <v>0,05 M3</v>
      </c>
      <c r="F80" s="226" t="str">
        <f>VLOOKUP($A80,Orçamento!$A$9:$J$95,5,0)</f>
        <v>M3</v>
      </c>
      <c r="G80" s="227">
        <f>VLOOKUP($A80,Orçamento!$A$9:$J$95,6,0)</f>
        <v>0.05</v>
      </c>
      <c r="H80" s="228">
        <f>VLOOKUP($A80,Orçamento!$A$9:$J$95,8,0)</f>
        <v>276.87</v>
      </c>
      <c r="I80" s="228">
        <f>VLOOKUP($A80,Orçamento!$A$9:$J$95,10,0)</f>
        <v>13.84</v>
      </c>
      <c r="J80" s="210"/>
      <c r="K80" s="227"/>
      <c r="L80" s="227" t="str">
        <f t="shared" si="93"/>
        <v/>
      </c>
      <c r="M80" s="227"/>
      <c r="N80" s="227" t="str">
        <f t="shared" si="94"/>
        <v/>
      </c>
      <c r="O80" s="227">
        <v>0.05</v>
      </c>
      <c r="P80" s="227">
        <f t="shared" si="95"/>
        <v>13.84</v>
      </c>
      <c r="Q80" s="200"/>
      <c r="R80" s="200"/>
      <c r="S80" s="227">
        <f t="shared" si="96"/>
        <v>0.05</v>
      </c>
      <c r="T80" s="227" t="str">
        <f t="shared" si="97"/>
        <v/>
      </c>
      <c r="U80" s="227">
        <f t="shared" si="98"/>
        <v>13.84</v>
      </c>
      <c r="V80" s="227" t="str">
        <f t="shared" si="99"/>
        <v/>
      </c>
      <c r="W80" s="5"/>
      <c r="X80" s="5"/>
      <c r="Y80" s="5"/>
      <c r="Z80" s="5"/>
      <c r="AA80" s="5"/>
      <c r="AB80" s="5"/>
      <c r="AC80" s="5"/>
      <c r="AD80" s="5"/>
      <c r="AE80" s="5"/>
      <c r="AF80" s="5"/>
      <c r="AG80" s="5"/>
      <c r="AH80" s="5"/>
      <c r="AI80" s="5"/>
      <c r="AJ80" s="5"/>
      <c r="AK80" s="5"/>
      <c r="AL80" s="5"/>
      <c r="AM80" s="5"/>
      <c r="AN80" s="5"/>
      <c r="AO80" s="5"/>
      <c r="AP80" s="5"/>
    </row>
    <row r="81" spans="1:42" ht="79.5" customHeight="1">
      <c r="A81" s="229" t="s">
        <v>554</v>
      </c>
      <c r="B81" s="256" t="str">
        <f>VLOOKUP($A81,Orçamento!$A$9:$J$95,4,0)</f>
        <v xml:space="preserve">CONCRETO FCK = 15MPA, TRAÇO 1:3,4:3,5 (EM MASSA SECA DE CIMENTO/ AREIA MÉDIA/ BRITA 1) - PREPARO MECÂNICO COM BETONEIRA 400 L. AF_05/2021 </v>
      </c>
      <c r="C81" s="225" t="str">
        <f t="shared" si="90"/>
        <v/>
      </c>
      <c r="D81" s="225" t="str">
        <f t="shared" si="91"/>
        <v/>
      </c>
      <c r="E81" s="246" t="str">
        <f t="shared" si="92"/>
        <v>0,06 M3</v>
      </c>
      <c r="F81" s="226" t="str">
        <f>VLOOKUP($A81,Orçamento!$A$9:$J$95,5,0)</f>
        <v>M3</v>
      </c>
      <c r="G81" s="227">
        <f>VLOOKUP($A81,Orçamento!$A$9:$J$95,6,0)</f>
        <v>0.06</v>
      </c>
      <c r="H81" s="228">
        <f>VLOOKUP($A81,Orçamento!$A$9:$J$95,8,0)</f>
        <v>547.98</v>
      </c>
      <c r="I81" s="228">
        <f>VLOOKUP($A81,Orçamento!$A$9:$J$95,10,0)</f>
        <v>32.869999999999997</v>
      </c>
      <c r="J81" s="210"/>
      <c r="K81" s="227"/>
      <c r="L81" s="227" t="str">
        <f t="shared" si="93"/>
        <v/>
      </c>
      <c r="M81" s="227"/>
      <c r="N81" s="227" t="str">
        <f t="shared" si="94"/>
        <v/>
      </c>
      <c r="O81" s="227">
        <v>0.06</v>
      </c>
      <c r="P81" s="227">
        <f t="shared" si="95"/>
        <v>32.869999999999997</v>
      </c>
      <c r="Q81" s="200"/>
      <c r="R81" s="200"/>
      <c r="S81" s="227">
        <f t="shared" si="96"/>
        <v>0.06</v>
      </c>
      <c r="T81" s="227" t="str">
        <f t="shared" si="97"/>
        <v/>
      </c>
      <c r="U81" s="227">
        <f t="shared" si="98"/>
        <v>32.869999999999997</v>
      </c>
      <c r="V81" s="227" t="str">
        <f t="shared" si="99"/>
        <v/>
      </c>
      <c r="W81" s="5"/>
      <c r="X81" s="5"/>
      <c r="Y81" s="5"/>
      <c r="Z81" s="5"/>
      <c r="AA81" s="5"/>
      <c r="AB81" s="5"/>
      <c r="AC81" s="5"/>
      <c r="AD81" s="5"/>
      <c r="AE81" s="5"/>
      <c r="AF81" s="5"/>
      <c r="AG81" s="5"/>
      <c r="AH81" s="5"/>
      <c r="AI81" s="5"/>
      <c r="AJ81" s="5"/>
      <c r="AK81" s="5"/>
      <c r="AL81" s="5"/>
      <c r="AM81" s="5"/>
      <c r="AN81" s="5"/>
      <c r="AO81" s="5"/>
      <c r="AP81" s="5"/>
    </row>
    <row r="82" spans="1:42" ht="39.75" customHeight="1">
      <c r="A82" s="229" t="s">
        <v>575</v>
      </c>
      <c r="B82" s="256" t="str">
        <f>VLOOKUP($A82,Orçamento!$A$9:$J$95,4,0)</f>
        <v xml:space="preserve">CAIXA DE PROTEÇÃO ANTIFURTO </v>
      </c>
      <c r="C82" s="225" t="str">
        <f t="shared" si="90"/>
        <v/>
      </c>
      <c r="D82" s="225" t="str">
        <f t="shared" si="91"/>
        <v/>
      </c>
      <c r="E82" s="233" t="str">
        <f t="shared" si="92"/>
        <v>1 UN.</v>
      </c>
      <c r="F82" s="226" t="str">
        <f>VLOOKUP($A82,Orçamento!$A$9:$J$95,5,0)</f>
        <v>UN.</v>
      </c>
      <c r="G82" s="227">
        <f>VLOOKUP($A82,Orçamento!$A$9:$J$95,6,0)</f>
        <v>1</v>
      </c>
      <c r="H82" s="228">
        <f>VLOOKUP($A82,Orçamento!$A$9:$J$95,8,0)</f>
        <v>1170.49</v>
      </c>
      <c r="I82" s="228">
        <f>VLOOKUP($A82,Orçamento!$A$9:$J$95,10,0)</f>
        <v>1170.49</v>
      </c>
      <c r="J82" s="210"/>
      <c r="K82" s="227"/>
      <c r="L82" s="227" t="str">
        <f t="shared" si="93"/>
        <v/>
      </c>
      <c r="M82" s="227"/>
      <c r="N82" s="227" t="str">
        <f t="shared" si="94"/>
        <v/>
      </c>
      <c r="O82" s="227">
        <v>1</v>
      </c>
      <c r="P82" s="227">
        <f t="shared" si="95"/>
        <v>1170.49</v>
      </c>
      <c r="Q82" s="200"/>
      <c r="R82" s="200"/>
      <c r="S82" s="227">
        <f t="shared" si="96"/>
        <v>1</v>
      </c>
      <c r="T82" s="227" t="str">
        <f t="shared" si="97"/>
        <v/>
      </c>
      <c r="U82" s="227">
        <f t="shared" si="98"/>
        <v>1170.49</v>
      </c>
      <c r="V82" s="227" t="str">
        <f t="shared" si="99"/>
        <v/>
      </c>
      <c r="W82" s="5"/>
      <c r="X82" s="5"/>
      <c r="Y82" s="5"/>
      <c r="Z82" s="5"/>
      <c r="AA82" s="5"/>
      <c r="AB82" s="5"/>
      <c r="AC82" s="5"/>
      <c r="AD82" s="5"/>
      <c r="AE82" s="5"/>
      <c r="AF82" s="5"/>
      <c r="AG82" s="5"/>
      <c r="AH82" s="5"/>
      <c r="AI82" s="5"/>
      <c r="AJ82" s="5"/>
      <c r="AK82" s="5"/>
      <c r="AL82" s="5"/>
      <c r="AM82" s="5"/>
      <c r="AN82" s="5"/>
      <c r="AO82" s="5"/>
      <c r="AP82" s="5"/>
    </row>
    <row r="83" spans="1:42" ht="9.75" customHeight="1">
      <c r="A83" s="235"/>
      <c r="B83" s="236"/>
      <c r="C83" s="237"/>
      <c r="D83" s="237"/>
      <c r="E83" s="238"/>
      <c r="F83" s="247"/>
      <c r="G83" s="247"/>
      <c r="H83" s="247"/>
      <c r="I83" s="247"/>
      <c r="J83" s="200"/>
      <c r="K83" s="200"/>
      <c r="L83" s="200"/>
      <c r="M83" s="200"/>
      <c r="N83" s="200"/>
      <c r="O83" s="200"/>
      <c r="P83" s="200"/>
      <c r="Q83" s="200"/>
      <c r="R83" s="200"/>
      <c r="S83" s="200"/>
      <c r="T83" s="200"/>
      <c r="U83" s="200"/>
      <c r="V83" s="200"/>
      <c r="W83" s="5"/>
      <c r="X83" s="5"/>
      <c r="Y83" s="5"/>
      <c r="Z83" s="5"/>
      <c r="AA83" s="5"/>
      <c r="AB83" s="5"/>
      <c r="AC83" s="5"/>
      <c r="AD83" s="5"/>
      <c r="AE83" s="5"/>
      <c r="AF83" s="5"/>
      <c r="AG83" s="5"/>
      <c r="AH83" s="5"/>
      <c r="AI83" s="5"/>
      <c r="AJ83" s="5"/>
      <c r="AK83" s="5"/>
      <c r="AL83" s="5"/>
      <c r="AM83" s="5"/>
      <c r="AN83" s="5"/>
      <c r="AO83" s="5"/>
      <c r="AP83" s="5"/>
    </row>
    <row r="84" spans="1:42" ht="39.75" customHeight="1">
      <c r="A84" s="211" t="s">
        <v>810</v>
      </c>
      <c r="B84" s="212" t="str">
        <f>VLOOKUP($A84,Orçamento!$A$9:$J$95,4,0)</f>
        <v>CABEAMENTO E IMPLANTAÇÃO</v>
      </c>
      <c r="C84" s="254"/>
      <c r="D84" s="265"/>
      <c r="E84" s="255" t="s">
        <v>811</v>
      </c>
      <c r="F84" s="244"/>
      <c r="G84" s="216"/>
      <c r="H84" s="217"/>
      <c r="I84" s="218"/>
      <c r="J84" s="210"/>
      <c r="K84" s="200"/>
      <c r="L84" s="220">
        <f>SUM(L85:L91)</f>
        <v>0</v>
      </c>
      <c r="M84" s="219"/>
      <c r="N84" s="220">
        <f>SUM(N85:N91)</f>
        <v>0</v>
      </c>
      <c r="O84" s="219"/>
      <c r="P84" s="220">
        <f>SUM(P85:P91)</f>
        <v>1972.28</v>
      </c>
      <c r="Q84" s="210"/>
      <c r="R84" s="210"/>
      <c r="S84" s="210"/>
      <c r="T84" s="210"/>
      <c r="U84" s="210"/>
      <c r="V84" s="210"/>
      <c r="W84" s="37"/>
      <c r="X84" s="37"/>
      <c r="Y84" s="37"/>
      <c r="Z84" s="37"/>
      <c r="AA84" s="37"/>
      <c r="AB84" s="37"/>
      <c r="AC84" s="37"/>
      <c r="AD84" s="37"/>
      <c r="AE84" s="37"/>
      <c r="AF84" s="37"/>
      <c r="AG84" s="37"/>
      <c r="AH84" s="37"/>
      <c r="AI84" s="37"/>
      <c r="AJ84" s="37"/>
      <c r="AK84" s="37"/>
      <c r="AL84" s="37"/>
      <c r="AM84" s="37"/>
      <c r="AN84" s="37"/>
      <c r="AO84" s="37"/>
      <c r="AP84" s="37"/>
    </row>
    <row r="85" spans="1:42" ht="79.5" customHeight="1">
      <c r="A85" s="229" t="s">
        <v>593</v>
      </c>
      <c r="B85" s="256" t="str">
        <f>VLOOKUP($A85,Orçamento!$A$9:$J$95,4,0)</f>
        <v>SUBSTITUIÇÃO DE LÂMPADA PARA ILUMINAÇÃO PÚBLICA (NÃO INCLUI FORNECIMENTO). AF_02/2025_PS (CONEXÃO COM POSTE DE ILUMINAÇÃO EXISTENTE)</v>
      </c>
      <c r="C85" s="225" t="str">
        <f t="shared" ref="C85:C91" si="100">IF(K85=0,"",CONCATENATE(K85," ",$F85))</f>
        <v/>
      </c>
      <c r="D85" s="225" t="str">
        <f t="shared" ref="D85:D91" si="101">IF(M85=0,"",CONCATENATE(M85," ",$F85))</f>
        <v/>
      </c>
      <c r="E85" s="232" t="str">
        <f t="shared" ref="E85:E91" si="102">IF(O85=0,"",CONCATENATE(O85," ",$F85))</f>
        <v>1 UN</v>
      </c>
      <c r="F85" s="226" t="str">
        <f>VLOOKUP($A85,Orçamento!$A$9:$J$95,5,0)</f>
        <v>UN</v>
      </c>
      <c r="G85" s="227">
        <f>VLOOKUP($A85,Orçamento!$A$9:$J$95,6,0)</f>
        <v>1</v>
      </c>
      <c r="H85" s="228">
        <f>VLOOKUP($A85,Orçamento!$A$9:$J$95,8,0)</f>
        <v>86.83</v>
      </c>
      <c r="I85" s="228">
        <f>VLOOKUP($A85,Orçamento!$A$9:$J$95,10,0)</f>
        <v>86.83</v>
      </c>
      <c r="J85" s="210"/>
      <c r="K85" s="227"/>
      <c r="L85" s="227" t="str">
        <f t="shared" ref="L85:L91" si="103">IF(K85=0,"",TRUNC($H85*K85,2))</f>
        <v/>
      </c>
      <c r="M85" s="227"/>
      <c r="N85" s="227" t="str">
        <f t="shared" ref="N85:N91" si="104">IF(M85=0,"",TRUNC($H85*M85,2))</f>
        <v/>
      </c>
      <c r="O85" s="227">
        <v>1</v>
      </c>
      <c r="P85" s="227">
        <f t="shared" ref="P85:P91" si="105">IF(O85=0,"",TRUNC($H85*O85,2))</f>
        <v>86.83</v>
      </c>
      <c r="Q85" s="200"/>
      <c r="R85" s="200"/>
      <c r="S85" s="227">
        <f t="shared" ref="S85:S91" si="106">SUMIF($K$9:$P$9,$K$9,K85:P85)</f>
        <v>1</v>
      </c>
      <c r="T85" s="227" t="str">
        <f t="shared" ref="T85:T91" si="107">IF(S85=G85,"","FALTA")</f>
        <v/>
      </c>
      <c r="U85" s="227">
        <f t="shared" ref="U85:U91" si="108">SUMIF($K$9:$P$9,$L$9,K85:P85)</f>
        <v>86.83</v>
      </c>
      <c r="V85" s="227" t="str">
        <f t="shared" ref="V85:V91" si="109">IF(U85=I85,"","FALTA")</f>
        <v/>
      </c>
      <c r="W85" s="5"/>
      <c r="X85" s="5"/>
      <c r="Y85" s="5"/>
      <c r="Z85" s="5"/>
      <c r="AA85" s="5"/>
      <c r="AB85" s="5"/>
      <c r="AC85" s="5"/>
      <c r="AD85" s="5"/>
      <c r="AE85" s="5"/>
      <c r="AF85" s="5"/>
      <c r="AG85" s="5"/>
      <c r="AH85" s="5"/>
      <c r="AI85" s="5"/>
      <c r="AJ85" s="5"/>
      <c r="AK85" s="5"/>
      <c r="AL85" s="5"/>
      <c r="AM85" s="5"/>
      <c r="AN85" s="5"/>
      <c r="AO85" s="5"/>
      <c r="AP85" s="5"/>
    </row>
    <row r="86" spans="1:42" ht="60" customHeight="1">
      <c r="A86" s="229" t="s">
        <v>603</v>
      </c>
      <c r="B86" s="256" t="str">
        <f>VLOOKUP($A86,Orçamento!$A$9:$J$95,4,0)</f>
        <v xml:space="preserve">ESCAVAÇÃO MANUAL EM SOLO DE 1ª E 2ª CATEGORIA EM VALA OU CAVA ATÉ 1,5 M </v>
      </c>
      <c r="C86" s="225" t="str">
        <f t="shared" si="100"/>
        <v/>
      </c>
      <c r="D86" s="225" t="str">
        <f t="shared" si="101"/>
        <v/>
      </c>
      <c r="E86" s="246" t="str">
        <f t="shared" si="102"/>
        <v>2,59 M3</v>
      </c>
      <c r="F86" s="226" t="str">
        <f>VLOOKUP($A86,Orçamento!$A$9:$J$95,5,0)</f>
        <v>M3</v>
      </c>
      <c r="G86" s="227">
        <f>VLOOKUP($A86,Orçamento!$A$9:$J$95,6,0)</f>
        <v>2.59</v>
      </c>
      <c r="H86" s="228">
        <f>VLOOKUP($A86,Orçamento!$A$9:$J$95,8,0)</f>
        <v>88.57</v>
      </c>
      <c r="I86" s="228">
        <f>VLOOKUP($A86,Orçamento!$A$9:$J$95,10,0)</f>
        <v>229.39</v>
      </c>
      <c r="J86" s="210"/>
      <c r="K86" s="227"/>
      <c r="L86" s="227" t="str">
        <f t="shared" si="103"/>
        <v/>
      </c>
      <c r="M86" s="227"/>
      <c r="N86" s="227" t="str">
        <f t="shared" si="104"/>
        <v/>
      </c>
      <c r="O86" s="227">
        <v>2.59</v>
      </c>
      <c r="P86" s="227">
        <f t="shared" si="105"/>
        <v>229.39</v>
      </c>
      <c r="Q86" s="200"/>
      <c r="R86" s="200"/>
      <c r="S86" s="227">
        <f t="shared" si="106"/>
        <v>2.59</v>
      </c>
      <c r="T86" s="227" t="str">
        <f t="shared" si="107"/>
        <v/>
      </c>
      <c r="U86" s="227">
        <f t="shared" si="108"/>
        <v>229.39</v>
      </c>
      <c r="V86" s="227" t="str">
        <f t="shared" si="109"/>
        <v/>
      </c>
      <c r="W86" s="5"/>
      <c r="X86" s="5"/>
      <c r="Y86" s="5"/>
      <c r="Z86" s="5"/>
      <c r="AA86" s="5"/>
      <c r="AB86" s="5"/>
      <c r="AC86" s="5"/>
      <c r="AD86" s="5"/>
      <c r="AE86" s="5"/>
      <c r="AF86" s="5"/>
      <c r="AG86" s="5"/>
      <c r="AH86" s="5"/>
      <c r="AI86" s="5"/>
      <c r="AJ86" s="5"/>
      <c r="AK86" s="5"/>
      <c r="AL86" s="5"/>
      <c r="AM86" s="5"/>
      <c r="AN86" s="5"/>
      <c r="AO86" s="5"/>
      <c r="AP86" s="5"/>
    </row>
    <row r="87" spans="1:42" ht="79.5" customHeight="1">
      <c r="A87" s="229" t="s">
        <v>607</v>
      </c>
      <c r="B87" s="256" t="str">
        <f>VLOOKUP($A87,Orçamento!$A$9:$J$95,4,0)</f>
        <v xml:space="preserve">PREPARO DE FUNDO DE VALA COM LARGURA MENOR QUE 1,5 M (ACERTO DO SOLO NATURAL), EM LOCAL COM NÍVEL BAIXO DE INTERFERÊNCIA. AF_01/2026 </v>
      </c>
      <c r="C87" s="225" t="str">
        <f t="shared" si="100"/>
        <v/>
      </c>
      <c r="D87" s="225" t="str">
        <f t="shared" si="101"/>
        <v/>
      </c>
      <c r="E87" s="246" t="str">
        <f t="shared" si="102"/>
        <v>3,45 M2</v>
      </c>
      <c r="F87" s="226" t="str">
        <f>VLOOKUP($A87,Orçamento!$A$9:$J$95,5,0)</f>
        <v>M2</v>
      </c>
      <c r="G87" s="227">
        <f>VLOOKUP($A87,Orçamento!$A$9:$J$95,6,0)</f>
        <v>3.45</v>
      </c>
      <c r="H87" s="228">
        <f>VLOOKUP($A87,Orçamento!$A$9:$J$95,8,0)</f>
        <v>13.1</v>
      </c>
      <c r="I87" s="228">
        <f>VLOOKUP($A87,Orçamento!$A$9:$J$95,10,0)</f>
        <v>45.19</v>
      </c>
      <c r="J87" s="210"/>
      <c r="K87" s="227"/>
      <c r="L87" s="227" t="str">
        <f t="shared" si="103"/>
        <v/>
      </c>
      <c r="M87" s="227"/>
      <c r="N87" s="227" t="str">
        <f t="shared" si="104"/>
        <v/>
      </c>
      <c r="O87" s="227">
        <v>3.45</v>
      </c>
      <c r="P87" s="227">
        <f t="shared" si="105"/>
        <v>45.19</v>
      </c>
      <c r="Q87" s="200"/>
      <c r="R87" s="200"/>
      <c r="S87" s="227">
        <f t="shared" si="106"/>
        <v>3.45</v>
      </c>
      <c r="T87" s="227" t="str">
        <f t="shared" si="107"/>
        <v/>
      </c>
      <c r="U87" s="227">
        <f t="shared" si="108"/>
        <v>45.19</v>
      </c>
      <c r="V87" s="227" t="str">
        <f t="shared" si="109"/>
        <v/>
      </c>
      <c r="W87" s="5"/>
      <c r="X87" s="5"/>
      <c r="Y87" s="5"/>
      <c r="Z87" s="5"/>
      <c r="AA87" s="5"/>
      <c r="AB87" s="5"/>
      <c r="AC87" s="5"/>
      <c r="AD87" s="5"/>
      <c r="AE87" s="5"/>
      <c r="AF87" s="5"/>
      <c r="AG87" s="5"/>
      <c r="AH87" s="5"/>
      <c r="AI87" s="5"/>
      <c r="AJ87" s="5"/>
      <c r="AK87" s="5"/>
      <c r="AL87" s="5"/>
      <c r="AM87" s="5"/>
      <c r="AN87" s="5"/>
      <c r="AO87" s="5"/>
      <c r="AP87" s="5"/>
    </row>
    <row r="88" spans="1:42" ht="60" customHeight="1">
      <c r="A88" s="229" t="s">
        <v>610</v>
      </c>
      <c r="B88" s="256" t="str">
        <f>VLOOKUP($A88,Orçamento!$A$9:$J$95,4,0)</f>
        <v xml:space="preserve">ELETRODUTO CORRUGADO EM POLIETILENO DE ALTA DENSIDADE, DN= 75 MM, COM ACESSÓRIOS </v>
      </c>
      <c r="C88" s="225" t="str">
        <f t="shared" si="100"/>
        <v/>
      </c>
      <c r="D88" s="225" t="str">
        <f t="shared" si="101"/>
        <v/>
      </c>
      <c r="E88" s="246" t="str">
        <f t="shared" si="102"/>
        <v>11,5 M</v>
      </c>
      <c r="F88" s="226" t="str">
        <f>VLOOKUP($A88,Orçamento!$A$9:$J$95,5,0)</f>
        <v>M</v>
      </c>
      <c r="G88" s="227">
        <f>VLOOKUP($A88,Orçamento!$A$9:$J$95,6,0)</f>
        <v>11.5</v>
      </c>
      <c r="H88" s="228">
        <f>VLOOKUP($A88,Orçamento!$A$9:$J$95,8,0)</f>
        <v>23.11</v>
      </c>
      <c r="I88" s="228">
        <f>VLOOKUP($A88,Orçamento!$A$9:$J$95,10,0)</f>
        <v>265.76</v>
      </c>
      <c r="J88" s="210"/>
      <c r="K88" s="227"/>
      <c r="L88" s="227" t="str">
        <f t="shared" si="103"/>
        <v/>
      </c>
      <c r="M88" s="227"/>
      <c r="N88" s="227" t="str">
        <f t="shared" si="104"/>
        <v/>
      </c>
      <c r="O88" s="227">
        <v>11.5</v>
      </c>
      <c r="P88" s="227">
        <f t="shared" si="105"/>
        <v>265.76</v>
      </c>
      <c r="Q88" s="200"/>
      <c r="R88" s="200"/>
      <c r="S88" s="227">
        <f t="shared" si="106"/>
        <v>11.5</v>
      </c>
      <c r="T88" s="227" t="str">
        <f t="shared" si="107"/>
        <v/>
      </c>
      <c r="U88" s="227">
        <f t="shared" si="108"/>
        <v>265.76</v>
      </c>
      <c r="V88" s="227" t="str">
        <f t="shared" si="109"/>
        <v/>
      </c>
      <c r="W88" s="5"/>
      <c r="X88" s="5"/>
      <c r="Y88" s="5"/>
      <c r="Z88" s="5"/>
      <c r="AA88" s="5"/>
      <c r="AB88" s="5"/>
      <c r="AC88" s="5"/>
      <c r="AD88" s="5"/>
      <c r="AE88" s="5"/>
      <c r="AF88" s="5"/>
      <c r="AG88" s="5"/>
      <c r="AH88" s="5"/>
      <c r="AI88" s="5"/>
      <c r="AJ88" s="5"/>
      <c r="AK88" s="5"/>
      <c r="AL88" s="5"/>
      <c r="AM88" s="5"/>
      <c r="AN88" s="5"/>
      <c r="AO88" s="5"/>
      <c r="AP88" s="5"/>
    </row>
    <row r="89" spans="1:42" ht="79.5" customHeight="1">
      <c r="A89" s="229" t="s">
        <v>617</v>
      </c>
      <c r="B89" s="256" t="str">
        <f>VLOOKUP($A89,Orçamento!$A$9:$J$95,4,0)</f>
        <v xml:space="preserve">CABO DE COBRE FLEXÍVEL ISOLADO, 6 MM², ANTI-CHAMA 0,6/1,0 KV, PARA CIRCUITOS TERMINAIS - FORNECIMENTO E INSTALAÇÃO. AF_03/2023 </v>
      </c>
      <c r="C89" s="225" t="str">
        <f t="shared" si="100"/>
        <v/>
      </c>
      <c r="D89" s="225" t="str">
        <f t="shared" si="101"/>
        <v/>
      </c>
      <c r="E89" s="246" t="str">
        <f t="shared" si="102"/>
        <v>70,5 M</v>
      </c>
      <c r="F89" s="226" t="str">
        <f>VLOOKUP($A89,Orçamento!$A$9:$J$95,5,0)</f>
        <v>M</v>
      </c>
      <c r="G89" s="227">
        <f>VLOOKUP($A89,Orçamento!$A$9:$J$95,6,0)</f>
        <v>70.5</v>
      </c>
      <c r="H89" s="228">
        <f>VLOOKUP($A89,Orçamento!$A$9:$J$95,8,0)</f>
        <v>16.2</v>
      </c>
      <c r="I89" s="228">
        <f>VLOOKUP($A89,Orçamento!$A$9:$J$95,10,0)</f>
        <v>1142.0999999999999</v>
      </c>
      <c r="J89" s="210"/>
      <c r="K89" s="227"/>
      <c r="L89" s="227" t="str">
        <f t="shared" si="103"/>
        <v/>
      </c>
      <c r="M89" s="227"/>
      <c r="N89" s="227" t="str">
        <f t="shared" si="104"/>
        <v/>
      </c>
      <c r="O89" s="227">
        <v>70.5</v>
      </c>
      <c r="P89" s="227">
        <f t="shared" si="105"/>
        <v>1142.0999999999999</v>
      </c>
      <c r="Q89" s="200"/>
      <c r="R89" s="200"/>
      <c r="S89" s="227">
        <f t="shared" si="106"/>
        <v>70.5</v>
      </c>
      <c r="T89" s="227" t="str">
        <f t="shared" si="107"/>
        <v/>
      </c>
      <c r="U89" s="227">
        <f t="shared" si="108"/>
        <v>1142.0999999999999</v>
      </c>
      <c r="V89" s="227" t="str">
        <f t="shared" si="109"/>
        <v/>
      </c>
      <c r="W89" s="5"/>
      <c r="X89" s="5"/>
      <c r="Y89" s="5"/>
      <c r="Z89" s="5"/>
      <c r="AA89" s="5"/>
      <c r="AB89" s="5"/>
      <c r="AC89" s="5"/>
      <c r="AD89" s="5"/>
      <c r="AE89" s="5"/>
      <c r="AF89" s="5"/>
      <c r="AG89" s="5"/>
      <c r="AH89" s="5"/>
      <c r="AI89" s="5"/>
      <c r="AJ89" s="5"/>
      <c r="AK89" s="5"/>
      <c r="AL89" s="5"/>
      <c r="AM89" s="5"/>
      <c r="AN89" s="5"/>
      <c r="AO89" s="5"/>
      <c r="AP89" s="5"/>
    </row>
    <row r="90" spans="1:42" ht="79.5" customHeight="1">
      <c r="A90" s="229" t="s">
        <v>627</v>
      </c>
      <c r="B90" s="256" t="str">
        <f>VLOOKUP($A90,Orçamento!$A$9:$J$95,4,0)</f>
        <v xml:space="preserve">CONCRETO FCK = 15MPA, TRAÇO 1:3,4:3,5 (EM MASSA SECA DE CIMENTO/ AREIA MÉDIA/ BRITA 1) - PREPARO MECÂNICO COM BETONEIRA 400 L. AF_05/2021 </v>
      </c>
      <c r="C90" s="225" t="str">
        <f t="shared" si="100"/>
        <v/>
      </c>
      <c r="D90" s="225" t="str">
        <f t="shared" si="101"/>
        <v/>
      </c>
      <c r="E90" s="246" t="str">
        <f t="shared" si="102"/>
        <v>0,17 M3</v>
      </c>
      <c r="F90" s="226" t="str">
        <f>VLOOKUP($A90,Orçamento!$A$9:$J$95,5,0)</f>
        <v>M3</v>
      </c>
      <c r="G90" s="227">
        <f>VLOOKUP($A90,Orçamento!$A$9:$J$95,6,0)</f>
        <v>0.17</v>
      </c>
      <c r="H90" s="228">
        <f>VLOOKUP($A90,Orçamento!$A$9:$J$95,8,0)</f>
        <v>547.98</v>
      </c>
      <c r="I90" s="228">
        <f>VLOOKUP($A90,Orçamento!$A$9:$J$95,10,0)</f>
        <v>93.15</v>
      </c>
      <c r="J90" s="210"/>
      <c r="K90" s="227"/>
      <c r="L90" s="227" t="str">
        <f t="shared" si="103"/>
        <v/>
      </c>
      <c r="M90" s="227"/>
      <c r="N90" s="227" t="str">
        <f t="shared" si="104"/>
        <v/>
      </c>
      <c r="O90" s="227">
        <v>0.17</v>
      </c>
      <c r="P90" s="227">
        <f t="shared" si="105"/>
        <v>93.15</v>
      </c>
      <c r="Q90" s="200"/>
      <c r="R90" s="200"/>
      <c r="S90" s="227">
        <f t="shared" si="106"/>
        <v>0.17</v>
      </c>
      <c r="T90" s="227" t="str">
        <f t="shared" si="107"/>
        <v/>
      </c>
      <c r="U90" s="227">
        <f t="shared" si="108"/>
        <v>93.15</v>
      </c>
      <c r="V90" s="227" t="str">
        <f t="shared" si="109"/>
        <v/>
      </c>
      <c r="W90" s="5"/>
      <c r="X90" s="5"/>
      <c r="Y90" s="5"/>
      <c r="Z90" s="5"/>
      <c r="AA90" s="5"/>
      <c r="AB90" s="5"/>
      <c r="AC90" s="5"/>
      <c r="AD90" s="5"/>
      <c r="AE90" s="5"/>
      <c r="AF90" s="5"/>
      <c r="AG90" s="5"/>
      <c r="AH90" s="5"/>
      <c r="AI90" s="5"/>
      <c r="AJ90" s="5"/>
      <c r="AK90" s="5"/>
      <c r="AL90" s="5"/>
      <c r="AM90" s="5"/>
      <c r="AN90" s="5"/>
      <c r="AO90" s="5"/>
      <c r="AP90" s="5"/>
    </row>
    <row r="91" spans="1:42" ht="60" customHeight="1">
      <c r="A91" s="229" t="s">
        <v>632</v>
      </c>
      <c r="B91" s="256" t="str">
        <f>VLOOKUP($A91,Orçamento!$A$9:$J$95,4,0)</f>
        <v xml:space="preserve">REATERRO MANUAL DE VALAS, COM COMPACTADOR DE SOLOS DE PERCUSSÃO. AF_08/2023 </v>
      </c>
      <c r="C91" s="225" t="str">
        <f t="shared" si="100"/>
        <v/>
      </c>
      <c r="D91" s="225" t="str">
        <f t="shared" si="101"/>
        <v/>
      </c>
      <c r="E91" s="233" t="str">
        <f t="shared" si="102"/>
        <v>2,42 M3</v>
      </c>
      <c r="F91" s="226" t="str">
        <f>VLOOKUP($A91,Orçamento!$A$9:$J$95,5,0)</f>
        <v>M3</v>
      </c>
      <c r="G91" s="227">
        <f>VLOOKUP($A91,Orçamento!$A$9:$J$95,6,0)</f>
        <v>2.42</v>
      </c>
      <c r="H91" s="228">
        <f>VLOOKUP($A91,Orçamento!$A$9:$J$95,8,0)</f>
        <v>45.4</v>
      </c>
      <c r="I91" s="228">
        <f>VLOOKUP($A91,Orçamento!$A$9:$J$95,10,0)</f>
        <v>109.86</v>
      </c>
      <c r="J91" s="210"/>
      <c r="K91" s="227"/>
      <c r="L91" s="227" t="str">
        <f t="shared" si="103"/>
        <v/>
      </c>
      <c r="M91" s="227"/>
      <c r="N91" s="227" t="str">
        <f t="shared" si="104"/>
        <v/>
      </c>
      <c r="O91" s="227">
        <v>2.42</v>
      </c>
      <c r="P91" s="227">
        <f t="shared" si="105"/>
        <v>109.86</v>
      </c>
      <c r="Q91" s="200"/>
      <c r="R91" s="200"/>
      <c r="S91" s="227">
        <f t="shared" si="106"/>
        <v>2.42</v>
      </c>
      <c r="T91" s="227" t="str">
        <f t="shared" si="107"/>
        <v/>
      </c>
      <c r="U91" s="227">
        <f t="shared" si="108"/>
        <v>109.86</v>
      </c>
      <c r="V91" s="227" t="str">
        <f t="shared" si="109"/>
        <v/>
      </c>
      <c r="W91" s="5"/>
      <c r="X91" s="5"/>
      <c r="Y91" s="5"/>
      <c r="Z91" s="5"/>
      <c r="AA91" s="5"/>
      <c r="AB91" s="5"/>
      <c r="AC91" s="5"/>
      <c r="AD91" s="5"/>
      <c r="AE91" s="5"/>
      <c r="AF91" s="5"/>
      <c r="AG91" s="5"/>
      <c r="AH91" s="5"/>
      <c r="AI91" s="5"/>
      <c r="AJ91" s="5"/>
      <c r="AK91" s="5"/>
      <c r="AL91" s="5"/>
      <c r="AM91" s="5"/>
      <c r="AN91" s="5"/>
      <c r="AO91" s="5"/>
      <c r="AP91" s="5"/>
    </row>
    <row r="92" spans="1:42" ht="9.75" customHeight="1">
      <c r="A92" s="235"/>
      <c r="B92" s="236"/>
      <c r="C92" s="237"/>
      <c r="D92" s="237"/>
      <c r="E92" s="238"/>
      <c r="F92" s="247"/>
      <c r="G92" s="247"/>
      <c r="H92" s="247"/>
      <c r="I92" s="247"/>
      <c r="J92" s="200"/>
      <c r="K92" s="200"/>
      <c r="L92" s="200"/>
      <c r="M92" s="200"/>
      <c r="N92" s="200"/>
      <c r="O92" s="200"/>
      <c r="P92" s="200"/>
      <c r="Q92" s="200"/>
      <c r="R92" s="200"/>
      <c r="S92" s="200"/>
      <c r="T92" s="200"/>
      <c r="U92" s="200"/>
      <c r="V92" s="200"/>
      <c r="W92" s="5"/>
      <c r="X92" s="5"/>
      <c r="Y92" s="5"/>
      <c r="Z92" s="5"/>
      <c r="AA92" s="5"/>
      <c r="AB92" s="5"/>
      <c r="AC92" s="5"/>
      <c r="AD92" s="5"/>
      <c r="AE92" s="5"/>
      <c r="AF92" s="5"/>
      <c r="AG92" s="5"/>
      <c r="AH92" s="5"/>
      <c r="AI92" s="5"/>
      <c r="AJ92" s="5"/>
      <c r="AK92" s="5"/>
      <c r="AL92" s="5"/>
      <c r="AM92" s="5"/>
      <c r="AN92" s="5"/>
      <c r="AO92" s="5"/>
      <c r="AP92" s="5"/>
    </row>
    <row r="93" spans="1:42" ht="39.75" customHeight="1">
      <c r="A93" s="249">
        <v>5</v>
      </c>
      <c r="B93" s="250" t="str">
        <f>VLOOKUP($A93,Orçamento!$A$9:$J$95,4,0)</f>
        <v>SERVIÇOS COMPLEMENTARES</v>
      </c>
      <c r="C93" s="251"/>
      <c r="D93" s="252"/>
      <c r="E93" s="253"/>
      <c r="F93" s="203"/>
      <c r="G93" s="207"/>
      <c r="H93" s="202"/>
      <c r="I93" s="206"/>
      <c r="J93" s="208"/>
      <c r="K93" s="200"/>
      <c r="L93" s="200"/>
      <c r="M93" s="200"/>
      <c r="N93" s="200"/>
      <c r="O93" s="200"/>
      <c r="P93" s="200"/>
      <c r="Q93" s="210"/>
      <c r="R93" s="210"/>
      <c r="S93" s="210"/>
      <c r="T93" s="210"/>
      <c r="U93" s="210"/>
      <c r="V93" s="210"/>
      <c r="W93" s="37"/>
      <c r="X93" s="37"/>
      <c r="Y93" s="37"/>
      <c r="Z93" s="37"/>
      <c r="AA93" s="37"/>
      <c r="AB93" s="37"/>
      <c r="AC93" s="37"/>
      <c r="AD93" s="37"/>
      <c r="AE93" s="37"/>
      <c r="AF93" s="37"/>
      <c r="AG93" s="37"/>
      <c r="AH93" s="37"/>
      <c r="AI93" s="37"/>
      <c r="AJ93" s="37"/>
      <c r="AK93" s="37"/>
      <c r="AL93" s="37"/>
      <c r="AM93" s="37"/>
      <c r="AN93" s="37"/>
      <c r="AO93" s="37"/>
      <c r="AP93" s="37"/>
    </row>
    <row r="94" spans="1:42" ht="39.75" customHeight="1">
      <c r="A94" s="211" t="s">
        <v>840</v>
      </c>
      <c r="B94" s="212" t="str">
        <f>VLOOKUP($A94,Orçamento!$A$9:$J$95,4,0)</f>
        <v>PAISAGISMO</v>
      </c>
      <c r="C94" s="254"/>
      <c r="D94" s="265"/>
      <c r="E94" s="255" t="s">
        <v>841</v>
      </c>
      <c r="F94" s="215"/>
      <c r="G94" s="216"/>
      <c r="H94" s="217"/>
      <c r="I94" s="218"/>
      <c r="J94" s="210"/>
      <c r="K94" s="219"/>
      <c r="L94" s="220">
        <f>SUM(L95:L96)</f>
        <v>0</v>
      </c>
      <c r="M94" s="219"/>
      <c r="N94" s="220">
        <f>SUM(N95:N96)</f>
        <v>0</v>
      </c>
      <c r="O94" s="219"/>
      <c r="P94" s="220">
        <f>SUM(P95:P96)</f>
        <v>139.74</v>
      </c>
      <c r="Q94" s="210"/>
      <c r="R94" s="210"/>
      <c r="S94" s="210"/>
      <c r="T94" s="210"/>
      <c r="U94" s="210"/>
      <c r="V94" s="210"/>
      <c r="W94" s="37"/>
      <c r="X94" s="37"/>
      <c r="Y94" s="37"/>
      <c r="Z94" s="37"/>
      <c r="AA94" s="37"/>
      <c r="AB94" s="37"/>
      <c r="AC94" s="37"/>
      <c r="AD94" s="37"/>
      <c r="AE94" s="37"/>
      <c r="AF94" s="37"/>
      <c r="AG94" s="37"/>
      <c r="AH94" s="37"/>
      <c r="AI94" s="37"/>
      <c r="AJ94" s="37"/>
      <c r="AK94" s="37"/>
      <c r="AL94" s="37"/>
      <c r="AM94" s="37"/>
      <c r="AN94" s="37"/>
      <c r="AO94" s="37"/>
      <c r="AP94" s="37"/>
    </row>
    <row r="95" spans="1:42" ht="60" customHeight="1">
      <c r="A95" s="229" t="s">
        <v>646</v>
      </c>
      <c r="B95" s="256" t="str">
        <f>VLOOKUP($A95,Orçamento!$A$9:$J$95,4,0)</f>
        <v xml:space="preserve">ESPALHAMENTO DE TERRA VEGETAL PARA O PLANTIO. AF_07/2024 </v>
      </c>
      <c r="C95" s="225" t="str">
        <f t="shared" ref="C95:C96" si="110">IF(K95=0,"",CONCATENATE(K95," ",$F95))</f>
        <v/>
      </c>
      <c r="D95" s="225" t="str">
        <f t="shared" ref="D95:D96" si="111">IF(M95=0,"",CONCATENATE(M95," ",$F95))</f>
        <v/>
      </c>
      <c r="E95" s="232" t="str">
        <f t="shared" ref="E95:E96" si="112">IF(O95=0,"",CONCATENATE(O95," ",$F95))</f>
        <v>4,6 M2</v>
      </c>
      <c r="F95" s="266" t="str">
        <f>VLOOKUP($A95,Orçamento!$A$9:$J$95,5,0)</f>
        <v>M2</v>
      </c>
      <c r="G95" s="258">
        <f>VLOOKUP($A95,Orçamento!$A$9:$J$95,6,0)</f>
        <v>4.5999999999999996</v>
      </c>
      <c r="H95" s="259">
        <f>VLOOKUP($A95,Orçamento!$A$9:$J$95,8,0)</f>
        <v>6.37</v>
      </c>
      <c r="I95" s="259">
        <f>VLOOKUP($A95,Orçamento!$A$9:$J$95,10,0)</f>
        <v>29.3</v>
      </c>
      <c r="J95" s="210"/>
      <c r="K95" s="227"/>
      <c r="L95" s="227" t="str">
        <f t="shared" ref="L95:L96" si="113">IF(K95=0,"",TRUNC($H95*K95,2))</f>
        <v/>
      </c>
      <c r="M95" s="227"/>
      <c r="N95" s="227" t="str">
        <f t="shared" ref="N95:N96" si="114">IF(M95=0,"",TRUNC($H95*M95,2))</f>
        <v/>
      </c>
      <c r="O95" s="227">
        <v>4.5999999999999996</v>
      </c>
      <c r="P95" s="227">
        <f t="shared" ref="P95:P96" si="115">IF(O95=0,"",TRUNC($H95*O95,2))</f>
        <v>29.3</v>
      </c>
      <c r="Q95" s="200"/>
      <c r="R95" s="200"/>
      <c r="S95" s="227">
        <f t="shared" ref="S95:S96" si="116">SUMIF($K$9:$P$9,$K$9,K95:P95)</f>
        <v>4.5999999999999996</v>
      </c>
      <c r="T95" s="227" t="str">
        <f t="shared" ref="T95:T96" si="117">IF(S95=G95,"","FALTA")</f>
        <v/>
      </c>
      <c r="U95" s="227">
        <f t="shared" ref="U95:U96" si="118">SUMIF($K$9:$P$9,$L$9,K95:P95)</f>
        <v>29.3</v>
      </c>
      <c r="V95" s="227" t="str">
        <f t="shared" ref="V95:V96" si="119">IF(U95=I95,"","FALTA")</f>
        <v/>
      </c>
      <c r="W95" s="5"/>
      <c r="X95" s="5"/>
      <c r="Y95" s="5"/>
      <c r="Z95" s="5"/>
      <c r="AA95" s="5"/>
      <c r="AB95" s="5"/>
      <c r="AC95" s="5"/>
      <c r="AD95" s="5"/>
      <c r="AE95" s="5"/>
      <c r="AF95" s="5"/>
      <c r="AG95" s="5"/>
      <c r="AH95" s="5"/>
      <c r="AI95" s="5"/>
      <c r="AJ95" s="5"/>
      <c r="AK95" s="5"/>
      <c r="AL95" s="5"/>
      <c r="AM95" s="5"/>
      <c r="AN95" s="5"/>
      <c r="AO95" s="5"/>
      <c r="AP95" s="5"/>
    </row>
    <row r="96" spans="1:42" ht="60" customHeight="1">
      <c r="A96" s="267" t="s">
        <v>654</v>
      </c>
      <c r="B96" s="268" t="str">
        <f>VLOOKUP($A96,Orçamento!$A$9:$J$95,4,0)</f>
        <v xml:space="preserve">PLANTIO DE GRAMA ESMERALDA EM PLACAS (JARDINS E CANTEIROS) </v>
      </c>
      <c r="C96" s="225" t="str">
        <f t="shared" si="110"/>
        <v/>
      </c>
      <c r="D96" s="225" t="str">
        <f t="shared" si="111"/>
        <v/>
      </c>
      <c r="E96" s="233" t="str">
        <f t="shared" si="112"/>
        <v>4,6 M2</v>
      </c>
      <c r="F96" s="226" t="str">
        <f>VLOOKUP($A96,Orçamento!$A$9:$J$95,5,0)</f>
        <v>M2</v>
      </c>
      <c r="G96" s="227">
        <f>VLOOKUP($A96,Orçamento!$A$9:$J$95,6,0)</f>
        <v>4.5999999999999996</v>
      </c>
      <c r="H96" s="228">
        <f>VLOOKUP($A96,Orçamento!$A$9:$J$95,8,0)</f>
        <v>24.01</v>
      </c>
      <c r="I96" s="228">
        <f>VLOOKUP($A96,Orçamento!$A$9:$J$95,10,0)</f>
        <v>110.44</v>
      </c>
      <c r="J96" s="210"/>
      <c r="K96" s="227"/>
      <c r="L96" s="227" t="str">
        <f t="shared" si="113"/>
        <v/>
      </c>
      <c r="M96" s="227"/>
      <c r="N96" s="227" t="str">
        <f t="shared" si="114"/>
        <v/>
      </c>
      <c r="O96" s="227">
        <v>4.5999999999999996</v>
      </c>
      <c r="P96" s="227">
        <f t="shared" si="115"/>
        <v>110.44</v>
      </c>
      <c r="Q96" s="200"/>
      <c r="R96" s="200"/>
      <c r="S96" s="227">
        <f t="shared" si="116"/>
        <v>4.5999999999999996</v>
      </c>
      <c r="T96" s="227" t="str">
        <f t="shared" si="117"/>
        <v/>
      </c>
      <c r="U96" s="227">
        <f t="shared" si="118"/>
        <v>110.44</v>
      </c>
      <c r="V96" s="227" t="str">
        <f t="shared" si="119"/>
        <v/>
      </c>
      <c r="W96" s="5"/>
      <c r="X96" s="5"/>
      <c r="Y96" s="5"/>
      <c r="Z96" s="5"/>
      <c r="AA96" s="5"/>
      <c r="AB96" s="5"/>
      <c r="AC96" s="5"/>
      <c r="AD96" s="5"/>
      <c r="AE96" s="5"/>
      <c r="AF96" s="5"/>
      <c r="AG96" s="5"/>
      <c r="AH96" s="5"/>
      <c r="AI96" s="5"/>
      <c r="AJ96" s="5"/>
      <c r="AK96" s="5"/>
      <c r="AL96" s="5"/>
      <c r="AM96" s="5"/>
      <c r="AN96" s="5"/>
      <c r="AO96" s="5"/>
      <c r="AP96" s="5"/>
    </row>
    <row r="97" spans="1:42" ht="9.75" customHeight="1">
      <c r="A97" s="235"/>
      <c r="B97" s="236"/>
      <c r="C97" s="237"/>
      <c r="D97" s="237"/>
      <c r="E97" s="262"/>
      <c r="F97" s="247"/>
      <c r="G97" s="247"/>
      <c r="H97" s="247"/>
      <c r="I97" s="247"/>
      <c r="J97" s="200"/>
      <c r="K97" s="200"/>
      <c r="L97" s="200"/>
      <c r="M97" s="200"/>
      <c r="N97" s="200"/>
      <c r="O97" s="200"/>
      <c r="P97" s="269"/>
      <c r="Q97" s="200"/>
      <c r="R97" s="200"/>
      <c r="S97" s="200"/>
      <c r="T97" s="200"/>
      <c r="U97" s="200"/>
      <c r="V97" s="200"/>
      <c r="W97" s="5"/>
      <c r="X97" s="5"/>
      <c r="Y97" s="5"/>
      <c r="Z97" s="5"/>
      <c r="AA97" s="5"/>
      <c r="AB97" s="5"/>
      <c r="AC97" s="5"/>
      <c r="AD97" s="5"/>
      <c r="AE97" s="5"/>
      <c r="AF97" s="5"/>
      <c r="AG97" s="5"/>
      <c r="AH97" s="5"/>
      <c r="AI97" s="5"/>
      <c r="AJ97" s="5"/>
      <c r="AK97" s="5"/>
      <c r="AL97" s="5"/>
      <c r="AM97" s="5"/>
      <c r="AN97" s="5"/>
      <c r="AO97" s="5"/>
      <c r="AP97" s="5"/>
    </row>
    <row r="98" spans="1:42" ht="24.75" customHeight="1">
      <c r="A98" s="304" t="s">
        <v>881</v>
      </c>
      <c r="B98" s="305"/>
      <c r="C98" s="305"/>
      <c r="D98" s="305"/>
      <c r="E98" s="306"/>
      <c r="F98" s="200"/>
      <c r="G98" s="200"/>
      <c r="H98" s="200"/>
      <c r="I98" s="200"/>
      <c r="J98" s="200"/>
      <c r="K98" s="200"/>
      <c r="L98" s="200"/>
      <c r="M98" s="270"/>
      <c r="N98" s="270"/>
      <c r="O98" s="200"/>
      <c r="P98" s="270"/>
      <c r="Q98" s="200"/>
      <c r="R98" s="200"/>
      <c r="S98" s="200"/>
      <c r="T98" s="200"/>
      <c r="U98" s="200"/>
      <c r="V98" s="200"/>
      <c r="W98" s="5"/>
      <c r="X98" s="5"/>
      <c r="Y98" s="5"/>
      <c r="Z98" s="5"/>
      <c r="AA98" s="5"/>
      <c r="AB98" s="5"/>
      <c r="AC98" s="5"/>
      <c r="AD98" s="5"/>
      <c r="AE98" s="5"/>
      <c r="AF98" s="5"/>
      <c r="AG98" s="5"/>
      <c r="AH98" s="5"/>
      <c r="AI98" s="5"/>
      <c r="AJ98" s="5"/>
      <c r="AK98" s="5"/>
      <c r="AL98" s="5"/>
      <c r="AM98" s="5"/>
      <c r="AN98" s="5"/>
      <c r="AO98" s="5"/>
      <c r="AP98" s="5"/>
    </row>
    <row r="99" spans="1:42" ht="24.75" customHeight="1">
      <c r="A99" s="307"/>
      <c r="B99" s="308"/>
      <c r="C99" s="308"/>
      <c r="D99" s="308"/>
      <c r="E99" s="309"/>
      <c r="F99" s="200"/>
      <c r="G99" s="200"/>
      <c r="H99" s="200"/>
      <c r="I99" s="200"/>
      <c r="J99" s="200"/>
      <c r="K99" s="200"/>
      <c r="L99" s="200"/>
      <c r="M99" s="270"/>
      <c r="N99" s="270"/>
      <c r="O99" s="200"/>
      <c r="P99" s="270"/>
      <c r="Q99" s="200"/>
      <c r="R99" s="200"/>
      <c r="S99" s="200"/>
      <c r="T99" s="200"/>
      <c r="U99" s="200"/>
      <c r="V99" s="200"/>
      <c r="W99" s="5"/>
      <c r="X99" s="5"/>
      <c r="Y99" s="5"/>
      <c r="Z99" s="5"/>
      <c r="AA99" s="5"/>
      <c r="AB99" s="5"/>
      <c r="AC99" s="5"/>
      <c r="AD99" s="5"/>
      <c r="AE99" s="5"/>
      <c r="AF99" s="5"/>
      <c r="AG99" s="5"/>
      <c r="AH99" s="5"/>
      <c r="AI99" s="5"/>
      <c r="AJ99" s="5"/>
      <c r="AK99" s="5"/>
      <c r="AL99" s="5"/>
      <c r="AM99" s="5"/>
      <c r="AN99" s="5"/>
      <c r="AO99" s="5"/>
      <c r="AP99" s="5"/>
    </row>
    <row r="100" spans="1:42" ht="24.75" customHeight="1">
      <c r="A100" s="310"/>
      <c r="B100" s="311"/>
      <c r="C100" s="311"/>
      <c r="D100" s="311"/>
      <c r="E100" s="312"/>
      <c r="F100" s="200"/>
      <c r="G100" s="200"/>
      <c r="H100" s="200"/>
      <c r="I100" s="200"/>
      <c r="J100" s="200"/>
      <c r="K100" s="200"/>
      <c r="L100" s="200"/>
      <c r="M100" s="270"/>
      <c r="N100" s="270"/>
      <c r="O100" s="200"/>
      <c r="P100" s="270"/>
      <c r="Q100" s="200"/>
      <c r="R100" s="200"/>
      <c r="S100" s="200"/>
      <c r="T100" s="200"/>
      <c r="U100" s="200"/>
      <c r="V100" s="200"/>
      <c r="W100" s="5"/>
      <c r="X100" s="5"/>
      <c r="Y100" s="5"/>
      <c r="Z100" s="5"/>
      <c r="AA100" s="5"/>
      <c r="AB100" s="5"/>
      <c r="AC100" s="5"/>
      <c r="AD100" s="5"/>
      <c r="AE100" s="5"/>
      <c r="AF100" s="5"/>
      <c r="AG100" s="5"/>
      <c r="AH100" s="5"/>
      <c r="AI100" s="5"/>
      <c r="AJ100" s="5"/>
      <c r="AK100" s="5"/>
      <c r="AL100" s="5"/>
      <c r="AM100" s="5"/>
      <c r="AN100" s="5"/>
      <c r="AO100" s="5"/>
      <c r="AP100" s="5"/>
    </row>
    <row r="101" spans="1:42" ht="15.75" customHeight="1">
      <c r="A101" s="5"/>
      <c r="B101" s="5"/>
      <c r="C101" s="5"/>
      <c r="D101" s="79"/>
      <c r="E101" s="5"/>
      <c r="F101" s="5"/>
      <c r="G101" s="5"/>
      <c r="H101" s="5"/>
      <c r="I101" s="5"/>
      <c r="J101" s="5"/>
      <c r="K101" s="5"/>
      <c r="L101" s="5"/>
      <c r="M101" s="79"/>
      <c r="N101" s="79"/>
      <c r="O101" s="5"/>
      <c r="P101" s="79"/>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row>
    <row r="102" spans="1:42" ht="15.75" customHeight="1">
      <c r="A102" s="5"/>
      <c r="B102" s="5"/>
      <c r="C102" s="5"/>
      <c r="D102" s="79"/>
      <c r="E102" s="5"/>
      <c r="F102" s="5"/>
      <c r="G102" s="5"/>
      <c r="H102" s="5"/>
      <c r="I102" s="5"/>
      <c r="J102" s="5"/>
      <c r="K102" s="5"/>
      <c r="L102" s="5"/>
      <c r="M102" s="79"/>
      <c r="N102" s="79"/>
      <c r="O102" s="5"/>
      <c r="P102" s="79"/>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row>
    <row r="103" spans="1:42" ht="15.75" customHeight="1">
      <c r="A103" s="5"/>
      <c r="B103" s="5"/>
      <c r="C103" s="5"/>
      <c r="D103" s="79"/>
      <c r="E103" s="5"/>
      <c r="F103" s="5"/>
      <c r="G103" s="5"/>
      <c r="H103" s="5"/>
      <c r="I103" s="5"/>
      <c r="J103" s="5"/>
      <c r="K103" s="5"/>
      <c r="L103" s="5"/>
      <c r="M103" s="79"/>
      <c r="N103" s="79"/>
      <c r="O103" s="5"/>
      <c r="P103" s="79"/>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row>
    <row r="104" spans="1:42" ht="15.75" customHeight="1">
      <c r="A104" s="5"/>
      <c r="B104" s="5"/>
      <c r="C104" s="5"/>
      <c r="D104" s="79"/>
      <c r="E104" s="5"/>
      <c r="F104" s="5"/>
      <c r="G104" s="5"/>
      <c r="H104" s="5"/>
      <c r="I104" s="5"/>
      <c r="J104" s="5"/>
      <c r="K104" s="5"/>
      <c r="L104" s="5"/>
      <c r="M104" s="79"/>
      <c r="N104" s="79"/>
      <c r="O104" s="5"/>
      <c r="P104" s="79"/>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row>
    <row r="105" spans="1:42" ht="15.75" customHeight="1">
      <c r="A105" s="5"/>
      <c r="B105" s="5"/>
      <c r="C105" s="5"/>
      <c r="D105" s="79"/>
      <c r="E105" s="5"/>
      <c r="F105" s="5"/>
      <c r="G105" s="5"/>
      <c r="H105" s="5"/>
      <c r="I105" s="5"/>
      <c r="J105" s="5"/>
      <c r="K105" s="5"/>
      <c r="L105" s="5"/>
      <c r="M105" s="79"/>
      <c r="N105" s="79"/>
      <c r="O105" s="5"/>
      <c r="P105" s="79"/>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row>
    <row r="106" spans="1:42" ht="15.75" customHeight="1">
      <c r="A106" s="5"/>
      <c r="B106" s="5"/>
      <c r="C106" s="5"/>
      <c r="D106" s="79"/>
      <c r="E106" s="5"/>
      <c r="F106" s="5"/>
      <c r="G106" s="5"/>
      <c r="H106" s="5"/>
      <c r="I106" s="5"/>
      <c r="J106" s="5"/>
      <c r="K106" s="5"/>
      <c r="L106" s="5"/>
      <c r="M106" s="79"/>
      <c r="N106" s="79"/>
      <c r="O106" s="5"/>
      <c r="P106" s="79"/>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row>
    <row r="107" spans="1:42" ht="15.75" customHeight="1">
      <c r="A107" s="5"/>
      <c r="B107" s="5"/>
      <c r="C107" s="5"/>
      <c r="D107" s="79"/>
      <c r="E107" s="5"/>
      <c r="F107" s="5"/>
      <c r="G107" s="5"/>
      <c r="H107" s="5"/>
      <c r="I107" s="5"/>
      <c r="J107" s="5"/>
      <c r="K107" s="5"/>
      <c r="L107" s="5"/>
      <c r="M107" s="79"/>
      <c r="N107" s="79"/>
      <c r="O107" s="5"/>
      <c r="P107" s="79"/>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row>
    <row r="108" spans="1:42" ht="15.75" customHeight="1">
      <c r="A108" s="5"/>
      <c r="B108" s="5"/>
      <c r="C108" s="5"/>
      <c r="D108" s="79"/>
      <c r="E108" s="5"/>
      <c r="F108" s="5"/>
      <c r="G108" s="5"/>
      <c r="H108" s="5"/>
      <c r="I108" s="5"/>
      <c r="J108" s="5"/>
      <c r="K108" s="5"/>
      <c r="L108" s="5"/>
      <c r="M108" s="79"/>
      <c r="N108" s="79"/>
      <c r="O108" s="5"/>
      <c r="P108" s="79"/>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row>
    <row r="109" spans="1:42" ht="15.75" customHeight="1">
      <c r="A109" s="5"/>
      <c r="B109" s="5"/>
      <c r="C109" s="5"/>
      <c r="D109" s="79"/>
      <c r="E109" s="5"/>
      <c r="F109" s="5"/>
      <c r="G109" s="5"/>
      <c r="H109" s="5"/>
      <c r="I109" s="5"/>
      <c r="J109" s="5"/>
      <c r="K109" s="5"/>
      <c r="L109" s="5"/>
      <c r="M109" s="79"/>
      <c r="N109" s="79"/>
      <c r="O109" s="5"/>
      <c r="P109" s="79"/>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row>
    <row r="110" spans="1:42" ht="15.75" customHeight="1">
      <c r="A110" s="5"/>
      <c r="B110" s="5"/>
      <c r="C110" s="5"/>
      <c r="D110" s="79"/>
      <c r="E110" s="5"/>
      <c r="F110" s="5"/>
      <c r="G110" s="5"/>
      <c r="H110" s="5"/>
      <c r="I110" s="5"/>
      <c r="J110" s="5"/>
      <c r="K110" s="5"/>
      <c r="L110" s="5"/>
      <c r="M110" s="79"/>
      <c r="N110" s="79"/>
      <c r="O110" s="5"/>
      <c r="P110" s="79"/>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row>
    <row r="111" spans="1:42" ht="15.75" customHeight="1">
      <c r="A111" s="5"/>
      <c r="B111" s="5"/>
      <c r="C111" s="5"/>
      <c r="D111" s="79"/>
      <c r="E111" s="5"/>
      <c r="F111" s="5"/>
      <c r="G111" s="5"/>
      <c r="H111" s="5"/>
      <c r="I111" s="5"/>
      <c r="J111" s="5"/>
      <c r="K111" s="5"/>
      <c r="L111" s="5"/>
      <c r="M111" s="79"/>
      <c r="N111" s="79"/>
      <c r="O111" s="5"/>
      <c r="P111" s="79"/>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row>
    <row r="112" spans="1:42" ht="15.75" customHeight="1">
      <c r="A112" s="5"/>
      <c r="B112" s="5"/>
      <c r="C112" s="5"/>
      <c r="D112" s="79"/>
      <c r="E112" s="5"/>
      <c r="F112" s="5"/>
      <c r="G112" s="5"/>
      <c r="H112" s="5"/>
      <c r="I112" s="5"/>
      <c r="J112" s="5"/>
      <c r="K112" s="5"/>
      <c r="L112" s="5"/>
      <c r="M112" s="79"/>
      <c r="N112" s="79"/>
      <c r="O112" s="5"/>
      <c r="P112" s="79"/>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row>
    <row r="113" spans="1:42" ht="15.75" customHeight="1">
      <c r="A113" s="5"/>
      <c r="B113" s="5"/>
      <c r="C113" s="5"/>
      <c r="D113" s="79"/>
      <c r="E113" s="5"/>
      <c r="F113" s="5"/>
      <c r="G113" s="5"/>
      <c r="H113" s="5"/>
      <c r="I113" s="5"/>
      <c r="J113" s="5"/>
      <c r="K113" s="5"/>
      <c r="L113" s="5"/>
      <c r="M113" s="79"/>
      <c r="N113" s="79"/>
      <c r="O113" s="5"/>
      <c r="P113" s="79"/>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row>
    <row r="114" spans="1:42" ht="15.75" customHeight="1">
      <c r="A114" s="5"/>
      <c r="B114" s="5"/>
      <c r="C114" s="5"/>
      <c r="D114" s="79"/>
      <c r="E114" s="5"/>
      <c r="F114" s="5"/>
      <c r="G114" s="5"/>
      <c r="H114" s="5"/>
      <c r="I114" s="5"/>
      <c r="J114" s="5"/>
      <c r="K114" s="5"/>
      <c r="L114" s="5"/>
      <c r="M114" s="79"/>
      <c r="N114" s="79"/>
      <c r="O114" s="5"/>
      <c r="P114" s="79"/>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row>
    <row r="115" spans="1:42" ht="15.75" customHeight="1">
      <c r="A115" s="5"/>
      <c r="B115" s="5"/>
      <c r="C115" s="5"/>
      <c r="D115" s="79"/>
      <c r="E115" s="5"/>
      <c r="F115" s="5"/>
      <c r="G115" s="5"/>
      <c r="H115" s="5"/>
      <c r="I115" s="5"/>
      <c r="J115" s="5"/>
      <c r="K115" s="5"/>
      <c r="L115" s="5"/>
      <c r="M115" s="79"/>
      <c r="N115" s="79"/>
      <c r="O115" s="5"/>
      <c r="P115" s="79"/>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row>
    <row r="116" spans="1:42" ht="15.75" customHeight="1">
      <c r="A116" s="5"/>
      <c r="B116" s="5"/>
      <c r="C116" s="5"/>
      <c r="D116" s="79"/>
      <c r="E116" s="5"/>
      <c r="F116" s="5"/>
      <c r="G116" s="5"/>
      <c r="H116" s="5"/>
      <c r="I116" s="5"/>
      <c r="J116" s="5"/>
      <c r="K116" s="5"/>
      <c r="L116" s="5"/>
      <c r="M116" s="79"/>
      <c r="N116" s="79"/>
      <c r="O116" s="5"/>
      <c r="P116" s="79"/>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row>
    <row r="117" spans="1:42" ht="15.75" customHeight="1">
      <c r="A117" s="5"/>
      <c r="B117" s="5"/>
      <c r="C117" s="5"/>
      <c r="D117" s="79"/>
      <c r="E117" s="5"/>
      <c r="F117" s="5"/>
      <c r="G117" s="5"/>
      <c r="H117" s="5"/>
      <c r="I117" s="5"/>
      <c r="J117" s="5"/>
      <c r="K117" s="5"/>
      <c r="L117" s="5"/>
      <c r="M117" s="79"/>
      <c r="N117" s="79"/>
      <c r="O117" s="5"/>
      <c r="P117" s="79"/>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row>
    <row r="118" spans="1:42" ht="15.75" customHeight="1">
      <c r="A118" s="5"/>
      <c r="B118" s="5"/>
      <c r="C118" s="5"/>
      <c r="D118" s="79"/>
      <c r="E118" s="5"/>
      <c r="F118" s="5"/>
      <c r="G118" s="5"/>
      <c r="H118" s="5"/>
      <c r="I118" s="5"/>
      <c r="J118" s="5"/>
      <c r="K118" s="5"/>
      <c r="L118" s="5"/>
      <c r="M118" s="79"/>
      <c r="N118" s="79"/>
      <c r="O118" s="5"/>
      <c r="P118" s="79"/>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row>
    <row r="119" spans="1:42" ht="15.75" customHeight="1">
      <c r="A119" s="5"/>
      <c r="B119" s="5"/>
      <c r="C119" s="5"/>
      <c r="D119" s="79"/>
      <c r="E119" s="5"/>
      <c r="F119" s="5"/>
      <c r="G119" s="5"/>
      <c r="H119" s="5"/>
      <c r="I119" s="5"/>
      <c r="J119" s="5"/>
      <c r="K119" s="5"/>
      <c r="L119" s="5"/>
      <c r="M119" s="79"/>
      <c r="N119" s="79"/>
      <c r="O119" s="5"/>
      <c r="P119" s="79"/>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row>
    <row r="120" spans="1:42" ht="15.75" customHeight="1">
      <c r="A120" s="5"/>
      <c r="B120" s="5"/>
      <c r="C120" s="5"/>
      <c r="D120" s="79"/>
      <c r="E120" s="5"/>
      <c r="F120" s="5"/>
      <c r="G120" s="5"/>
      <c r="H120" s="5"/>
      <c r="I120" s="5"/>
      <c r="J120" s="5"/>
      <c r="K120" s="5"/>
      <c r="L120" s="5"/>
      <c r="M120" s="79"/>
      <c r="N120" s="79"/>
      <c r="O120" s="5"/>
      <c r="P120" s="79"/>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row>
    <row r="121" spans="1:42" ht="15.75" customHeight="1">
      <c r="A121" s="5"/>
      <c r="B121" s="5"/>
      <c r="C121" s="5"/>
      <c r="D121" s="79"/>
      <c r="E121" s="5"/>
      <c r="F121" s="5"/>
      <c r="G121" s="5"/>
      <c r="H121" s="5"/>
      <c r="I121" s="5"/>
      <c r="J121" s="5"/>
      <c r="K121" s="5"/>
      <c r="L121" s="5"/>
      <c r="M121" s="79"/>
      <c r="N121" s="79"/>
      <c r="O121" s="5"/>
      <c r="P121" s="79"/>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row>
    <row r="122" spans="1:42" ht="15.75" customHeight="1">
      <c r="A122" s="5"/>
      <c r="B122" s="5"/>
      <c r="C122" s="5"/>
      <c r="D122" s="79"/>
      <c r="E122" s="5"/>
      <c r="F122" s="5"/>
      <c r="G122" s="5"/>
      <c r="H122" s="5"/>
      <c r="I122" s="5"/>
      <c r="J122" s="5"/>
      <c r="K122" s="5"/>
      <c r="L122" s="5"/>
      <c r="M122" s="79"/>
      <c r="N122" s="79"/>
      <c r="O122" s="5"/>
      <c r="P122" s="79"/>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row>
    <row r="123" spans="1:42" ht="15.75" customHeight="1">
      <c r="A123" s="5"/>
      <c r="B123" s="5"/>
      <c r="C123" s="5"/>
      <c r="D123" s="79"/>
      <c r="E123" s="5"/>
      <c r="F123" s="5"/>
      <c r="G123" s="5"/>
      <c r="H123" s="5"/>
      <c r="I123" s="5"/>
      <c r="J123" s="5"/>
      <c r="K123" s="5"/>
      <c r="L123" s="5"/>
      <c r="M123" s="79"/>
      <c r="N123" s="79"/>
      <c r="O123" s="5"/>
      <c r="P123" s="79"/>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row>
    <row r="124" spans="1:42" ht="15.75" customHeight="1">
      <c r="A124" s="5"/>
      <c r="B124" s="5"/>
      <c r="C124" s="5"/>
      <c r="D124" s="79"/>
      <c r="E124" s="5"/>
      <c r="F124" s="5"/>
      <c r="G124" s="5"/>
      <c r="H124" s="5"/>
      <c r="I124" s="5"/>
      <c r="J124" s="5"/>
      <c r="K124" s="5"/>
      <c r="L124" s="5"/>
      <c r="M124" s="79"/>
      <c r="N124" s="79"/>
      <c r="O124" s="5"/>
      <c r="P124" s="79"/>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row>
    <row r="125" spans="1:42" ht="15.75" customHeight="1">
      <c r="A125" s="5"/>
      <c r="B125" s="5"/>
      <c r="C125" s="5"/>
      <c r="D125" s="79"/>
      <c r="E125" s="5"/>
      <c r="F125" s="5"/>
      <c r="G125" s="5"/>
      <c r="H125" s="5"/>
      <c r="I125" s="5"/>
      <c r="J125" s="5"/>
      <c r="K125" s="5"/>
      <c r="L125" s="5"/>
      <c r="M125" s="79"/>
      <c r="N125" s="79"/>
      <c r="O125" s="5"/>
      <c r="P125" s="79"/>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row>
    <row r="126" spans="1:42" ht="15.75" customHeight="1">
      <c r="A126" s="5"/>
      <c r="B126" s="5"/>
      <c r="C126" s="5"/>
      <c r="D126" s="79"/>
      <c r="E126" s="5"/>
      <c r="F126" s="5"/>
      <c r="G126" s="5"/>
      <c r="H126" s="5"/>
      <c r="I126" s="5"/>
      <c r="J126" s="5"/>
      <c r="K126" s="5"/>
      <c r="L126" s="5"/>
      <c r="M126" s="79"/>
      <c r="N126" s="79"/>
      <c r="O126" s="5"/>
      <c r="P126" s="79"/>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row>
    <row r="127" spans="1:42" ht="15.75" customHeight="1">
      <c r="A127" s="5"/>
      <c r="B127" s="5"/>
      <c r="C127" s="5"/>
      <c r="D127" s="79"/>
      <c r="E127" s="5"/>
      <c r="F127" s="5"/>
      <c r="G127" s="5"/>
      <c r="H127" s="5"/>
      <c r="I127" s="5"/>
      <c r="J127" s="5"/>
      <c r="K127" s="5"/>
      <c r="L127" s="5"/>
      <c r="M127" s="79"/>
      <c r="N127" s="79"/>
      <c r="O127" s="5"/>
      <c r="P127" s="79"/>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row>
    <row r="128" spans="1:42" ht="15.75" customHeight="1">
      <c r="A128" s="5"/>
      <c r="B128" s="5"/>
      <c r="C128" s="5"/>
      <c r="D128" s="79"/>
      <c r="E128" s="5"/>
      <c r="F128" s="5"/>
      <c r="G128" s="5"/>
      <c r="H128" s="5"/>
      <c r="I128" s="5"/>
      <c r="J128" s="5"/>
      <c r="K128" s="5"/>
      <c r="L128" s="5"/>
      <c r="M128" s="79"/>
      <c r="N128" s="79"/>
      <c r="O128" s="5"/>
      <c r="P128" s="79"/>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row>
    <row r="129" spans="1:42" ht="15.75" customHeight="1">
      <c r="A129" s="5"/>
      <c r="B129" s="5"/>
      <c r="C129" s="5"/>
      <c r="D129" s="79"/>
      <c r="E129" s="5"/>
      <c r="F129" s="5"/>
      <c r="G129" s="5"/>
      <c r="H129" s="5"/>
      <c r="I129" s="5"/>
      <c r="J129" s="5"/>
      <c r="K129" s="5"/>
      <c r="L129" s="5"/>
      <c r="M129" s="79"/>
      <c r="N129" s="79"/>
      <c r="O129" s="5"/>
      <c r="P129" s="79"/>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row>
    <row r="130" spans="1:42" ht="15.75" customHeight="1">
      <c r="A130" s="5"/>
      <c r="B130" s="5"/>
      <c r="C130" s="5"/>
      <c r="D130" s="79"/>
      <c r="E130" s="5"/>
      <c r="F130" s="5"/>
      <c r="G130" s="5"/>
      <c r="H130" s="5"/>
      <c r="I130" s="5"/>
      <c r="J130" s="5"/>
      <c r="K130" s="5"/>
      <c r="L130" s="5"/>
      <c r="M130" s="79"/>
      <c r="N130" s="79"/>
      <c r="O130" s="5"/>
      <c r="P130" s="79"/>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row>
    <row r="131" spans="1:42" ht="15.75" customHeight="1">
      <c r="A131" s="5"/>
      <c r="B131" s="5"/>
      <c r="C131" s="5"/>
      <c r="D131" s="79"/>
      <c r="E131" s="5"/>
      <c r="F131" s="5"/>
      <c r="G131" s="5"/>
      <c r="H131" s="5"/>
      <c r="I131" s="5"/>
      <c r="J131" s="5"/>
      <c r="K131" s="5"/>
      <c r="L131" s="5"/>
      <c r="M131" s="79"/>
      <c r="N131" s="79"/>
      <c r="O131" s="5"/>
      <c r="P131" s="79"/>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row>
    <row r="132" spans="1:42" ht="15.75" customHeight="1">
      <c r="A132" s="5"/>
      <c r="B132" s="5"/>
      <c r="C132" s="5"/>
      <c r="D132" s="79"/>
      <c r="E132" s="5"/>
      <c r="F132" s="5"/>
      <c r="G132" s="5"/>
      <c r="H132" s="5"/>
      <c r="I132" s="5"/>
      <c r="J132" s="5"/>
      <c r="K132" s="5"/>
      <c r="L132" s="5"/>
      <c r="M132" s="79"/>
      <c r="N132" s="79"/>
      <c r="O132" s="5"/>
      <c r="P132" s="79"/>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row>
    <row r="133" spans="1:42" ht="15.75" customHeight="1">
      <c r="A133" s="5"/>
      <c r="B133" s="5"/>
      <c r="C133" s="5"/>
      <c r="D133" s="79"/>
      <c r="E133" s="5"/>
      <c r="F133" s="5"/>
      <c r="G133" s="5"/>
      <c r="H133" s="5"/>
      <c r="I133" s="5"/>
      <c r="J133" s="5"/>
      <c r="K133" s="5"/>
      <c r="L133" s="5"/>
      <c r="M133" s="79"/>
      <c r="N133" s="79"/>
      <c r="O133" s="5"/>
      <c r="P133" s="79"/>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row>
    <row r="134" spans="1:42" ht="15.75" customHeight="1">
      <c r="A134" s="5"/>
      <c r="B134" s="5"/>
      <c r="C134" s="5"/>
      <c r="D134" s="79"/>
      <c r="E134" s="5"/>
      <c r="F134" s="5"/>
      <c r="G134" s="5"/>
      <c r="H134" s="5"/>
      <c r="I134" s="5"/>
      <c r="J134" s="5"/>
      <c r="K134" s="5"/>
      <c r="L134" s="5"/>
      <c r="M134" s="79"/>
      <c r="N134" s="79"/>
      <c r="O134" s="5"/>
      <c r="P134" s="79"/>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row>
    <row r="135" spans="1:42" ht="15.75" customHeight="1">
      <c r="A135" s="5"/>
      <c r="B135" s="5"/>
      <c r="C135" s="5"/>
      <c r="D135" s="79"/>
      <c r="E135" s="5"/>
      <c r="F135" s="5"/>
      <c r="G135" s="5"/>
      <c r="H135" s="5"/>
      <c r="I135" s="5"/>
      <c r="J135" s="5"/>
      <c r="K135" s="5"/>
      <c r="L135" s="5"/>
      <c r="M135" s="79"/>
      <c r="N135" s="79"/>
      <c r="O135" s="5"/>
      <c r="P135" s="79"/>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row>
    <row r="136" spans="1:42" ht="15.75" customHeight="1">
      <c r="A136" s="5"/>
      <c r="B136" s="5"/>
      <c r="C136" s="5"/>
      <c r="D136" s="79"/>
      <c r="E136" s="5"/>
      <c r="F136" s="5"/>
      <c r="G136" s="5"/>
      <c r="H136" s="5"/>
      <c r="I136" s="5"/>
      <c r="J136" s="5"/>
      <c r="K136" s="5"/>
      <c r="L136" s="5"/>
      <c r="M136" s="79"/>
      <c r="N136" s="79"/>
      <c r="O136" s="5"/>
      <c r="P136" s="79"/>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row>
    <row r="137" spans="1:42" ht="15.75" customHeight="1">
      <c r="A137" s="5"/>
      <c r="B137" s="5"/>
      <c r="C137" s="5"/>
      <c r="D137" s="79"/>
      <c r="E137" s="5"/>
      <c r="F137" s="5"/>
      <c r="G137" s="5"/>
      <c r="H137" s="5"/>
      <c r="I137" s="5"/>
      <c r="J137" s="5"/>
      <c r="K137" s="5"/>
      <c r="L137" s="5"/>
      <c r="M137" s="79"/>
      <c r="N137" s="79"/>
      <c r="O137" s="5"/>
      <c r="P137" s="79"/>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row>
    <row r="138" spans="1:42" ht="15.75" customHeight="1">
      <c r="A138" s="5"/>
      <c r="B138" s="5"/>
      <c r="C138" s="5"/>
      <c r="D138" s="79"/>
      <c r="E138" s="5"/>
      <c r="F138" s="5"/>
      <c r="G138" s="5"/>
      <c r="H138" s="5"/>
      <c r="I138" s="5"/>
      <c r="J138" s="5"/>
      <c r="K138" s="5"/>
      <c r="L138" s="5"/>
      <c r="M138" s="79"/>
      <c r="N138" s="79"/>
      <c r="O138" s="5"/>
      <c r="P138" s="79"/>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row>
    <row r="139" spans="1:42" ht="15.75" customHeight="1">
      <c r="A139" s="5"/>
      <c r="B139" s="5"/>
      <c r="C139" s="5"/>
      <c r="D139" s="79"/>
      <c r="E139" s="5"/>
      <c r="F139" s="5"/>
      <c r="G139" s="5"/>
      <c r="H139" s="5"/>
      <c r="I139" s="5"/>
      <c r="J139" s="5"/>
      <c r="K139" s="5"/>
      <c r="L139" s="5"/>
      <c r="M139" s="79"/>
      <c r="N139" s="79"/>
      <c r="O139" s="5"/>
      <c r="P139" s="79"/>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row>
    <row r="140" spans="1:42" ht="15.75" customHeight="1">
      <c r="A140" s="5"/>
      <c r="B140" s="5"/>
      <c r="C140" s="5"/>
      <c r="D140" s="79"/>
      <c r="E140" s="5"/>
      <c r="F140" s="5"/>
      <c r="G140" s="5"/>
      <c r="H140" s="5"/>
      <c r="I140" s="5"/>
      <c r="J140" s="5"/>
      <c r="K140" s="5"/>
      <c r="L140" s="5"/>
      <c r="M140" s="79"/>
      <c r="N140" s="79"/>
      <c r="O140" s="5"/>
      <c r="P140" s="79"/>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row>
    <row r="141" spans="1:42" ht="15.75" customHeight="1">
      <c r="A141" s="5"/>
      <c r="B141" s="5"/>
      <c r="C141" s="5"/>
      <c r="D141" s="79"/>
      <c r="E141" s="5"/>
      <c r="F141" s="5"/>
      <c r="G141" s="5"/>
      <c r="H141" s="5"/>
      <c r="I141" s="5"/>
      <c r="J141" s="5"/>
      <c r="K141" s="5"/>
      <c r="L141" s="5"/>
      <c r="M141" s="79"/>
      <c r="N141" s="79"/>
      <c r="O141" s="5"/>
      <c r="P141" s="79"/>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row>
    <row r="142" spans="1:42" ht="15.75" customHeight="1">
      <c r="A142" s="5"/>
      <c r="B142" s="5"/>
      <c r="C142" s="5"/>
      <c r="D142" s="79"/>
      <c r="E142" s="5"/>
      <c r="F142" s="5"/>
      <c r="G142" s="5"/>
      <c r="H142" s="5"/>
      <c r="I142" s="5"/>
      <c r="J142" s="5"/>
      <c r="K142" s="5"/>
      <c r="L142" s="5"/>
      <c r="M142" s="79"/>
      <c r="N142" s="79"/>
      <c r="O142" s="5"/>
      <c r="P142" s="79"/>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row>
    <row r="143" spans="1:42" ht="15.75" customHeight="1">
      <c r="A143" s="5"/>
      <c r="B143" s="5"/>
      <c r="C143" s="5"/>
      <c r="D143" s="79"/>
      <c r="E143" s="5"/>
      <c r="F143" s="5"/>
      <c r="G143" s="5"/>
      <c r="H143" s="5"/>
      <c r="I143" s="5"/>
      <c r="J143" s="5"/>
      <c r="K143" s="5"/>
      <c r="L143" s="5"/>
      <c r="M143" s="79"/>
      <c r="N143" s="79"/>
      <c r="O143" s="5"/>
      <c r="P143" s="79"/>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row>
    <row r="144" spans="1:42" ht="15.75" customHeight="1">
      <c r="A144" s="5"/>
      <c r="B144" s="5"/>
      <c r="C144" s="5"/>
      <c r="D144" s="79"/>
      <c r="E144" s="5"/>
      <c r="F144" s="5"/>
      <c r="G144" s="5"/>
      <c r="H144" s="5"/>
      <c r="I144" s="5"/>
      <c r="J144" s="5"/>
      <c r="K144" s="5"/>
      <c r="L144" s="5"/>
      <c r="M144" s="79"/>
      <c r="N144" s="79"/>
      <c r="O144" s="5"/>
      <c r="P144" s="79"/>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row>
    <row r="145" spans="1:42" ht="15.75" customHeight="1">
      <c r="A145" s="5"/>
      <c r="B145" s="5"/>
      <c r="C145" s="5"/>
      <c r="D145" s="79"/>
      <c r="E145" s="5"/>
      <c r="F145" s="5"/>
      <c r="G145" s="5"/>
      <c r="H145" s="5"/>
      <c r="I145" s="5"/>
      <c r="J145" s="5"/>
      <c r="K145" s="5"/>
      <c r="L145" s="5"/>
      <c r="M145" s="79"/>
      <c r="N145" s="79"/>
      <c r="O145" s="5"/>
      <c r="P145" s="79"/>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row>
    <row r="146" spans="1:42" ht="15.75" customHeight="1">
      <c r="A146" s="5"/>
      <c r="B146" s="5"/>
      <c r="C146" s="5"/>
      <c r="D146" s="79"/>
      <c r="E146" s="5"/>
      <c r="F146" s="5"/>
      <c r="G146" s="5"/>
      <c r="H146" s="5"/>
      <c r="I146" s="5"/>
      <c r="J146" s="5"/>
      <c r="K146" s="5"/>
      <c r="L146" s="5"/>
      <c r="M146" s="79"/>
      <c r="N146" s="79"/>
      <c r="O146" s="5"/>
      <c r="P146" s="79"/>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row>
    <row r="147" spans="1:42" ht="15.75" customHeight="1">
      <c r="A147" s="5"/>
      <c r="B147" s="5"/>
      <c r="C147" s="5"/>
      <c r="D147" s="79"/>
      <c r="E147" s="5"/>
      <c r="F147" s="5"/>
      <c r="G147" s="5"/>
      <c r="H147" s="5"/>
      <c r="I147" s="5"/>
      <c r="J147" s="5"/>
      <c r="K147" s="5"/>
      <c r="L147" s="5"/>
      <c r="M147" s="79"/>
      <c r="N147" s="79"/>
      <c r="O147" s="5"/>
      <c r="P147" s="79"/>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row>
    <row r="148" spans="1:42" ht="15.75" customHeight="1">
      <c r="A148" s="5"/>
      <c r="B148" s="5"/>
      <c r="C148" s="5"/>
      <c r="D148" s="79"/>
      <c r="E148" s="5"/>
      <c r="F148" s="5"/>
      <c r="G148" s="5"/>
      <c r="H148" s="5"/>
      <c r="I148" s="5"/>
      <c r="J148" s="5"/>
      <c r="K148" s="5"/>
      <c r="L148" s="5"/>
      <c r="M148" s="79"/>
      <c r="N148" s="79"/>
      <c r="O148" s="5"/>
      <c r="P148" s="79"/>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row>
    <row r="149" spans="1:42" ht="15.75" customHeight="1">
      <c r="A149" s="5"/>
      <c r="B149" s="5"/>
      <c r="C149" s="5"/>
      <c r="D149" s="79"/>
      <c r="E149" s="5"/>
      <c r="F149" s="5"/>
      <c r="G149" s="5"/>
      <c r="H149" s="5"/>
      <c r="I149" s="5"/>
      <c r="J149" s="5"/>
      <c r="K149" s="5"/>
      <c r="L149" s="5"/>
      <c r="M149" s="79"/>
      <c r="N149" s="79"/>
      <c r="O149" s="5"/>
      <c r="P149" s="79"/>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row>
    <row r="150" spans="1:42" ht="15.75" customHeight="1">
      <c r="A150" s="5"/>
      <c r="B150" s="5"/>
      <c r="C150" s="5"/>
      <c r="D150" s="79"/>
      <c r="E150" s="5"/>
      <c r="F150" s="5"/>
      <c r="G150" s="5"/>
      <c r="H150" s="5"/>
      <c r="I150" s="5"/>
      <c r="J150" s="5"/>
      <c r="K150" s="5"/>
      <c r="L150" s="5"/>
      <c r="M150" s="79"/>
      <c r="N150" s="79"/>
      <c r="O150" s="5"/>
      <c r="P150" s="79"/>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row>
    <row r="151" spans="1:42" ht="15.75" customHeight="1">
      <c r="A151" s="5"/>
      <c r="B151" s="5"/>
      <c r="C151" s="5"/>
      <c r="D151" s="79"/>
      <c r="E151" s="5"/>
      <c r="F151" s="5"/>
      <c r="G151" s="5"/>
      <c r="H151" s="5"/>
      <c r="I151" s="5"/>
      <c r="J151" s="5"/>
      <c r="K151" s="5"/>
      <c r="L151" s="5"/>
      <c r="M151" s="79"/>
      <c r="N151" s="79"/>
      <c r="O151" s="5"/>
      <c r="P151" s="79"/>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row>
    <row r="152" spans="1:42" ht="15.75" customHeight="1">
      <c r="A152" s="5"/>
      <c r="B152" s="5"/>
      <c r="C152" s="5"/>
      <c r="D152" s="79"/>
      <c r="E152" s="5"/>
      <c r="F152" s="5"/>
      <c r="G152" s="5"/>
      <c r="H152" s="5"/>
      <c r="I152" s="5"/>
      <c r="J152" s="5"/>
      <c r="K152" s="5"/>
      <c r="L152" s="5"/>
      <c r="M152" s="79"/>
      <c r="N152" s="79"/>
      <c r="O152" s="5"/>
      <c r="P152" s="79"/>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row>
    <row r="153" spans="1:42" ht="15.75" customHeight="1">
      <c r="A153" s="5"/>
      <c r="B153" s="5"/>
      <c r="C153" s="5"/>
      <c r="D153" s="79"/>
      <c r="E153" s="5"/>
      <c r="F153" s="5"/>
      <c r="G153" s="5"/>
      <c r="H153" s="5"/>
      <c r="I153" s="5"/>
      <c r="J153" s="5"/>
      <c r="K153" s="5"/>
      <c r="L153" s="5"/>
      <c r="M153" s="79"/>
      <c r="N153" s="79"/>
      <c r="O153" s="5"/>
      <c r="P153" s="79"/>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row>
    <row r="154" spans="1:42" ht="15.75" customHeight="1">
      <c r="A154" s="5"/>
      <c r="B154" s="5"/>
      <c r="C154" s="5"/>
      <c r="D154" s="79"/>
      <c r="E154" s="5"/>
      <c r="F154" s="5"/>
      <c r="G154" s="5"/>
      <c r="H154" s="5"/>
      <c r="I154" s="5"/>
      <c r="J154" s="5"/>
      <c r="K154" s="5"/>
      <c r="L154" s="5"/>
      <c r="M154" s="79"/>
      <c r="N154" s="79"/>
      <c r="O154" s="5"/>
      <c r="P154" s="79"/>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row>
    <row r="155" spans="1:42" ht="15.75" customHeight="1">
      <c r="A155" s="5"/>
      <c r="B155" s="5"/>
      <c r="C155" s="5"/>
      <c r="D155" s="79"/>
      <c r="E155" s="5"/>
      <c r="F155" s="5"/>
      <c r="G155" s="5"/>
      <c r="H155" s="5"/>
      <c r="I155" s="5"/>
      <c r="J155" s="5"/>
      <c r="K155" s="5"/>
      <c r="L155" s="5"/>
      <c r="M155" s="79"/>
      <c r="N155" s="79"/>
      <c r="O155" s="5"/>
      <c r="P155" s="79"/>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row>
    <row r="156" spans="1:42" ht="15.75" customHeight="1">
      <c r="A156" s="5"/>
      <c r="B156" s="5"/>
      <c r="C156" s="5"/>
      <c r="D156" s="79"/>
      <c r="E156" s="5"/>
      <c r="F156" s="5"/>
      <c r="G156" s="5"/>
      <c r="H156" s="5"/>
      <c r="I156" s="5"/>
      <c r="J156" s="5"/>
      <c r="K156" s="5"/>
      <c r="L156" s="5"/>
      <c r="M156" s="79"/>
      <c r="N156" s="79"/>
      <c r="O156" s="5"/>
      <c r="P156" s="79"/>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row>
    <row r="157" spans="1:42" ht="15.75" customHeight="1">
      <c r="A157" s="5"/>
      <c r="B157" s="5"/>
      <c r="C157" s="5"/>
      <c r="D157" s="79"/>
      <c r="E157" s="5"/>
      <c r="F157" s="5"/>
      <c r="G157" s="5"/>
      <c r="H157" s="5"/>
      <c r="I157" s="5"/>
      <c r="J157" s="5"/>
      <c r="K157" s="5"/>
      <c r="L157" s="5"/>
      <c r="M157" s="79"/>
      <c r="N157" s="79"/>
      <c r="O157" s="5"/>
      <c r="P157" s="79"/>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row>
    <row r="158" spans="1:42" ht="15.75" customHeight="1">
      <c r="A158" s="5"/>
      <c r="B158" s="5"/>
      <c r="C158" s="5"/>
      <c r="D158" s="79"/>
      <c r="E158" s="5"/>
      <c r="F158" s="5"/>
      <c r="G158" s="5"/>
      <c r="H158" s="5"/>
      <c r="I158" s="5"/>
      <c r="J158" s="5"/>
      <c r="K158" s="5"/>
      <c r="L158" s="5"/>
      <c r="M158" s="79"/>
      <c r="N158" s="79"/>
      <c r="O158" s="5"/>
      <c r="P158" s="79"/>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row>
    <row r="159" spans="1:42" ht="15.75" customHeight="1">
      <c r="A159" s="5"/>
      <c r="B159" s="5"/>
      <c r="C159" s="5"/>
      <c r="D159" s="79"/>
      <c r="E159" s="5"/>
      <c r="F159" s="5"/>
      <c r="G159" s="5"/>
      <c r="H159" s="5"/>
      <c r="I159" s="5"/>
      <c r="J159" s="5"/>
      <c r="K159" s="5"/>
      <c r="L159" s="5"/>
      <c r="M159" s="79"/>
      <c r="N159" s="79"/>
      <c r="O159" s="5"/>
      <c r="P159" s="79"/>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row>
    <row r="160" spans="1:42" ht="15.75" customHeight="1">
      <c r="A160" s="5"/>
      <c r="B160" s="5"/>
      <c r="C160" s="5"/>
      <c r="D160" s="79"/>
      <c r="E160" s="5"/>
      <c r="F160" s="5"/>
      <c r="G160" s="5"/>
      <c r="H160" s="5"/>
      <c r="I160" s="5"/>
      <c r="J160" s="5"/>
      <c r="K160" s="5"/>
      <c r="L160" s="5"/>
      <c r="M160" s="79"/>
      <c r="N160" s="79"/>
      <c r="O160" s="5"/>
      <c r="P160" s="79"/>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row>
    <row r="161" spans="1:42" ht="15.75" customHeight="1">
      <c r="A161" s="5"/>
      <c r="B161" s="5"/>
      <c r="C161" s="5"/>
      <c r="D161" s="79"/>
      <c r="E161" s="5"/>
      <c r="F161" s="5"/>
      <c r="G161" s="5"/>
      <c r="H161" s="5"/>
      <c r="I161" s="5"/>
      <c r="J161" s="5"/>
      <c r="K161" s="5"/>
      <c r="L161" s="5"/>
      <c r="M161" s="79"/>
      <c r="N161" s="79"/>
      <c r="O161" s="5"/>
      <c r="P161" s="79"/>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row>
    <row r="162" spans="1:42" ht="15.75" customHeight="1">
      <c r="A162" s="5"/>
      <c r="B162" s="5"/>
      <c r="C162" s="5"/>
      <c r="D162" s="79"/>
      <c r="E162" s="5"/>
      <c r="F162" s="5"/>
      <c r="G162" s="5"/>
      <c r="H162" s="5"/>
      <c r="I162" s="5"/>
      <c r="J162" s="5"/>
      <c r="K162" s="5"/>
      <c r="L162" s="5"/>
      <c r="M162" s="79"/>
      <c r="N162" s="79"/>
      <c r="O162" s="5"/>
      <c r="P162" s="79"/>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row>
    <row r="163" spans="1:42" ht="15.75" customHeight="1">
      <c r="A163" s="5"/>
      <c r="B163" s="5"/>
      <c r="C163" s="5"/>
      <c r="D163" s="79"/>
      <c r="E163" s="5"/>
      <c r="F163" s="5"/>
      <c r="G163" s="5"/>
      <c r="H163" s="5"/>
      <c r="I163" s="5"/>
      <c r="J163" s="5"/>
      <c r="K163" s="5"/>
      <c r="L163" s="5"/>
      <c r="M163" s="79"/>
      <c r="N163" s="79"/>
      <c r="O163" s="5"/>
      <c r="P163" s="79"/>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row>
    <row r="164" spans="1:42" ht="15.75" customHeight="1">
      <c r="A164" s="5"/>
      <c r="B164" s="5"/>
      <c r="C164" s="5"/>
      <c r="D164" s="79"/>
      <c r="E164" s="5"/>
      <c r="F164" s="5"/>
      <c r="G164" s="5"/>
      <c r="H164" s="5"/>
      <c r="I164" s="5"/>
      <c r="J164" s="5"/>
      <c r="K164" s="5"/>
      <c r="L164" s="5"/>
      <c r="M164" s="79"/>
      <c r="N164" s="79"/>
      <c r="O164" s="5"/>
      <c r="P164" s="79"/>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row>
    <row r="165" spans="1:42" ht="15.75" customHeight="1">
      <c r="A165" s="5"/>
      <c r="B165" s="5"/>
      <c r="C165" s="5"/>
      <c r="D165" s="79"/>
      <c r="E165" s="5"/>
      <c r="F165" s="5"/>
      <c r="G165" s="5"/>
      <c r="H165" s="5"/>
      <c r="I165" s="5"/>
      <c r="J165" s="5"/>
      <c r="K165" s="5"/>
      <c r="L165" s="5"/>
      <c r="M165" s="79"/>
      <c r="N165" s="79"/>
      <c r="O165" s="5"/>
      <c r="P165" s="79"/>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row>
    <row r="166" spans="1:42" ht="15.75" customHeight="1">
      <c r="A166" s="5"/>
      <c r="B166" s="5"/>
      <c r="C166" s="5"/>
      <c r="D166" s="79"/>
      <c r="E166" s="5"/>
      <c r="F166" s="5"/>
      <c r="G166" s="5"/>
      <c r="H166" s="5"/>
      <c r="I166" s="5"/>
      <c r="J166" s="5"/>
      <c r="K166" s="5"/>
      <c r="L166" s="5"/>
      <c r="M166" s="79"/>
      <c r="N166" s="79"/>
      <c r="O166" s="5"/>
      <c r="P166" s="79"/>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row>
    <row r="167" spans="1:42" ht="15.75" customHeight="1">
      <c r="A167" s="5"/>
      <c r="B167" s="5"/>
      <c r="C167" s="5"/>
      <c r="D167" s="79"/>
      <c r="E167" s="5"/>
      <c r="F167" s="5"/>
      <c r="G167" s="5"/>
      <c r="H167" s="5"/>
      <c r="I167" s="5"/>
      <c r="J167" s="5"/>
      <c r="K167" s="5"/>
      <c r="L167" s="5"/>
      <c r="M167" s="79"/>
      <c r="N167" s="79"/>
      <c r="O167" s="5"/>
      <c r="P167" s="79"/>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row>
    <row r="168" spans="1:42" ht="15.75" customHeight="1">
      <c r="A168" s="5"/>
      <c r="B168" s="5"/>
      <c r="C168" s="5"/>
      <c r="D168" s="79"/>
      <c r="E168" s="5"/>
      <c r="F168" s="5"/>
      <c r="G168" s="5"/>
      <c r="H168" s="5"/>
      <c r="I168" s="5"/>
      <c r="J168" s="5"/>
      <c r="K168" s="5"/>
      <c r="L168" s="5"/>
      <c r="M168" s="79"/>
      <c r="N168" s="79"/>
      <c r="O168" s="5"/>
      <c r="P168" s="79"/>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row>
    <row r="169" spans="1:42" ht="15.75" customHeight="1">
      <c r="A169" s="5"/>
      <c r="B169" s="5"/>
      <c r="C169" s="5"/>
      <c r="D169" s="79"/>
      <c r="E169" s="5"/>
      <c r="F169" s="5"/>
      <c r="G169" s="5"/>
      <c r="H169" s="5"/>
      <c r="I169" s="5"/>
      <c r="J169" s="5"/>
      <c r="K169" s="5"/>
      <c r="L169" s="5"/>
      <c r="M169" s="79"/>
      <c r="N169" s="79"/>
      <c r="O169" s="5"/>
      <c r="P169" s="79"/>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row>
    <row r="170" spans="1:42" ht="15.75" customHeight="1">
      <c r="A170" s="5"/>
      <c r="B170" s="5"/>
      <c r="C170" s="5"/>
      <c r="D170" s="79"/>
      <c r="E170" s="5"/>
      <c r="F170" s="5"/>
      <c r="G170" s="5"/>
      <c r="H170" s="5"/>
      <c r="I170" s="5"/>
      <c r="J170" s="5"/>
      <c r="K170" s="5"/>
      <c r="L170" s="5"/>
      <c r="M170" s="79"/>
      <c r="N170" s="79"/>
      <c r="O170" s="5"/>
      <c r="P170" s="79"/>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row>
    <row r="171" spans="1:42" ht="15.75" customHeight="1">
      <c r="A171" s="5"/>
      <c r="B171" s="5"/>
      <c r="C171" s="5"/>
      <c r="D171" s="79"/>
      <c r="E171" s="5"/>
      <c r="F171" s="5"/>
      <c r="G171" s="5"/>
      <c r="H171" s="5"/>
      <c r="I171" s="5"/>
      <c r="J171" s="5"/>
      <c r="K171" s="5"/>
      <c r="L171" s="5"/>
      <c r="M171" s="79"/>
      <c r="N171" s="79"/>
      <c r="O171" s="5"/>
      <c r="P171" s="79"/>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row>
    <row r="172" spans="1:42" ht="15.75" customHeight="1">
      <c r="A172" s="5"/>
      <c r="B172" s="5"/>
      <c r="C172" s="5"/>
      <c r="D172" s="79"/>
      <c r="E172" s="5"/>
      <c r="F172" s="5"/>
      <c r="G172" s="5"/>
      <c r="H172" s="5"/>
      <c r="I172" s="5"/>
      <c r="J172" s="5"/>
      <c r="K172" s="5"/>
      <c r="L172" s="5"/>
      <c r="M172" s="79"/>
      <c r="N172" s="79"/>
      <c r="O172" s="5"/>
      <c r="P172" s="79"/>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row>
    <row r="173" spans="1:42" ht="15.75" customHeight="1">
      <c r="A173" s="5"/>
      <c r="B173" s="5"/>
      <c r="C173" s="5"/>
      <c r="D173" s="79"/>
      <c r="E173" s="5"/>
      <c r="F173" s="5"/>
      <c r="G173" s="5"/>
      <c r="H173" s="5"/>
      <c r="I173" s="5"/>
      <c r="J173" s="5"/>
      <c r="K173" s="5"/>
      <c r="L173" s="5"/>
      <c r="M173" s="79"/>
      <c r="N173" s="79"/>
      <c r="O173" s="5"/>
      <c r="P173" s="79"/>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row>
    <row r="174" spans="1:42" ht="15.75" customHeight="1">
      <c r="A174" s="5"/>
      <c r="B174" s="5"/>
      <c r="C174" s="5"/>
      <c r="D174" s="79"/>
      <c r="E174" s="5"/>
      <c r="F174" s="5"/>
      <c r="G174" s="5"/>
      <c r="H174" s="5"/>
      <c r="I174" s="5"/>
      <c r="J174" s="5"/>
      <c r="K174" s="5"/>
      <c r="L174" s="5"/>
      <c r="M174" s="79"/>
      <c r="N174" s="79"/>
      <c r="O174" s="5"/>
      <c r="P174" s="79"/>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row>
    <row r="175" spans="1:42" ht="15.75" customHeight="1">
      <c r="A175" s="5"/>
      <c r="B175" s="5"/>
      <c r="C175" s="5"/>
      <c r="D175" s="79"/>
      <c r="E175" s="5"/>
      <c r="F175" s="5"/>
      <c r="G175" s="5"/>
      <c r="H175" s="5"/>
      <c r="I175" s="5"/>
      <c r="J175" s="5"/>
      <c r="K175" s="5"/>
      <c r="L175" s="5"/>
      <c r="M175" s="79"/>
      <c r="N175" s="79"/>
      <c r="O175" s="5"/>
      <c r="P175" s="79"/>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row>
    <row r="176" spans="1:42" ht="15.75" customHeight="1">
      <c r="A176" s="5"/>
      <c r="B176" s="5"/>
      <c r="C176" s="5"/>
      <c r="D176" s="79"/>
      <c r="E176" s="5"/>
      <c r="F176" s="5"/>
      <c r="G176" s="5"/>
      <c r="H176" s="5"/>
      <c r="I176" s="5"/>
      <c r="J176" s="5"/>
      <c r="K176" s="5"/>
      <c r="L176" s="5"/>
      <c r="M176" s="79"/>
      <c r="N176" s="79"/>
      <c r="O176" s="5"/>
      <c r="P176" s="79"/>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row>
    <row r="177" spans="1:42" ht="15.75" customHeight="1">
      <c r="A177" s="5"/>
      <c r="B177" s="5"/>
      <c r="C177" s="5"/>
      <c r="D177" s="79"/>
      <c r="E177" s="5"/>
      <c r="F177" s="5"/>
      <c r="G177" s="5"/>
      <c r="H177" s="5"/>
      <c r="I177" s="5"/>
      <c r="J177" s="5"/>
      <c r="K177" s="5"/>
      <c r="L177" s="5"/>
      <c r="M177" s="79"/>
      <c r="N177" s="79"/>
      <c r="O177" s="5"/>
      <c r="P177" s="79"/>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row>
    <row r="178" spans="1:42" ht="15.75" customHeight="1">
      <c r="A178" s="5"/>
      <c r="B178" s="5"/>
      <c r="C178" s="5"/>
      <c r="D178" s="79"/>
      <c r="E178" s="5"/>
      <c r="F178" s="5"/>
      <c r="G178" s="5"/>
      <c r="H178" s="5"/>
      <c r="I178" s="5"/>
      <c r="J178" s="5"/>
      <c r="K178" s="5"/>
      <c r="L178" s="5"/>
      <c r="M178" s="79"/>
      <c r="N178" s="79"/>
      <c r="O178" s="5"/>
      <c r="P178" s="79"/>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row>
    <row r="179" spans="1:42" ht="15.75" customHeight="1">
      <c r="A179" s="5"/>
      <c r="B179" s="5"/>
      <c r="C179" s="5"/>
      <c r="D179" s="79"/>
      <c r="E179" s="5"/>
      <c r="F179" s="5"/>
      <c r="G179" s="5"/>
      <c r="H179" s="5"/>
      <c r="I179" s="5"/>
      <c r="J179" s="5"/>
      <c r="K179" s="5"/>
      <c r="L179" s="5"/>
      <c r="M179" s="79"/>
      <c r="N179" s="79"/>
      <c r="O179" s="5"/>
      <c r="P179" s="79"/>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row>
    <row r="180" spans="1:42" ht="15.75" customHeight="1">
      <c r="A180" s="5"/>
      <c r="B180" s="5"/>
      <c r="C180" s="5"/>
      <c r="D180" s="79"/>
      <c r="E180" s="5"/>
      <c r="F180" s="5"/>
      <c r="G180" s="5"/>
      <c r="H180" s="5"/>
      <c r="I180" s="5"/>
      <c r="J180" s="5"/>
      <c r="K180" s="5"/>
      <c r="L180" s="5"/>
      <c r="M180" s="79"/>
      <c r="N180" s="79"/>
      <c r="O180" s="5"/>
      <c r="P180" s="79"/>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row>
    <row r="181" spans="1:42" ht="15.75" customHeight="1">
      <c r="A181" s="5"/>
      <c r="B181" s="5"/>
      <c r="C181" s="5"/>
      <c r="D181" s="79"/>
      <c r="E181" s="5"/>
      <c r="F181" s="5"/>
      <c r="G181" s="5"/>
      <c r="H181" s="5"/>
      <c r="I181" s="5"/>
      <c r="J181" s="5"/>
      <c r="K181" s="5"/>
      <c r="L181" s="5"/>
      <c r="M181" s="79"/>
      <c r="N181" s="79"/>
      <c r="O181" s="5"/>
      <c r="P181" s="79"/>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row>
    <row r="182" spans="1:42" ht="15.75" customHeight="1">
      <c r="A182" s="5"/>
      <c r="B182" s="5"/>
      <c r="C182" s="5"/>
      <c r="D182" s="79"/>
      <c r="E182" s="5"/>
      <c r="F182" s="5"/>
      <c r="G182" s="5"/>
      <c r="H182" s="5"/>
      <c r="I182" s="5"/>
      <c r="J182" s="5"/>
      <c r="K182" s="5"/>
      <c r="L182" s="5"/>
      <c r="M182" s="79"/>
      <c r="N182" s="79"/>
      <c r="O182" s="5"/>
      <c r="P182" s="79"/>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row>
    <row r="183" spans="1:42" ht="15.75" customHeight="1">
      <c r="A183" s="5"/>
      <c r="B183" s="5"/>
      <c r="C183" s="5"/>
      <c r="D183" s="79"/>
      <c r="E183" s="5"/>
      <c r="F183" s="5"/>
      <c r="G183" s="5"/>
      <c r="H183" s="5"/>
      <c r="I183" s="5"/>
      <c r="J183" s="5"/>
      <c r="K183" s="5"/>
      <c r="L183" s="5"/>
      <c r="M183" s="79"/>
      <c r="N183" s="79"/>
      <c r="O183" s="5"/>
      <c r="P183" s="79"/>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row>
    <row r="184" spans="1:42" ht="15.75" customHeight="1">
      <c r="A184" s="5"/>
      <c r="B184" s="5"/>
      <c r="C184" s="5"/>
      <c r="D184" s="79"/>
      <c r="E184" s="5"/>
      <c r="F184" s="5"/>
      <c r="G184" s="5"/>
      <c r="H184" s="5"/>
      <c r="I184" s="5"/>
      <c r="J184" s="5"/>
      <c r="K184" s="5"/>
      <c r="L184" s="5"/>
      <c r="M184" s="79"/>
      <c r="N184" s="79"/>
      <c r="O184" s="5"/>
      <c r="P184" s="79"/>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row>
    <row r="185" spans="1:42" ht="15.75" customHeight="1">
      <c r="A185" s="5"/>
      <c r="B185" s="5"/>
      <c r="C185" s="5"/>
      <c r="D185" s="79"/>
      <c r="E185" s="5"/>
      <c r="F185" s="5"/>
      <c r="G185" s="5"/>
      <c r="H185" s="5"/>
      <c r="I185" s="5"/>
      <c r="J185" s="5"/>
      <c r="K185" s="5"/>
      <c r="L185" s="5"/>
      <c r="M185" s="79"/>
      <c r="N185" s="79"/>
      <c r="O185" s="5"/>
      <c r="P185" s="79"/>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row>
    <row r="186" spans="1:42" ht="15.75" customHeight="1">
      <c r="A186" s="5"/>
      <c r="B186" s="5"/>
      <c r="C186" s="5"/>
      <c r="D186" s="79"/>
      <c r="E186" s="5"/>
      <c r="F186" s="5"/>
      <c r="G186" s="5"/>
      <c r="H186" s="5"/>
      <c r="I186" s="5"/>
      <c r="J186" s="5"/>
      <c r="K186" s="5"/>
      <c r="L186" s="5"/>
      <c r="M186" s="79"/>
      <c r="N186" s="79"/>
      <c r="O186" s="5"/>
      <c r="P186" s="79"/>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row>
    <row r="187" spans="1:42" ht="15.75" customHeight="1">
      <c r="A187" s="5"/>
      <c r="B187" s="5"/>
      <c r="C187" s="5"/>
      <c r="D187" s="79"/>
      <c r="E187" s="5"/>
      <c r="F187" s="5"/>
      <c r="G187" s="5"/>
      <c r="H187" s="5"/>
      <c r="I187" s="5"/>
      <c r="J187" s="5"/>
      <c r="K187" s="5"/>
      <c r="L187" s="5"/>
      <c r="M187" s="79"/>
      <c r="N187" s="79"/>
      <c r="O187" s="5"/>
      <c r="P187" s="79"/>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row>
    <row r="188" spans="1:42" ht="15.75" customHeight="1">
      <c r="A188" s="5"/>
      <c r="B188" s="5"/>
      <c r="C188" s="5"/>
      <c r="D188" s="79"/>
      <c r="E188" s="5"/>
      <c r="F188" s="5"/>
      <c r="G188" s="5"/>
      <c r="H188" s="5"/>
      <c r="I188" s="5"/>
      <c r="J188" s="5"/>
      <c r="K188" s="5"/>
      <c r="L188" s="5"/>
      <c r="M188" s="79"/>
      <c r="N188" s="79"/>
      <c r="O188" s="5"/>
      <c r="P188" s="79"/>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row>
    <row r="189" spans="1:42" ht="15.75" customHeight="1">
      <c r="A189" s="5"/>
      <c r="B189" s="5"/>
      <c r="C189" s="5"/>
      <c r="D189" s="79"/>
      <c r="E189" s="5"/>
      <c r="F189" s="5"/>
      <c r="G189" s="5"/>
      <c r="H189" s="5"/>
      <c r="I189" s="5"/>
      <c r="J189" s="5"/>
      <c r="K189" s="5"/>
      <c r="L189" s="5"/>
      <c r="M189" s="79"/>
      <c r="N189" s="79"/>
      <c r="O189" s="5"/>
      <c r="P189" s="79"/>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row>
    <row r="190" spans="1:42" ht="15.75" customHeight="1">
      <c r="A190" s="5"/>
      <c r="B190" s="5"/>
      <c r="C190" s="5"/>
      <c r="D190" s="79"/>
      <c r="E190" s="5"/>
      <c r="F190" s="5"/>
      <c r="G190" s="5"/>
      <c r="H190" s="5"/>
      <c r="I190" s="5"/>
      <c r="J190" s="5"/>
      <c r="K190" s="5"/>
      <c r="L190" s="5"/>
      <c r="M190" s="79"/>
      <c r="N190" s="79"/>
      <c r="O190" s="5"/>
      <c r="P190" s="79"/>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row>
    <row r="191" spans="1:42" ht="15.75" customHeight="1">
      <c r="A191" s="5"/>
      <c r="B191" s="5"/>
      <c r="C191" s="5"/>
      <c r="D191" s="79"/>
      <c r="E191" s="5"/>
      <c r="F191" s="5"/>
      <c r="G191" s="5"/>
      <c r="H191" s="5"/>
      <c r="I191" s="5"/>
      <c r="J191" s="5"/>
      <c r="K191" s="5"/>
      <c r="L191" s="5"/>
      <c r="M191" s="79"/>
      <c r="N191" s="79"/>
      <c r="O191" s="5"/>
      <c r="P191" s="79"/>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row>
    <row r="192" spans="1:42" ht="15.75" customHeight="1">
      <c r="A192" s="5"/>
      <c r="B192" s="5"/>
      <c r="C192" s="5"/>
      <c r="D192" s="79"/>
      <c r="E192" s="5"/>
      <c r="F192" s="5"/>
      <c r="G192" s="5"/>
      <c r="H192" s="5"/>
      <c r="I192" s="5"/>
      <c r="J192" s="5"/>
      <c r="K192" s="5"/>
      <c r="L192" s="5"/>
      <c r="M192" s="79"/>
      <c r="N192" s="79"/>
      <c r="O192" s="5"/>
      <c r="P192" s="79"/>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row>
    <row r="193" spans="1:42" ht="15.75" customHeight="1">
      <c r="A193" s="5"/>
      <c r="B193" s="5"/>
      <c r="C193" s="5"/>
      <c r="D193" s="79"/>
      <c r="E193" s="5"/>
      <c r="F193" s="5"/>
      <c r="G193" s="5"/>
      <c r="H193" s="5"/>
      <c r="I193" s="5"/>
      <c r="J193" s="5"/>
      <c r="K193" s="5"/>
      <c r="L193" s="5"/>
      <c r="M193" s="79"/>
      <c r="N193" s="79"/>
      <c r="O193" s="5"/>
      <c r="P193" s="79"/>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row>
    <row r="194" spans="1:42" ht="15.75" customHeight="1">
      <c r="A194" s="5"/>
      <c r="B194" s="5"/>
      <c r="C194" s="5"/>
      <c r="D194" s="79"/>
      <c r="E194" s="5"/>
      <c r="F194" s="5"/>
      <c r="G194" s="5"/>
      <c r="H194" s="5"/>
      <c r="I194" s="5"/>
      <c r="J194" s="5"/>
      <c r="K194" s="5"/>
      <c r="L194" s="5"/>
      <c r="M194" s="79"/>
      <c r="N194" s="79"/>
      <c r="O194" s="5"/>
      <c r="P194" s="79"/>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row>
    <row r="195" spans="1:42" ht="15.75" customHeight="1">
      <c r="A195" s="5"/>
      <c r="B195" s="5"/>
      <c r="C195" s="5"/>
      <c r="D195" s="79"/>
      <c r="E195" s="5"/>
      <c r="F195" s="5"/>
      <c r="G195" s="5"/>
      <c r="H195" s="5"/>
      <c r="I195" s="5"/>
      <c r="J195" s="5"/>
      <c r="K195" s="5"/>
      <c r="L195" s="5"/>
      <c r="M195" s="79"/>
      <c r="N195" s="79"/>
      <c r="O195" s="5"/>
      <c r="P195" s="79"/>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row>
    <row r="196" spans="1:42" ht="15.75" customHeight="1">
      <c r="A196" s="5"/>
      <c r="B196" s="5"/>
      <c r="C196" s="5"/>
      <c r="D196" s="79"/>
      <c r="E196" s="5"/>
      <c r="F196" s="5"/>
      <c r="G196" s="5"/>
      <c r="H196" s="5"/>
      <c r="I196" s="5"/>
      <c r="J196" s="5"/>
      <c r="K196" s="5"/>
      <c r="L196" s="5"/>
      <c r="M196" s="79"/>
      <c r="N196" s="79"/>
      <c r="O196" s="5"/>
      <c r="P196" s="79"/>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row>
    <row r="197" spans="1:42" ht="15.75" customHeight="1">
      <c r="A197" s="5"/>
      <c r="B197" s="5"/>
      <c r="C197" s="5"/>
      <c r="D197" s="79"/>
      <c r="E197" s="5"/>
      <c r="F197" s="5"/>
      <c r="G197" s="5"/>
      <c r="H197" s="5"/>
      <c r="I197" s="5"/>
      <c r="J197" s="5"/>
      <c r="K197" s="5"/>
      <c r="L197" s="5"/>
      <c r="M197" s="79"/>
      <c r="N197" s="79"/>
      <c r="O197" s="5"/>
      <c r="P197" s="79"/>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row>
    <row r="198" spans="1:42" ht="15.75" customHeight="1">
      <c r="A198" s="5"/>
      <c r="B198" s="5"/>
      <c r="C198" s="5"/>
      <c r="D198" s="79"/>
      <c r="E198" s="5"/>
      <c r="F198" s="5"/>
      <c r="G198" s="5"/>
      <c r="H198" s="5"/>
      <c r="I198" s="5"/>
      <c r="J198" s="5"/>
      <c r="K198" s="5"/>
      <c r="L198" s="5"/>
      <c r="M198" s="79"/>
      <c r="N198" s="79"/>
      <c r="O198" s="5"/>
      <c r="P198" s="79"/>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row>
    <row r="199" spans="1:42" ht="15.75" customHeight="1">
      <c r="A199" s="5"/>
      <c r="B199" s="5"/>
      <c r="C199" s="5"/>
      <c r="D199" s="79"/>
      <c r="E199" s="5"/>
      <c r="F199" s="5"/>
      <c r="G199" s="5"/>
      <c r="H199" s="5"/>
      <c r="I199" s="5"/>
      <c r="J199" s="5"/>
      <c r="K199" s="5"/>
      <c r="L199" s="5"/>
      <c r="M199" s="79"/>
      <c r="N199" s="79"/>
      <c r="O199" s="5"/>
      <c r="P199" s="79"/>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row>
    <row r="200" spans="1:42" ht="15.75" customHeight="1">
      <c r="A200" s="5"/>
      <c r="B200" s="5"/>
      <c r="C200" s="5"/>
      <c r="D200" s="79"/>
      <c r="E200" s="5"/>
      <c r="F200" s="5"/>
      <c r="G200" s="5"/>
      <c r="H200" s="5"/>
      <c r="I200" s="5"/>
      <c r="J200" s="5"/>
      <c r="K200" s="5"/>
      <c r="L200" s="5"/>
      <c r="M200" s="79"/>
      <c r="N200" s="79"/>
      <c r="O200" s="5"/>
      <c r="P200" s="79"/>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row>
    <row r="201" spans="1:42" ht="15.75" customHeight="1">
      <c r="A201" s="5"/>
      <c r="B201" s="5"/>
      <c r="C201" s="5"/>
      <c r="D201" s="79"/>
      <c r="E201" s="5"/>
      <c r="F201" s="5"/>
      <c r="G201" s="5"/>
      <c r="H201" s="5"/>
      <c r="I201" s="5"/>
      <c r="J201" s="5"/>
      <c r="K201" s="5"/>
      <c r="L201" s="5"/>
      <c r="M201" s="79"/>
      <c r="N201" s="79"/>
      <c r="O201" s="5"/>
      <c r="P201" s="79"/>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row>
    <row r="202" spans="1:42" ht="15.75" customHeight="1">
      <c r="A202" s="5"/>
      <c r="B202" s="5"/>
      <c r="C202" s="5"/>
      <c r="D202" s="79"/>
      <c r="E202" s="5"/>
      <c r="F202" s="5"/>
      <c r="G202" s="5"/>
      <c r="H202" s="5"/>
      <c r="I202" s="5"/>
      <c r="J202" s="5"/>
      <c r="K202" s="5"/>
      <c r="L202" s="5"/>
      <c r="M202" s="79"/>
      <c r="N202" s="79"/>
      <c r="O202" s="5"/>
      <c r="P202" s="79"/>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row>
    <row r="203" spans="1:42" ht="15.75" customHeight="1">
      <c r="A203" s="5"/>
      <c r="B203" s="5"/>
      <c r="C203" s="5"/>
      <c r="D203" s="79"/>
      <c r="E203" s="5"/>
      <c r="F203" s="5"/>
      <c r="G203" s="5"/>
      <c r="H203" s="5"/>
      <c r="I203" s="5"/>
      <c r="J203" s="5"/>
      <c r="K203" s="5"/>
      <c r="L203" s="5"/>
      <c r="M203" s="79"/>
      <c r="N203" s="79"/>
      <c r="O203" s="5"/>
      <c r="P203" s="79"/>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row>
    <row r="204" spans="1:42" ht="15.75" customHeight="1">
      <c r="A204" s="5"/>
      <c r="B204" s="5"/>
      <c r="C204" s="5"/>
      <c r="D204" s="79"/>
      <c r="E204" s="5"/>
      <c r="F204" s="5"/>
      <c r="G204" s="5"/>
      <c r="H204" s="5"/>
      <c r="I204" s="5"/>
      <c r="J204" s="5"/>
      <c r="K204" s="5"/>
      <c r="L204" s="5"/>
      <c r="M204" s="79"/>
      <c r="N204" s="79"/>
      <c r="O204" s="5"/>
      <c r="P204" s="79"/>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row>
    <row r="205" spans="1:42" ht="15.75" customHeight="1">
      <c r="A205" s="5"/>
      <c r="B205" s="5"/>
      <c r="C205" s="5"/>
      <c r="D205" s="79"/>
      <c r="E205" s="5"/>
      <c r="F205" s="5"/>
      <c r="G205" s="5"/>
      <c r="H205" s="5"/>
      <c r="I205" s="5"/>
      <c r="J205" s="5"/>
      <c r="K205" s="5"/>
      <c r="L205" s="5"/>
      <c r="M205" s="79"/>
      <c r="N205" s="79"/>
      <c r="O205" s="5"/>
      <c r="P205" s="79"/>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row>
    <row r="206" spans="1:42" ht="15.75" customHeight="1">
      <c r="A206" s="5"/>
      <c r="B206" s="5"/>
      <c r="C206" s="5"/>
      <c r="D206" s="79"/>
      <c r="E206" s="5"/>
      <c r="F206" s="5"/>
      <c r="G206" s="5"/>
      <c r="H206" s="5"/>
      <c r="I206" s="5"/>
      <c r="J206" s="5"/>
      <c r="K206" s="5"/>
      <c r="L206" s="5"/>
      <c r="M206" s="79"/>
      <c r="N206" s="79"/>
      <c r="O206" s="5"/>
      <c r="P206" s="79"/>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row>
    <row r="207" spans="1:42" ht="15.75" customHeight="1">
      <c r="A207" s="5"/>
      <c r="B207" s="5"/>
      <c r="C207" s="5"/>
      <c r="D207" s="79"/>
      <c r="E207" s="5"/>
      <c r="F207" s="5"/>
      <c r="G207" s="5"/>
      <c r="H207" s="5"/>
      <c r="I207" s="5"/>
      <c r="J207" s="5"/>
      <c r="K207" s="5"/>
      <c r="L207" s="5"/>
      <c r="M207" s="79"/>
      <c r="N207" s="79"/>
      <c r="O207" s="5"/>
      <c r="P207" s="79"/>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row>
    <row r="208" spans="1:42" ht="15.75" customHeight="1">
      <c r="A208" s="5"/>
      <c r="B208" s="5"/>
      <c r="C208" s="5"/>
      <c r="D208" s="79"/>
      <c r="E208" s="5"/>
      <c r="F208" s="5"/>
      <c r="G208" s="5"/>
      <c r="H208" s="5"/>
      <c r="I208" s="5"/>
      <c r="J208" s="5"/>
      <c r="K208" s="5"/>
      <c r="L208" s="5"/>
      <c r="M208" s="79"/>
      <c r="N208" s="79"/>
      <c r="O208" s="5"/>
      <c r="P208" s="79"/>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row>
    <row r="209" spans="1:42" ht="15.75" customHeight="1">
      <c r="A209" s="5"/>
      <c r="B209" s="5"/>
      <c r="C209" s="5"/>
      <c r="D209" s="79"/>
      <c r="E209" s="5"/>
      <c r="F209" s="5"/>
      <c r="G209" s="5"/>
      <c r="H209" s="5"/>
      <c r="I209" s="5"/>
      <c r="J209" s="5"/>
      <c r="K209" s="5"/>
      <c r="L209" s="5"/>
      <c r="M209" s="79"/>
      <c r="N209" s="79"/>
      <c r="O209" s="5"/>
      <c r="P209" s="79"/>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row>
    <row r="210" spans="1:42" ht="15.75" customHeight="1">
      <c r="A210" s="5"/>
      <c r="B210" s="5"/>
      <c r="C210" s="5"/>
      <c r="D210" s="79"/>
      <c r="E210" s="5"/>
      <c r="F210" s="5"/>
      <c r="G210" s="5"/>
      <c r="H210" s="5"/>
      <c r="I210" s="5"/>
      <c r="J210" s="5"/>
      <c r="K210" s="5"/>
      <c r="L210" s="5"/>
      <c r="M210" s="79"/>
      <c r="N210" s="79"/>
      <c r="O210" s="5"/>
      <c r="P210" s="79"/>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row>
    <row r="211" spans="1:42" ht="15.75" customHeight="1">
      <c r="A211" s="5"/>
      <c r="B211" s="5"/>
      <c r="C211" s="5"/>
      <c r="D211" s="79"/>
      <c r="E211" s="5"/>
      <c r="F211" s="5"/>
      <c r="G211" s="5"/>
      <c r="H211" s="5"/>
      <c r="I211" s="5"/>
      <c r="J211" s="5"/>
      <c r="K211" s="5"/>
      <c r="L211" s="5"/>
      <c r="M211" s="79"/>
      <c r="N211" s="79"/>
      <c r="O211" s="5"/>
      <c r="P211" s="79"/>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row>
    <row r="212" spans="1:42" ht="15.75" customHeight="1">
      <c r="A212" s="5"/>
      <c r="B212" s="5"/>
      <c r="C212" s="5"/>
      <c r="D212" s="79"/>
      <c r="E212" s="5"/>
      <c r="F212" s="5"/>
      <c r="G212" s="5"/>
      <c r="H212" s="5"/>
      <c r="I212" s="5"/>
      <c r="J212" s="5"/>
      <c r="K212" s="5"/>
      <c r="L212" s="5"/>
      <c r="M212" s="79"/>
      <c r="N212" s="79"/>
      <c r="O212" s="5"/>
      <c r="P212" s="79"/>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row>
    <row r="213" spans="1:42" ht="15.75" customHeight="1">
      <c r="A213" s="5"/>
      <c r="B213" s="5"/>
      <c r="C213" s="5"/>
      <c r="D213" s="79"/>
      <c r="E213" s="5"/>
      <c r="F213" s="5"/>
      <c r="G213" s="5"/>
      <c r="H213" s="5"/>
      <c r="I213" s="5"/>
      <c r="J213" s="5"/>
      <c r="K213" s="5"/>
      <c r="L213" s="5"/>
      <c r="M213" s="79"/>
      <c r="N213" s="79"/>
      <c r="O213" s="5"/>
      <c r="P213" s="79"/>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row>
    <row r="214" spans="1:42" ht="15.75" customHeight="1">
      <c r="A214" s="5"/>
      <c r="B214" s="5"/>
      <c r="C214" s="5"/>
      <c r="D214" s="79"/>
      <c r="E214" s="5"/>
      <c r="F214" s="5"/>
      <c r="G214" s="5"/>
      <c r="H214" s="5"/>
      <c r="I214" s="5"/>
      <c r="J214" s="5"/>
      <c r="K214" s="5"/>
      <c r="L214" s="5"/>
      <c r="M214" s="79"/>
      <c r="N214" s="79"/>
      <c r="O214" s="5"/>
      <c r="P214" s="79"/>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row>
    <row r="215" spans="1:42" ht="15.75" customHeight="1">
      <c r="A215" s="5"/>
      <c r="B215" s="5"/>
      <c r="C215" s="5"/>
      <c r="D215" s="79"/>
      <c r="E215" s="5"/>
      <c r="F215" s="5"/>
      <c r="G215" s="5"/>
      <c r="H215" s="5"/>
      <c r="I215" s="5"/>
      <c r="J215" s="5"/>
      <c r="K215" s="5"/>
      <c r="L215" s="5"/>
      <c r="M215" s="79"/>
      <c r="N215" s="79"/>
      <c r="O215" s="5"/>
      <c r="P215" s="79"/>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row>
    <row r="216" spans="1:42" ht="15.75" customHeight="1">
      <c r="A216" s="5"/>
      <c r="B216" s="5"/>
      <c r="C216" s="5"/>
      <c r="D216" s="79"/>
      <c r="E216" s="5"/>
      <c r="F216" s="5"/>
      <c r="G216" s="5"/>
      <c r="H216" s="5"/>
      <c r="I216" s="5"/>
      <c r="J216" s="5"/>
      <c r="K216" s="5"/>
      <c r="L216" s="5"/>
      <c r="M216" s="79"/>
      <c r="N216" s="79"/>
      <c r="O216" s="5"/>
      <c r="P216" s="79"/>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row>
    <row r="217" spans="1:42" ht="15.75" customHeight="1">
      <c r="A217" s="5"/>
      <c r="B217" s="5"/>
      <c r="C217" s="5"/>
      <c r="D217" s="79"/>
      <c r="E217" s="5"/>
      <c r="F217" s="5"/>
      <c r="G217" s="5"/>
      <c r="H217" s="5"/>
      <c r="I217" s="5"/>
      <c r="J217" s="5"/>
      <c r="K217" s="5"/>
      <c r="L217" s="5"/>
      <c r="M217" s="79"/>
      <c r="N217" s="79"/>
      <c r="O217" s="5"/>
      <c r="P217" s="79"/>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row>
    <row r="218" spans="1:42" ht="15.75" customHeight="1">
      <c r="A218" s="5"/>
      <c r="B218" s="5"/>
      <c r="C218" s="5"/>
      <c r="D218" s="79"/>
      <c r="E218" s="5"/>
      <c r="F218" s="5"/>
      <c r="G218" s="5"/>
      <c r="H218" s="5"/>
      <c r="I218" s="5"/>
      <c r="J218" s="5"/>
      <c r="K218" s="5"/>
      <c r="L218" s="5"/>
      <c r="M218" s="79"/>
      <c r="N218" s="79"/>
      <c r="O218" s="5"/>
      <c r="P218" s="79"/>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row>
    <row r="219" spans="1:42" ht="15.75" customHeight="1">
      <c r="A219" s="5"/>
      <c r="B219" s="5"/>
      <c r="C219" s="5"/>
      <c r="D219" s="79"/>
      <c r="E219" s="5"/>
      <c r="F219" s="5"/>
      <c r="G219" s="5"/>
      <c r="H219" s="5"/>
      <c r="I219" s="5"/>
      <c r="J219" s="5"/>
      <c r="K219" s="5"/>
      <c r="L219" s="5"/>
      <c r="M219" s="79"/>
      <c r="N219" s="79"/>
      <c r="O219" s="5"/>
      <c r="P219" s="79"/>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row>
    <row r="220" spans="1:42" ht="15.75" customHeight="1">
      <c r="A220" s="5"/>
      <c r="B220" s="5"/>
      <c r="C220" s="5"/>
      <c r="D220" s="79"/>
      <c r="E220" s="5"/>
      <c r="F220" s="5"/>
      <c r="G220" s="5"/>
      <c r="H220" s="5"/>
      <c r="I220" s="5"/>
      <c r="J220" s="5"/>
      <c r="K220" s="5"/>
      <c r="L220" s="5"/>
      <c r="M220" s="79"/>
      <c r="N220" s="79"/>
      <c r="O220" s="5"/>
      <c r="P220" s="79"/>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row>
    <row r="221" spans="1:42" ht="15.75" customHeight="1">
      <c r="A221" s="5"/>
      <c r="B221" s="5"/>
      <c r="C221" s="5"/>
      <c r="D221" s="79"/>
      <c r="E221" s="5"/>
      <c r="F221" s="5"/>
      <c r="G221" s="5"/>
      <c r="H221" s="5"/>
      <c r="I221" s="5"/>
      <c r="J221" s="5"/>
      <c r="K221" s="5"/>
      <c r="L221" s="5"/>
      <c r="M221" s="79"/>
      <c r="N221" s="79"/>
      <c r="O221" s="5"/>
      <c r="P221" s="79"/>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row>
    <row r="222" spans="1:42" ht="15.75" customHeight="1">
      <c r="A222" s="5"/>
      <c r="B222" s="5"/>
      <c r="C222" s="5"/>
      <c r="D222" s="79"/>
      <c r="E222" s="5"/>
      <c r="F222" s="5"/>
      <c r="G222" s="5"/>
      <c r="H222" s="5"/>
      <c r="I222" s="5"/>
      <c r="J222" s="5"/>
      <c r="K222" s="5"/>
      <c r="L222" s="5"/>
      <c r="M222" s="79"/>
      <c r="N222" s="79"/>
      <c r="O222" s="5"/>
      <c r="P222" s="79"/>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row>
    <row r="223" spans="1:42" ht="15.75" customHeight="1">
      <c r="A223" s="5"/>
      <c r="B223" s="5"/>
      <c r="C223" s="5"/>
      <c r="D223" s="79"/>
      <c r="E223" s="5"/>
      <c r="F223" s="5"/>
      <c r="G223" s="5"/>
      <c r="H223" s="5"/>
      <c r="I223" s="5"/>
      <c r="J223" s="5"/>
      <c r="K223" s="5"/>
      <c r="L223" s="5"/>
      <c r="M223" s="79"/>
      <c r="N223" s="79"/>
      <c r="O223" s="5"/>
      <c r="P223" s="79"/>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row>
    <row r="224" spans="1:42" ht="15.75" customHeight="1">
      <c r="A224" s="5"/>
      <c r="B224" s="5"/>
      <c r="C224" s="5"/>
      <c r="D224" s="79"/>
      <c r="E224" s="5"/>
      <c r="F224" s="5"/>
      <c r="G224" s="5"/>
      <c r="H224" s="5"/>
      <c r="I224" s="5"/>
      <c r="J224" s="5"/>
      <c r="K224" s="5"/>
      <c r="L224" s="5"/>
      <c r="M224" s="79"/>
      <c r="N224" s="79"/>
      <c r="O224" s="5"/>
      <c r="P224" s="79"/>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row>
    <row r="225" spans="1:42" ht="15.75" customHeight="1">
      <c r="A225" s="5"/>
      <c r="B225" s="5"/>
      <c r="C225" s="5"/>
      <c r="D225" s="79"/>
      <c r="E225" s="5"/>
      <c r="F225" s="5"/>
      <c r="G225" s="5"/>
      <c r="H225" s="5"/>
      <c r="I225" s="5"/>
      <c r="J225" s="5"/>
      <c r="K225" s="5"/>
      <c r="L225" s="5"/>
      <c r="M225" s="79"/>
      <c r="N225" s="79"/>
      <c r="O225" s="5"/>
      <c r="P225" s="79"/>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row>
    <row r="226" spans="1:42" ht="15.75" customHeight="1">
      <c r="A226" s="5"/>
      <c r="B226" s="5"/>
      <c r="C226" s="5"/>
      <c r="D226" s="79"/>
      <c r="E226" s="5"/>
      <c r="F226" s="5"/>
      <c r="G226" s="5"/>
      <c r="H226" s="5"/>
      <c r="I226" s="5"/>
      <c r="J226" s="5"/>
      <c r="K226" s="5"/>
      <c r="L226" s="5"/>
      <c r="M226" s="79"/>
      <c r="N226" s="79"/>
      <c r="O226" s="5"/>
      <c r="P226" s="79"/>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row>
    <row r="227" spans="1:42" ht="15.75" customHeight="1">
      <c r="A227" s="5"/>
      <c r="B227" s="5"/>
      <c r="C227" s="5"/>
      <c r="D227" s="79"/>
      <c r="E227" s="5"/>
      <c r="F227" s="5"/>
      <c r="G227" s="5"/>
      <c r="H227" s="5"/>
      <c r="I227" s="5"/>
      <c r="J227" s="5"/>
      <c r="K227" s="5"/>
      <c r="L227" s="5"/>
      <c r="M227" s="79"/>
      <c r="N227" s="79"/>
      <c r="O227" s="5"/>
      <c r="P227" s="79"/>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row>
    <row r="228" spans="1:42" ht="15.75" customHeight="1">
      <c r="A228" s="5"/>
      <c r="B228" s="5"/>
      <c r="C228" s="5"/>
      <c r="D228" s="79"/>
      <c r="E228" s="5"/>
      <c r="F228" s="5"/>
      <c r="G228" s="5"/>
      <c r="H228" s="5"/>
      <c r="I228" s="5"/>
      <c r="J228" s="5"/>
      <c r="K228" s="5"/>
      <c r="L228" s="5"/>
      <c r="M228" s="79"/>
      <c r="N228" s="79"/>
      <c r="O228" s="5"/>
      <c r="P228" s="79"/>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row>
    <row r="229" spans="1:42" ht="15.75" customHeight="1">
      <c r="A229" s="5"/>
      <c r="B229" s="5"/>
      <c r="C229" s="5"/>
      <c r="D229" s="79"/>
      <c r="E229" s="5"/>
      <c r="F229" s="5"/>
      <c r="G229" s="5"/>
      <c r="H229" s="5"/>
      <c r="I229" s="5"/>
      <c r="J229" s="5"/>
      <c r="K229" s="5"/>
      <c r="L229" s="5"/>
      <c r="M229" s="79"/>
      <c r="N229" s="79"/>
      <c r="O229" s="5"/>
      <c r="P229" s="79"/>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row>
    <row r="230" spans="1:42" ht="15.75" customHeight="1">
      <c r="A230" s="5"/>
      <c r="B230" s="5"/>
      <c r="C230" s="5"/>
      <c r="D230" s="79"/>
      <c r="E230" s="5"/>
      <c r="F230" s="5"/>
      <c r="G230" s="5"/>
      <c r="H230" s="5"/>
      <c r="I230" s="5"/>
      <c r="J230" s="5"/>
      <c r="K230" s="5"/>
      <c r="L230" s="5"/>
      <c r="M230" s="79"/>
      <c r="N230" s="79"/>
      <c r="O230" s="5"/>
      <c r="P230" s="79"/>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row>
    <row r="231" spans="1:42" ht="15.75" customHeight="1">
      <c r="A231" s="5"/>
      <c r="B231" s="5"/>
      <c r="C231" s="5"/>
      <c r="D231" s="79"/>
      <c r="E231" s="5"/>
      <c r="F231" s="5"/>
      <c r="G231" s="5"/>
      <c r="H231" s="5"/>
      <c r="I231" s="5"/>
      <c r="J231" s="5"/>
      <c r="K231" s="5"/>
      <c r="L231" s="5"/>
      <c r="M231" s="79"/>
      <c r="N231" s="79"/>
      <c r="O231" s="5"/>
      <c r="P231" s="79"/>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row>
    <row r="232" spans="1:42" ht="15.75" customHeight="1">
      <c r="A232" s="5"/>
      <c r="B232" s="5"/>
      <c r="C232" s="5"/>
      <c r="D232" s="79"/>
      <c r="E232" s="5"/>
      <c r="F232" s="5"/>
      <c r="G232" s="5"/>
      <c r="H232" s="5"/>
      <c r="I232" s="5"/>
      <c r="J232" s="5"/>
      <c r="K232" s="5"/>
      <c r="L232" s="5"/>
      <c r="M232" s="79"/>
      <c r="N232" s="79"/>
      <c r="O232" s="5"/>
      <c r="P232" s="79"/>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row>
    <row r="233" spans="1:42" ht="15.75" customHeight="1">
      <c r="A233" s="5"/>
      <c r="B233" s="5"/>
      <c r="C233" s="5"/>
      <c r="D233" s="79"/>
      <c r="E233" s="5"/>
      <c r="F233" s="5"/>
      <c r="G233" s="5"/>
      <c r="H233" s="5"/>
      <c r="I233" s="5"/>
      <c r="J233" s="5"/>
      <c r="K233" s="5"/>
      <c r="L233" s="5"/>
      <c r="M233" s="79"/>
      <c r="N233" s="79"/>
      <c r="O233" s="5"/>
      <c r="P233" s="79"/>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row>
    <row r="234" spans="1:42" ht="15.75" customHeight="1">
      <c r="A234" s="5"/>
      <c r="B234" s="5"/>
      <c r="C234" s="5"/>
      <c r="D234" s="79"/>
      <c r="E234" s="5"/>
      <c r="F234" s="5"/>
      <c r="G234" s="5"/>
      <c r="H234" s="5"/>
      <c r="I234" s="5"/>
      <c r="J234" s="5"/>
      <c r="K234" s="5"/>
      <c r="L234" s="5"/>
      <c r="M234" s="79"/>
      <c r="N234" s="79"/>
      <c r="O234" s="5"/>
      <c r="P234" s="79"/>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row>
    <row r="235" spans="1:42" ht="15.75" customHeight="1">
      <c r="A235" s="5"/>
      <c r="B235" s="5"/>
      <c r="C235" s="5"/>
      <c r="D235" s="79"/>
      <c r="E235" s="5"/>
      <c r="F235" s="5"/>
      <c r="G235" s="5"/>
      <c r="H235" s="5"/>
      <c r="I235" s="5"/>
      <c r="J235" s="5"/>
      <c r="K235" s="5"/>
      <c r="L235" s="5"/>
      <c r="M235" s="79"/>
      <c r="N235" s="79"/>
      <c r="O235" s="5"/>
      <c r="P235" s="79"/>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row>
    <row r="236" spans="1:42" ht="15.75" customHeight="1">
      <c r="A236" s="5"/>
      <c r="B236" s="5"/>
      <c r="C236" s="5"/>
      <c r="D236" s="79"/>
      <c r="E236" s="5"/>
      <c r="F236" s="5"/>
      <c r="G236" s="5"/>
      <c r="H236" s="5"/>
      <c r="I236" s="5"/>
      <c r="J236" s="5"/>
      <c r="K236" s="5"/>
      <c r="L236" s="5"/>
      <c r="M236" s="79"/>
      <c r="N236" s="79"/>
      <c r="O236" s="5"/>
      <c r="P236" s="79"/>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row>
    <row r="237" spans="1:42" ht="15.75" customHeight="1">
      <c r="A237" s="5"/>
      <c r="B237" s="5"/>
      <c r="C237" s="5"/>
      <c r="D237" s="79"/>
      <c r="E237" s="5"/>
      <c r="F237" s="5"/>
      <c r="G237" s="5"/>
      <c r="H237" s="5"/>
      <c r="I237" s="5"/>
      <c r="J237" s="5"/>
      <c r="K237" s="5"/>
      <c r="L237" s="5"/>
      <c r="M237" s="79"/>
      <c r="N237" s="79"/>
      <c r="O237" s="5"/>
      <c r="P237" s="79"/>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row>
    <row r="238" spans="1:42" ht="15.75" customHeight="1">
      <c r="A238" s="5"/>
      <c r="B238" s="5"/>
      <c r="C238" s="5"/>
      <c r="D238" s="79"/>
      <c r="E238" s="5"/>
      <c r="F238" s="5"/>
      <c r="G238" s="5"/>
      <c r="H238" s="5"/>
      <c r="I238" s="5"/>
      <c r="J238" s="5"/>
      <c r="K238" s="5"/>
      <c r="L238" s="5"/>
      <c r="M238" s="79"/>
      <c r="N238" s="79"/>
      <c r="O238" s="5"/>
      <c r="P238" s="79"/>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row>
    <row r="239" spans="1:42" ht="15.75" customHeight="1">
      <c r="A239" s="5"/>
      <c r="B239" s="5"/>
      <c r="C239" s="5"/>
      <c r="D239" s="79"/>
      <c r="E239" s="5"/>
      <c r="F239" s="5"/>
      <c r="G239" s="5"/>
      <c r="H239" s="5"/>
      <c r="I239" s="5"/>
      <c r="J239" s="5"/>
      <c r="K239" s="5"/>
      <c r="L239" s="5"/>
      <c r="M239" s="79"/>
      <c r="N239" s="79"/>
      <c r="O239" s="5"/>
      <c r="P239" s="79"/>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row>
    <row r="240" spans="1:42" ht="15.75" customHeight="1">
      <c r="A240" s="5"/>
      <c r="B240" s="5"/>
      <c r="C240" s="5"/>
      <c r="D240" s="79"/>
      <c r="E240" s="5"/>
      <c r="F240" s="5"/>
      <c r="G240" s="5"/>
      <c r="H240" s="5"/>
      <c r="I240" s="5"/>
      <c r="J240" s="5"/>
      <c r="K240" s="5"/>
      <c r="L240" s="5"/>
      <c r="M240" s="79"/>
      <c r="N240" s="79"/>
      <c r="O240" s="5"/>
      <c r="P240" s="79"/>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row>
    <row r="241" spans="1:42" ht="15.75" customHeight="1">
      <c r="A241" s="5"/>
      <c r="B241" s="5"/>
      <c r="C241" s="5"/>
      <c r="D241" s="79"/>
      <c r="E241" s="5"/>
      <c r="F241" s="5"/>
      <c r="G241" s="5"/>
      <c r="H241" s="5"/>
      <c r="I241" s="5"/>
      <c r="J241" s="5"/>
      <c r="K241" s="5"/>
      <c r="L241" s="5"/>
      <c r="M241" s="79"/>
      <c r="N241" s="79"/>
      <c r="O241" s="5"/>
      <c r="P241" s="79"/>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row>
    <row r="242" spans="1:42" ht="15.75" customHeight="1">
      <c r="A242" s="5"/>
      <c r="B242" s="5"/>
      <c r="C242" s="5"/>
      <c r="D242" s="79"/>
      <c r="E242" s="5"/>
      <c r="F242" s="5"/>
      <c r="G242" s="5"/>
      <c r="H242" s="5"/>
      <c r="I242" s="5"/>
      <c r="J242" s="5"/>
      <c r="K242" s="5"/>
      <c r="L242" s="5"/>
      <c r="M242" s="79"/>
      <c r="N242" s="79"/>
      <c r="O242" s="5"/>
      <c r="P242" s="79"/>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row>
    <row r="243" spans="1:42" ht="15.75" customHeight="1">
      <c r="A243" s="5"/>
      <c r="B243" s="5"/>
      <c r="C243" s="5"/>
      <c r="D243" s="79"/>
      <c r="E243" s="5"/>
      <c r="F243" s="5"/>
      <c r="G243" s="5"/>
      <c r="H243" s="5"/>
      <c r="I243" s="5"/>
      <c r="J243" s="5"/>
      <c r="K243" s="5"/>
      <c r="L243" s="5"/>
      <c r="M243" s="79"/>
      <c r="N243" s="79"/>
      <c r="O243" s="5"/>
      <c r="P243" s="79"/>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row>
    <row r="244" spans="1:42" ht="15.75" customHeight="1">
      <c r="A244" s="5"/>
      <c r="B244" s="5"/>
      <c r="C244" s="5"/>
      <c r="D244" s="79"/>
      <c r="E244" s="5"/>
      <c r="F244" s="5"/>
      <c r="G244" s="5"/>
      <c r="H244" s="5"/>
      <c r="I244" s="5"/>
      <c r="J244" s="5"/>
      <c r="K244" s="5"/>
      <c r="L244" s="5"/>
      <c r="M244" s="79"/>
      <c r="N244" s="79"/>
      <c r="O244" s="5"/>
      <c r="P244" s="79"/>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row>
    <row r="245" spans="1:42" ht="15.75" customHeight="1">
      <c r="A245" s="5"/>
      <c r="B245" s="5"/>
      <c r="C245" s="5"/>
      <c r="D245" s="79"/>
      <c r="E245" s="5"/>
      <c r="F245" s="5"/>
      <c r="G245" s="5"/>
      <c r="H245" s="5"/>
      <c r="I245" s="5"/>
      <c r="J245" s="5"/>
      <c r="K245" s="5"/>
      <c r="L245" s="5"/>
      <c r="M245" s="79"/>
      <c r="N245" s="79"/>
      <c r="O245" s="5"/>
      <c r="P245" s="79"/>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row>
    <row r="246" spans="1:42" ht="15.75" customHeight="1">
      <c r="A246" s="5"/>
      <c r="B246" s="5"/>
      <c r="C246" s="5"/>
      <c r="D246" s="79"/>
      <c r="E246" s="5"/>
      <c r="F246" s="5"/>
      <c r="G246" s="5"/>
      <c r="H246" s="5"/>
      <c r="I246" s="5"/>
      <c r="J246" s="5"/>
      <c r="K246" s="5"/>
      <c r="L246" s="5"/>
      <c r="M246" s="79"/>
      <c r="N246" s="79"/>
      <c r="O246" s="5"/>
      <c r="P246" s="79"/>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row>
    <row r="247" spans="1:42" ht="15.75" customHeight="1">
      <c r="A247" s="5"/>
      <c r="B247" s="5"/>
      <c r="C247" s="5"/>
      <c r="D247" s="79"/>
      <c r="E247" s="5"/>
      <c r="F247" s="5"/>
      <c r="G247" s="5"/>
      <c r="H247" s="5"/>
      <c r="I247" s="5"/>
      <c r="J247" s="5"/>
      <c r="K247" s="5"/>
      <c r="L247" s="5"/>
      <c r="M247" s="79"/>
      <c r="N247" s="79"/>
      <c r="O247" s="5"/>
      <c r="P247" s="79"/>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row>
    <row r="248" spans="1:42" ht="15.75" customHeight="1">
      <c r="A248" s="5"/>
      <c r="B248" s="5"/>
      <c r="C248" s="5"/>
      <c r="D248" s="79"/>
      <c r="E248" s="5"/>
      <c r="F248" s="5"/>
      <c r="G248" s="5"/>
      <c r="H248" s="5"/>
      <c r="I248" s="5"/>
      <c r="J248" s="5"/>
      <c r="K248" s="5"/>
      <c r="L248" s="5"/>
      <c r="M248" s="79"/>
      <c r="N248" s="79"/>
      <c r="O248" s="5"/>
      <c r="P248" s="79"/>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row>
    <row r="249" spans="1:42" ht="15.75" customHeight="1">
      <c r="A249" s="5"/>
      <c r="B249" s="5"/>
      <c r="C249" s="5"/>
      <c r="D249" s="79"/>
      <c r="E249" s="5"/>
      <c r="F249" s="5"/>
      <c r="G249" s="5"/>
      <c r="H249" s="5"/>
      <c r="I249" s="5"/>
      <c r="J249" s="5"/>
      <c r="K249" s="5"/>
      <c r="L249" s="5"/>
      <c r="M249" s="79"/>
      <c r="N249" s="79"/>
      <c r="O249" s="5"/>
      <c r="P249" s="79"/>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row>
    <row r="250" spans="1:42" ht="15.75" customHeight="1">
      <c r="A250" s="5"/>
      <c r="B250" s="5"/>
      <c r="C250" s="5"/>
      <c r="D250" s="79"/>
      <c r="E250" s="5"/>
      <c r="F250" s="5"/>
      <c r="G250" s="5"/>
      <c r="H250" s="5"/>
      <c r="I250" s="5"/>
      <c r="J250" s="5"/>
      <c r="K250" s="5"/>
      <c r="L250" s="5"/>
      <c r="M250" s="79"/>
      <c r="N250" s="79"/>
      <c r="O250" s="5"/>
      <c r="P250" s="79"/>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row>
    <row r="251" spans="1:42" ht="15.75" customHeight="1">
      <c r="A251" s="5"/>
      <c r="B251" s="5"/>
      <c r="C251" s="5"/>
      <c r="D251" s="79"/>
      <c r="E251" s="5"/>
      <c r="F251" s="5"/>
      <c r="G251" s="5"/>
      <c r="H251" s="5"/>
      <c r="I251" s="5"/>
      <c r="J251" s="5"/>
      <c r="K251" s="5"/>
      <c r="L251" s="5"/>
      <c r="M251" s="79"/>
      <c r="N251" s="79"/>
      <c r="O251" s="5"/>
      <c r="P251" s="79"/>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row>
    <row r="252" spans="1:42" ht="15.75" customHeight="1">
      <c r="A252" s="5"/>
      <c r="B252" s="5"/>
      <c r="C252" s="5"/>
      <c r="D252" s="79"/>
      <c r="E252" s="5"/>
      <c r="F252" s="5"/>
      <c r="G252" s="5"/>
      <c r="H252" s="5"/>
      <c r="I252" s="5"/>
      <c r="J252" s="5"/>
      <c r="K252" s="5"/>
      <c r="L252" s="5"/>
      <c r="M252" s="79"/>
      <c r="N252" s="79"/>
      <c r="O252" s="5"/>
      <c r="P252" s="79"/>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row>
    <row r="253" spans="1:42" ht="15.75" customHeight="1">
      <c r="A253" s="5"/>
      <c r="B253" s="5"/>
      <c r="C253" s="5"/>
      <c r="D253" s="79"/>
      <c r="E253" s="5"/>
      <c r="F253" s="5"/>
      <c r="G253" s="5"/>
      <c r="H253" s="5"/>
      <c r="I253" s="5"/>
      <c r="J253" s="5"/>
      <c r="K253" s="5"/>
      <c r="L253" s="5"/>
      <c r="M253" s="79"/>
      <c r="N253" s="79"/>
      <c r="O253" s="5"/>
      <c r="P253" s="79"/>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row>
    <row r="254" spans="1:42" ht="15.75" customHeight="1">
      <c r="A254" s="5"/>
      <c r="B254" s="5"/>
      <c r="C254" s="5"/>
      <c r="D254" s="79"/>
      <c r="E254" s="5"/>
      <c r="F254" s="5"/>
      <c r="G254" s="5"/>
      <c r="H254" s="5"/>
      <c r="I254" s="5"/>
      <c r="J254" s="5"/>
      <c r="K254" s="5"/>
      <c r="L254" s="5"/>
      <c r="M254" s="79"/>
      <c r="N254" s="79"/>
      <c r="O254" s="5"/>
      <c r="P254" s="79"/>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row>
    <row r="255" spans="1:42" ht="15.75" customHeight="1">
      <c r="A255" s="5"/>
      <c r="B255" s="5"/>
      <c r="C255" s="5"/>
      <c r="D255" s="79"/>
      <c r="E255" s="5"/>
      <c r="F255" s="5"/>
      <c r="G255" s="5"/>
      <c r="H255" s="5"/>
      <c r="I255" s="5"/>
      <c r="J255" s="5"/>
      <c r="K255" s="5"/>
      <c r="L255" s="5"/>
      <c r="M255" s="79"/>
      <c r="N255" s="79"/>
      <c r="O255" s="5"/>
      <c r="P255" s="79"/>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row>
    <row r="256" spans="1:42" ht="15.75" customHeight="1">
      <c r="A256" s="5"/>
      <c r="B256" s="5"/>
      <c r="C256" s="5"/>
      <c r="D256" s="79"/>
      <c r="E256" s="5"/>
      <c r="F256" s="5"/>
      <c r="G256" s="5"/>
      <c r="H256" s="5"/>
      <c r="I256" s="5"/>
      <c r="J256" s="5"/>
      <c r="K256" s="5"/>
      <c r="L256" s="5"/>
      <c r="M256" s="79"/>
      <c r="N256" s="79"/>
      <c r="O256" s="5"/>
      <c r="P256" s="79"/>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row>
    <row r="257" spans="1:42" ht="15.75" customHeight="1">
      <c r="A257" s="5"/>
      <c r="B257" s="5"/>
      <c r="C257" s="5"/>
      <c r="D257" s="79"/>
      <c r="E257" s="5"/>
      <c r="F257" s="5"/>
      <c r="G257" s="5"/>
      <c r="H257" s="5"/>
      <c r="I257" s="5"/>
      <c r="J257" s="5"/>
      <c r="K257" s="5"/>
      <c r="L257" s="5"/>
      <c r="M257" s="79"/>
      <c r="N257" s="79"/>
      <c r="O257" s="5"/>
      <c r="P257" s="79"/>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row>
    <row r="258" spans="1:42" ht="15.75" customHeight="1">
      <c r="A258" s="5"/>
      <c r="B258" s="5"/>
      <c r="C258" s="5"/>
      <c r="D258" s="79"/>
      <c r="E258" s="5"/>
      <c r="F258" s="5"/>
      <c r="G258" s="5"/>
      <c r="H258" s="5"/>
      <c r="I258" s="5"/>
      <c r="J258" s="5"/>
      <c r="K258" s="5"/>
      <c r="L258" s="5"/>
      <c r="M258" s="79"/>
      <c r="N258" s="79"/>
      <c r="O258" s="5"/>
      <c r="P258" s="79"/>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row>
    <row r="259" spans="1:42" ht="15.75" customHeight="1">
      <c r="A259" s="5"/>
      <c r="B259" s="5"/>
      <c r="C259" s="5"/>
      <c r="D259" s="79"/>
      <c r="E259" s="5"/>
      <c r="F259" s="5"/>
      <c r="G259" s="5"/>
      <c r="H259" s="5"/>
      <c r="I259" s="5"/>
      <c r="J259" s="5"/>
      <c r="K259" s="5"/>
      <c r="L259" s="5"/>
      <c r="M259" s="79"/>
      <c r="N259" s="79"/>
      <c r="O259" s="5"/>
      <c r="P259" s="79"/>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row>
    <row r="260" spans="1:42" ht="15.75" customHeight="1">
      <c r="A260" s="5"/>
      <c r="B260" s="5"/>
      <c r="C260" s="5"/>
      <c r="D260" s="79"/>
      <c r="E260" s="5"/>
      <c r="F260" s="5"/>
      <c r="G260" s="5"/>
      <c r="H260" s="5"/>
      <c r="I260" s="5"/>
      <c r="J260" s="5"/>
      <c r="K260" s="5"/>
      <c r="L260" s="5"/>
      <c r="M260" s="79"/>
      <c r="N260" s="79"/>
      <c r="O260" s="5"/>
      <c r="P260" s="79"/>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row>
    <row r="261" spans="1:42" ht="15.75" customHeight="1">
      <c r="A261" s="5"/>
      <c r="B261" s="5"/>
      <c r="C261" s="5"/>
      <c r="D261" s="79"/>
      <c r="E261" s="5"/>
      <c r="F261" s="5"/>
      <c r="G261" s="5"/>
      <c r="H261" s="5"/>
      <c r="I261" s="5"/>
      <c r="J261" s="5"/>
      <c r="K261" s="5"/>
      <c r="L261" s="5"/>
      <c r="M261" s="79"/>
      <c r="N261" s="79"/>
      <c r="O261" s="5"/>
      <c r="P261" s="79"/>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row>
    <row r="262" spans="1:42" ht="15.75" customHeight="1">
      <c r="A262" s="5"/>
      <c r="B262" s="5"/>
      <c r="C262" s="5"/>
      <c r="D262" s="79"/>
      <c r="E262" s="5"/>
      <c r="F262" s="5"/>
      <c r="G262" s="5"/>
      <c r="H262" s="5"/>
      <c r="I262" s="5"/>
      <c r="J262" s="5"/>
      <c r="K262" s="5"/>
      <c r="L262" s="5"/>
      <c r="M262" s="79"/>
      <c r="N262" s="79"/>
      <c r="O262" s="5"/>
      <c r="P262" s="79"/>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row>
    <row r="263" spans="1:42" ht="15.75" customHeight="1">
      <c r="A263" s="5"/>
      <c r="B263" s="5"/>
      <c r="C263" s="5"/>
      <c r="D263" s="79"/>
      <c r="E263" s="5"/>
      <c r="F263" s="5"/>
      <c r="G263" s="5"/>
      <c r="H263" s="5"/>
      <c r="I263" s="5"/>
      <c r="J263" s="5"/>
      <c r="K263" s="5"/>
      <c r="L263" s="5"/>
      <c r="M263" s="79"/>
      <c r="N263" s="79"/>
      <c r="O263" s="5"/>
      <c r="P263" s="79"/>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row>
    <row r="264" spans="1:42" ht="15.75" customHeight="1">
      <c r="A264" s="5"/>
      <c r="B264" s="5"/>
      <c r="C264" s="5"/>
      <c r="D264" s="79"/>
      <c r="E264" s="5"/>
      <c r="F264" s="5"/>
      <c r="G264" s="5"/>
      <c r="H264" s="5"/>
      <c r="I264" s="5"/>
      <c r="J264" s="5"/>
      <c r="K264" s="5"/>
      <c r="L264" s="5"/>
      <c r="M264" s="79"/>
      <c r="N264" s="79"/>
      <c r="O264" s="5"/>
      <c r="P264" s="79"/>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row>
    <row r="265" spans="1:42" ht="15.75" customHeight="1">
      <c r="A265" s="5"/>
      <c r="B265" s="5"/>
      <c r="C265" s="5"/>
      <c r="D265" s="79"/>
      <c r="E265" s="5"/>
      <c r="F265" s="5"/>
      <c r="G265" s="5"/>
      <c r="H265" s="5"/>
      <c r="I265" s="5"/>
      <c r="J265" s="5"/>
      <c r="K265" s="5"/>
      <c r="L265" s="5"/>
      <c r="M265" s="79"/>
      <c r="N265" s="79"/>
      <c r="O265" s="5"/>
      <c r="P265" s="79"/>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row>
    <row r="266" spans="1:42" ht="15.75" customHeight="1">
      <c r="A266" s="5"/>
      <c r="B266" s="5"/>
      <c r="C266" s="5"/>
      <c r="D266" s="79"/>
      <c r="E266" s="5"/>
      <c r="F266" s="5"/>
      <c r="G266" s="5"/>
      <c r="H266" s="5"/>
      <c r="I266" s="5"/>
      <c r="J266" s="5"/>
      <c r="K266" s="5"/>
      <c r="L266" s="5"/>
      <c r="M266" s="79"/>
      <c r="N266" s="79"/>
      <c r="O266" s="5"/>
      <c r="P266" s="79"/>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row>
    <row r="267" spans="1:42" ht="15.75" customHeight="1">
      <c r="A267" s="5"/>
      <c r="B267" s="5"/>
      <c r="C267" s="5"/>
      <c r="D267" s="79"/>
      <c r="E267" s="5"/>
      <c r="F267" s="5"/>
      <c r="G267" s="5"/>
      <c r="H267" s="5"/>
      <c r="I267" s="5"/>
      <c r="J267" s="5"/>
      <c r="K267" s="5"/>
      <c r="L267" s="5"/>
      <c r="M267" s="79"/>
      <c r="N267" s="79"/>
      <c r="O267" s="5"/>
      <c r="P267" s="79"/>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row>
    <row r="268" spans="1:42" ht="15.75" customHeight="1">
      <c r="A268" s="5"/>
      <c r="B268" s="5"/>
      <c r="C268" s="5"/>
      <c r="D268" s="79"/>
      <c r="E268" s="5"/>
      <c r="F268" s="5"/>
      <c r="G268" s="5"/>
      <c r="H268" s="5"/>
      <c r="I268" s="5"/>
      <c r="J268" s="5"/>
      <c r="K268" s="5"/>
      <c r="L268" s="5"/>
      <c r="M268" s="79"/>
      <c r="N268" s="79"/>
      <c r="O268" s="5"/>
      <c r="P268" s="79"/>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row>
    <row r="269" spans="1:42" ht="15.75" customHeight="1">
      <c r="A269" s="5"/>
      <c r="B269" s="5"/>
      <c r="C269" s="5"/>
      <c r="D269" s="79"/>
      <c r="E269" s="5"/>
      <c r="F269" s="5"/>
      <c r="G269" s="5"/>
      <c r="H269" s="5"/>
      <c r="I269" s="5"/>
      <c r="J269" s="5"/>
      <c r="K269" s="5"/>
      <c r="L269" s="5"/>
      <c r="M269" s="79"/>
      <c r="N269" s="79"/>
      <c r="O269" s="5"/>
      <c r="P269" s="79"/>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row>
    <row r="270" spans="1:42" ht="15.75" customHeight="1">
      <c r="A270" s="5"/>
      <c r="B270" s="5"/>
      <c r="C270" s="5"/>
      <c r="D270" s="79"/>
      <c r="E270" s="5"/>
      <c r="F270" s="5"/>
      <c r="G270" s="5"/>
      <c r="H270" s="5"/>
      <c r="I270" s="5"/>
      <c r="J270" s="5"/>
      <c r="K270" s="5"/>
      <c r="L270" s="5"/>
      <c r="M270" s="79"/>
      <c r="N270" s="79"/>
      <c r="O270" s="5"/>
      <c r="P270" s="79"/>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row>
    <row r="271" spans="1:42" ht="15.75" customHeight="1">
      <c r="A271" s="5"/>
      <c r="B271" s="5"/>
      <c r="C271" s="5"/>
      <c r="D271" s="79"/>
      <c r="E271" s="5"/>
      <c r="F271" s="5"/>
      <c r="G271" s="5"/>
      <c r="H271" s="5"/>
      <c r="I271" s="5"/>
      <c r="J271" s="5"/>
      <c r="K271" s="5"/>
      <c r="L271" s="5"/>
      <c r="M271" s="79"/>
      <c r="N271" s="79"/>
      <c r="O271" s="5"/>
      <c r="P271" s="79"/>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row>
    <row r="272" spans="1:42" ht="15.75" customHeight="1">
      <c r="A272" s="5"/>
      <c r="B272" s="5"/>
      <c r="C272" s="5"/>
      <c r="D272" s="79"/>
      <c r="E272" s="5"/>
      <c r="F272" s="5"/>
      <c r="G272" s="5"/>
      <c r="H272" s="5"/>
      <c r="I272" s="5"/>
      <c r="J272" s="5"/>
      <c r="K272" s="5"/>
      <c r="L272" s="5"/>
      <c r="M272" s="79"/>
      <c r="N272" s="79"/>
      <c r="O272" s="5"/>
      <c r="P272" s="79"/>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row>
    <row r="273" spans="1:42" ht="15.75" customHeight="1">
      <c r="A273" s="5"/>
      <c r="B273" s="5"/>
      <c r="C273" s="5"/>
      <c r="D273" s="79"/>
      <c r="E273" s="5"/>
      <c r="F273" s="5"/>
      <c r="G273" s="5"/>
      <c r="H273" s="5"/>
      <c r="I273" s="5"/>
      <c r="J273" s="5"/>
      <c r="K273" s="5"/>
      <c r="L273" s="5"/>
      <c r="M273" s="79"/>
      <c r="N273" s="79"/>
      <c r="O273" s="5"/>
      <c r="P273" s="79"/>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row>
    <row r="274" spans="1:42" ht="15.75" customHeight="1">
      <c r="A274" s="5"/>
      <c r="B274" s="5"/>
      <c r="C274" s="5"/>
      <c r="D274" s="79"/>
      <c r="E274" s="5"/>
      <c r="F274" s="5"/>
      <c r="G274" s="5"/>
      <c r="H274" s="5"/>
      <c r="I274" s="5"/>
      <c r="J274" s="5"/>
      <c r="K274" s="5"/>
      <c r="L274" s="5"/>
      <c r="M274" s="79"/>
      <c r="N274" s="79"/>
      <c r="O274" s="5"/>
      <c r="P274" s="79"/>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row>
    <row r="275" spans="1:42" ht="15.75" customHeight="1">
      <c r="A275" s="5"/>
      <c r="B275" s="5"/>
      <c r="C275" s="5"/>
      <c r="D275" s="79"/>
      <c r="E275" s="5"/>
      <c r="F275" s="5"/>
      <c r="G275" s="5"/>
      <c r="H275" s="5"/>
      <c r="I275" s="5"/>
      <c r="J275" s="5"/>
      <c r="K275" s="5"/>
      <c r="L275" s="5"/>
      <c r="M275" s="79"/>
      <c r="N275" s="79"/>
      <c r="O275" s="5"/>
      <c r="P275" s="79"/>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row>
    <row r="276" spans="1:42" ht="15.75" customHeight="1">
      <c r="A276" s="5"/>
      <c r="B276" s="5"/>
      <c r="C276" s="5"/>
      <c r="D276" s="79"/>
      <c r="E276" s="5"/>
      <c r="F276" s="5"/>
      <c r="G276" s="5"/>
      <c r="H276" s="5"/>
      <c r="I276" s="5"/>
      <c r="J276" s="5"/>
      <c r="K276" s="5"/>
      <c r="L276" s="5"/>
      <c r="M276" s="79"/>
      <c r="N276" s="79"/>
      <c r="O276" s="5"/>
      <c r="P276" s="79"/>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row>
    <row r="277" spans="1:42" ht="15.75" customHeight="1">
      <c r="A277" s="5"/>
      <c r="B277" s="5"/>
      <c r="C277" s="5"/>
      <c r="D277" s="79"/>
      <c r="E277" s="5"/>
      <c r="F277" s="5"/>
      <c r="G277" s="5"/>
      <c r="H277" s="5"/>
      <c r="I277" s="5"/>
      <c r="J277" s="5"/>
      <c r="K277" s="5"/>
      <c r="L277" s="5"/>
      <c r="M277" s="79"/>
      <c r="N277" s="79"/>
      <c r="O277" s="5"/>
      <c r="P277" s="79"/>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row>
    <row r="278" spans="1:42" ht="15.75" customHeight="1">
      <c r="A278" s="5"/>
      <c r="B278" s="5"/>
      <c r="C278" s="5"/>
      <c r="D278" s="79"/>
      <c r="E278" s="5"/>
      <c r="F278" s="5"/>
      <c r="G278" s="5"/>
      <c r="H278" s="5"/>
      <c r="I278" s="5"/>
      <c r="J278" s="5"/>
      <c r="K278" s="5"/>
      <c r="L278" s="5"/>
      <c r="M278" s="79"/>
      <c r="N278" s="79"/>
      <c r="O278" s="5"/>
      <c r="P278" s="79"/>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row>
    <row r="279" spans="1:42" ht="15.75" customHeight="1">
      <c r="A279" s="5"/>
      <c r="B279" s="5"/>
      <c r="C279" s="5"/>
      <c r="D279" s="79"/>
      <c r="E279" s="5"/>
      <c r="F279" s="5"/>
      <c r="G279" s="5"/>
      <c r="H279" s="5"/>
      <c r="I279" s="5"/>
      <c r="J279" s="5"/>
      <c r="K279" s="5"/>
      <c r="L279" s="5"/>
      <c r="M279" s="79"/>
      <c r="N279" s="79"/>
      <c r="O279" s="5"/>
      <c r="P279" s="79"/>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row>
    <row r="280" spans="1:42" ht="15.75" customHeight="1">
      <c r="A280" s="5"/>
      <c r="B280" s="5"/>
      <c r="C280" s="5"/>
      <c r="D280" s="79"/>
      <c r="E280" s="5"/>
      <c r="F280" s="5"/>
      <c r="G280" s="5"/>
      <c r="H280" s="5"/>
      <c r="I280" s="5"/>
      <c r="J280" s="5"/>
      <c r="K280" s="5"/>
      <c r="L280" s="5"/>
      <c r="M280" s="79"/>
      <c r="N280" s="79"/>
      <c r="O280" s="5"/>
      <c r="P280" s="79"/>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row>
    <row r="281" spans="1:42" ht="15.75" customHeight="1">
      <c r="A281" s="5"/>
      <c r="B281" s="5"/>
      <c r="C281" s="5"/>
      <c r="D281" s="79"/>
      <c r="E281" s="5"/>
      <c r="F281" s="5"/>
      <c r="G281" s="5"/>
      <c r="H281" s="5"/>
      <c r="I281" s="5"/>
      <c r="J281" s="5"/>
      <c r="K281" s="5"/>
      <c r="L281" s="5"/>
      <c r="M281" s="79"/>
      <c r="N281" s="79"/>
      <c r="O281" s="5"/>
      <c r="P281" s="79"/>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row>
    <row r="282" spans="1:42" ht="15.75" customHeight="1">
      <c r="A282" s="5"/>
      <c r="B282" s="5"/>
      <c r="C282" s="5"/>
      <c r="D282" s="79"/>
      <c r="E282" s="5"/>
      <c r="F282" s="5"/>
      <c r="G282" s="5"/>
      <c r="H282" s="5"/>
      <c r="I282" s="5"/>
      <c r="J282" s="5"/>
      <c r="K282" s="5"/>
      <c r="L282" s="5"/>
      <c r="M282" s="79"/>
      <c r="N282" s="79"/>
      <c r="O282" s="5"/>
      <c r="P282" s="79"/>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row>
    <row r="283" spans="1:42" ht="15.75" customHeight="1">
      <c r="A283" s="5"/>
      <c r="B283" s="5"/>
      <c r="C283" s="5"/>
      <c r="D283" s="79"/>
      <c r="E283" s="5"/>
      <c r="F283" s="5"/>
      <c r="G283" s="5"/>
      <c r="H283" s="5"/>
      <c r="I283" s="5"/>
      <c r="J283" s="5"/>
      <c r="K283" s="5"/>
      <c r="L283" s="5"/>
      <c r="M283" s="79"/>
      <c r="N283" s="79"/>
      <c r="O283" s="5"/>
      <c r="P283" s="79"/>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row>
    <row r="284" spans="1:42" ht="15.75" customHeight="1">
      <c r="A284" s="5"/>
      <c r="B284" s="5"/>
      <c r="C284" s="5"/>
      <c r="D284" s="79"/>
      <c r="E284" s="5"/>
      <c r="F284" s="5"/>
      <c r="G284" s="5"/>
      <c r="H284" s="5"/>
      <c r="I284" s="5"/>
      <c r="J284" s="5"/>
      <c r="K284" s="5"/>
      <c r="L284" s="5"/>
      <c r="M284" s="79"/>
      <c r="N284" s="79"/>
      <c r="O284" s="5"/>
      <c r="P284" s="79"/>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row>
    <row r="285" spans="1:42" ht="15.75" customHeight="1">
      <c r="A285" s="5"/>
      <c r="B285" s="5"/>
      <c r="C285" s="5"/>
      <c r="D285" s="79"/>
      <c r="E285" s="5"/>
      <c r="F285" s="5"/>
      <c r="G285" s="5"/>
      <c r="H285" s="5"/>
      <c r="I285" s="5"/>
      <c r="J285" s="5"/>
      <c r="K285" s="5"/>
      <c r="L285" s="5"/>
      <c r="M285" s="79"/>
      <c r="N285" s="79"/>
      <c r="O285" s="5"/>
      <c r="P285" s="79"/>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row>
    <row r="286" spans="1:42" ht="15.75" customHeight="1">
      <c r="A286" s="5"/>
      <c r="B286" s="5"/>
      <c r="C286" s="5"/>
      <c r="D286" s="79"/>
      <c r="E286" s="5"/>
      <c r="F286" s="5"/>
      <c r="G286" s="5"/>
      <c r="H286" s="5"/>
      <c r="I286" s="5"/>
      <c r="J286" s="5"/>
      <c r="K286" s="5"/>
      <c r="L286" s="5"/>
      <c r="M286" s="79"/>
      <c r="N286" s="79"/>
      <c r="O286" s="5"/>
      <c r="P286" s="79"/>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row>
    <row r="287" spans="1:42" ht="15.75" customHeight="1">
      <c r="A287" s="5"/>
      <c r="B287" s="5"/>
      <c r="C287" s="5"/>
      <c r="D287" s="79"/>
      <c r="E287" s="5"/>
      <c r="F287" s="5"/>
      <c r="G287" s="5"/>
      <c r="H287" s="5"/>
      <c r="I287" s="5"/>
      <c r="J287" s="5"/>
      <c r="K287" s="5"/>
      <c r="L287" s="5"/>
      <c r="M287" s="79"/>
      <c r="N287" s="79"/>
      <c r="O287" s="5"/>
      <c r="P287" s="79"/>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row>
    <row r="288" spans="1:42" ht="15.75" customHeight="1">
      <c r="A288" s="5"/>
      <c r="B288" s="5"/>
      <c r="C288" s="5"/>
      <c r="D288" s="79"/>
      <c r="E288" s="5"/>
      <c r="F288" s="5"/>
      <c r="G288" s="5"/>
      <c r="H288" s="5"/>
      <c r="I288" s="5"/>
      <c r="J288" s="5"/>
      <c r="K288" s="5"/>
      <c r="L288" s="5"/>
      <c r="M288" s="79"/>
      <c r="N288" s="79"/>
      <c r="O288" s="5"/>
      <c r="P288" s="79"/>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row>
    <row r="289" spans="1:42" ht="15.75" customHeight="1">
      <c r="A289" s="5"/>
      <c r="B289" s="5"/>
      <c r="C289" s="5"/>
      <c r="D289" s="79"/>
      <c r="E289" s="5"/>
      <c r="F289" s="5"/>
      <c r="G289" s="5"/>
      <c r="H289" s="5"/>
      <c r="I289" s="5"/>
      <c r="J289" s="5"/>
      <c r="K289" s="5"/>
      <c r="L289" s="5"/>
      <c r="M289" s="79"/>
      <c r="N289" s="79"/>
      <c r="O289" s="5"/>
      <c r="P289" s="79"/>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row>
    <row r="290" spans="1:42" ht="15.75" customHeight="1">
      <c r="A290" s="5"/>
      <c r="B290" s="5"/>
      <c r="C290" s="5"/>
      <c r="D290" s="79"/>
      <c r="E290" s="5"/>
      <c r="F290" s="5"/>
      <c r="G290" s="5"/>
      <c r="H290" s="5"/>
      <c r="I290" s="5"/>
      <c r="J290" s="5"/>
      <c r="K290" s="5"/>
      <c r="L290" s="5"/>
      <c r="M290" s="79"/>
      <c r="N290" s="79"/>
      <c r="O290" s="5"/>
      <c r="P290" s="79"/>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row>
    <row r="291" spans="1:42" ht="15.75" customHeight="1">
      <c r="A291" s="5"/>
      <c r="B291" s="5"/>
      <c r="C291" s="5"/>
      <c r="D291" s="79"/>
      <c r="E291" s="5"/>
      <c r="F291" s="5"/>
      <c r="G291" s="5"/>
      <c r="H291" s="5"/>
      <c r="I291" s="5"/>
      <c r="J291" s="5"/>
      <c r="K291" s="5"/>
      <c r="L291" s="5"/>
      <c r="M291" s="79"/>
      <c r="N291" s="79"/>
      <c r="O291" s="5"/>
      <c r="P291" s="79"/>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row>
    <row r="292" spans="1:42" ht="15.75" customHeight="1">
      <c r="A292" s="5"/>
      <c r="B292" s="5"/>
      <c r="C292" s="5"/>
      <c r="D292" s="79"/>
      <c r="E292" s="5"/>
      <c r="F292" s="5"/>
      <c r="G292" s="5"/>
      <c r="H292" s="5"/>
      <c r="I292" s="5"/>
      <c r="J292" s="5"/>
      <c r="K292" s="5"/>
      <c r="L292" s="5"/>
      <c r="M292" s="79"/>
      <c r="N292" s="79"/>
      <c r="O292" s="5"/>
      <c r="P292" s="79"/>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row>
    <row r="293" spans="1:42" ht="15.75" customHeight="1">
      <c r="A293" s="5"/>
      <c r="B293" s="5"/>
      <c r="C293" s="5"/>
      <c r="D293" s="79"/>
      <c r="E293" s="5"/>
      <c r="F293" s="5"/>
      <c r="G293" s="5"/>
      <c r="H293" s="5"/>
      <c r="I293" s="5"/>
      <c r="J293" s="5"/>
      <c r="K293" s="5"/>
      <c r="L293" s="5"/>
      <c r="M293" s="79"/>
      <c r="N293" s="79"/>
      <c r="O293" s="5"/>
      <c r="P293" s="79"/>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row>
    <row r="294" spans="1:42" ht="15.75" customHeight="1">
      <c r="A294" s="5"/>
      <c r="B294" s="5"/>
      <c r="C294" s="5"/>
      <c r="D294" s="79"/>
      <c r="E294" s="5"/>
      <c r="F294" s="5"/>
      <c r="G294" s="5"/>
      <c r="H294" s="5"/>
      <c r="I294" s="5"/>
      <c r="J294" s="5"/>
      <c r="K294" s="5"/>
      <c r="L294" s="5"/>
      <c r="M294" s="79"/>
      <c r="N294" s="79"/>
      <c r="O294" s="5"/>
      <c r="P294" s="79"/>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row>
    <row r="295" spans="1:42" ht="15.75" customHeight="1">
      <c r="A295" s="5"/>
      <c r="B295" s="5"/>
      <c r="C295" s="5"/>
      <c r="D295" s="79"/>
      <c r="E295" s="5"/>
      <c r="F295" s="5"/>
      <c r="G295" s="5"/>
      <c r="H295" s="5"/>
      <c r="I295" s="5"/>
      <c r="J295" s="5"/>
      <c r="K295" s="5"/>
      <c r="L295" s="5"/>
      <c r="M295" s="79"/>
      <c r="N295" s="79"/>
      <c r="O295" s="5"/>
      <c r="P295" s="79"/>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row>
    <row r="296" spans="1:42" ht="15.75" customHeight="1">
      <c r="A296" s="5"/>
      <c r="B296" s="5"/>
      <c r="C296" s="5"/>
      <c r="D296" s="79"/>
      <c r="E296" s="5"/>
      <c r="F296" s="5"/>
      <c r="G296" s="5"/>
      <c r="H296" s="5"/>
      <c r="I296" s="5"/>
      <c r="J296" s="5"/>
      <c r="K296" s="5"/>
      <c r="L296" s="5"/>
      <c r="M296" s="79"/>
      <c r="N296" s="79"/>
      <c r="O296" s="5"/>
      <c r="P296" s="79"/>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row>
    <row r="297" spans="1:42" ht="15.75" customHeight="1">
      <c r="A297" s="5"/>
      <c r="B297" s="5"/>
      <c r="C297" s="5"/>
      <c r="D297" s="79"/>
      <c r="E297" s="5"/>
      <c r="F297" s="5"/>
      <c r="G297" s="5"/>
      <c r="H297" s="5"/>
      <c r="I297" s="5"/>
      <c r="J297" s="5"/>
      <c r="K297" s="5"/>
      <c r="L297" s="5"/>
      <c r="M297" s="79"/>
      <c r="N297" s="79"/>
      <c r="O297" s="5"/>
      <c r="P297" s="79"/>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row>
    <row r="298" spans="1:42" ht="15.75" customHeight="1">
      <c r="A298" s="5"/>
      <c r="B298" s="5"/>
      <c r="C298" s="5"/>
      <c r="D298" s="79"/>
      <c r="E298" s="5"/>
      <c r="F298" s="5"/>
      <c r="G298" s="5"/>
      <c r="H298" s="5"/>
      <c r="I298" s="5"/>
      <c r="J298" s="5"/>
      <c r="K298" s="5"/>
      <c r="L298" s="5"/>
      <c r="M298" s="79"/>
      <c r="N298" s="79"/>
      <c r="O298" s="5"/>
      <c r="P298" s="79"/>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row>
    <row r="299" spans="1:42" ht="15.75" customHeight="1">
      <c r="A299" s="5"/>
      <c r="B299" s="5"/>
      <c r="C299" s="5"/>
      <c r="D299" s="79"/>
      <c r="E299" s="5"/>
      <c r="F299" s="5"/>
      <c r="G299" s="5"/>
      <c r="H299" s="5"/>
      <c r="I299" s="5"/>
      <c r="J299" s="5"/>
      <c r="K299" s="5"/>
      <c r="L299" s="5"/>
      <c r="M299" s="79"/>
      <c r="N299" s="79"/>
      <c r="O299" s="5"/>
      <c r="P299" s="79"/>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row>
    <row r="300" spans="1:42" ht="15.75" customHeight="1">
      <c r="A300" s="5"/>
      <c r="B300" s="5"/>
      <c r="C300" s="5"/>
      <c r="D300" s="79"/>
      <c r="E300" s="5"/>
      <c r="F300" s="5"/>
      <c r="G300" s="5"/>
      <c r="H300" s="5"/>
      <c r="I300" s="5"/>
      <c r="J300" s="5"/>
      <c r="K300" s="5"/>
      <c r="L300" s="5"/>
      <c r="M300" s="79"/>
      <c r="N300" s="79"/>
      <c r="O300" s="5"/>
      <c r="P300" s="79"/>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row>
    <row r="301" spans="1:42" ht="15.75" customHeight="1">
      <c r="A301" s="5"/>
      <c r="B301" s="5"/>
      <c r="C301" s="5"/>
      <c r="D301" s="79"/>
      <c r="E301" s="5"/>
      <c r="F301" s="5"/>
      <c r="G301" s="5"/>
      <c r="H301" s="5"/>
      <c r="I301" s="5"/>
      <c r="J301" s="5"/>
      <c r="K301" s="5"/>
      <c r="L301" s="5"/>
      <c r="M301" s="79"/>
      <c r="N301" s="79"/>
      <c r="O301" s="5"/>
      <c r="P301" s="79"/>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row>
    <row r="302" spans="1:42" ht="15.75" customHeight="1">
      <c r="A302" s="5"/>
      <c r="B302" s="5"/>
      <c r="C302" s="5"/>
      <c r="D302" s="79"/>
      <c r="E302" s="5"/>
      <c r="F302" s="5"/>
      <c r="G302" s="5"/>
      <c r="H302" s="5"/>
      <c r="I302" s="5"/>
      <c r="J302" s="5"/>
      <c r="K302" s="5"/>
      <c r="L302" s="5"/>
      <c r="M302" s="79"/>
      <c r="N302" s="79"/>
      <c r="O302" s="5"/>
      <c r="P302" s="79"/>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row>
    <row r="303" spans="1:42" ht="15.75" customHeight="1">
      <c r="A303" s="5"/>
      <c r="B303" s="5"/>
      <c r="C303" s="5"/>
      <c r="D303" s="79"/>
      <c r="E303" s="5"/>
      <c r="F303" s="5"/>
      <c r="G303" s="5"/>
      <c r="H303" s="5"/>
      <c r="I303" s="5"/>
      <c r="J303" s="5"/>
      <c r="K303" s="5"/>
      <c r="L303" s="5"/>
      <c r="M303" s="79"/>
      <c r="N303" s="79"/>
      <c r="O303" s="5"/>
      <c r="P303" s="79"/>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row>
    <row r="304" spans="1:42" ht="15.75" customHeight="1">
      <c r="A304" s="5"/>
      <c r="B304" s="5"/>
      <c r="C304" s="5"/>
      <c r="D304" s="79"/>
      <c r="E304" s="5"/>
      <c r="F304" s="5"/>
      <c r="G304" s="5"/>
      <c r="H304" s="5"/>
      <c r="I304" s="5"/>
      <c r="J304" s="5"/>
      <c r="K304" s="5"/>
      <c r="L304" s="5"/>
      <c r="M304" s="79"/>
      <c r="N304" s="79"/>
      <c r="O304" s="5"/>
      <c r="P304" s="79"/>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row>
    <row r="305" spans="1:42" ht="15.75" customHeight="1">
      <c r="A305" s="5"/>
      <c r="B305" s="5"/>
      <c r="C305" s="5"/>
      <c r="D305" s="79"/>
      <c r="E305" s="5"/>
      <c r="F305" s="5"/>
      <c r="G305" s="5"/>
      <c r="H305" s="5"/>
      <c r="I305" s="5"/>
      <c r="J305" s="5"/>
      <c r="K305" s="5"/>
      <c r="L305" s="5"/>
      <c r="M305" s="79"/>
      <c r="N305" s="79"/>
      <c r="O305" s="5"/>
      <c r="P305" s="79"/>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row>
    <row r="306" spans="1:42" ht="15.75" customHeight="1">
      <c r="A306" s="5"/>
      <c r="B306" s="5"/>
      <c r="C306" s="5"/>
      <c r="D306" s="79"/>
      <c r="E306" s="5"/>
      <c r="F306" s="5"/>
      <c r="G306" s="5"/>
      <c r="H306" s="5"/>
      <c r="I306" s="5"/>
      <c r="J306" s="5"/>
      <c r="K306" s="5"/>
      <c r="L306" s="5"/>
      <c r="M306" s="79"/>
      <c r="N306" s="79"/>
      <c r="O306" s="5"/>
      <c r="P306" s="79"/>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row>
    <row r="307" spans="1:42" ht="15.75" customHeight="1">
      <c r="A307" s="5"/>
      <c r="B307" s="5"/>
      <c r="C307" s="5"/>
      <c r="D307" s="79"/>
      <c r="E307" s="5"/>
      <c r="F307" s="5"/>
      <c r="G307" s="5"/>
      <c r="H307" s="5"/>
      <c r="I307" s="5"/>
      <c r="J307" s="5"/>
      <c r="K307" s="5"/>
      <c r="L307" s="5"/>
      <c r="M307" s="79"/>
      <c r="N307" s="79"/>
      <c r="O307" s="5"/>
      <c r="P307" s="79"/>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row>
    <row r="308" spans="1:42" ht="15.75" customHeight="1">
      <c r="A308" s="5"/>
      <c r="B308" s="5"/>
      <c r="C308" s="5"/>
      <c r="D308" s="79"/>
      <c r="E308" s="5"/>
      <c r="F308" s="5"/>
      <c r="G308" s="5"/>
      <c r="H308" s="5"/>
      <c r="I308" s="5"/>
      <c r="J308" s="5"/>
      <c r="K308" s="5"/>
      <c r="L308" s="5"/>
      <c r="M308" s="79"/>
      <c r="N308" s="79"/>
      <c r="O308" s="5"/>
      <c r="P308" s="79"/>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row>
    <row r="309" spans="1:42" ht="15.75" customHeight="1">
      <c r="A309" s="5"/>
      <c r="B309" s="5"/>
      <c r="C309" s="5"/>
      <c r="D309" s="79"/>
      <c r="E309" s="5"/>
      <c r="F309" s="5"/>
      <c r="G309" s="5"/>
      <c r="H309" s="5"/>
      <c r="I309" s="5"/>
      <c r="J309" s="5"/>
      <c r="K309" s="5"/>
      <c r="L309" s="5"/>
      <c r="M309" s="79"/>
      <c r="N309" s="79"/>
      <c r="O309" s="5"/>
      <c r="P309" s="79"/>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row>
    <row r="310" spans="1:42" ht="15.75" customHeight="1">
      <c r="A310" s="5"/>
      <c r="B310" s="5"/>
      <c r="C310" s="5"/>
      <c r="D310" s="79"/>
      <c r="E310" s="5"/>
      <c r="F310" s="5"/>
      <c r="G310" s="5"/>
      <c r="H310" s="5"/>
      <c r="I310" s="5"/>
      <c r="J310" s="5"/>
      <c r="K310" s="5"/>
      <c r="L310" s="5"/>
      <c r="M310" s="79"/>
      <c r="N310" s="79"/>
      <c r="O310" s="5"/>
      <c r="P310" s="79"/>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row>
    <row r="311" spans="1:42" ht="15.75" customHeight="1">
      <c r="A311" s="5"/>
      <c r="B311" s="5"/>
      <c r="C311" s="5"/>
      <c r="D311" s="79"/>
      <c r="E311" s="5"/>
      <c r="F311" s="5"/>
      <c r="G311" s="5"/>
      <c r="H311" s="5"/>
      <c r="I311" s="5"/>
      <c r="J311" s="5"/>
      <c r="K311" s="5"/>
      <c r="L311" s="5"/>
      <c r="M311" s="79"/>
      <c r="N311" s="79"/>
      <c r="O311" s="5"/>
      <c r="P311" s="79"/>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row>
    <row r="312" spans="1:42" ht="15.75" customHeight="1">
      <c r="A312" s="5"/>
      <c r="B312" s="5"/>
      <c r="C312" s="5"/>
      <c r="D312" s="79"/>
      <c r="E312" s="5"/>
      <c r="F312" s="5"/>
      <c r="G312" s="5"/>
      <c r="H312" s="5"/>
      <c r="I312" s="5"/>
      <c r="J312" s="5"/>
      <c r="K312" s="5"/>
      <c r="L312" s="5"/>
      <c r="M312" s="79"/>
      <c r="N312" s="79"/>
      <c r="O312" s="5"/>
      <c r="P312" s="79"/>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row>
    <row r="313" spans="1:42" ht="15.75" customHeight="1">
      <c r="A313" s="5"/>
      <c r="B313" s="5"/>
      <c r="C313" s="5"/>
      <c r="D313" s="79"/>
      <c r="E313" s="5"/>
      <c r="F313" s="5"/>
      <c r="G313" s="5"/>
      <c r="H313" s="5"/>
      <c r="I313" s="5"/>
      <c r="J313" s="5"/>
      <c r="K313" s="5"/>
      <c r="L313" s="5"/>
      <c r="M313" s="79"/>
      <c r="N313" s="79"/>
      <c r="O313" s="5"/>
      <c r="P313" s="79"/>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row>
    <row r="314" spans="1:42" ht="15.75" customHeight="1">
      <c r="A314" s="5"/>
      <c r="B314" s="5"/>
      <c r="C314" s="5"/>
      <c r="D314" s="79"/>
      <c r="E314" s="5"/>
      <c r="F314" s="5"/>
      <c r="G314" s="5"/>
      <c r="H314" s="5"/>
      <c r="I314" s="5"/>
      <c r="J314" s="5"/>
      <c r="K314" s="5"/>
      <c r="L314" s="5"/>
      <c r="M314" s="79"/>
      <c r="N314" s="79"/>
      <c r="O314" s="5"/>
      <c r="P314" s="79"/>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row>
    <row r="315" spans="1:42" ht="15.75" customHeight="1">
      <c r="A315" s="5"/>
      <c r="B315" s="5"/>
      <c r="C315" s="5"/>
      <c r="D315" s="79"/>
      <c r="E315" s="5"/>
      <c r="F315" s="5"/>
      <c r="G315" s="5"/>
      <c r="H315" s="5"/>
      <c r="I315" s="5"/>
      <c r="J315" s="5"/>
      <c r="K315" s="5"/>
      <c r="L315" s="5"/>
      <c r="M315" s="79"/>
      <c r="N315" s="79"/>
      <c r="O315" s="5"/>
      <c r="P315" s="79"/>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row>
    <row r="316" spans="1:42" ht="15.75" customHeight="1">
      <c r="A316" s="5"/>
      <c r="B316" s="5"/>
      <c r="C316" s="5"/>
      <c r="D316" s="79"/>
      <c r="E316" s="5"/>
      <c r="F316" s="5"/>
      <c r="G316" s="5"/>
      <c r="H316" s="5"/>
      <c r="I316" s="5"/>
      <c r="J316" s="5"/>
      <c r="K316" s="5"/>
      <c r="L316" s="5"/>
      <c r="M316" s="79"/>
      <c r="N316" s="79"/>
      <c r="O316" s="5"/>
      <c r="P316" s="79"/>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row>
    <row r="317" spans="1:42" ht="15.75" customHeight="1">
      <c r="A317" s="5"/>
      <c r="B317" s="5"/>
      <c r="C317" s="5"/>
      <c r="D317" s="79"/>
      <c r="E317" s="5"/>
      <c r="F317" s="5"/>
      <c r="G317" s="5"/>
      <c r="H317" s="5"/>
      <c r="I317" s="5"/>
      <c r="J317" s="5"/>
      <c r="K317" s="5"/>
      <c r="L317" s="5"/>
      <c r="M317" s="79"/>
      <c r="N317" s="79"/>
      <c r="O317" s="5"/>
      <c r="P317" s="79"/>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row>
    <row r="318" spans="1:42" ht="15.75" customHeight="1">
      <c r="A318" s="5"/>
      <c r="B318" s="5"/>
      <c r="C318" s="5"/>
      <c r="D318" s="79"/>
      <c r="E318" s="5"/>
      <c r="F318" s="5"/>
      <c r="G318" s="5"/>
      <c r="H318" s="5"/>
      <c r="I318" s="5"/>
      <c r="J318" s="5"/>
      <c r="K318" s="5"/>
      <c r="L318" s="5"/>
      <c r="M318" s="79"/>
      <c r="N318" s="79"/>
      <c r="O318" s="5"/>
      <c r="P318" s="79"/>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row>
    <row r="319" spans="1:42" ht="15.75" customHeight="1">
      <c r="A319" s="5"/>
      <c r="B319" s="5"/>
      <c r="C319" s="5"/>
      <c r="D319" s="79"/>
      <c r="E319" s="5"/>
      <c r="F319" s="5"/>
      <c r="G319" s="5"/>
      <c r="H319" s="5"/>
      <c r="I319" s="5"/>
      <c r="J319" s="5"/>
      <c r="K319" s="5"/>
      <c r="L319" s="5"/>
      <c r="M319" s="79"/>
      <c r="N319" s="79"/>
      <c r="O319" s="5"/>
      <c r="P319" s="79"/>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row>
    <row r="320" spans="1:42" ht="15.75" customHeight="1">
      <c r="A320" s="5"/>
      <c r="B320" s="5"/>
      <c r="C320" s="5"/>
      <c r="D320" s="79"/>
      <c r="E320" s="5"/>
      <c r="F320" s="5"/>
      <c r="G320" s="5"/>
      <c r="H320" s="5"/>
      <c r="I320" s="5"/>
      <c r="J320" s="5"/>
      <c r="K320" s="5"/>
      <c r="L320" s="5"/>
      <c r="M320" s="79"/>
      <c r="N320" s="79"/>
      <c r="O320" s="5"/>
      <c r="P320" s="79"/>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row>
    <row r="321" spans="1:42" ht="15.75" customHeight="1">
      <c r="A321" s="5"/>
      <c r="B321" s="5"/>
      <c r="C321" s="5"/>
      <c r="D321" s="79"/>
      <c r="E321" s="5"/>
      <c r="F321" s="5"/>
      <c r="G321" s="5"/>
      <c r="H321" s="5"/>
      <c r="I321" s="5"/>
      <c r="J321" s="5"/>
      <c r="K321" s="5"/>
      <c r="L321" s="5"/>
      <c r="M321" s="79"/>
      <c r="N321" s="79"/>
      <c r="O321" s="5"/>
      <c r="P321" s="79"/>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row>
    <row r="322" spans="1:42" ht="15.75" customHeight="1">
      <c r="A322" s="5"/>
      <c r="B322" s="5"/>
      <c r="C322" s="5"/>
      <c r="D322" s="79"/>
      <c r="E322" s="5"/>
      <c r="F322" s="5"/>
      <c r="G322" s="5"/>
      <c r="H322" s="5"/>
      <c r="I322" s="5"/>
      <c r="J322" s="5"/>
      <c r="K322" s="5"/>
      <c r="L322" s="5"/>
      <c r="M322" s="79"/>
      <c r="N322" s="79"/>
      <c r="O322" s="5"/>
      <c r="P322" s="79"/>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row>
    <row r="323" spans="1:42" ht="15.75" customHeight="1">
      <c r="A323" s="5"/>
      <c r="B323" s="5"/>
      <c r="C323" s="5"/>
      <c r="D323" s="79"/>
      <c r="E323" s="5"/>
      <c r="F323" s="5"/>
      <c r="G323" s="5"/>
      <c r="H323" s="5"/>
      <c r="I323" s="5"/>
      <c r="J323" s="5"/>
      <c r="K323" s="5"/>
      <c r="L323" s="5"/>
      <c r="M323" s="79"/>
      <c r="N323" s="79"/>
      <c r="O323" s="5"/>
      <c r="P323" s="79"/>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row>
    <row r="324" spans="1:42" ht="15.75" customHeight="1">
      <c r="A324" s="5"/>
      <c r="B324" s="5"/>
      <c r="C324" s="5"/>
      <c r="D324" s="79"/>
      <c r="E324" s="5"/>
      <c r="F324" s="5"/>
      <c r="G324" s="5"/>
      <c r="H324" s="5"/>
      <c r="I324" s="5"/>
      <c r="J324" s="5"/>
      <c r="K324" s="5"/>
      <c r="L324" s="5"/>
      <c r="M324" s="79"/>
      <c r="N324" s="79"/>
      <c r="O324" s="5"/>
      <c r="P324" s="79"/>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row>
    <row r="325" spans="1:42" ht="15.75" customHeight="1">
      <c r="A325" s="5"/>
      <c r="B325" s="5"/>
      <c r="C325" s="5"/>
      <c r="D325" s="79"/>
      <c r="E325" s="5"/>
      <c r="F325" s="5"/>
      <c r="G325" s="5"/>
      <c r="H325" s="5"/>
      <c r="I325" s="5"/>
      <c r="J325" s="5"/>
      <c r="K325" s="5"/>
      <c r="L325" s="5"/>
      <c r="M325" s="79"/>
      <c r="N325" s="79"/>
      <c r="O325" s="5"/>
      <c r="P325" s="79"/>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row>
    <row r="326" spans="1:42" ht="15.75" customHeight="1">
      <c r="A326" s="5"/>
      <c r="B326" s="5"/>
      <c r="C326" s="5"/>
      <c r="D326" s="79"/>
      <c r="E326" s="5"/>
      <c r="F326" s="5"/>
      <c r="G326" s="5"/>
      <c r="H326" s="5"/>
      <c r="I326" s="5"/>
      <c r="J326" s="5"/>
      <c r="K326" s="5"/>
      <c r="L326" s="5"/>
      <c r="M326" s="79"/>
      <c r="N326" s="79"/>
      <c r="O326" s="5"/>
      <c r="P326" s="79"/>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row>
    <row r="327" spans="1:42" ht="15.75" customHeight="1">
      <c r="A327" s="5"/>
      <c r="B327" s="5"/>
      <c r="C327" s="5"/>
      <c r="D327" s="79"/>
      <c r="E327" s="5"/>
      <c r="F327" s="5"/>
      <c r="G327" s="5"/>
      <c r="H327" s="5"/>
      <c r="I327" s="5"/>
      <c r="J327" s="5"/>
      <c r="K327" s="5"/>
      <c r="L327" s="5"/>
      <c r="M327" s="79"/>
      <c r="N327" s="79"/>
      <c r="O327" s="5"/>
      <c r="P327" s="79"/>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row>
    <row r="328" spans="1:42" ht="15.75" customHeight="1">
      <c r="A328" s="5"/>
      <c r="B328" s="5"/>
      <c r="C328" s="5"/>
      <c r="D328" s="79"/>
      <c r="E328" s="5"/>
      <c r="F328" s="5"/>
      <c r="G328" s="5"/>
      <c r="H328" s="5"/>
      <c r="I328" s="5"/>
      <c r="J328" s="5"/>
      <c r="K328" s="5"/>
      <c r="L328" s="5"/>
      <c r="M328" s="79"/>
      <c r="N328" s="79"/>
      <c r="O328" s="5"/>
      <c r="P328" s="79"/>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row>
    <row r="329" spans="1:42" ht="15.75" customHeight="1">
      <c r="A329" s="5"/>
      <c r="B329" s="5"/>
      <c r="C329" s="5"/>
      <c r="D329" s="79"/>
      <c r="E329" s="5"/>
      <c r="F329" s="5"/>
      <c r="G329" s="5"/>
      <c r="H329" s="5"/>
      <c r="I329" s="5"/>
      <c r="J329" s="5"/>
      <c r="K329" s="5"/>
      <c r="L329" s="5"/>
      <c r="M329" s="79"/>
      <c r="N329" s="79"/>
      <c r="O329" s="5"/>
      <c r="P329" s="79"/>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row>
    <row r="330" spans="1:42" ht="15.75" customHeight="1">
      <c r="A330" s="5"/>
      <c r="B330" s="5"/>
      <c r="C330" s="5"/>
      <c r="D330" s="79"/>
      <c r="E330" s="5"/>
      <c r="F330" s="5"/>
      <c r="G330" s="5"/>
      <c r="H330" s="5"/>
      <c r="I330" s="5"/>
      <c r="J330" s="5"/>
      <c r="K330" s="5"/>
      <c r="L330" s="5"/>
      <c r="M330" s="79"/>
      <c r="N330" s="79"/>
      <c r="O330" s="5"/>
      <c r="P330" s="79"/>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row>
    <row r="331" spans="1:42" ht="15.75" customHeight="1">
      <c r="A331" s="5"/>
      <c r="B331" s="5"/>
      <c r="C331" s="5"/>
      <c r="D331" s="79"/>
      <c r="E331" s="5"/>
      <c r="F331" s="5"/>
      <c r="G331" s="5"/>
      <c r="H331" s="5"/>
      <c r="I331" s="5"/>
      <c r="J331" s="5"/>
      <c r="K331" s="5"/>
      <c r="L331" s="5"/>
      <c r="M331" s="79"/>
      <c r="N331" s="79"/>
      <c r="O331" s="5"/>
      <c r="P331" s="79"/>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row>
    <row r="332" spans="1:42" ht="15.75" customHeight="1">
      <c r="A332" s="5"/>
      <c r="B332" s="5"/>
      <c r="C332" s="5"/>
      <c r="D332" s="79"/>
      <c r="E332" s="5"/>
      <c r="F332" s="5"/>
      <c r="G332" s="5"/>
      <c r="H332" s="5"/>
      <c r="I332" s="5"/>
      <c r="J332" s="5"/>
      <c r="K332" s="5"/>
      <c r="L332" s="5"/>
      <c r="M332" s="79"/>
      <c r="N332" s="79"/>
      <c r="O332" s="5"/>
      <c r="P332" s="79"/>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row>
    <row r="333" spans="1:42" ht="15.75" customHeight="1">
      <c r="A333" s="5"/>
      <c r="B333" s="5"/>
      <c r="C333" s="5"/>
      <c r="D333" s="79"/>
      <c r="E333" s="5"/>
      <c r="F333" s="5"/>
      <c r="G333" s="5"/>
      <c r="H333" s="5"/>
      <c r="I333" s="5"/>
      <c r="J333" s="5"/>
      <c r="K333" s="5"/>
      <c r="L333" s="5"/>
      <c r="M333" s="79"/>
      <c r="N333" s="79"/>
      <c r="O333" s="5"/>
      <c r="P333" s="79"/>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row>
    <row r="334" spans="1:42" ht="15.75" customHeight="1">
      <c r="A334" s="5"/>
      <c r="B334" s="5"/>
      <c r="C334" s="5"/>
      <c r="D334" s="79"/>
      <c r="E334" s="5"/>
      <c r="F334" s="5"/>
      <c r="G334" s="5"/>
      <c r="H334" s="5"/>
      <c r="I334" s="5"/>
      <c r="J334" s="5"/>
      <c r="K334" s="5"/>
      <c r="L334" s="5"/>
      <c r="M334" s="79"/>
      <c r="N334" s="79"/>
      <c r="O334" s="5"/>
      <c r="P334" s="79"/>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row>
    <row r="335" spans="1:42" ht="15.75" customHeight="1">
      <c r="A335" s="5"/>
      <c r="B335" s="5"/>
      <c r="C335" s="5"/>
      <c r="D335" s="79"/>
      <c r="E335" s="5"/>
      <c r="F335" s="5"/>
      <c r="G335" s="5"/>
      <c r="H335" s="5"/>
      <c r="I335" s="5"/>
      <c r="J335" s="5"/>
      <c r="K335" s="5"/>
      <c r="L335" s="5"/>
      <c r="M335" s="79"/>
      <c r="N335" s="79"/>
      <c r="O335" s="5"/>
      <c r="P335" s="79"/>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row>
    <row r="336" spans="1:42" ht="15.75" customHeight="1">
      <c r="A336" s="5"/>
      <c r="B336" s="5"/>
      <c r="C336" s="5"/>
      <c r="D336" s="79"/>
      <c r="E336" s="5"/>
      <c r="F336" s="5"/>
      <c r="G336" s="5"/>
      <c r="H336" s="5"/>
      <c r="I336" s="5"/>
      <c r="J336" s="5"/>
      <c r="K336" s="5"/>
      <c r="L336" s="5"/>
      <c r="M336" s="79"/>
      <c r="N336" s="79"/>
      <c r="O336" s="5"/>
      <c r="P336" s="79"/>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row>
    <row r="337" spans="1:42" ht="15.75" customHeight="1">
      <c r="A337" s="5"/>
      <c r="B337" s="5"/>
      <c r="C337" s="5"/>
      <c r="D337" s="79"/>
      <c r="E337" s="5"/>
      <c r="F337" s="5"/>
      <c r="G337" s="5"/>
      <c r="H337" s="5"/>
      <c r="I337" s="5"/>
      <c r="J337" s="5"/>
      <c r="K337" s="5"/>
      <c r="L337" s="5"/>
      <c r="M337" s="79"/>
      <c r="N337" s="79"/>
      <c r="O337" s="5"/>
      <c r="P337" s="79"/>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row>
    <row r="338" spans="1:42" ht="15.75" customHeight="1">
      <c r="A338" s="5"/>
      <c r="B338" s="5"/>
      <c r="C338" s="5"/>
      <c r="D338" s="79"/>
      <c r="E338" s="5"/>
      <c r="F338" s="5"/>
      <c r="G338" s="5"/>
      <c r="H338" s="5"/>
      <c r="I338" s="5"/>
      <c r="J338" s="5"/>
      <c r="K338" s="5"/>
      <c r="L338" s="5"/>
      <c r="M338" s="79"/>
      <c r="N338" s="79"/>
      <c r="O338" s="5"/>
      <c r="P338" s="79"/>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row>
    <row r="339" spans="1:42" ht="15.75" customHeight="1">
      <c r="A339" s="5"/>
      <c r="B339" s="5"/>
      <c r="C339" s="5"/>
      <c r="D339" s="79"/>
      <c r="E339" s="5"/>
      <c r="F339" s="5"/>
      <c r="G339" s="5"/>
      <c r="H339" s="5"/>
      <c r="I339" s="5"/>
      <c r="J339" s="5"/>
      <c r="K339" s="5"/>
      <c r="L339" s="5"/>
      <c r="M339" s="79"/>
      <c r="N339" s="79"/>
      <c r="O339" s="5"/>
      <c r="P339" s="79"/>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row>
    <row r="340" spans="1:42" ht="15.75" customHeight="1">
      <c r="A340" s="5"/>
      <c r="B340" s="5"/>
      <c r="C340" s="5"/>
      <c r="D340" s="79"/>
      <c r="E340" s="5"/>
      <c r="F340" s="5"/>
      <c r="G340" s="5"/>
      <c r="H340" s="5"/>
      <c r="I340" s="5"/>
      <c r="J340" s="5"/>
      <c r="K340" s="5"/>
      <c r="L340" s="5"/>
      <c r="M340" s="79"/>
      <c r="N340" s="79"/>
      <c r="O340" s="5"/>
      <c r="P340" s="79"/>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row>
    <row r="341" spans="1:42" ht="15.75" customHeight="1">
      <c r="A341" s="5"/>
      <c r="B341" s="5"/>
      <c r="C341" s="5"/>
      <c r="D341" s="79"/>
      <c r="E341" s="5"/>
      <c r="F341" s="5"/>
      <c r="G341" s="5"/>
      <c r="H341" s="5"/>
      <c r="I341" s="5"/>
      <c r="J341" s="5"/>
      <c r="K341" s="5"/>
      <c r="L341" s="5"/>
      <c r="M341" s="79"/>
      <c r="N341" s="79"/>
      <c r="O341" s="5"/>
      <c r="P341" s="79"/>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row>
    <row r="342" spans="1:42" ht="15.75" customHeight="1">
      <c r="A342" s="5"/>
      <c r="B342" s="5"/>
      <c r="C342" s="5"/>
      <c r="D342" s="79"/>
      <c r="E342" s="5"/>
      <c r="F342" s="5"/>
      <c r="G342" s="5"/>
      <c r="H342" s="5"/>
      <c r="I342" s="5"/>
      <c r="J342" s="5"/>
      <c r="K342" s="5"/>
      <c r="L342" s="5"/>
      <c r="M342" s="79"/>
      <c r="N342" s="79"/>
      <c r="O342" s="5"/>
      <c r="P342" s="79"/>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row>
    <row r="343" spans="1:42" ht="15.75" customHeight="1">
      <c r="A343" s="5"/>
      <c r="B343" s="5"/>
      <c r="C343" s="5"/>
      <c r="D343" s="79"/>
      <c r="E343" s="5"/>
      <c r="F343" s="5"/>
      <c r="G343" s="5"/>
      <c r="H343" s="5"/>
      <c r="I343" s="5"/>
      <c r="J343" s="5"/>
      <c r="K343" s="5"/>
      <c r="L343" s="5"/>
      <c r="M343" s="79"/>
      <c r="N343" s="79"/>
      <c r="O343" s="5"/>
      <c r="P343" s="79"/>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row>
    <row r="344" spans="1:42" ht="15.75" customHeight="1">
      <c r="A344" s="5"/>
      <c r="B344" s="5"/>
      <c r="C344" s="5"/>
      <c r="D344" s="79"/>
      <c r="E344" s="5"/>
      <c r="F344" s="5"/>
      <c r="G344" s="5"/>
      <c r="H344" s="5"/>
      <c r="I344" s="5"/>
      <c r="J344" s="5"/>
      <c r="K344" s="5"/>
      <c r="L344" s="5"/>
      <c r="M344" s="79"/>
      <c r="N344" s="79"/>
      <c r="O344" s="5"/>
      <c r="P344" s="79"/>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row>
    <row r="345" spans="1:42" ht="15.75" customHeight="1">
      <c r="A345" s="5"/>
      <c r="B345" s="5"/>
      <c r="C345" s="5"/>
      <c r="D345" s="79"/>
      <c r="E345" s="5"/>
      <c r="F345" s="5"/>
      <c r="G345" s="5"/>
      <c r="H345" s="5"/>
      <c r="I345" s="5"/>
      <c r="J345" s="5"/>
      <c r="K345" s="5"/>
      <c r="L345" s="5"/>
      <c r="M345" s="79"/>
      <c r="N345" s="79"/>
      <c r="O345" s="5"/>
      <c r="P345" s="79"/>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row>
    <row r="346" spans="1:42" ht="15.75" customHeight="1">
      <c r="A346" s="5"/>
      <c r="B346" s="5"/>
      <c r="C346" s="5"/>
      <c r="D346" s="79"/>
      <c r="E346" s="5"/>
      <c r="F346" s="5"/>
      <c r="G346" s="5"/>
      <c r="H346" s="5"/>
      <c r="I346" s="5"/>
      <c r="J346" s="5"/>
      <c r="K346" s="5"/>
      <c r="L346" s="5"/>
      <c r="M346" s="79"/>
      <c r="N346" s="79"/>
      <c r="O346" s="5"/>
      <c r="P346" s="79"/>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row>
    <row r="347" spans="1:42" ht="15.75" customHeight="1">
      <c r="A347" s="5"/>
      <c r="B347" s="5"/>
      <c r="C347" s="5"/>
      <c r="D347" s="79"/>
      <c r="E347" s="5"/>
      <c r="F347" s="5"/>
      <c r="G347" s="5"/>
      <c r="H347" s="5"/>
      <c r="I347" s="5"/>
      <c r="J347" s="5"/>
      <c r="K347" s="5"/>
      <c r="L347" s="5"/>
      <c r="M347" s="79"/>
      <c r="N347" s="79"/>
      <c r="O347" s="5"/>
      <c r="P347" s="79"/>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row>
    <row r="348" spans="1:42" ht="15.75" customHeight="1">
      <c r="A348" s="5"/>
      <c r="B348" s="5"/>
      <c r="C348" s="5"/>
      <c r="D348" s="79"/>
      <c r="E348" s="5"/>
      <c r="F348" s="5"/>
      <c r="G348" s="5"/>
      <c r="H348" s="5"/>
      <c r="I348" s="5"/>
      <c r="J348" s="5"/>
      <c r="K348" s="5"/>
      <c r="L348" s="5"/>
      <c r="M348" s="79"/>
      <c r="N348" s="79"/>
      <c r="O348" s="5"/>
      <c r="P348" s="79"/>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row>
    <row r="349" spans="1:42" ht="15.75" customHeight="1">
      <c r="A349" s="5"/>
      <c r="B349" s="5"/>
      <c r="C349" s="5"/>
      <c r="D349" s="79"/>
      <c r="E349" s="5"/>
      <c r="F349" s="5"/>
      <c r="G349" s="5"/>
      <c r="H349" s="5"/>
      <c r="I349" s="5"/>
      <c r="J349" s="5"/>
      <c r="K349" s="5"/>
      <c r="L349" s="5"/>
      <c r="M349" s="79"/>
      <c r="N349" s="79"/>
      <c r="O349" s="5"/>
      <c r="P349" s="79"/>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row>
    <row r="350" spans="1:42" ht="15.75" customHeight="1">
      <c r="A350" s="5"/>
      <c r="B350" s="5"/>
      <c r="C350" s="5"/>
      <c r="D350" s="79"/>
      <c r="E350" s="5"/>
      <c r="F350" s="5"/>
      <c r="G350" s="5"/>
      <c r="H350" s="5"/>
      <c r="I350" s="5"/>
      <c r="J350" s="5"/>
      <c r="K350" s="5"/>
      <c r="L350" s="5"/>
      <c r="M350" s="79"/>
      <c r="N350" s="79"/>
      <c r="O350" s="5"/>
      <c r="P350" s="79"/>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row>
    <row r="351" spans="1:42" ht="15.75" customHeight="1">
      <c r="A351" s="5"/>
      <c r="B351" s="5"/>
      <c r="C351" s="5"/>
      <c r="D351" s="79"/>
      <c r="E351" s="5"/>
      <c r="F351" s="5"/>
      <c r="G351" s="5"/>
      <c r="H351" s="5"/>
      <c r="I351" s="5"/>
      <c r="J351" s="5"/>
      <c r="K351" s="5"/>
      <c r="L351" s="5"/>
      <c r="M351" s="79"/>
      <c r="N351" s="79"/>
      <c r="O351" s="5"/>
      <c r="P351" s="79"/>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row>
    <row r="352" spans="1:42" ht="15.75" customHeight="1">
      <c r="A352" s="5"/>
      <c r="B352" s="5"/>
      <c r="C352" s="5"/>
      <c r="D352" s="79"/>
      <c r="E352" s="5"/>
      <c r="F352" s="5"/>
      <c r="G352" s="5"/>
      <c r="H352" s="5"/>
      <c r="I352" s="5"/>
      <c r="J352" s="5"/>
      <c r="K352" s="5"/>
      <c r="L352" s="5"/>
      <c r="M352" s="79"/>
      <c r="N352" s="79"/>
      <c r="O352" s="5"/>
      <c r="P352" s="79"/>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row>
    <row r="353" spans="1:42" ht="15.75" customHeight="1">
      <c r="A353" s="5"/>
      <c r="B353" s="5"/>
      <c r="C353" s="5"/>
      <c r="D353" s="79"/>
      <c r="E353" s="5"/>
      <c r="F353" s="5"/>
      <c r="G353" s="5"/>
      <c r="H353" s="5"/>
      <c r="I353" s="5"/>
      <c r="J353" s="5"/>
      <c r="K353" s="5"/>
      <c r="L353" s="5"/>
      <c r="M353" s="79"/>
      <c r="N353" s="79"/>
      <c r="O353" s="5"/>
      <c r="P353" s="79"/>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row>
    <row r="354" spans="1:42" ht="15.75" customHeight="1">
      <c r="A354" s="5"/>
      <c r="B354" s="5"/>
      <c r="C354" s="5"/>
      <c r="D354" s="79"/>
      <c r="E354" s="5"/>
      <c r="F354" s="5"/>
      <c r="G354" s="5"/>
      <c r="H354" s="5"/>
      <c r="I354" s="5"/>
      <c r="J354" s="5"/>
      <c r="K354" s="5"/>
      <c r="L354" s="5"/>
      <c r="M354" s="79"/>
      <c r="N354" s="79"/>
      <c r="O354" s="5"/>
      <c r="P354" s="79"/>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row>
    <row r="355" spans="1:42" ht="15.75" customHeight="1">
      <c r="A355" s="5"/>
      <c r="B355" s="5"/>
      <c r="C355" s="5"/>
      <c r="D355" s="79"/>
      <c r="E355" s="5"/>
      <c r="F355" s="5"/>
      <c r="G355" s="5"/>
      <c r="H355" s="5"/>
      <c r="I355" s="5"/>
      <c r="J355" s="5"/>
      <c r="K355" s="5"/>
      <c r="L355" s="5"/>
      <c r="M355" s="79"/>
      <c r="N355" s="79"/>
      <c r="O355" s="5"/>
      <c r="P355" s="79"/>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row>
    <row r="356" spans="1:42" ht="15.75" customHeight="1">
      <c r="A356" s="5"/>
      <c r="B356" s="5"/>
      <c r="C356" s="5"/>
      <c r="D356" s="79"/>
      <c r="E356" s="5"/>
      <c r="F356" s="5"/>
      <c r="G356" s="5"/>
      <c r="H356" s="5"/>
      <c r="I356" s="5"/>
      <c r="J356" s="5"/>
      <c r="K356" s="5"/>
      <c r="L356" s="5"/>
      <c r="M356" s="79"/>
      <c r="N356" s="79"/>
      <c r="O356" s="5"/>
      <c r="P356" s="79"/>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row>
    <row r="357" spans="1:42" ht="15.75" customHeight="1">
      <c r="A357" s="5"/>
      <c r="B357" s="5"/>
      <c r="C357" s="5"/>
      <c r="D357" s="79"/>
      <c r="E357" s="5"/>
      <c r="F357" s="5"/>
      <c r="G357" s="5"/>
      <c r="H357" s="5"/>
      <c r="I357" s="5"/>
      <c r="J357" s="5"/>
      <c r="K357" s="5"/>
      <c r="L357" s="5"/>
      <c r="M357" s="79"/>
      <c r="N357" s="79"/>
      <c r="O357" s="5"/>
      <c r="P357" s="79"/>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row>
    <row r="358" spans="1:42" ht="15.75" customHeight="1">
      <c r="A358" s="5"/>
      <c r="B358" s="5"/>
      <c r="C358" s="5"/>
      <c r="D358" s="79"/>
      <c r="E358" s="5"/>
      <c r="F358" s="5"/>
      <c r="G358" s="5"/>
      <c r="H358" s="5"/>
      <c r="I358" s="5"/>
      <c r="J358" s="5"/>
      <c r="K358" s="5"/>
      <c r="L358" s="5"/>
      <c r="M358" s="79"/>
      <c r="N358" s="79"/>
      <c r="O358" s="5"/>
      <c r="P358" s="79"/>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row>
    <row r="359" spans="1:42" ht="15.75" customHeight="1">
      <c r="A359" s="5"/>
      <c r="B359" s="5"/>
      <c r="C359" s="5"/>
      <c r="D359" s="79"/>
      <c r="E359" s="5"/>
      <c r="F359" s="5"/>
      <c r="G359" s="5"/>
      <c r="H359" s="5"/>
      <c r="I359" s="5"/>
      <c r="J359" s="5"/>
      <c r="K359" s="5"/>
      <c r="L359" s="5"/>
      <c r="M359" s="79"/>
      <c r="N359" s="79"/>
      <c r="O359" s="5"/>
      <c r="P359" s="79"/>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row>
    <row r="360" spans="1:42" ht="15.75" customHeight="1">
      <c r="A360" s="5"/>
      <c r="B360" s="5"/>
      <c r="C360" s="5"/>
      <c r="D360" s="79"/>
      <c r="E360" s="5"/>
      <c r="F360" s="5"/>
      <c r="G360" s="5"/>
      <c r="H360" s="5"/>
      <c r="I360" s="5"/>
      <c r="J360" s="5"/>
      <c r="K360" s="5"/>
      <c r="L360" s="5"/>
      <c r="M360" s="79"/>
      <c r="N360" s="79"/>
      <c r="O360" s="5"/>
      <c r="P360" s="79"/>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row>
    <row r="361" spans="1:42" ht="15.75" customHeight="1">
      <c r="A361" s="5"/>
      <c r="B361" s="5"/>
      <c r="C361" s="5"/>
      <c r="D361" s="79"/>
      <c r="E361" s="5"/>
      <c r="F361" s="5"/>
      <c r="G361" s="5"/>
      <c r="H361" s="5"/>
      <c r="I361" s="5"/>
      <c r="J361" s="5"/>
      <c r="K361" s="5"/>
      <c r="L361" s="5"/>
      <c r="M361" s="79"/>
      <c r="N361" s="79"/>
      <c r="O361" s="5"/>
      <c r="P361" s="79"/>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row>
    <row r="362" spans="1:42" ht="15.75" customHeight="1">
      <c r="A362" s="5"/>
      <c r="B362" s="5"/>
      <c r="C362" s="5"/>
      <c r="D362" s="79"/>
      <c r="E362" s="5"/>
      <c r="F362" s="5"/>
      <c r="G362" s="5"/>
      <c r="H362" s="5"/>
      <c r="I362" s="5"/>
      <c r="J362" s="5"/>
      <c r="K362" s="5"/>
      <c r="L362" s="5"/>
      <c r="M362" s="79"/>
      <c r="N362" s="79"/>
      <c r="O362" s="5"/>
      <c r="P362" s="79"/>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row>
    <row r="363" spans="1:42" ht="15.75" customHeight="1">
      <c r="A363" s="5"/>
      <c r="B363" s="5"/>
      <c r="C363" s="5"/>
      <c r="D363" s="79"/>
      <c r="E363" s="5"/>
      <c r="F363" s="5"/>
      <c r="G363" s="5"/>
      <c r="H363" s="5"/>
      <c r="I363" s="5"/>
      <c r="J363" s="5"/>
      <c r="K363" s="5"/>
      <c r="L363" s="5"/>
      <c r="M363" s="79"/>
      <c r="N363" s="79"/>
      <c r="O363" s="5"/>
      <c r="P363" s="79"/>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row>
    <row r="364" spans="1:42" ht="15.75" customHeight="1">
      <c r="A364" s="5"/>
      <c r="B364" s="5"/>
      <c r="C364" s="5"/>
      <c r="D364" s="79"/>
      <c r="E364" s="5"/>
      <c r="F364" s="5"/>
      <c r="G364" s="5"/>
      <c r="H364" s="5"/>
      <c r="I364" s="5"/>
      <c r="J364" s="5"/>
      <c r="K364" s="5"/>
      <c r="L364" s="5"/>
      <c r="M364" s="79"/>
      <c r="N364" s="79"/>
      <c r="O364" s="5"/>
      <c r="P364" s="79"/>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row>
    <row r="365" spans="1:42" ht="15.75" customHeight="1">
      <c r="A365" s="5"/>
      <c r="B365" s="5"/>
      <c r="C365" s="5"/>
      <c r="D365" s="79"/>
      <c r="E365" s="5"/>
      <c r="F365" s="5"/>
      <c r="G365" s="5"/>
      <c r="H365" s="5"/>
      <c r="I365" s="5"/>
      <c r="J365" s="5"/>
      <c r="K365" s="5"/>
      <c r="L365" s="5"/>
      <c r="M365" s="79"/>
      <c r="N365" s="79"/>
      <c r="O365" s="5"/>
      <c r="P365" s="79"/>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row>
    <row r="366" spans="1:42" ht="15.75" customHeight="1">
      <c r="A366" s="5"/>
      <c r="B366" s="5"/>
      <c r="C366" s="5"/>
      <c r="D366" s="79"/>
      <c r="E366" s="5"/>
      <c r="F366" s="5"/>
      <c r="G366" s="5"/>
      <c r="H366" s="5"/>
      <c r="I366" s="5"/>
      <c r="J366" s="5"/>
      <c r="K366" s="5"/>
      <c r="L366" s="5"/>
      <c r="M366" s="79"/>
      <c r="N366" s="79"/>
      <c r="O366" s="5"/>
      <c r="P366" s="79"/>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row>
    <row r="367" spans="1:42" ht="15.75" customHeight="1">
      <c r="A367" s="5"/>
      <c r="B367" s="5"/>
      <c r="C367" s="5"/>
      <c r="D367" s="79"/>
      <c r="E367" s="5"/>
      <c r="F367" s="5"/>
      <c r="G367" s="5"/>
      <c r="H367" s="5"/>
      <c r="I367" s="5"/>
      <c r="J367" s="5"/>
      <c r="K367" s="5"/>
      <c r="L367" s="5"/>
      <c r="M367" s="79"/>
      <c r="N367" s="79"/>
      <c r="O367" s="5"/>
      <c r="P367" s="79"/>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row>
    <row r="368" spans="1:42" ht="15.75" customHeight="1">
      <c r="A368" s="5"/>
      <c r="B368" s="5"/>
      <c r="C368" s="5"/>
      <c r="D368" s="79"/>
      <c r="E368" s="5"/>
      <c r="F368" s="5"/>
      <c r="G368" s="5"/>
      <c r="H368" s="5"/>
      <c r="I368" s="5"/>
      <c r="J368" s="5"/>
      <c r="K368" s="5"/>
      <c r="L368" s="5"/>
      <c r="M368" s="79"/>
      <c r="N368" s="79"/>
      <c r="O368" s="5"/>
      <c r="P368" s="79"/>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row>
    <row r="369" spans="1:42" ht="15.75" customHeight="1">
      <c r="A369" s="5"/>
      <c r="B369" s="5"/>
      <c r="C369" s="5"/>
      <c r="D369" s="79"/>
      <c r="E369" s="5"/>
      <c r="F369" s="5"/>
      <c r="G369" s="5"/>
      <c r="H369" s="5"/>
      <c r="I369" s="5"/>
      <c r="J369" s="5"/>
      <c r="K369" s="5"/>
      <c r="L369" s="5"/>
      <c r="M369" s="79"/>
      <c r="N369" s="79"/>
      <c r="O369" s="5"/>
      <c r="P369" s="79"/>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row>
    <row r="370" spans="1:42" ht="15.75" customHeight="1">
      <c r="A370" s="5"/>
      <c r="B370" s="5"/>
      <c r="C370" s="5"/>
      <c r="D370" s="79"/>
      <c r="E370" s="5"/>
      <c r="F370" s="5"/>
      <c r="G370" s="5"/>
      <c r="H370" s="5"/>
      <c r="I370" s="5"/>
      <c r="J370" s="5"/>
      <c r="K370" s="5"/>
      <c r="L370" s="5"/>
      <c r="M370" s="79"/>
      <c r="N370" s="79"/>
      <c r="O370" s="5"/>
      <c r="P370" s="79"/>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row>
    <row r="371" spans="1:42" ht="15.75" customHeight="1">
      <c r="A371" s="5"/>
      <c r="B371" s="5"/>
      <c r="C371" s="5"/>
      <c r="D371" s="79"/>
      <c r="E371" s="5"/>
      <c r="F371" s="5"/>
      <c r="G371" s="5"/>
      <c r="H371" s="5"/>
      <c r="I371" s="5"/>
      <c r="J371" s="5"/>
      <c r="K371" s="5"/>
      <c r="L371" s="5"/>
      <c r="M371" s="79"/>
      <c r="N371" s="79"/>
      <c r="O371" s="5"/>
      <c r="P371" s="79"/>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row>
    <row r="372" spans="1:42" ht="15.75" customHeight="1">
      <c r="A372" s="5"/>
      <c r="B372" s="5"/>
      <c r="C372" s="5"/>
      <c r="D372" s="79"/>
      <c r="E372" s="5"/>
      <c r="F372" s="5"/>
      <c r="G372" s="5"/>
      <c r="H372" s="5"/>
      <c r="I372" s="5"/>
      <c r="J372" s="5"/>
      <c r="K372" s="5"/>
      <c r="L372" s="5"/>
      <c r="M372" s="79"/>
      <c r="N372" s="79"/>
      <c r="O372" s="5"/>
      <c r="P372" s="79"/>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row>
    <row r="373" spans="1:42" ht="15.75" customHeight="1">
      <c r="A373" s="5"/>
      <c r="B373" s="5"/>
      <c r="C373" s="5"/>
      <c r="D373" s="79"/>
      <c r="E373" s="5"/>
      <c r="F373" s="5"/>
      <c r="G373" s="5"/>
      <c r="H373" s="5"/>
      <c r="I373" s="5"/>
      <c r="J373" s="5"/>
      <c r="K373" s="5"/>
      <c r="L373" s="5"/>
      <c r="M373" s="79"/>
      <c r="N373" s="79"/>
      <c r="O373" s="5"/>
      <c r="P373" s="79"/>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row>
    <row r="374" spans="1:42" ht="15.75" customHeight="1">
      <c r="A374" s="5"/>
      <c r="B374" s="5"/>
      <c r="C374" s="5"/>
      <c r="D374" s="79"/>
      <c r="E374" s="5"/>
      <c r="F374" s="5"/>
      <c r="G374" s="5"/>
      <c r="H374" s="5"/>
      <c r="I374" s="5"/>
      <c r="J374" s="5"/>
      <c r="K374" s="5"/>
      <c r="L374" s="5"/>
      <c r="M374" s="79"/>
      <c r="N374" s="79"/>
      <c r="O374" s="5"/>
      <c r="P374" s="79"/>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row>
    <row r="375" spans="1:42" ht="15.75" customHeight="1">
      <c r="A375" s="5"/>
      <c r="B375" s="5"/>
      <c r="C375" s="5"/>
      <c r="D375" s="79"/>
      <c r="E375" s="5"/>
      <c r="F375" s="5"/>
      <c r="G375" s="5"/>
      <c r="H375" s="5"/>
      <c r="I375" s="5"/>
      <c r="J375" s="5"/>
      <c r="K375" s="5"/>
      <c r="L375" s="5"/>
      <c r="M375" s="79"/>
      <c r="N375" s="79"/>
      <c r="O375" s="5"/>
      <c r="P375" s="79"/>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row>
    <row r="376" spans="1:42" ht="15.75" customHeight="1">
      <c r="A376" s="5"/>
      <c r="B376" s="5"/>
      <c r="C376" s="5"/>
      <c r="D376" s="79"/>
      <c r="E376" s="5"/>
      <c r="F376" s="5"/>
      <c r="G376" s="5"/>
      <c r="H376" s="5"/>
      <c r="I376" s="5"/>
      <c r="J376" s="5"/>
      <c r="K376" s="5"/>
      <c r="L376" s="5"/>
      <c r="M376" s="79"/>
      <c r="N376" s="79"/>
      <c r="O376" s="5"/>
      <c r="P376" s="79"/>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row>
    <row r="377" spans="1:42" ht="15.75" customHeight="1">
      <c r="A377" s="5"/>
      <c r="B377" s="5"/>
      <c r="C377" s="5"/>
      <c r="D377" s="79"/>
      <c r="E377" s="5"/>
      <c r="F377" s="5"/>
      <c r="G377" s="5"/>
      <c r="H377" s="5"/>
      <c r="I377" s="5"/>
      <c r="J377" s="5"/>
      <c r="K377" s="5"/>
      <c r="L377" s="5"/>
      <c r="M377" s="79"/>
      <c r="N377" s="79"/>
      <c r="O377" s="5"/>
      <c r="P377" s="79"/>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row>
    <row r="378" spans="1:42" ht="15.75" customHeight="1">
      <c r="A378" s="5"/>
      <c r="B378" s="5"/>
      <c r="C378" s="5"/>
      <c r="D378" s="79"/>
      <c r="E378" s="5"/>
      <c r="F378" s="5"/>
      <c r="G378" s="5"/>
      <c r="H378" s="5"/>
      <c r="I378" s="5"/>
      <c r="J378" s="5"/>
      <c r="K378" s="5"/>
      <c r="L378" s="5"/>
      <c r="M378" s="79"/>
      <c r="N378" s="79"/>
      <c r="O378" s="5"/>
      <c r="P378" s="79"/>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row>
    <row r="379" spans="1:42" ht="15.75" customHeight="1">
      <c r="A379" s="5"/>
      <c r="B379" s="5"/>
      <c r="C379" s="5"/>
      <c r="D379" s="79"/>
      <c r="E379" s="5"/>
      <c r="F379" s="5"/>
      <c r="G379" s="5"/>
      <c r="H379" s="5"/>
      <c r="I379" s="5"/>
      <c r="J379" s="5"/>
      <c r="K379" s="5"/>
      <c r="L379" s="5"/>
      <c r="M379" s="79"/>
      <c r="N379" s="79"/>
      <c r="O379" s="5"/>
      <c r="P379" s="79"/>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row>
    <row r="380" spans="1:42" ht="15.75" customHeight="1">
      <c r="A380" s="5"/>
      <c r="B380" s="5"/>
      <c r="C380" s="5"/>
      <c r="D380" s="79"/>
      <c r="E380" s="5"/>
      <c r="F380" s="5"/>
      <c r="G380" s="5"/>
      <c r="H380" s="5"/>
      <c r="I380" s="5"/>
      <c r="J380" s="5"/>
      <c r="K380" s="5"/>
      <c r="L380" s="5"/>
      <c r="M380" s="79"/>
      <c r="N380" s="79"/>
      <c r="O380" s="5"/>
      <c r="P380" s="79"/>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row>
    <row r="381" spans="1:42" ht="15.75" customHeight="1">
      <c r="A381" s="5"/>
      <c r="B381" s="5"/>
      <c r="C381" s="5"/>
      <c r="D381" s="79"/>
      <c r="E381" s="5"/>
      <c r="F381" s="5"/>
      <c r="G381" s="5"/>
      <c r="H381" s="5"/>
      <c r="I381" s="5"/>
      <c r="J381" s="5"/>
      <c r="K381" s="5"/>
      <c r="L381" s="5"/>
      <c r="M381" s="79"/>
      <c r="N381" s="79"/>
      <c r="O381" s="5"/>
      <c r="P381" s="79"/>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row>
    <row r="382" spans="1:42" ht="15.75" customHeight="1">
      <c r="A382" s="5"/>
      <c r="B382" s="5"/>
      <c r="C382" s="5"/>
      <c r="D382" s="79"/>
      <c r="E382" s="5"/>
      <c r="F382" s="5"/>
      <c r="G382" s="5"/>
      <c r="H382" s="5"/>
      <c r="I382" s="5"/>
      <c r="J382" s="5"/>
      <c r="K382" s="5"/>
      <c r="L382" s="5"/>
      <c r="M382" s="79"/>
      <c r="N382" s="79"/>
      <c r="O382" s="5"/>
      <c r="P382" s="79"/>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row>
    <row r="383" spans="1:42" ht="15.75" customHeight="1">
      <c r="A383" s="5"/>
      <c r="B383" s="5"/>
      <c r="C383" s="5"/>
      <c r="D383" s="79"/>
      <c r="E383" s="5"/>
      <c r="F383" s="5"/>
      <c r="G383" s="5"/>
      <c r="H383" s="5"/>
      <c r="I383" s="5"/>
      <c r="J383" s="5"/>
      <c r="K383" s="5"/>
      <c r="L383" s="5"/>
      <c r="M383" s="79"/>
      <c r="N383" s="79"/>
      <c r="O383" s="5"/>
      <c r="P383" s="79"/>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row>
    <row r="384" spans="1:42" ht="15.75" customHeight="1">
      <c r="A384" s="5"/>
      <c r="B384" s="5"/>
      <c r="C384" s="5"/>
      <c r="D384" s="79"/>
      <c r="E384" s="5"/>
      <c r="F384" s="5"/>
      <c r="G384" s="5"/>
      <c r="H384" s="5"/>
      <c r="I384" s="5"/>
      <c r="J384" s="5"/>
      <c r="K384" s="5"/>
      <c r="L384" s="5"/>
      <c r="M384" s="79"/>
      <c r="N384" s="79"/>
      <c r="O384" s="5"/>
      <c r="P384" s="79"/>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row>
    <row r="385" spans="1:42" ht="15.75" customHeight="1">
      <c r="A385" s="5"/>
      <c r="B385" s="5"/>
      <c r="C385" s="5"/>
      <c r="D385" s="79"/>
      <c r="E385" s="5"/>
      <c r="F385" s="5"/>
      <c r="G385" s="5"/>
      <c r="H385" s="5"/>
      <c r="I385" s="5"/>
      <c r="J385" s="5"/>
      <c r="K385" s="5"/>
      <c r="L385" s="5"/>
      <c r="M385" s="79"/>
      <c r="N385" s="79"/>
      <c r="O385" s="5"/>
      <c r="P385" s="79"/>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row>
    <row r="386" spans="1:42" ht="15.75" customHeight="1">
      <c r="A386" s="5"/>
      <c r="B386" s="5"/>
      <c r="C386" s="5"/>
      <c r="D386" s="79"/>
      <c r="E386" s="5"/>
      <c r="F386" s="5"/>
      <c r="G386" s="5"/>
      <c r="H386" s="5"/>
      <c r="I386" s="5"/>
      <c r="J386" s="5"/>
      <c r="K386" s="5"/>
      <c r="L386" s="5"/>
      <c r="M386" s="79"/>
      <c r="N386" s="79"/>
      <c r="O386" s="5"/>
      <c r="P386" s="79"/>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row>
    <row r="387" spans="1:42" ht="15.75" customHeight="1">
      <c r="A387" s="5"/>
      <c r="B387" s="5"/>
      <c r="C387" s="5"/>
      <c r="D387" s="79"/>
      <c r="E387" s="5"/>
      <c r="F387" s="5"/>
      <c r="G387" s="5"/>
      <c r="H387" s="5"/>
      <c r="I387" s="5"/>
      <c r="J387" s="5"/>
      <c r="K387" s="5"/>
      <c r="L387" s="5"/>
      <c r="M387" s="79"/>
      <c r="N387" s="79"/>
      <c r="O387" s="5"/>
      <c r="P387" s="79"/>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row>
    <row r="388" spans="1:42" ht="15.75" customHeight="1">
      <c r="A388" s="5"/>
      <c r="B388" s="5"/>
      <c r="C388" s="5"/>
      <c r="D388" s="79"/>
      <c r="E388" s="5"/>
      <c r="F388" s="5"/>
      <c r="G388" s="5"/>
      <c r="H388" s="5"/>
      <c r="I388" s="5"/>
      <c r="J388" s="5"/>
      <c r="K388" s="5"/>
      <c r="L388" s="5"/>
      <c r="M388" s="79"/>
      <c r="N388" s="79"/>
      <c r="O388" s="5"/>
      <c r="P388" s="79"/>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row>
    <row r="389" spans="1:42" ht="15.75" customHeight="1">
      <c r="A389" s="5"/>
      <c r="B389" s="5"/>
      <c r="C389" s="5"/>
      <c r="D389" s="79"/>
      <c r="E389" s="5"/>
      <c r="F389" s="5"/>
      <c r="G389" s="5"/>
      <c r="H389" s="5"/>
      <c r="I389" s="5"/>
      <c r="J389" s="5"/>
      <c r="K389" s="5"/>
      <c r="L389" s="5"/>
      <c r="M389" s="79"/>
      <c r="N389" s="79"/>
      <c r="O389" s="5"/>
      <c r="P389" s="79"/>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row>
    <row r="390" spans="1:42" ht="15.75" customHeight="1">
      <c r="A390" s="5"/>
      <c r="B390" s="5"/>
      <c r="C390" s="5"/>
      <c r="D390" s="79"/>
      <c r="E390" s="5"/>
      <c r="F390" s="5"/>
      <c r="G390" s="5"/>
      <c r="H390" s="5"/>
      <c r="I390" s="5"/>
      <c r="J390" s="5"/>
      <c r="K390" s="5"/>
      <c r="L390" s="5"/>
      <c r="M390" s="79"/>
      <c r="N390" s="79"/>
      <c r="O390" s="5"/>
      <c r="P390" s="79"/>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row>
    <row r="391" spans="1:42" ht="15.75" customHeight="1">
      <c r="A391" s="5"/>
      <c r="B391" s="5"/>
      <c r="C391" s="5"/>
      <c r="D391" s="79"/>
      <c r="E391" s="5"/>
      <c r="F391" s="5"/>
      <c r="G391" s="5"/>
      <c r="H391" s="5"/>
      <c r="I391" s="5"/>
      <c r="J391" s="5"/>
      <c r="K391" s="5"/>
      <c r="L391" s="5"/>
      <c r="M391" s="79"/>
      <c r="N391" s="79"/>
      <c r="O391" s="5"/>
      <c r="P391" s="79"/>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row>
    <row r="392" spans="1:42" ht="15.75" customHeight="1">
      <c r="A392" s="5"/>
      <c r="B392" s="5"/>
      <c r="C392" s="5"/>
      <c r="D392" s="79"/>
      <c r="E392" s="5"/>
      <c r="F392" s="5"/>
      <c r="G392" s="5"/>
      <c r="H392" s="5"/>
      <c r="I392" s="5"/>
      <c r="J392" s="5"/>
      <c r="K392" s="5"/>
      <c r="L392" s="5"/>
      <c r="M392" s="79"/>
      <c r="N392" s="79"/>
      <c r="O392" s="5"/>
      <c r="P392" s="79"/>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row>
    <row r="393" spans="1:42" ht="15.75" customHeight="1">
      <c r="A393" s="5"/>
      <c r="B393" s="5"/>
      <c r="C393" s="5"/>
      <c r="D393" s="79"/>
      <c r="E393" s="5"/>
      <c r="F393" s="5"/>
      <c r="G393" s="5"/>
      <c r="H393" s="5"/>
      <c r="I393" s="5"/>
      <c r="J393" s="5"/>
      <c r="K393" s="5"/>
      <c r="L393" s="5"/>
      <c r="M393" s="79"/>
      <c r="N393" s="79"/>
      <c r="O393" s="5"/>
      <c r="P393" s="79"/>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row>
    <row r="394" spans="1:42" ht="15.75" customHeight="1">
      <c r="A394" s="5"/>
      <c r="B394" s="5"/>
      <c r="C394" s="5"/>
      <c r="D394" s="79"/>
      <c r="E394" s="5"/>
      <c r="F394" s="5"/>
      <c r="G394" s="5"/>
      <c r="H394" s="5"/>
      <c r="I394" s="5"/>
      <c r="J394" s="5"/>
      <c r="K394" s="5"/>
      <c r="L394" s="5"/>
      <c r="M394" s="79"/>
      <c r="N394" s="79"/>
      <c r="O394" s="5"/>
      <c r="P394" s="79"/>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row>
    <row r="395" spans="1:42" ht="15.75" customHeight="1">
      <c r="A395" s="5"/>
      <c r="B395" s="5"/>
      <c r="C395" s="5"/>
      <c r="D395" s="79"/>
      <c r="E395" s="5"/>
      <c r="F395" s="5"/>
      <c r="G395" s="5"/>
      <c r="H395" s="5"/>
      <c r="I395" s="5"/>
      <c r="J395" s="5"/>
      <c r="K395" s="5"/>
      <c r="L395" s="5"/>
      <c r="M395" s="79"/>
      <c r="N395" s="79"/>
      <c r="O395" s="5"/>
      <c r="P395" s="79"/>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row>
    <row r="396" spans="1:42" ht="15.75" customHeight="1">
      <c r="A396" s="5"/>
      <c r="B396" s="5"/>
      <c r="C396" s="5"/>
      <c r="D396" s="79"/>
      <c r="E396" s="5"/>
      <c r="F396" s="5"/>
      <c r="G396" s="5"/>
      <c r="H396" s="5"/>
      <c r="I396" s="5"/>
      <c r="J396" s="5"/>
      <c r="K396" s="5"/>
      <c r="L396" s="5"/>
      <c r="M396" s="79"/>
      <c r="N396" s="79"/>
      <c r="O396" s="5"/>
      <c r="P396" s="79"/>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row>
    <row r="397" spans="1:42" ht="15.75" customHeight="1">
      <c r="A397" s="5"/>
      <c r="B397" s="5"/>
      <c r="C397" s="5"/>
      <c r="D397" s="79"/>
      <c r="E397" s="5"/>
      <c r="F397" s="5"/>
      <c r="G397" s="5"/>
      <c r="H397" s="5"/>
      <c r="I397" s="5"/>
      <c r="J397" s="5"/>
      <c r="K397" s="5"/>
      <c r="L397" s="5"/>
      <c r="M397" s="79"/>
      <c r="N397" s="79"/>
      <c r="O397" s="5"/>
      <c r="P397" s="79"/>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row>
    <row r="398" spans="1:42" ht="15.75" customHeight="1">
      <c r="A398" s="5"/>
      <c r="B398" s="5"/>
      <c r="C398" s="5"/>
      <c r="D398" s="79"/>
      <c r="E398" s="5"/>
      <c r="F398" s="5"/>
      <c r="G398" s="5"/>
      <c r="H398" s="5"/>
      <c r="I398" s="5"/>
      <c r="J398" s="5"/>
      <c r="K398" s="5"/>
      <c r="L398" s="5"/>
      <c r="M398" s="79"/>
      <c r="N398" s="79"/>
      <c r="O398" s="5"/>
      <c r="P398" s="79"/>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row>
    <row r="399" spans="1:42" ht="15.75" customHeight="1">
      <c r="A399" s="5"/>
      <c r="B399" s="5"/>
      <c r="C399" s="5"/>
      <c r="D399" s="79"/>
      <c r="E399" s="5"/>
      <c r="F399" s="5"/>
      <c r="G399" s="5"/>
      <c r="H399" s="5"/>
      <c r="I399" s="5"/>
      <c r="J399" s="5"/>
      <c r="K399" s="5"/>
      <c r="L399" s="5"/>
      <c r="M399" s="79"/>
      <c r="N399" s="79"/>
      <c r="O399" s="5"/>
      <c r="P399" s="79"/>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row>
    <row r="400" spans="1:42" ht="15.75" customHeight="1">
      <c r="A400" s="5"/>
      <c r="B400" s="5"/>
      <c r="C400" s="5"/>
      <c r="D400" s="79"/>
      <c r="E400" s="5"/>
      <c r="F400" s="5"/>
      <c r="G400" s="5"/>
      <c r="H400" s="5"/>
      <c r="I400" s="5"/>
      <c r="J400" s="5"/>
      <c r="K400" s="5"/>
      <c r="L400" s="5"/>
      <c r="M400" s="79"/>
      <c r="N400" s="79"/>
      <c r="O400" s="5"/>
      <c r="P400" s="79"/>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row>
    <row r="401" spans="1:42" ht="15.75" customHeight="1">
      <c r="A401" s="5"/>
      <c r="B401" s="5"/>
      <c r="C401" s="5"/>
      <c r="D401" s="79"/>
      <c r="E401" s="5"/>
      <c r="F401" s="5"/>
      <c r="G401" s="5"/>
      <c r="H401" s="5"/>
      <c r="I401" s="5"/>
      <c r="J401" s="5"/>
      <c r="K401" s="5"/>
      <c r="L401" s="5"/>
      <c r="M401" s="79"/>
      <c r="N401" s="79"/>
      <c r="O401" s="5"/>
      <c r="P401" s="79"/>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row>
    <row r="402" spans="1:42" ht="15.75" customHeight="1">
      <c r="A402" s="5"/>
      <c r="B402" s="5"/>
      <c r="C402" s="5"/>
      <c r="D402" s="79"/>
      <c r="E402" s="5"/>
      <c r="F402" s="5"/>
      <c r="G402" s="5"/>
      <c r="H402" s="5"/>
      <c r="I402" s="5"/>
      <c r="J402" s="5"/>
      <c r="K402" s="5"/>
      <c r="L402" s="5"/>
      <c r="M402" s="79"/>
      <c r="N402" s="79"/>
      <c r="O402" s="5"/>
      <c r="P402" s="79"/>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row>
    <row r="403" spans="1:42" ht="15.75" customHeight="1">
      <c r="A403" s="5"/>
      <c r="B403" s="5"/>
      <c r="C403" s="5"/>
      <c r="D403" s="79"/>
      <c r="E403" s="5"/>
      <c r="F403" s="5"/>
      <c r="G403" s="5"/>
      <c r="H403" s="5"/>
      <c r="I403" s="5"/>
      <c r="J403" s="5"/>
      <c r="K403" s="5"/>
      <c r="L403" s="5"/>
      <c r="M403" s="79"/>
      <c r="N403" s="79"/>
      <c r="O403" s="5"/>
      <c r="P403" s="79"/>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row>
    <row r="404" spans="1:42" ht="15.75" customHeight="1">
      <c r="A404" s="5"/>
      <c r="B404" s="5"/>
      <c r="C404" s="5"/>
      <c r="D404" s="79"/>
      <c r="E404" s="5"/>
      <c r="F404" s="5"/>
      <c r="G404" s="5"/>
      <c r="H404" s="5"/>
      <c r="I404" s="5"/>
      <c r="J404" s="5"/>
      <c r="K404" s="5"/>
      <c r="L404" s="5"/>
      <c r="M404" s="79"/>
      <c r="N404" s="79"/>
      <c r="O404" s="5"/>
      <c r="P404" s="79"/>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row>
    <row r="405" spans="1:42" ht="15.75" customHeight="1">
      <c r="A405" s="5"/>
      <c r="B405" s="5"/>
      <c r="C405" s="5"/>
      <c r="D405" s="79"/>
      <c r="E405" s="5"/>
      <c r="F405" s="5"/>
      <c r="G405" s="5"/>
      <c r="H405" s="5"/>
      <c r="I405" s="5"/>
      <c r="J405" s="5"/>
      <c r="K405" s="5"/>
      <c r="L405" s="5"/>
      <c r="M405" s="79"/>
      <c r="N405" s="79"/>
      <c r="O405" s="5"/>
      <c r="P405" s="79"/>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row>
    <row r="406" spans="1:42" ht="15.75" customHeight="1">
      <c r="A406" s="5"/>
      <c r="B406" s="5"/>
      <c r="C406" s="5"/>
      <c r="D406" s="79"/>
      <c r="E406" s="5"/>
      <c r="F406" s="5"/>
      <c r="G406" s="5"/>
      <c r="H406" s="5"/>
      <c r="I406" s="5"/>
      <c r="J406" s="5"/>
      <c r="K406" s="5"/>
      <c r="L406" s="5"/>
      <c r="M406" s="79"/>
      <c r="N406" s="79"/>
      <c r="O406" s="5"/>
      <c r="P406" s="79"/>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row>
    <row r="407" spans="1:42" ht="15.75" customHeight="1">
      <c r="A407" s="5"/>
      <c r="B407" s="5"/>
      <c r="C407" s="5"/>
      <c r="D407" s="79"/>
      <c r="E407" s="5"/>
      <c r="F407" s="5"/>
      <c r="G407" s="5"/>
      <c r="H407" s="5"/>
      <c r="I407" s="5"/>
      <c r="J407" s="5"/>
      <c r="K407" s="5"/>
      <c r="L407" s="5"/>
      <c r="M407" s="79"/>
      <c r="N407" s="79"/>
      <c r="O407" s="5"/>
      <c r="P407" s="79"/>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row>
    <row r="408" spans="1:42" ht="15.75" customHeight="1">
      <c r="A408" s="5"/>
      <c r="B408" s="5"/>
      <c r="C408" s="5"/>
      <c r="D408" s="79"/>
      <c r="E408" s="5"/>
      <c r="F408" s="5"/>
      <c r="G408" s="5"/>
      <c r="H408" s="5"/>
      <c r="I408" s="5"/>
      <c r="J408" s="5"/>
      <c r="K408" s="5"/>
      <c r="L408" s="5"/>
      <c r="M408" s="79"/>
      <c r="N408" s="79"/>
      <c r="O408" s="5"/>
      <c r="P408" s="79"/>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row>
    <row r="409" spans="1:42" ht="15.75" customHeight="1">
      <c r="A409" s="5"/>
      <c r="B409" s="5"/>
      <c r="C409" s="5"/>
      <c r="D409" s="79"/>
      <c r="E409" s="5"/>
      <c r="F409" s="5"/>
      <c r="G409" s="5"/>
      <c r="H409" s="5"/>
      <c r="I409" s="5"/>
      <c r="J409" s="5"/>
      <c r="K409" s="5"/>
      <c r="L409" s="5"/>
      <c r="M409" s="79"/>
      <c r="N409" s="79"/>
      <c r="O409" s="5"/>
      <c r="P409" s="79"/>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row>
    <row r="410" spans="1:42" ht="15.75" customHeight="1">
      <c r="A410" s="5"/>
      <c r="B410" s="5"/>
      <c r="C410" s="5"/>
      <c r="D410" s="79"/>
      <c r="E410" s="5"/>
      <c r="F410" s="5"/>
      <c r="G410" s="5"/>
      <c r="H410" s="5"/>
      <c r="I410" s="5"/>
      <c r="J410" s="5"/>
      <c r="K410" s="5"/>
      <c r="L410" s="5"/>
      <c r="M410" s="79"/>
      <c r="N410" s="79"/>
      <c r="O410" s="5"/>
      <c r="P410" s="79"/>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row>
    <row r="411" spans="1:42" ht="15.75" customHeight="1">
      <c r="A411" s="5"/>
      <c r="B411" s="5"/>
      <c r="C411" s="5"/>
      <c r="D411" s="79"/>
      <c r="E411" s="5"/>
      <c r="F411" s="5"/>
      <c r="G411" s="5"/>
      <c r="H411" s="5"/>
      <c r="I411" s="5"/>
      <c r="J411" s="5"/>
      <c r="K411" s="5"/>
      <c r="L411" s="5"/>
      <c r="M411" s="79"/>
      <c r="N411" s="79"/>
      <c r="O411" s="5"/>
      <c r="P411" s="79"/>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row>
    <row r="412" spans="1:42" ht="15.75" customHeight="1">
      <c r="A412" s="5"/>
      <c r="B412" s="5"/>
      <c r="C412" s="5"/>
      <c r="D412" s="79"/>
      <c r="E412" s="5"/>
      <c r="F412" s="5"/>
      <c r="G412" s="5"/>
      <c r="H412" s="5"/>
      <c r="I412" s="5"/>
      <c r="J412" s="5"/>
      <c r="K412" s="5"/>
      <c r="L412" s="5"/>
      <c r="M412" s="79"/>
      <c r="N412" s="79"/>
      <c r="O412" s="5"/>
      <c r="P412" s="79"/>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row>
    <row r="413" spans="1:42" ht="15.75" customHeight="1">
      <c r="A413" s="5"/>
      <c r="B413" s="5"/>
      <c r="C413" s="5"/>
      <c r="D413" s="79"/>
      <c r="E413" s="5"/>
      <c r="F413" s="5"/>
      <c r="G413" s="5"/>
      <c r="H413" s="5"/>
      <c r="I413" s="5"/>
      <c r="J413" s="5"/>
      <c r="K413" s="5"/>
      <c r="L413" s="5"/>
      <c r="M413" s="79"/>
      <c r="N413" s="79"/>
      <c r="O413" s="5"/>
      <c r="P413" s="79"/>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row>
    <row r="414" spans="1:42" ht="15.75" customHeight="1">
      <c r="A414" s="5"/>
      <c r="B414" s="5"/>
      <c r="C414" s="5"/>
      <c r="D414" s="79"/>
      <c r="E414" s="5"/>
      <c r="F414" s="5"/>
      <c r="G414" s="5"/>
      <c r="H414" s="5"/>
      <c r="I414" s="5"/>
      <c r="J414" s="5"/>
      <c r="K414" s="5"/>
      <c r="L414" s="5"/>
      <c r="M414" s="79"/>
      <c r="N414" s="79"/>
      <c r="O414" s="5"/>
      <c r="P414" s="79"/>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row>
    <row r="415" spans="1:42" ht="15.75" customHeight="1">
      <c r="A415" s="5"/>
      <c r="B415" s="5"/>
      <c r="C415" s="5"/>
      <c r="D415" s="79"/>
      <c r="E415" s="5"/>
      <c r="F415" s="5"/>
      <c r="G415" s="5"/>
      <c r="H415" s="5"/>
      <c r="I415" s="5"/>
      <c r="J415" s="5"/>
      <c r="K415" s="5"/>
      <c r="L415" s="5"/>
      <c r="M415" s="79"/>
      <c r="N415" s="79"/>
      <c r="O415" s="5"/>
      <c r="P415" s="79"/>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row>
    <row r="416" spans="1:42" ht="15.75" customHeight="1">
      <c r="A416" s="5"/>
      <c r="B416" s="5"/>
      <c r="C416" s="5"/>
      <c r="D416" s="79"/>
      <c r="E416" s="5"/>
      <c r="F416" s="5"/>
      <c r="G416" s="5"/>
      <c r="H416" s="5"/>
      <c r="I416" s="5"/>
      <c r="J416" s="5"/>
      <c r="K416" s="5"/>
      <c r="L416" s="5"/>
      <c r="M416" s="79"/>
      <c r="N416" s="79"/>
      <c r="O416" s="5"/>
      <c r="P416" s="79"/>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row>
    <row r="417" spans="1:42" ht="15.75" customHeight="1">
      <c r="A417" s="5"/>
      <c r="B417" s="5"/>
      <c r="C417" s="5"/>
      <c r="D417" s="79"/>
      <c r="E417" s="5"/>
      <c r="F417" s="5"/>
      <c r="G417" s="5"/>
      <c r="H417" s="5"/>
      <c r="I417" s="5"/>
      <c r="J417" s="5"/>
      <c r="K417" s="5"/>
      <c r="L417" s="5"/>
      <c r="M417" s="79"/>
      <c r="N417" s="79"/>
      <c r="O417" s="5"/>
      <c r="P417" s="79"/>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row>
    <row r="418" spans="1:42" ht="15.75" customHeight="1">
      <c r="A418" s="5"/>
      <c r="B418" s="5"/>
      <c r="C418" s="5"/>
      <c r="D418" s="79"/>
      <c r="E418" s="5"/>
      <c r="F418" s="5"/>
      <c r="G418" s="5"/>
      <c r="H418" s="5"/>
      <c r="I418" s="5"/>
      <c r="J418" s="5"/>
      <c r="K418" s="5"/>
      <c r="L418" s="5"/>
      <c r="M418" s="79"/>
      <c r="N418" s="79"/>
      <c r="O418" s="5"/>
      <c r="P418" s="79"/>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row>
    <row r="419" spans="1:42" ht="15.75" customHeight="1">
      <c r="A419" s="5"/>
      <c r="B419" s="5"/>
      <c r="C419" s="5"/>
      <c r="D419" s="79"/>
      <c r="E419" s="5"/>
      <c r="F419" s="5"/>
      <c r="G419" s="5"/>
      <c r="H419" s="5"/>
      <c r="I419" s="5"/>
      <c r="J419" s="5"/>
      <c r="K419" s="5"/>
      <c r="L419" s="5"/>
      <c r="M419" s="79"/>
      <c r="N419" s="79"/>
      <c r="O419" s="5"/>
      <c r="P419" s="79"/>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row>
    <row r="420" spans="1:42" ht="15.75" customHeight="1">
      <c r="A420" s="5"/>
      <c r="B420" s="5"/>
      <c r="C420" s="5"/>
      <c r="D420" s="79"/>
      <c r="E420" s="5"/>
      <c r="F420" s="5"/>
      <c r="G420" s="5"/>
      <c r="H420" s="5"/>
      <c r="I420" s="5"/>
      <c r="J420" s="5"/>
      <c r="K420" s="5"/>
      <c r="L420" s="5"/>
      <c r="M420" s="79"/>
      <c r="N420" s="79"/>
      <c r="O420" s="5"/>
      <c r="P420" s="79"/>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row>
    <row r="421" spans="1:42" ht="15.75" customHeight="1">
      <c r="A421" s="5"/>
      <c r="B421" s="5"/>
      <c r="C421" s="5"/>
      <c r="D421" s="79"/>
      <c r="E421" s="5"/>
      <c r="F421" s="5"/>
      <c r="G421" s="5"/>
      <c r="H421" s="5"/>
      <c r="I421" s="5"/>
      <c r="J421" s="5"/>
      <c r="K421" s="5"/>
      <c r="L421" s="5"/>
      <c r="M421" s="79"/>
      <c r="N421" s="79"/>
      <c r="O421" s="5"/>
      <c r="P421" s="79"/>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row>
    <row r="422" spans="1:42" ht="15.75" customHeight="1">
      <c r="A422" s="5"/>
      <c r="B422" s="5"/>
      <c r="C422" s="5"/>
      <c r="D422" s="79"/>
      <c r="E422" s="5"/>
      <c r="F422" s="5"/>
      <c r="G422" s="5"/>
      <c r="H422" s="5"/>
      <c r="I422" s="5"/>
      <c r="J422" s="5"/>
      <c r="K422" s="5"/>
      <c r="L422" s="5"/>
      <c r="M422" s="79"/>
      <c r="N422" s="79"/>
      <c r="O422" s="5"/>
      <c r="P422" s="79"/>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row>
    <row r="423" spans="1:42" ht="15.75" customHeight="1">
      <c r="A423" s="5"/>
      <c r="B423" s="5"/>
      <c r="C423" s="5"/>
      <c r="D423" s="79"/>
      <c r="E423" s="5"/>
      <c r="F423" s="5"/>
      <c r="G423" s="5"/>
      <c r="H423" s="5"/>
      <c r="I423" s="5"/>
      <c r="J423" s="5"/>
      <c r="K423" s="5"/>
      <c r="L423" s="5"/>
      <c r="M423" s="79"/>
      <c r="N423" s="79"/>
      <c r="O423" s="5"/>
      <c r="P423" s="79"/>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row>
    <row r="424" spans="1:42" ht="15.75" customHeight="1">
      <c r="A424" s="5"/>
      <c r="B424" s="5"/>
      <c r="C424" s="5"/>
      <c r="D424" s="79"/>
      <c r="E424" s="5"/>
      <c r="F424" s="5"/>
      <c r="G424" s="5"/>
      <c r="H424" s="5"/>
      <c r="I424" s="5"/>
      <c r="J424" s="5"/>
      <c r="K424" s="5"/>
      <c r="L424" s="5"/>
      <c r="M424" s="79"/>
      <c r="N424" s="79"/>
      <c r="O424" s="5"/>
      <c r="P424" s="79"/>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row>
    <row r="425" spans="1:42" ht="15.75" customHeight="1">
      <c r="A425" s="5"/>
      <c r="B425" s="5"/>
      <c r="C425" s="5"/>
      <c r="D425" s="79"/>
      <c r="E425" s="5"/>
      <c r="F425" s="5"/>
      <c r="G425" s="5"/>
      <c r="H425" s="5"/>
      <c r="I425" s="5"/>
      <c r="J425" s="5"/>
      <c r="K425" s="5"/>
      <c r="L425" s="5"/>
      <c r="M425" s="79"/>
      <c r="N425" s="79"/>
      <c r="O425" s="5"/>
      <c r="P425" s="79"/>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row>
    <row r="426" spans="1:42" ht="15.75" customHeight="1">
      <c r="A426" s="5"/>
      <c r="B426" s="5"/>
      <c r="C426" s="5"/>
      <c r="D426" s="79"/>
      <c r="E426" s="5"/>
      <c r="F426" s="5"/>
      <c r="G426" s="5"/>
      <c r="H426" s="5"/>
      <c r="I426" s="5"/>
      <c r="J426" s="5"/>
      <c r="K426" s="5"/>
      <c r="L426" s="5"/>
      <c r="M426" s="79"/>
      <c r="N426" s="79"/>
      <c r="O426" s="5"/>
      <c r="P426" s="79"/>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row>
    <row r="427" spans="1:42" ht="15.75" customHeight="1">
      <c r="A427" s="5"/>
      <c r="B427" s="5"/>
      <c r="C427" s="5"/>
      <c r="D427" s="79"/>
      <c r="E427" s="5"/>
      <c r="F427" s="5"/>
      <c r="G427" s="5"/>
      <c r="H427" s="5"/>
      <c r="I427" s="5"/>
      <c r="J427" s="5"/>
      <c r="K427" s="5"/>
      <c r="L427" s="5"/>
      <c r="M427" s="79"/>
      <c r="N427" s="79"/>
      <c r="O427" s="5"/>
      <c r="P427" s="79"/>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row>
    <row r="428" spans="1:42" ht="15.75" customHeight="1">
      <c r="A428" s="5"/>
      <c r="B428" s="5"/>
      <c r="C428" s="5"/>
      <c r="D428" s="79"/>
      <c r="E428" s="5"/>
      <c r="F428" s="5"/>
      <c r="G428" s="5"/>
      <c r="H428" s="5"/>
      <c r="I428" s="5"/>
      <c r="J428" s="5"/>
      <c r="K428" s="5"/>
      <c r="L428" s="5"/>
      <c r="M428" s="79"/>
      <c r="N428" s="79"/>
      <c r="O428" s="5"/>
      <c r="P428" s="79"/>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row>
    <row r="429" spans="1:42" ht="15.75" customHeight="1">
      <c r="A429" s="5"/>
      <c r="B429" s="5"/>
      <c r="C429" s="5"/>
      <c r="D429" s="79"/>
      <c r="E429" s="5"/>
      <c r="F429" s="5"/>
      <c r="G429" s="5"/>
      <c r="H429" s="5"/>
      <c r="I429" s="5"/>
      <c r="J429" s="5"/>
      <c r="K429" s="5"/>
      <c r="L429" s="5"/>
      <c r="M429" s="79"/>
      <c r="N429" s="79"/>
      <c r="O429" s="5"/>
      <c r="P429" s="79"/>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row>
    <row r="430" spans="1:42" ht="15.75" customHeight="1">
      <c r="A430" s="5"/>
      <c r="B430" s="5"/>
      <c r="C430" s="5"/>
      <c r="D430" s="79"/>
      <c r="E430" s="5"/>
      <c r="F430" s="5"/>
      <c r="G430" s="5"/>
      <c r="H430" s="5"/>
      <c r="I430" s="5"/>
      <c r="J430" s="5"/>
      <c r="K430" s="5"/>
      <c r="L430" s="5"/>
      <c r="M430" s="79"/>
      <c r="N430" s="79"/>
      <c r="O430" s="5"/>
      <c r="P430" s="79"/>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row>
    <row r="431" spans="1:42" ht="15.75" customHeight="1">
      <c r="A431" s="5"/>
      <c r="B431" s="5"/>
      <c r="C431" s="5"/>
      <c r="D431" s="79"/>
      <c r="E431" s="5"/>
      <c r="F431" s="5"/>
      <c r="G431" s="5"/>
      <c r="H431" s="5"/>
      <c r="I431" s="5"/>
      <c r="J431" s="5"/>
      <c r="K431" s="5"/>
      <c r="L431" s="5"/>
      <c r="M431" s="79"/>
      <c r="N431" s="79"/>
      <c r="O431" s="5"/>
      <c r="P431" s="79"/>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row>
    <row r="432" spans="1:42" ht="15.75" customHeight="1">
      <c r="A432" s="5"/>
      <c r="B432" s="5"/>
      <c r="C432" s="5"/>
      <c r="D432" s="79"/>
      <c r="E432" s="5"/>
      <c r="F432" s="5"/>
      <c r="G432" s="5"/>
      <c r="H432" s="5"/>
      <c r="I432" s="5"/>
      <c r="J432" s="5"/>
      <c r="K432" s="5"/>
      <c r="L432" s="5"/>
      <c r="M432" s="79"/>
      <c r="N432" s="79"/>
      <c r="O432" s="5"/>
      <c r="P432" s="79"/>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row>
    <row r="433" spans="1:42" ht="15.75" customHeight="1">
      <c r="A433" s="5"/>
      <c r="B433" s="5"/>
      <c r="C433" s="5"/>
      <c r="D433" s="79"/>
      <c r="E433" s="5"/>
      <c r="F433" s="5"/>
      <c r="G433" s="5"/>
      <c r="H433" s="5"/>
      <c r="I433" s="5"/>
      <c r="J433" s="5"/>
      <c r="K433" s="5"/>
      <c r="L433" s="5"/>
      <c r="M433" s="79"/>
      <c r="N433" s="79"/>
      <c r="O433" s="5"/>
      <c r="P433" s="79"/>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row>
    <row r="434" spans="1:42" ht="15.75" customHeight="1">
      <c r="A434" s="5"/>
      <c r="B434" s="5"/>
      <c r="C434" s="5"/>
      <c r="D434" s="79"/>
      <c r="E434" s="5"/>
      <c r="F434" s="5"/>
      <c r="G434" s="5"/>
      <c r="H434" s="5"/>
      <c r="I434" s="5"/>
      <c r="J434" s="5"/>
      <c r="K434" s="5"/>
      <c r="L434" s="5"/>
      <c r="M434" s="79"/>
      <c r="N434" s="79"/>
      <c r="O434" s="5"/>
      <c r="P434" s="79"/>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row>
    <row r="435" spans="1:42" ht="15.75" customHeight="1">
      <c r="A435" s="5"/>
      <c r="B435" s="5"/>
      <c r="C435" s="5"/>
      <c r="D435" s="79"/>
      <c r="E435" s="5"/>
      <c r="F435" s="5"/>
      <c r="G435" s="5"/>
      <c r="H435" s="5"/>
      <c r="I435" s="5"/>
      <c r="J435" s="5"/>
      <c r="K435" s="5"/>
      <c r="L435" s="5"/>
      <c r="M435" s="79"/>
      <c r="N435" s="79"/>
      <c r="O435" s="5"/>
      <c r="P435" s="79"/>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row>
    <row r="436" spans="1:42" ht="15.75" customHeight="1">
      <c r="A436" s="5"/>
      <c r="B436" s="5"/>
      <c r="C436" s="5"/>
      <c r="D436" s="79"/>
      <c r="E436" s="5"/>
      <c r="F436" s="5"/>
      <c r="G436" s="5"/>
      <c r="H436" s="5"/>
      <c r="I436" s="5"/>
      <c r="J436" s="5"/>
      <c r="K436" s="5"/>
      <c r="L436" s="5"/>
      <c r="M436" s="79"/>
      <c r="N436" s="79"/>
      <c r="O436" s="5"/>
      <c r="P436" s="79"/>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row>
    <row r="437" spans="1:42" ht="15.75" customHeight="1">
      <c r="A437" s="5"/>
      <c r="B437" s="5"/>
      <c r="C437" s="5"/>
      <c r="D437" s="79"/>
      <c r="E437" s="5"/>
      <c r="F437" s="5"/>
      <c r="G437" s="5"/>
      <c r="H437" s="5"/>
      <c r="I437" s="5"/>
      <c r="J437" s="5"/>
      <c r="K437" s="5"/>
      <c r="L437" s="5"/>
      <c r="M437" s="79"/>
      <c r="N437" s="79"/>
      <c r="O437" s="5"/>
      <c r="P437" s="79"/>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row>
    <row r="438" spans="1:42" ht="15.75" customHeight="1">
      <c r="A438" s="5"/>
      <c r="B438" s="5"/>
      <c r="C438" s="5"/>
      <c r="D438" s="79"/>
      <c r="E438" s="5"/>
      <c r="F438" s="5"/>
      <c r="G438" s="5"/>
      <c r="H438" s="5"/>
      <c r="I438" s="5"/>
      <c r="J438" s="5"/>
      <c r="K438" s="5"/>
      <c r="L438" s="5"/>
      <c r="M438" s="79"/>
      <c r="N438" s="79"/>
      <c r="O438" s="5"/>
      <c r="P438" s="79"/>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row>
    <row r="439" spans="1:42" ht="15.75" customHeight="1">
      <c r="A439" s="5"/>
      <c r="B439" s="5"/>
      <c r="C439" s="5"/>
      <c r="D439" s="79"/>
      <c r="E439" s="5"/>
      <c r="F439" s="5"/>
      <c r="G439" s="5"/>
      <c r="H439" s="5"/>
      <c r="I439" s="5"/>
      <c r="J439" s="5"/>
      <c r="K439" s="5"/>
      <c r="L439" s="5"/>
      <c r="M439" s="79"/>
      <c r="N439" s="79"/>
      <c r="O439" s="5"/>
      <c r="P439" s="79"/>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row>
    <row r="440" spans="1:42" ht="15.75" customHeight="1">
      <c r="A440" s="5"/>
      <c r="B440" s="5"/>
      <c r="C440" s="5"/>
      <c r="D440" s="79"/>
      <c r="E440" s="5"/>
      <c r="F440" s="5"/>
      <c r="G440" s="5"/>
      <c r="H440" s="5"/>
      <c r="I440" s="5"/>
      <c r="J440" s="5"/>
      <c r="K440" s="5"/>
      <c r="L440" s="5"/>
      <c r="M440" s="79"/>
      <c r="N440" s="79"/>
      <c r="O440" s="5"/>
      <c r="P440" s="79"/>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row>
    <row r="441" spans="1:42" ht="15.75" customHeight="1">
      <c r="A441" s="5"/>
      <c r="B441" s="5"/>
      <c r="C441" s="5"/>
      <c r="D441" s="79"/>
      <c r="E441" s="5"/>
      <c r="F441" s="5"/>
      <c r="G441" s="5"/>
      <c r="H441" s="5"/>
      <c r="I441" s="5"/>
      <c r="J441" s="5"/>
      <c r="K441" s="5"/>
      <c r="L441" s="5"/>
      <c r="M441" s="79"/>
      <c r="N441" s="79"/>
      <c r="O441" s="5"/>
      <c r="P441" s="79"/>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row>
    <row r="442" spans="1:42" ht="15.75" customHeight="1">
      <c r="A442" s="5"/>
      <c r="B442" s="5"/>
      <c r="C442" s="5"/>
      <c r="D442" s="79"/>
      <c r="E442" s="5"/>
      <c r="F442" s="5"/>
      <c r="G442" s="5"/>
      <c r="H442" s="5"/>
      <c r="I442" s="5"/>
      <c r="J442" s="5"/>
      <c r="K442" s="5"/>
      <c r="L442" s="5"/>
      <c r="M442" s="79"/>
      <c r="N442" s="79"/>
      <c r="O442" s="5"/>
      <c r="P442" s="79"/>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row>
    <row r="443" spans="1:42" ht="15.75" customHeight="1">
      <c r="A443" s="5"/>
      <c r="B443" s="5"/>
      <c r="C443" s="5"/>
      <c r="D443" s="79"/>
      <c r="E443" s="5"/>
      <c r="F443" s="5"/>
      <c r="G443" s="5"/>
      <c r="H443" s="5"/>
      <c r="I443" s="5"/>
      <c r="J443" s="5"/>
      <c r="K443" s="5"/>
      <c r="L443" s="5"/>
      <c r="M443" s="79"/>
      <c r="N443" s="79"/>
      <c r="O443" s="5"/>
      <c r="P443" s="79"/>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row>
    <row r="444" spans="1:42" ht="15.75" customHeight="1">
      <c r="A444" s="5"/>
      <c r="B444" s="5"/>
      <c r="C444" s="5"/>
      <c r="D444" s="79"/>
      <c r="E444" s="5"/>
      <c r="F444" s="5"/>
      <c r="G444" s="5"/>
      <c r="H444" s="5"/>
      <c r="I444" s="5"/>
      <c r="J444" s="5"/>
      <c r="K444" s="5"/>
      <c r="L444" s="5"/>
      <c r="M444" s="79"/>
      <c r="N444" s="79"/>
      <c r="O444" s="5"/>
      <c r="P444" s="79"/>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row>
    <row r="445" spans="1:42" ht="15.75" customHeight="1">
      <c r="A445" s="5"/>
      <c r="B445" s="5"/>
      <c r="C445" s="5"/>
      <c r="D445" s="79"/>
      <c r="E445" s="5"/>
      <c r="F445" s="5"/>
      <c r="G445" s="5"/>
      <c r="H445" s="5"/>
      <c r="I445" s="5"/>
      <c r="J445" s="5"/>
      <c r="K445" s="5"/>
      <c r="L445" s="5"/>
      <c r="M445" s="79"/>
      <c r="N445" s="79"/>
      <c r="O445" s="5"/>
      <c r="P445" s="79"/>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row>
    <row r="446" spans="1:42" ht="15.75" customHeight="1">
      <c r="A446" s="5"/>
      <c r="B446" s="5"/>
      <c r="C446" s="5"/>
      <c r="D446" s="79"/>
      <c r="E446" s="5"/>
      <c r="F446" s="5"/>
      <c r="G446" s="5"/>
      <c r="H446" s="5"/>
      <c r="I446" s="5"/>
      <c r="J446" s="5"/>
      <c r="K446" s="5"/>
      <c r="L446" s="5"/>
      <c r="M446" s="79"/>
      <c r="N446" s="79"/>
      <c r="O446" s="5"/>
      <c r="P446" s="79"/>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row>
    <row r="447" spans="1:42" ht="15.75" customHeight="1">
      <c r="A447" s="5"/>
      <c r="B447" s="5"/>
      <c r="C447" s="5"/>
      <c r="D447" s="79"/>
      <c r="E447" s="5"/>
      <c r="F447" s="5"/>
      <c r="G447" s="5"/>
      <c r="H447" s="5"/>
      <c r="I447" s="5"/>
      <c r="J447" s="5"/>
      <c r="K447" s="5"/>
      <c r="L447" s="5"/>
      <c r="M447" s="79"/>
      <c r="N447" s="79"/>
      <c r="O447" s="5"/>
      <c r="P447" s="79"/>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row>
    <row r="448" spans="1:42" ht="15.75" customHeight="1">
      <c r="A448" s="5"/>
      <c r="B448" s="5"/>
      <c r="C448" s="5"/>
      <c r="D448" s="79"/>
      <c r="E448" s="5"/>
      <c r="F448" s="5"/>
      <c r="G448" s="5"/>
      <c r="H448" s="5"/>
      <c r="I448" s="5"/>
      <c r="J448" s="5"/>
      <c r="K448" s="5"/>
      <c r="L448" s="5"/>
      <c r="M448" s="79"/>
      <c r="N448" s="79"/>
      <c r="O448" s="5"/>
      <c r="P448" s="79"/>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row>
    <row r="449" spans="1:42" ht="15.75" customHeight="1">
      <c r="A449" s="5"/>
      <c r="B449" s="5"/>
      <c r="C449" s="5"/>
      <c r="D449" s="79"/>
      <c r="E449" s="5"/>
      <c r="F449" s="5"/>
      <c r="G449" s="5"/>
      <c r="H449" s="5"/>
      <c r="I449" s="5"/>
      <c r="J449" s="5"/>
      <c r="K449" s="5"/>
      <c r="L449" s="5"/>
      <c r="M449" s="79"/>
      <c r="N449" s="79"/>
      <c r="O449" s="5"/>
      <c r="P449" s="79"/>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row>
    <row r="450" spans="1:42" ht="15.75" customHeight="1">
      <c r="A450" s="5"/>
      <c r="B450" s="5"/>
      <c r="C450" s="5"/>
      <c r="D450" s="79"/>
      <c r="E450" s="5"/>
      <c r="F450" s="5"/>
      <c r="G450" s="5"/>
      <c r="H450" s="5"/>
      <c r="I450" s="5"/>
      <c r="J450" s="5"/>
      <c r="K450" s="5"/>
      <c r="L450" s="5"/>
      <c r="M450" s="79"/>
      <c r="N450" s="79"/>
      <c r="O450" s="5"/>
      <c r="P450" s="79"/>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row>
    <row r="451" spans="1:42" ht="15.75" customHeight="1">
      <c r="A451" s="5"/>
      <c r="B451" s="5"/>
      <c r="C451" s="5"/>
      <c r="D451" s="79"/>
      <c r="E451" s="5"/>
      <c r="F451" s="5"/>
      <c r="G451" s="5"/>
      <c r="H451" s="5"/>
      <c r="I451" s="5"/>
      <c r="J451" s="5"/>
      <c r="K451" s="5"/>
      <c r="L451" s="5"/>
      <c r="M451" s="79"/>
      <c r="N451" s="79"/>
      <c r="O451" s="5"/>
      <c r="P451" s="79"/>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row>
    <row r="452" spans="1:42" ht="15.75" customHeight="1">
      <c r="A452" s="5"/>
      <c r="B452" s="5"/>
      <c r="C452" s="5"/>
      <c r="D452" s="79"/>
      <c r="E452" s="5"/>
      <c r="F452" s="5"/>
      <c r="G452" s="5"/>
      <c r="H452" s="5"/>
      <c r="I452" s="5"/>
      <c r="J452" s="5"/>
      <c r="K452" s="5"/>
      <c r="L452" s="5"/>
      <c r="M452" s="79"/>
      <c r="N452" s="79"/>
      <c r="O452" s="5"/>
      <c r="P452" s="79"/>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row>
    <row r="453" spans="1:42" ht="15.75" customHeight="1">
      <c r="A453" s="5"/>
      <c r="B453" s="5"/>
      <c r="C453" s="5"/>
      <c r="D453" s="79"/>
      <c r="E453" s="5"/>
      <c r="F453" s="5"/>
      <c r="G453" s="5"/>
      <c r="H453" s="5"/>
      <c r="I453" s="5"/>
      <c r="J453" s="5"/>
      <c r="K453" s="5"/>
      <c r="L453" s="5"/>
      <c r="M453" s="79"/>
      <c r="N453" s="79"/>
      <c r="O453" s="5"/>
      <c r="P453" s="79"/>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row>
    <row r="454" spans="1:42" ht="15.75" customHeight="1">
      <c r="A454" s="5"/>
      <c r="B454" s="5"/>
      <c r="C454" s="5"/>
      <c r="D454" s="79"/>
      <c r="E454" s="5"/>
      <c r="F454" s="5"/>
      <c r="G454" s="5"/>
      <c r="H454" s="5"/>
      <c r="I454" s="5"/>
      <c r="J454" s="5"/>
      <c r="K454" s="5"/>
      <c r="L454" s="5"/>
      <c r="M454" s="79"/>
      <c r="N454" s="79"/>
      <c r="O454" s="5"/>
      <c r="P454" s="79"/>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row>
    <row r="455" spans="1:42" ht="15.75" customHeight="1">
      <c r="A455" s="5"/>
      <c r="B455" s="5"/>
      <c r="C455" s="5"/>
      <c r="D455" s="79"/>
      <c r="E455" s="5"/>
      <c r="F455" s="5"/>
      <c r="G455" s="5"/>
      <c r="H455" s="5"/>
      <c r="I455" s="5"/>
      <c r="J455" s="5"/>
      <c r="K455" s="5"/>
      <c r="L455" s="5"/>
      <c r="M455" s="79"/>
      <c r="N455" s="79"/>
      <c r="O455" s="5"/>
      <c r="P455" s="79"/>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row>
    <row r="456" spans="1:42" ht="15.75" customHeight="1">
      <c r="A456" s="5"/>
      <c r="B456" s="5"/>
      <c r="C456" s="5"/>
      <c r="D456" s="79"/>
      <c r="E456" s="5"/>
      <c r="F456" s="5"/>
      <c r="G456" s="5"/>
      <c r="H456" s="5"/>
      <c r="I456" s="5"/>
      <c r="J456" s="5"/>
      <c r="K456" s="5"/>
      <c r="L456" s="5"/>
      <c r="M456" s="79"/>
      <c r="N456" s="79"/>
      <c r="O456" s="5"/>
      <c r="P456" s="79"/>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row>
    <row r="457" spans="1:42" ht="15.75" customHeight="1">
      <c r="A457" s="5"/>
      <c r="B457" s="5"/>
      <c r="C457" s="5"/>
      <c r="D457" s="79"/>
      <c r="E457" s="5"/>
      <c r="F457" s="5"/>
      <c r="G457" s="5"/>
      <c r="H457" s="5"/>
      <c r="I457" s="5"/>
      <c r="J457" s="5"/>
      <c r="K457" s="5"/>
      <c r="L457" s="5"/>
      <c r="M457" s="79"/>
      <c r="N457" s="79"/>
      <c r="O457" s="5"/>
      <c r="P457" s="79"/>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row>
    <row r="458" spans="1:42" ht="15.75" customHeight="1">
      <c r="A458" s="5"/>
      <c r="B458" s="5"/>
      <c r="C458" s="5"/>
      <c r="D458" s="79"/>
      <c r="E458" s="5"/>
      <c r="F458" s="5"/>
      <c r="G458" s="5"/>
      <c r="H458" s="5"/>
      <c r="I458" s="5"/>
      <c r="J458" s="5"/>
      <c r="K458" s="5"/>
      <c r="L458" s="5"/>
      <c r="M458" s="79"/>
      <c r="N458" s="79"/>
      <c r="O458" s="5"/>
      <c r="P458" s="79"/>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row>
    <row r="459" spans="1:42" ht="15.75" customHeight="1">
      <c r="A459" s="5"/>
      <c r="B459" s="5"/>
      <c r="C459" s="5"/>
      <c r="D459" s="79"/>
      <c r="E459" s="5"/>
      <c r="F459" s="5"/>
      <c r="G459" s="5"/>
      <c r="H459" s="5"/>
      <c r="I459" s="5"/>
      <c r="J459" s="5"/>
      <c r="K459" s="5"/>
      <c r="L459" s="5"/>
      <c r="M459" s="79"/>
      <c r="N459" s="79"/>
      <c r="O459" s="5"/>
      <c r="P459" s="79"/>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row>
    <row r="460" spans="1:42" ht="15.75" customHeight="1">
      <c r="A460" s="5"/>
      <c r="B460" s="5"/>
      <c r="C460" s="5"/>
      <c r="D460" s="79"/>
      <c r="E460" s="5"/>
      <c r="F460" s="5"/>
      <c r="G460" s="5"/>
      <c r="H460" s="5"/>
      <c r="I460" s="5"/>
      <c r="J460" s="5"/>
      <c r="K460" s="5"/>
      <c r="L460" s="5"/>
      <c r="M460" s="79"/>
      <c r="N460" s="79"/>
      <c r="O460" s="5"/>
      <c r="P460" s="79"/>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row>
    <row r="461" spans="1:42" ht="15.75" customHeight="1">
      <c r="A461" s="5"/>
      <c r="B461" s="5"/>
      <c r="C461" s="5"/>
      <c r="D461" s="79"/>
      <c r="E461" s="5"/>
      <c r="F461" s="5"/>
      <c r="G461" s="5"/>
      <c r="H461" s="5"/>
      <c r="I461" s="5"/>
      <c r="J461" s="5"/>
      <c r="K461" s="5"/>
      <c r="L461" s="5"/>
      <c r="M461" s="79"/>
      <c r="N461" s="79"/>
      <c r="O461" s="5"/>
      <c r="P461" s="79"/>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row>
    <row r="462" spans="1:42" ht="15.75" customHeight="1">
      <c r="A462" s="5"/>
      <c r="B462" s="5"/>
      <c r="C462" s="5"/>
      <c r="D462" s="79"/>
      <c r="E462" s="5"/>
      <c r="F462" s="5"/>
      <c r="G462" s="5"/>
      <c r="H462" s="5"/>
      <c r="I462" s="5"/>
      <c r="J462" s="5"/>
      <c r="K462" s="5"/>
      <c r="L462" s="5"/>
      <c r="M462" s="79"/>
      <c r="N462" s="79"/>
      <c r="O462" s="5"/>
      <c r="P462" s="79"/>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row>
    <row r="463" spans="1:42" ht="15.75" customHeight="1">
      <c r="A463" s="5"/>
      <c r="B463" s="5"/>
      <c r="C463" s="5"/>
      <c r="D463" s="79"/>
      <c r="E463" s="5"/>
      <c r="F463" s="5"/>
      <c r="G463" s="5"/>
      <c r="H463" s="5"/>
      <c r="I463" s="5"/>
      <c r="J463" s="5"/>
      <c r="K463" s="5"/>
      <c r="L463" s="5"/>
      <c r="M463" s="79"/>
      <c r="N463" s="79"/>
      <c r="O463" s="5"/>
      <c r="P463" s="79"/>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row>
    <row r="464" spans="1:42" ht="15.75" customHeight="1">
      <c r="A464" s="5"/>
      <c r="B464" s="5"/>
      <c r="C464" s="5"/>
      <c r="D464" s="79"/>
      <c r="E464" s="5"/>
      <c r="F464" s="5"/>
      <c r="G464" s="5"/>
      <c r="H464" s="5"/>
      <c r="I464" s="5"/>
      <c r="J464" s="5"/>
      <c r="K464" s="5"/>
      <c r="L464" s="5"/>
      <c r="M464" s="79"/>
      <c r="N464" s="79"/>
      <c r="O464" s="5"/>
      <c r="P464" s="79"/>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row>
    <row r="465" spans="1:42" ht="15.75" customHeight="1">
      <c r="A465" s="5"/>
      <c r="B465" s="5"/>
      <c r="C465" s="5"/>
      <c r="D465" s="79"/>
      <c r="E465" s="5"/>
      <c r="F465" s="5"/>
      <c r="G465" s="5"/>
      <c r="H465" s="5"/>
      <c r="I465" s="5"/>
      <c r="J465" s="5"/>
      <c r="K465" s="5"/>
      <c r="L465" s="5"/>
      <c r="M465" s="79"/>
      <c r="N465" s="79"/>
      <c r="O465" s="5"/>
      <c r="P465" s="79"/>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row>
    <row r="466" spans="1:42" ht="15.75" customHeight="1">
      <c r="A466" s="5"/>
      <c r="B466" s="5"/>
      <c r="C466" s="5"/>
      <c r="D466" s="79"/>
      <c r="E466" s="5"/>
      <c r="F466" s="5"/>
      <c r="G466" s="5"/>
      <c r="H466" s="5"/>
      <c r="I466" s="5"/>
      <c r="J466" s="5"/>
      <c r="K466" s="5"/>
      <c r="L466" s="5"/>
      <c r="M466" s="79"/>
      <c r="N466" s="79"/>
      <c r="O466" s="5"/>
      <c r="P466" s="79"/>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row>
    <row r="467" spans="1:42" ht="15.75" customHeight="1">
      <c r="A467" s="5"/>
      <c r="B467" s="5"/>
      <c r="C467" s="5"/>
      <c r="D467" s="79"/>
      <c r="E467" s="5"/>
      <c r="F467" s="5"/>
      <c r="G467" s="5"/>
      <c r="H467" s="5"/>
      <c r="I467" s="5"/>
      <c r="J467" s="5"/>
      <c r="K467" s="5"/>
      <c r="L467" s="5"/>
      <c r="M467" s="79"/>
      <c r="N467" s="79"/>
      <c r="O467" s="5"/>
      <c r="P467" s="79"/>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row>
    <row r="468" spans="1:42" ht="15.75" customHeight="1">
      <c r="A468" s="5"/>
      <c r="B468" s="5"/>
      <c r="C468" s="5"/>
      <c r="D468" s="79"/>
      <c r="E468" s="5"/>
      <c r="F468" s="5"/>
      <c r="G468" s="5"/>
      <c r="H468" s="5"/>
      <c r="I468" s="5"/>
      <c r="J468" s="5"/>
      <c r="K468" s="5"/>
      <c r="L468" s="5"/>
      <c r="M468" s="79"/>
      <c r="N468" s="79"/>
      <c r="O468" s="5"/>
      <c r="P468" s="79"/>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row>
    <row r="469" spans="1:42" ht="15.75" customHeight="1">
      <c r="A469" s="5"/>
      <c r="B469" s="5"/>
      <c r="C469" s="5"/>
      <c r="D469" s="79"/>
      <c r="E469" s="5"/>
      <c r="F469" s="5"/>
      <c r="G469" s="5"/>
      <c r="H469" s="5"/>
      <c r="I469" s="5"/>
      <c r="J469" s="5"/>
      <c r="K469" s="5"/>
      <c r="L469" s="5"/>
      <c r="M469" s="79"/>
      <c r="N469" s="79"/>
      <c r="O469" s="5"/>
      <c r="P469" s="79"/>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row>
    <row r="470" spans="1:42" ht="15.75" customHeight="1">
      <c r="A470" s="5"/>
      <c r="B470" s="5"/>
      <c r="C470" s="5"/>
      <c r="D470" s="79"/>
      <c r="E470" s="5"/>
      <c r="F470" s="5"/>
      <c r="G470" s="5"/>
      <c r="H470" s="5"/>
      <c r="I470" s="5"/>
      <c r="J470" s="5"/>
      <c r="K470" s="5"/>
      <c r="L470" s="5"/>
      <c r="M470" s="79"/>
      <c r="N470" s="79"/>
      <c r="O470" s="5"/>
      <c r="P470" s="79"/>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row>
    <row r="471" spans="1:42" ht="15.75" customHeight="1">
      <c r="A471" s="5"/>
      <c r="B471" s="5"/>
      <c r="C471" s="5"/>
      <c r="D471" s="79"/>
      <c r="E471" s="5"/>
      <c r="F471" s="5"/>
      <c r="G471" s="5"/>
      <c r="H471" s="5"/>
      <c r="I471" s="5"/>
      <c r="J471" s="5"/>
      <c r="K471" s="5"/>
      <c r="L471" s="5"/>
      <c r="M471" s="79"/>
      <c r="N471" s="79"/>
      <c r="O471" s="5"/>
      <c r="P471" s="79"/>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row>
    <row r="472" spans="1:42" ht="15.75" customHeight="1">
      <c r="A472" s="5"/>
      <c r="B472" s="5"/>
      <c r="C472" s="5"/>
      <c r="D472" s="79"/>
      <c r="E472" s="5"/>
      <c r="F472" s="5"/>
      <c r="G472" s="5"/>
      <c r="H472" s="5"/>
      <c r="I472" s="5"/>
      <c r="J472" s="5"/>
      <c r="K472" s="5"/>
      <c r="L472" s="5"/>
      <c r="M472" s="79"/>
      <c r="N472" s="79"/>
      <c r="O472" s="5"/>
      <c r="P472" s="79"/>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row>
    <row r="473" spans="1:42" ht="15.75" customHeight="1">
      <c r="A473" s="5"/>
      <c r="B473" s="5"/>
      <c r="C473" s="5"/>
      <c r="D473" s="79"/>
      <c r="E473" s="5"/>
      <c r="F473" s="5"/>
      <c r="G473" s="5"/>
      <c r="H473" s="5"/>
      <c r="I473" s="5"/>
      <c r="J473" s="5"/>
      <c r="K473" s="5"/>
      <c r="L473" s="5"/>
      <c r="M473" s="79"/>
      <c r="N473" s="79"/>
      <c r="O473" s="5"/>
      <c r="P473" s="79"/>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row>
    <row r="474" spans="1:42" ht="15.75" customHeight="1">
      <c r="A474" s="5"/>
      <c r="B474" s="5"/>
      <c r="C474" s="5"/>
      <c r="D474" s="79"/>
      <c r="E474" s="5"/>
      <c r="F474" s="5"/>
      <c r="G474" s="5"/>
      <c r="H474" s="5"/>
      <c r="I474" s="5"/>
      <c r="J474" s="5"/>
      <c r="K474" s="5"/>
      <c r="L474" s="5"/>
      <c r="M474" s="79"/>
      <c r="N474" s="79"/>
      <c r="O474" s="5"/>
      <c r="P474" s="79"/>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row>
    <row r="475" spans="1:42" ht="15.75" customHeight="1">
      <c r="A475" s="5"/>
      <c r="B475" s="5"/>
      <c r="C475" s="5"/>
      <c r="D475" s="79"/>
      <c r="E475" s="5"/>
      <c r="F475" s="5"/>
      <c r="G475" s="5"/>
      <c r="H475" s="5"/>
      <c r="I475" s="5"/>
      <c r="J475" s="5"/>
      <c r="K475" s="5"/>
      <c r="L475" s="5"/>
      <c r="M475" s="79"/>
      <c r="N475" s="79"/>
      <c r="O475" s="5"/>
      <c r="P475" s="79"/>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row>
    <row r="476" spans="1:42" ht="15.75" customHeight="1">
      <c r="A476" s="5"/>
      <c r="B476" s="5"/>
      <c r="C476" s="5"/>
      <c r="D476" s="79"/>
      <c r="E476" s="5"/>
      <c r="F476" s="5"/>
      <c r="G476" s="5"/>
      <c r="H476" s="5"/>
      <c r="I476" s="5"/>
      <c r="J476" s="5"/>
      <c r="K476" s="5"/>
      <c r="L476" s="5"/>
      <c r="M476" s="79"/>
      <c r="N476" s="79"/>
      <c r="O476" s="5"/>
      <c r="P476" s="79"/>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row>
    <row r="477" spans="1:42" ht="15.75" customHeight="1">
      <c r="A477" s="5"/>
      <c r="B477" s="5"/>
      <c r="C477" s="5"/>
      <c r="D477" s="79"/>
      <c r="E477" s="5"/>
      <c r="F477" s="5"/>
      <c r="G477" s="5"/>
      <c r="H477" s="5"/>
      <c r="I477" s="5"/>
      <c r="J477" s="5"/>
      <c r="K477" s="5"/>
      <c r="L477" s="5"/>
      <c r="M477" s="79"/>
      <c r="N477" s="79"/>
      <c r="O477" s="5"/>
      <c r="P477" s="79"/>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row>
    <row r="478" spans="1:42" ht="15.75" customHeight="1">
      <c r="A478" s="5"/>
      <c r="B478" s="5"/>
      <c r="C478" s="5"/>
      <c r="D478" s="79"/>
      <c r="E478" s="5"/>
      <c r="F478" s="5"/>
      <c r="G478" s="5"/>
      <c r="H478" s="5"/>
      <c r="I478" s="5"/>
      <c r="J478" s="5"/>
      <c r="K478" s="5"/>
      <c r="L478" s="5"/>
      <c r="M478" s="79"/>
      <c r="N478" s="79"/>
      <c r="O478" s="5"/>
      <c r="P478" s="79"/>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row>
    <row r="479" spans="1:42" ht="15.75" customHeight="1">
      <c r="A479" s="5"/>
      <c r="B479" s="5"/>
      <c r="C479" s="5"/>
      <c r="D479" s="79"/>
      <c r="E479" s="5"/>
      <c r="F479" s="5"/>
      <c r="G479" s="5"/>
      <c r="H479" s="5"/>
      <c r="I479" s="5"/>
      <c r="J479" s="5"/>
      <c r="K479" s="5"/>
      <c r="L479" s="5"/>
      <c r="M479" s="79"/>
      <c r="N479" s="79"/>
      <c r="O479" s="5"/>
      <c r="P479" s="79"/>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row>
    <row r="480" spans="1:42" ht="15.75" customHeight="1">
      <c r="A480" s="5"/>
      <c r="B480" s="5"/>
      <c r="C480" s="5"/>
      <c r="D480" s="79"/>
      <c r="E480" s="5"/>
      <c r="F480" s="5"/>
      <c r="G480" s="5"/>
      <c r="H480" s="5"/>
      <c r="I480" s="5"/>
      <c r="J480" s="5"/>
      <c r="K480" s="5"/>
      <c r="L480" s="5"/>
      <c r="M480" s="79"/>
      <c r="N480" s="79"/>
      <c r="O480" s="5"/>
      <c r="P480" s="79"/>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row>
    <row r="481" spans="1:42" ht="15.75" customHeight="1">
      <c r="A481" s="5"/>
      <c r="B481" s="5"/>
      <c r="C481" s="5"/>
      <c r="D481" s="79"/>
      <c r="E481" s="5"/>
      <c r="F481" s="5"/>
      <c r="G481" s="5"/>
      <c r="H481" s="5"/>
      <c r="I481" s="5"/>
      <c r="J481" s="5"/>
      <c r="K481" s="5"/>
      <c r="L481" s="5"/>
      <c r="M481" s="79"/>
      <c r="N481" s="79"/>
      <c r="O481" s="5"/>
      <c r="P481" s="79"/>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row>
    <row r="482" spans="1:42" ht="15.75" customHeight="1">
      <c r="A482" s="5"/>
      <c r="B482" s="5"/>
      <c r="C482" s="5"/>
      <c r="D482" s="79"/>
      <c r="E482" s="5"/>
      <c r="F482" s="5"/>
      <c r="G482" s="5"/>
      <c r="H482" s="5"/>
      <c r="I482" s="5"/>
      <c r="J482" s="5"/>
      <c r="K482" s="5"/>
      <c r="L482" s="5"/>
      <c r="M482" s="79"/>
      <c r="N482" s="79"/>
      <c r="O482" s="5"/>
      <c r="P482" s="79"/>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row>
    <row r="483" spans="1:42" ht="15.75" customHeight="1">
      <c r="A483" s="5"/>
      <c r="B483" s="5"/>
      <c r="C483" s="5"/>
      <c r="D483" s="79"/>
      <c r="E483" s="5"/>
      <c r="F483" s="5"/>
      <c r="G483" s="5"/>
      <c r="H483" s="5"/>
      <c r="I483" s="5"/>
      <c r="J483" s="5"/>
      <c r="K483" s="5"/>
      <c r="L483" s="5"/>
      <c r="M483" s="79"/>
      <c r="N483" s="79"/>
      <c r="O483" s="5"/>
      <c r="P483" s="79"/>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row>
    <row r="484" spans="1:42" ht="15.75" customHeight="1">
      <c r="A484" s="5"/>
      <c r="B484" s="5"/>
      <c r="C484" s="5"/>
      <c r="D484" s="79"/>
      <c r="E484" s="5"/>
      <c r="F484" s="5"/>
      <c r="G484" s="5"/>
      <c r="H484" s="5"/>
      <c r="I484" s="5"/>
      <c r="J484" s="5"/>
      <c r="K484" s="5"/>
      <c r="L484" s="5"/>
      <c r="M484" s="79"/>
      <c r="N484" s="79"/>
      <c r="O484" s="5"/>
      <c r="P484" s="79"/>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row>
    <row r="485" spans="1:42" ht="15.75" customHeight="1">
      <c r="A485" s="5"/>
      <c r="B485" s="5"/>
      <c r="C485" s="5"/>
      <c r="D485" s="79"/>
      <c r="E485" s="5"/>
      <c r="F485" s="5"/>
      <c r="G485" s="5"/>
      <c r="H485" s="5"/>
      <c r="I485" s="5"/>
      <c r="J485" s="5"/>
      <c r="K485" s="5"/>
      <c r="L485" s="5"/>
      <c r="M485" s="79"/>
      <c r="N485" s="79"/>
      <c r="O485" s="5"/>
      <c r="P485" s="79"/>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row>
    <row r="486" spans="1:42" ht="15.75" customHeight="1">
      <c r="A486" s="5"/>
      <c r="B486" s="5"/>
      <c r="C486" s="5"/>
      <c r="D486" s="79"/>
      <c r="E486" s="5"/>
      <c r="F486" s="5"/>
      <c r="G486" s="5"/>
      <c r="H486" s="5"/>
      <c r="I486" s="5"/>
      <c r="J486" s="5"/>
      <c r="K486" s="5"/>
      <c r="L486" s="5"/>
      <c r="M486" s="79"/>
      <c r="N486" s="79"/>
      <c r="O486" s="5"/>
      <c r="P486" s="79"/>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row>
    <row r="487" spans="1:42" ht="15.75" customHeight="1">
      <c r="A487" s="5"/>
      <c r="B487" s="5"/>
      <c r="C487" s="5"/>
      <c r="D487" s="79"/>
      <c r="E487" s="5"/>
      <c r="F487" s="5"/>
      <c r="G487" s="5"/>
      <c r="H487" s="5"/>
      <c r="I487" s="5"/>
      <c r="J487" s="5"/>
      <c r="K487" s="5"/>
      <c r="L487" s="5"/>
      <c r="M487" s="79"/>
      <c r="N487" s="79"/>
      <c r="O487" s="5"/>
      <c r="P487" s="79"/>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row>
    <row r="488" spans="1:42" ht="15.75" customHeight="1">
      <c r="A488" s="5"/>
      <c r="B488" s="5"/>
      <c r="C488" s="5"/>
      <c r="D488" s="79"/>
      <c r="E488" s="5"/>
      <c r="F488" s="5"/>
      <c r="G488" s="5"/>
      <c r="H488" s="5"/>
      <c r="I488" s="5"/>
      <c r="J488" s="5"/>
      <c r="K488" s="5"/>
      <c r="L488" s="5"/>
      <c r="M488" s="79"/>
      <c r="N488" s="79"/>
      <c r="O488" s="5"/>
      <c r="P488" s="79"/>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row>
    <row r="489" spans="1:42" ht="15.75" customHeight="1">
      <c r="A489" s="5"/>
      <c r="B489" s="5"/>
      <c r="C489" s="5"/>
      <c r="D489" s="79"/>
      <c r="E489" s="5"/>
      <c r="F489" s="5"/>
      <c r="G489" s="5"/>
      <c r="H489" s="5"/>
      <c r="I489" s="5"/>
      <c r="J489" s="5"/>
      <c r="K489" s="5"/>
      <c r="L489" s="5"/>
      <c r="M489" s="79"/>
      <c r="N489" s="79"/>
      <c r="O489" s="5"/>
      <c r="P489" s="79"/>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row>
    <row r="490" spans="1:42" ht="15.75" customHeight="1">
      <c r="A490" s="5"/>
      <c r="B490" s="5"/>
      <c r="C490" s="5"/>
      <c r="D490" s="79"/>
      <c r="E490" s="5"/>
      <c r="F490" s="5"/>
      <c r="G490" s="5"/>
      <c r="H490" s="5"/>
      <c r="I490" s="5"/>
      <c r="J490" s="5"/>
      <c r="K490" s="5"/>
      <c r="L490" s="5"/>
      <c r="M490" s="79"/>
      <c r="N490" s="79"/>
      <c r="O490" s="5"/>
      <c r="P490" s="79"/>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row>
    <row r="491" spans="1:42" ht="15.75" customHeight="1">
      <c r="A491" s="5"/>
      <c r="B491" s="5"/>
      <c r="C491" s="5"/>
      <c r="D491" s="79"/>
      <c r="E491" s="5"/>
      <c r="F491" s="5"/>
      <c r="G491" s="5"/>
      <c r="H491" s="5"/>
      <c r="I491" s="5"/>
      <c r="J491" s="5"/>
      <c r="K491" s="5"/>
      <c r="L491" s="5"/>
      <c r="M491" s="79"/>
      <c r="N491" s="79"/>
      <c r="O491" s="5"/>
      <c r="P491" s="79"/>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row>
    <row r="492" spans="1:42" ht="15.75" customHeight="1">
      <c r="A492" s="5"/>
      <c r="B492" s="5"/>
      <c r="C492" s="5"/>
      <c r="D492" s="79"/>
      <c r="E492" s="5"/>
      <c r="F492" s="5"/>
      <c r="G492" s="5"/>
      <c r="H492" s="5"/>
      <c r="I492" s="5"/>
      <c r="J492" s="5"/>
      <c r="K492" s="5"/>
      <c r="L492" s="5"/>
      <c r="M492" s="79"/>
      <c r="N492" s="79"/>
      <c r="O492" s="5"/>
      <c r="P492" s="79"/>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row>
    <row r="493" spans="1:42" ht="15.75" customHeight="1">
      <c r="A493" s="5"/>
      <c r="B493" s="5"/>
      <c r="C493" s="5"/>
      <c r="D493" s="79"/>
      <c r="E493" s="5"/>
      <c r="F493" s="5"/>
      <c r="G493" s="5"/>
      <c r="H493" s="5"/>
      <c r="I493" s="5"/>
      <c r="J493" s="5"/>
      <c r="K493" s="5"/>
      <c r="L493" s="5"/>
      <c r="M493" s="79"/>
      <c r="N493" s="79"/>
      <c r="O493" s="5"/>
      <c r="P493" s="79"/>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row>
    <row r="494" spans="1:42" ht="15.75" customHeight="1">
      <c r="A494" s="5"/>
      <c r="B494" s="5"/>
      <c r="C494" s="5"/>
      <c r="D494" s="79"/>
      <c r="E494" s="5"/>
      <c r="F494" s="5"/>
      <c r="G494" s="5"/>
      <c r="H494" s="5"/>
      <c r="I494" s="5"/>
      <c r="J494" s="5"/>
      <c r="K494" s="5"/>
      <c r="L494" s="5"/>
      <c r="M494" s="79"/>
      <c r="N494" s="79"/>
      <c r="O494" s="5"/>
      <c r="P494" s="79"/>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row>
    <row r="495" spans="1:42" ht="15.75" customHeight="1">
      <c r="A495" s="5"/>
      <c r="B495" s="5"/>
      <c r="C495" s="5"/>
      <c r="D495" s="79"/>
      <c r="E495" s="5"/>
      <c r="F495" s="5"/>
      <c r="G495" s="5"/>
      <c r="H495" s="5"/>
      <c r="I495" s="5"/>
      <c r="J495" s="5"/>
      <c r="K495" s="5"/>
      <c r="L495" s="5"/>
      <c r="M495" s="79"/>
      <c r="N495" s="79"/>
      <c r="O495" s="5"/>
      <c r="P495" s="79"/>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row>
    <row r="496" spans="1:42" ht="15.75" customHeight="1">
      <c r="A496" s="5"/>
      <c r="B496" s="5"/>
      <c r="C496" s="5"/>
      <c r="D496" s="79"/>
      <c r="E496" s="5"/>
      <c r="F496" s="5"/>
      <c r="G496" s="5"/>
      <c r="H496" s="5"/>
      <c r="I496" s="5"/>
      <c r="J496" s="5"/>
      <c r="K496" s="5"/>
      <c r="L496" s="5"/>
      <c r="M496" s="79"/>
      <c r="N496" s="79"/>
      <c r="O496" s="5"/>
      <c r="P496" s="79"/>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row>
    <row r="497" spans="1:42" ht="15.75" customHeight="1">
      <c r="A497" s="5"/>
      <c r="B497" s="5"/>
      <c r="C497" s="5"/>
      <c r="D497" s="79"/>
      <c r="E497" s="5"/>
      <c r="F497" s="5"/>
      <c r="G497" s="5"/>
      <c r="H497" s="5"/>
      <c r="I497" s="5"/>
      <c r="J497" s="5"/>
      <c r="K497" s="5"/>
      <c r="L497" s="5"/>
      <c r="M497" s="79"/>
      <c r="N497" s="79"/>
      <c r="O497" s="5"/>
      <c r="P497" s="79"/>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row>
    <row r="498" spans="1:42" ht="15.75" customHeight="1">
      <c r="A498" s="5"/>
      <c r="B498" s="5"/>
      <c r="C498" s="5"/>
      <c r="D498" s="79"/>
      <c r="E498" s="5"/>
      <c r="F498" s="5"/>
      <c r="G498" s="5"/>
      <c r="H498" s="5"/>
      <c r="I498" s="5"/>
      <c r="J498" s="5"/>
      <c r="K498" s="5"/>
      <c r="L498" s="5"/>
      <c r="M498" s="79"/>
      <c r="N498" s="79"/>
      <c r="O498" s="5"/>
      <c r="P498" s="79"/>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row>
    <row r="499" spans="1:42" ht="15.75" customHeight="1">
      <c r="A499" s="5"/>
      <c r="B499" s="5"/>
      <c r="C499" s="5"/>
      <c r="D499" s="79"/>
      <c r="E499" s="5"/>
      <c r="F499" s="5"/>
      <c r="G499" s="5"/>
      <c r="H499" s="5"/>
      <c r="I499" s="5"/>
      <c r="J499" s="5"/>
      <c r="K499" s="5"/>
      <c r="L499" s="5"/>
      <c r="M499" s="79"/>
      <c r="N499" s="79"/>
      <c r="O499" s="5"/>
      <c r="P499" s="79"/>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row>
    <row r="500" spans="1:42" ht="15.75" customHeight="1">
      <c r="A500" s="5"/>
      <c r="B500" s="5"/>
      <c r="C500" s="5"/>
      <c r="D500" s="79"/>
      <c r="E500" s="5"/>
      <c r="F500" s="5"/>
      <c r="G500" s="5"/>
      <c r="H500" s="5"/>
      <c r="I500" s="5"/>
      <c r="J500" s="5"/>
      <c r="K500" s="5"/>
      <c r="L500" s="5"/>
      <c r="M500" s="79"/>
      <c r="N500" s="79"/>
      <c r="O500" s="5"/>
      <c r="P500" s="79"/>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row>
    <row r="501" spans="1:42" ht="15.75" customHeight="1">
      <c r="A501" s="5"/>
      <c r="B501" s="5"/>
      <c r="C501" s="5"/>
      <c r="D501" s="79"/>
      <c r="E501" s="5"/>
      <c r="F501" s="5"/>
      <c r="G501" s="5"/>
      <c r="H501" s="5"/>
      <c r="I501" s="5"/>
      <c r="J501" s="5"/>
      <c r="K501" s="5"/>
      <c r="L501" s="5"/>
      <c r="M501" s="79"/>
      <c r="N501" s="79"/>
      <c r="O501" s="5"/>
      <c r="P501" s="79"/>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row>
    <row r="502" spans="1:42" ht="15.75" customHeight="1">
      <c r="A502" s="5"/>
      <c r="B502" s="5"/>
      <c r="C502" s="5"/>
      <c r="D502" s="79"/>
      <c r="E502" s="5"/>
      <c r="F502" s="5"/>
      <c r="G502" s="5"/>
      <c r="H502" s="5"/>
      <c r="I502" s="5"/>
      <c r="J502" s="5"/>
      <c r="K502" s="5"/>
      <c r="L502" s="5"/>
      <c r="M502" s="79"/>
      <c r="N502" s="79"/>
      <c r="O502" s="5"/>
      <c r="P502" s="79"/>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row>
    <row r="503" spans="1:42" ht="15.75" customHeight="1">
      <c r="A503" s="5"/>
      <c r="B503" s="5"/>
      <c r="C503" s="5"/>
      <c r="D503" s="79"/>
      <c r="E503" s="5"/>
      <c r="F503" s="5"/>
      <c r="G503" s="5"/>
      <c r="H503" s="5"/>
      <c r="I503" s="5"/>
      <c r="J503" s="5"/>
      <c r="K503" s="5"/>
      <c r="L503" s="5"/>
      <c r="M503" s="79"/>
      <c r="N503" s="79"/>
      <c r="O503" s="5"/>
      <c r="P503" s="79"/>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row>
    <row r="504" spans="1:42" ht="15.75" customHeight="1">
      <c r="A504" s="5"/>
      <c r="B504" s="5"/>
      <c r="C504" s="5"/>
      <c r="D504" s="79"/>
      <c r="E504" s="5"/>
      <c r="F504" s="5"/>
      <c r="G504" s="5"/>
      <c r="H504" s="5"/>
      <c r="I504" s="5"/>
      <c r="J504" s="5"/>
      <c r="K504" s="5"/>
      <c r="L504" s="5"/>
      <c r="M504" s="79"/>
      <c r="N504" s="79"/>
      <c r="O504" s="5"/>
      <c r="P504" s="79"/>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row>
    <row r="505" spans="1:42" ht="15.75" customHeight="1">
      <c r="A505" s="5"/>
      <c r="B505" s="5"/>
      <c r="C505" s="5"/>
      <c r="D505" s="79"/>
      <c r="E505" s="5"/>
      <c r="F505" s="5"/>
      <c r="G505" s="5"/>
      <c r="H505" s="5"/>
      <c r="I505" s="5"/>
      <c r="J505" s="5"/>
      <c r="K505" s="5"/>
      <c r="L505" s="5"/>
      <c r="M505" s="79"/>
      <c r="N505" s="79"/>
      <c r="O505" s="5"/>
      <c r="P505" s="79"/>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row>
    <row r="506" spans="1:42" ht="15.75" customHeight="1">
      <c r="A506" s="5"/>
      <c r="B506" s="5"/>
      <c r="C506" s="5"/>
      <c r="D506" s="79"/>
      <c r="E506" s="5"/>
      <c r="F506" s="5"/>
      <c r="G506" s="5"/>
      <c r="H506" s="5"/>
      <c r="I506" s="5"/>
      <c r="J506" s="5"/>
      <c r="K506" s="5"/>
      <c r="L506" s="5"/>
      <c r="M506" s="79"/>
      <c r="N506" s="79"/>
      <c r="O506" s="5"/>
      <c r="P506" s="79"/>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row>
    <row r="507" spans="1:42" ht="15.75" customHeight="1">
      <c r="A507" s="5"/>
      <c r="B507" s="5"/>
      <c r="C507" s="5"/>
      <c r="D507" s="79"/>
      <c r="E507" s="5"/>
      <c r="F507" s="5"/>
      <c r="G507" s="5"/>
      <c r="H507" s="5"/>
      <c r="I507" s="5"/>
      <c r="J507" s="5"/>
      <c r="K507" s="5"/>
      <c r="L507" s="5"/>
      <c r="M507" s="79"/>
      <c r="N507" s="79"/>
      <c r="O507" s="5"/>
      <c r="P507" s="79"/>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row>
    <row r="508" spans="1:42" ht="15.75" customHeight="1">
      <c r="A508" s="5"/>
      <c r="B508" s="5"/>
      <c r="C508" s="5"/>
      <c r="D508" s="79"/>
      <c r="E508" s="5"/>
      <c r="F508" s="5"/>
      <c r="G508" s="5"/>
      <c r="H508" s="5"/>
      <c r="I508" s="5"/>
      <c r="J508" s="5"/>
      <c r="K508" s="5"/>
      <c r="L508" s="5"/>
      <c r="M508" s="79"/>
      <c r="N508" s="79"/>
      <c r="O508" s="5"/>
      <c r="P508" s="79"/>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row>
    <row r="509" spans="1:42" ht="15.75" customHeight="1">
      <c r="A509" s="5"/>
      <c r="B509" s="5"/>
      <c r="C509" s="5"/>
      <c r="D509" s="79"/>
      <c r="E509" s="5"/>
      <c r="F509" s="5"/>
      <c r="G509" s="5"/>
      <c r="H509" s="5"/>
      <c r="I509" s="5"/>
      <c r="J509" s="5"/>
      <c r="K509" s="5"/>
      <c r="L509" s="5"/>
      <c r="M509" s="79"/>
      <c r="N509" s="79"/>
      <c r="O509" s="5"/>
      <c r="P509" s="79"/>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row>
    <row r="510" spans="1:42" ht="15.75" customHeight="1">
      <c r="A510" s="5"/>
      <c r="B510" s="5"/>
      <c r="C510" s="5"/>
      <c r="D510" s="79"/>
      <c r="E510" s="5"/>
      <c r="F510" s="5"/>
      <c r="G510" s="5"/>
      <c r="H510" s="5"/>
      <c r="I510" s="5"/>
      <c r="J510" s="5"/>
      <c r="K510" s="5"/>
      <c r="L510" s="5"/>
      <c r="M510" s="79"/>
      <c r="N510" s="79"/>
      <c r="O510" s="5"/>
      <c r="P510" s="79"/>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row>
    <row r="511" spans="1:42" ht="15.75" customHeight="1">
      <c r="A511" s="5"/>
      <c r="B511" s="5"/>
      <c r="C511" s="5"/>
      <c r="D511" s="79"/>
      <c r="E511" s="5"/>
      <c r="F511" s="5"/>
      <c r="G511" s="5"/>
      <c r="H511" s="5"/>
      <c r="I511" s="5"/>
      <c r="J511" s="5"/>
      <c r="K511" s="5"/>
      <c r="L511" s="5"/>
      <c r="M511" s="79"/>
      <c r="N511" s="79"/>
      <c r="O511" s="5"/>
      <c r="P511" s="79"/>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row>
    <row r="512" spans="1:42" ht="15.75" customHeight="1">
      <c r="A512" s="5"/>
      <c r="B512" s="5"/>
      <c r="C512" s="5"/>
      <c r="D512" s="79"/>
      <c r="E512" s="5"/>
      <c r="F512" s="5"/>
      <c r="G512" s="5"/>
      <c r="H512" s="5"/>
      <c r="I512" s="5"/>
      <c r="J512" s="5"/>
      <c r="K512" s="5"/>
      <c r="L512" s="5"/>
      <c r="M512" s="79"/>
      <c r="N512" s="79"/>
      <c r="O512" s="5"/>
      <c r="P512" s="79"/>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row>
    <row r="513" spans="1:42" ht="15.75" customHeight="1">
      <c r="A513" s="5"/>
      <c r="B513" s="5"/>
      <c r="C513" s="5"/>
      <c r="D513" s="79"/>
      <c r="E513" s="5"/>
      <c r="F513" s="5"/>
      <c r="G513" s="5"/>
      <c r="H513" s="5"/>
      <c r="I513" s="5"/>
      <c r="J513" s="5"/>
      <c r="K513" s="5"/>
      <c r="L513" s="5"/>
      <c r="M513" s="79"/>
      <c r="N513" s="79"/>
      <c r="O513" s="5"/>
      <c r="P513" s="79"/>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row>
    <row r="514" spans="1:42" ht="15.75" customHeight="1">
      <c r="A514" s="5"/>
      <c r="B514" s="5"/>
      <c r="C514" s="5"/>
      <c r="D514" s="79"/>
      <c r="E514" s="5"/>
      <c r="F514" s="5"/>
      <c r="G514" s="5"/>
      <c r="H514" s="5"/>
      <c r="I514" s="5"/>
      <c r="J514" s="5"/>
      <c r="K514" s="5"/>
      <c r="L514" s="5"/>
      <c r="M514" s="79"/>
      <c r="N514" s="79"/>
      <c r="O514" s="5"/>
      <c r="P514" s="79"/>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row>
    <row r="515" spans="1:42" ht="15.75" customHeight="1">
      <c r="A515" s="5"/>
      <c r="B515" s="5"/>
      <c r="C515" s="5"/>
      <c r="D515" s="79"/>
      <c r="E515" s="5"/>
      <c r="F515" s="5"/>
      <c r="G515" s="5"/>
      <c r="H515" s="5"/>
      <c r="I515" s="5"/>
      <c r="J515" s="5"/>
      <c r="K515" s="5"/>
      <c r="L515" s="5"/>
      <c r="M515" s="79"/>
      <c r="N515" s="79"/>
      <c r="O515" s="5"/>
      <c r="P515" s="79"/>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row>
    <row r="516" spans="1:42" ht="15.75" customHeight="1">
      <c r="A516" s="5"/>
      <c r="B516" s="5"/>
      <c r="C516" s="5"/>
      <c r="D516" s="79"/>
      <c r="E516" s="5"/>
      <c r="F516" s="5"/>
      <c r="G516" s="5"/>
      <c r="H516" s="5"/>
      <c r="I516" s="5"/>
      <c r="J516" s="5"/>
      <c r="K516" s="5"/>
      <c r="L516" s="5"/>
      <c r="M516" s="79"/>
      <c r="N516" s="79"/>
      <c r="O516" s="5"/>
      <c r="P516" s="79"/>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row>
    <row r="517" spans="1:42" ht="15.75" customHeight="1">
      <c r="A517" s="5"/>
      <c r="B517" s="5"/>
      <c r="C517" s="5"/>
      <c r="D517" s="79"/>
      <c r="E517" s="5"/>
      <c r="F517" s="5"/>
      <c r="G517" s="5"/>
      <c r="H517" s="5"/>
      <c r="I517" s="5"/>
      <c r="J517" s="5"/>
      <c r="K517" s="5"/>
      <c r="L517" s="5"/>
      <c r="M517" s="79"/>
      <c r="N517" s="79"/>
      <c r="O517" s="5"/>
      <c r="P517" s="79"/>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row>
    <row r="518" spans="1:42" ht="15.75" customHeight="1">
      <c r="A518" s="5"/>
      <c r="B518" s="5"/>
      <c r="C518" s="5"/>
      <c r="D518" s="79"/>
      <c r="E518" s="5"/>
      <c r="F518" s="5"/>
      <c r="G518" s="5"/>
      <c r="H518" s="5"/>
      <c r="I518" s="5"/>
      <c r="J518" s="5"/>
      <c r="K518" s="5"/>
      <c r="L518" s="5"/>
      <c r="M518" s="79"/>
      <c r="N518" s="79"/>
      <c r="O518" s="5"/>
      <c r="P518" s="79"/>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row>
    <row r="519" spans="1:42" ht="15.75" customHeight="1">
      <c r="A519" s="5"/>
      <c r="B519" s="5"/>
      <c r="C519" s="5"/>
      <c r="D519" s="79"/>
      <c r="E519" s="5"/>
      <c r="F519" s="5"/>
      <c r="G519" s="5"/>
      <c r="H519" s="5"/>
      <c r="I519" s="5"/>
      <c r="J519" s="5"/>
      <c r="K519" s="5"/>
      <c r="L519" s="5"/>
      <c r="M519" s="79"/>
      <c r="N519" s="79"/>
      <c r="O519" s="5"/>
      <c r="P519" s="79"/>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row>
    <row r="520" spans="1:42" ht="15.75" customHeight="1">
      <c r="A520" s="5"/>
      <c r="B520" s="5"/>
      <c r="C520" s="5"/>
      <c r="D520" s="79"/>
      <c r="E520" s="5"/>
      <c r="F520" s="5"/>
      <c r="G520" s="5"/>
      <c r="H520" s="5"/>
      <c r="I520" s="5"/>
      <c r="J520" s="5"/>
      <c r="K520" s="5"/>
      <c r="L520" s="5"/>
      <c r="M520" s="79"/>
      <c r="N520" s="79"/>
      <c r="O520" s="5"/>
      <c r="P520" s="79"/>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row>
    <row r="521" spans="1:42" ht="15.75" customHeight="1">
      <c r="A521" s="5"/>
      <c r="B521" s="5"/>
      <c r="C521" s="5"/>
      <c r="D521" s="79"/>
      <c r="E521" s="5"/>
      <c r="F521" s="5"/>
      <c r="G521" s="5"/>
      <c r="H521" s="5"/>
      <c r="I521" s="5"/>
      <c r="J521" s="5"/>
      <c r="K521" s="5"/>
      <c r="L521" s="5"/>
      <c r="M521" s="79"/>
      <c r="N521" s="79"/>
      <c r="O521" s="5"/>
      <c r="P521" s="79"/>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row>
    <row r="522" spans="1:42" ht="15.75" customHeight="1">
      <c r="A522" s="5"/>
      <c r="B522" s="5"/>
      <c r="C522" s="5"/>
      <c r="D522" s="79"/>
      <c r="E522" s="5"/>
      <c r="F522" s="5"/>
      <c r="G522" s="5"/>
      <c r="H522" s="5"/>
      <c r="I522" s="5"/>
      <c r="J522" s="5"/>
      <c r="K522" s="5"/>
      <c r="L522" s="5"/>
      <c r="M522" s="79"/>
      <c r="N522" s="79"/>
      <c r="O522" s="5"/>
      <c r="P522" s="79"/>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row>
    <row r="523" spans="1:42" ht="15.75" customHeight="1">
      <c r="A523" s="5"/>
      <c r="B523" s="5"/>
      <c r="C523" s="5"/>
      <c r="D523" s="79"/>
      <c r="E523" s="5"/>
      <c r="F523" s="5"/>
      <c r="G523" s="5"/>
      <c r="H523" s="5"/>
      <c r="I523" s="5"/>
      <c r="J523" s="5"/>
      <c r="K523" s="5"/>
      <c r="L523" s="5"/>
      <c r="M523" s="79"/>
      <c r="N523" s="79"/>
      <c r="O523" s="5"/>
      <c r="P523" s="79"/>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row>
    <row r="524" spans="1:42" ht="15.75" customHeight="1">
      <c r="A524" s="5"/>
      <c r="B524" s="5"/>
      <c r="C524" s="5"/>
      <c r="D524" s="79"/>
      <c r="E524" s="5"/>
      <c r="F524" s="5"/>
      <c r="G524" s="5"/>
      <c r="H524" s="5"/>
      <c r="I524" s="5"/>
      <c r="J524" s="5"/>
      <c r="K524" s="5"/>
      <c r="L524" s="5"/>
      <c r="M524" s="79"/>
      <c r="N524" s="79"/>
      <c r="O524" s="5"/>
      <c r="P524" s="79"/>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row>
    <row r="525" spans="1:42" ht="15.75" customHeight="1">
      <c r="A525" s="5"/>
      <c r="B525" s="5"/>
      <c r="C525" s="5"/>
      <c r="D525" s="79"/>
      <c r="E525" s="5"/>
      <c r="F525" s="5"/>
      <c r="G525" s="5"/>
      <c r="H525" s="5"/>
      <c r="I525" s="5"/>
      <c r="J525" s="5"/>
      <c r="K525" s="5"/>
      <c r="L525" s="5"/>
      <c r="M525" s="79"/>
      <c r="N525" s="79"/>
      <c r="O525" s="5"/>
      <c r="P525" s="79"/>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row>
    <row r="526" spans="1:42" ht="15.75" customHeight="1">
      <c r="A526" s="5"/>
      <c r="B526" s="5"/>
      <c r="C526" s="5"/>
      <c r="D526" s="79"/>
      <c r="E526" s="5"/>
      <c r="F526" s="5"/>
      <c r="G526" s="5"/>
      <c r="H526" s="5"/>
      <c r="I526" s="5"/>
      <c r="J526" s="5"/>
      <c r="K526" s="5"/>
      <c r="L526" s="5"/>
      <c r="M526" s="79"/>
      <c r="N526" s="79"/>
      <c r="O526" s="5"/>
      <c r="P526" s="79"/>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row>
    <row r="527" spans="1:42" ht="15.75" customHeight="1">
      <c r="A527" s="5"/>
      <c r="B527" s="5"/>
      <c r="C527" s="5"/>
      <c r="D527" s="79"/>
      <c r="E527" s="5"/>
      <c r="F527" s="5"/>
      <c r="G527" s="5"/>
      <c r="H527" s="5"/>
      <c r="I527" s="5"/>
      <c r="J527" s="5"/>
      <c r="K527" s="5"/>
      <c r="L527" s="5"/>
      <c r="M527" s="79"/>
      <c r="N527" s="79"/>
      <c r="O527" s="5"/>
      <c r="P527" s="79"/>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row>
    <row r="528" spans="1:42" ht="15.75" customHeight="1">
      <c r="A528" s="5"/>
      <c r="B528" s="5"/>
      <c r="C528" s="5"/>
      <c r="D528" s="79"/>
      <c r="E528" s="5"/>
      <c r="F528" s="5"/>
      <c r="G528" s="5"/>
      <c r="H528" s="5"/>
      <c r="I528" s="5"/>
      <c r="J528" s="5"/>
      <c r="K528" s="5"/>
      <c r="L528" s="5"/>
      <c r="M528" s="79"/>
      <c r="N528" s="79"/>
      <c r="O528" s="5"/>
      <c r="P528" s="79"/>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row>
    <row r="529" spans="1:42" ht="15.75" customHeight="1">
      <c r="A529" s="5"/>
      <c r="B529" s="5"/>
      <c r="C529" s="5"/>
      <c r="D529" s="79"/>
      <c r="E529" s="5"/>
      <c r="F529" s="5"/>
      <c r="G529" s="5"/>
      <c r="H529" s="5"/>
      <c r="I529" s="5"/>
      <c r="J529" s="5"/>
      <c r="K529" s="5"/>
      <c r="L529" s="5"/>
      <c r="M529" s="79"/>
      <c r="N529" s="79"/>
      <c r="O529" s="5"/>
      <c r="P529" s="79"/>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row>
    <row r="530" spans="1:42" ht="15.75" customHeight="1">
      <c r="A530" s="5"/>
      <c r="B530" s="5"/>
      <c r="C530" s="5"/>
      <c r="D530" s="79"/>
      <c r="E530" s="5"/>
      <c r="F530" s="5"/>
      <c r="G530" s="5"/>
      <c r="H530" s="5"/>
      <c r="I530" s="5"/>
      <c r="J530" s="5"/>
      <c r="K530" s="5"/>
      <c r="L530" s="5"/>
      <c r="M530" s="79"/>
      <c r="N530" s="79"/>
      <c r="O530" s="5"/>
      <c r="P530" s="79"/>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row>
    <row r="531" spans="1:42" ht="15.75" customHeight="1">
      <c r="A531" s="5"/>
      <c r="B531" s="5"/>
      <c r="C531" s="5"/>
      <c r="D531" s="79"/>
      <c r="E531" s="5"/>
      <c r="F531" s="5"/>
      <c r="G531" s="5"/>
      <c r="H531" s="5"/>
      <c r="I531" s="5"/>
      <c r="J531" s="5"/>
      <c r="K531" s="5"/>
      <c r="L531" s="5"/>
      <c r="M531" s="79"/>
      <c r="N531" s="79"/>
      <c r="O531" s="5"/>
      <c r="P531" s="79"/>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row>
    <row r="532" spans="1:42" ht="15.75" customHeight="1">
      <c r="A532" s="5"/>
      <c r="B532" s="5"/>
      <c r="C532" s="5"/>
      <c r="D532" s="79"/>
      <c r="E532" s="5"/>
      <c r="F532" s="5"/>
      <c r="G532" s="5"/>
      <c r="H532" s="5"/>
      <c r="I532" s="5"/>
      <c r="J532" s="5"/>
      <c r="K532" s="5"/>
      <c r="L532" s="5"/>
      <c r="M532" s="79"/>
      <c r="N532" s="79"/>
      <c r="O532" s="5"/>
      <c r="P532" s="79"/>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row>
    <row r="533" spans="1:42" ht="15.75" customHeight="1">
      <c r="A533" s="5"/>
      <c r="B533" s="5"/>
      <c r="C533" s="5"/>
      <c r="D533" s="79"/>
      <c r="E533" s="5"/>
      <c r="F533" s="5"/>
      <c r="G533" s="5"/>
      <c r="H533" s="5"/>
      <c r="I533" s="5"/>
      <c r="J533" s="5"/>
      <c r="K533" s="5"/>
      <c r="L533" s="5"/>
      <c r="M533" s="79"/>
      <c r="N533" s="79"/>
      <c r="O533" s="5"/>
      <c r="P533" s="79"/>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row>
    <row r="534" spans="1:42" ht="15.75" customHeight="1">
      <c r="A534" s="5"/>
      <c r="B534" s="5"/>
      <c r="C534" s="5"/>
      <c r="D534" s="79"/>
      <c r="E534" s="5"/>
      <c r="F534" s="5"/>
      <c r="G534" s="5"/>
      <c r="H534" s="5"/>
      <c r="I534" s="5"/>
      <c r="J534" s="5"/>
      <c r="K534" s="5"/>
      <c r="L534" s="5"/>
      <c r="M534" s="79"/>
      <c r="N534" s="79"/>
      <c r="O534" s="5"/>
      <c r="P534" s="79"/>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row>
    <row r="535" spans="1:42" ht="15.75" customHeight="1">
      <c r="A535" s="5"/>
      <c r="B535" s="5"/>
      <c r="C535" s="5"/>
      <c r="D535" s="79"/>
      <c r="E535" s="5"/>
      <c r="F535" s="5"/>
      <c r="G535" s="5"/>
      <c r="H535" s="5"/>
      <c r="I535" s="5"/>
      <c r="J535" s="5"/>
      <c r="K535" s="5"/>
      <c r="L535" s="5"/>
      <c r="M535" s="79"/>
      <c r="N535" s="79"/>
      <c r="O535" s="5"/>
      <c r="P535" s="79"/>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row>
    <row r="536" spans="1:42" ht="15.75" customHeight="1">
      <c r="A536" s="5"/>
      <c r="B536" s="5"/>
      <c r="C536" s="5"/>
      <c r="D536" s="79"/>
      <c r="E536" s="5"/>
      <c r="F536" s="5"/>
      <c r="G536" s="5"/>
      <c r="H536" s="5"/>
      <c r="I536" s="5"/>
      <c r="J536" s="5"/>
      <c r="K536" s="5"/>
      <c r="L536" s="5"/>
      <c r="M536" s="79"/>
      <c r="N536" s="79"/>
      <c r="O536" s="5"/>
      <c r="P536" s="79"/>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row>
    <row r="537" spans="1:42" ht="15.75" customHeight="1">
      <c r="A537" s="5"/>
      <c r="B537" s="5"/>
      <c r="C537" s="5"/>
      <c r="D537" s="79"/>
      <c r="E537" s="5"/>
      <c r="F537" s="5"/>
      <c r="G537" s="5"/>
      <c r="H537" s="5"/>
      <c r="I537" s="5"/>
      <c r="J537" s="5"/>
      <c r="K537" s="5"/>
      <c r="L537" s="5"/>
      <c r="M537" s="79"/>
      <c r="N537" s="79"/>
      <c r="O537" s="5"/>
      <c r="P537" s="79"/>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row>
    <row r="538" spans="1:42" ht="15.75" customHeight="1">
      <c r="A538" s="5"/>
      <c r="B538" s="5"/>
      <c r="C538" s="5"/>
      <c r="D538" s="79"/>
      <c r="E538" s="5"/>
      <c r="F538" s="5"/>
      <c r="G538" s="5"/>
      <c r="H538" s="5"/>
      <c r="I538" s="5"/>
      <c r="J538" s="5"/>
      <c r="K538" s="5"/>
      <c r="L538" s="5"/>
      <c r="M538" s="79"/>
      <c r="N538" s="79"/>
      <c r="O538" s="5"/>
      <c r="P538" s="79"/>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row>
    <row r="539" spans="1:42" ht="15.75" customHeight="1">
      <c r="A539" s="5"/>
      <c r="B539" s="5"/>
      <c r="C539" s="5"/>
      <c r="D539" s="79"/>
      <c r="E539" s="5"/>
      <c r="F539" s="5"/>
      <c r="G539" s="5"/>
      <c r="H539" s="5"/>
      <c r="I539" s="5"/>
      <c r="J539" s="5"/>
      <c r="K539" s="5"/>
      <c r="L539" s="5"/>
      <c r="M539" s="79"/>
      <c r="N539" s="79"/>
      <c r="O539" s="5"/>
      <c r="P539" s="79"/>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row>
    <row r="540" spans="1:42" ht="15.75" customHeight="1">
      <c r="A540" s="5"/>
      <c r="B540" s="5"/>
      <c r="C540" s="5"/>
      <c r="D540" s="79"/>
      <c r="E540" s="5"/>
      <c r="F540" s="5"/>
      <c r="G540" s="5"/>
      <c r="H540" s="5"/>
      <c r="I540" s="5"/>
      <c r="J540" s="5"/>
      <c r="K540" s="5"/>
      <c r="L540" s="5"/>
      <c r="M540" s="79"/>
      <c r="N540" s="79"/>
      <c r="O540" s="5"/>
      <c r="P540" s="79"/>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row>
    <row r="541" spans="1:42" ht="15.75" customHeight="1">
      <c r="A541" s="5"/>
      <c r="B541" s="5"/>
      <c r="C541" s="5"/>
      <c r="D541" s="79"/>
      <c r="E541" s="5"/>
      <c r="F541" s="5"/>
      <c r="G541" s="5"/>
      <c r="H541" s="5"/>
      <c r="I541" s="5"/>
      <c r="J541" s="5"/>
      <c r="K541" s="5"/>
      <c r="L541" s="5"/>
      <c r="M541" s="79"/>
      <c r="N541" s="79"/>
      <c r="O541" s="5"/>
      <c r="P541" s="79"/>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row>
    <row r="542" spans="1:42" ht="15.75" customHeight="1">
      <c r="A542" s="5"/>
      <c r="B542" s="5"/>
      <c r="C542" s="5"/>
      <c r="D542" s="79"/>
      <c r="E542" s="5"/>
      <c r="F542" s="5"/>
      <c r="G542" s="5"/>
      <c r="H542" s="5"/>
      <c r="I542" s="5"/>
      <c r="J542" s="5"/>
      <c r="K542" s="5"/>
      <c r="L542" s="5"/>
      <c r="M542" s="79"/>
      <c r="N542" s="79"/>
      <c r="O542" s="5"/>
      <c r="P542" s="79"/>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row>
    <row r="543" spans="1:42" ht="15.75" customHeight="1">
      <c r="A543" s="5"/>
      <c r="B543" s="5"/>
      <c r="C543" s="5"/>
      <c r="D543" s="79"/>
      <c r="E543" s="5"/>
      <c r="F543" s="5"/>
      <c r="G543" s="5"/>
      <c r="H543" s="5"/>
      <c r="I543" s="5"/>
      <c r="J543" s="5"/>
      <c r="K543" s="5"/>
      <c r="L543" s="5"/>
      <c r="M543" s="79"/>
      <c r="N543" s="79"/>
      <c r="O543" s="5"/>
      <c r="P543" s="79"/>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row>
    <row r="544" spans="1:42" ht="15.75" customHeight="1">
      <c r="A544" s="5"/>
      <c r="B544" s="5"/>
      <c r="C544" s="5"/>
      <c r="D544" s="79"/>
      <c r="E544" s="5"/>
      <c r="F544" s="5"/>
      <c r="G544" s="5"/>
      <c r="H544" s="5"/>
      <c r="I544" s="5"/>
      <c r="J544" s="5"/>
      <c r="K544" s="5"/>
      <c r="L544" s="5"/>
      <c r="M544" s="79"/>
      <c r="N544" s="79"/>
      <c r="O544" s="5"/>
      <c r="P544" s="79"/>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row>
    <row r="545" spans="1:42" ht="15.75" customHeight="1">
      <c r="A545" s="5"/>
      <c r="B545" s="5"/>
      <c r="C545" s="5"/>
      <c r="D545" s="79"/>
      <c r="E545" s="5"/>
      <c r="F545" s="5"/>
      <c r="G545" s="5"/>
      <c r="H545" s="5"/>
      <c r="I545" s="5"/>
      <c r="J545" s="5"/>
      <c r="K545" s="5"/>
      <c r="L545" s="5"/>
      <c r="M545" s="79"/>
      <c r="N545" s="79"/>
      <c r="O545" s="5"/>
      <c r="P545" s="79"/>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row>
    <row r="546" spans="1:42" ht="15.75" customHeight="1">
      <c r="A546" s="5"/>
      <c r="B546" s="5"/>
      <c r="C546" s="5"/>
      <c r="D546" s="79"/>
      <c r="E546" s="5"/>
      <c r="F546" s="5"/>
      <c r="G546" s="5"/>
      <c r="H546" s="5"/>
      <c r="I546" s="5"/>
      <c r="J546" s="5"/>
      <c r="K546" s="5"/>
      <c r="L546" s="5"/>
      <c r="M546" s="79"/>
      <c r="N546" s="79"/>
      <c r="O546" s="5"/>
      <c r="P546" s="79"/>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row>
    <row r="547" spans="1:42" ht="15.75" customHeight="1">
      <c r="A547" s="5"/>
      <c r="B547" s="5"/>
      <c r="C547" s="5"/>
      <c r="D547" s="79"/>
      <c r="E547" s="5"/>
      <c r="F547" s="5"/>
      <c r="G547" s="5"/>
      <c r="H547" s="5"/>
      <c r="I547" s="5"/>
      <c r="J547" s="5"/>
      <c r="K547" s="5"/>
      <c r="L547" s="5"/>
      <c r="M547" s="79"/>
      <c r="N547" s="79"/>
      <c r="O547" s="5"/>
      <c r="P547" s="79"/>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row>
    <row r="548" spans="1:42" ht="15.75" customHeight="1">
      <c r="A548" s="5"/>
      <c r="B548" s="5"/>
      <c r="C548" s="5"/>
      <c r="D548" s="79"/>
      <c r="E548" s="5"/>
      <c r="F548" s="5"/>
      <c r="G548" s="5"/>
      <c r="H548" s="5"/>
      <c r="I548" s="5"/>
      <c r="J548" s="5"/>
      <c r="K548" s="5"/>
      <c r="L548" s="5"/>
      <c r="M548" s="79"/>
      <c r="N548" s="79"/>
      <c r="O548" s="5"/>
      <c r="P548" s="79"/>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row>
    <row r="549" spans="1:42" ht="15.75" customHeight="1">
      <c r="A549" s="5"/>
      <c r="B549" s="5"/>
      <c r="C549" s="5"/>
      <c r="D549" s="79"/>
      <c r="E549" s="5"/>
      <c r="F549" s="5"/>
      <c r="G549" s="5"/>
      <c r="H549" s="5"/>
      <c r="I549" s="5"/>
      <c r="J549" s="5"/>
      <c r="K549" s="5"/>
      <c r="L549" s="5"/>
      <c r="M549" s="79"/>
      <c r="N549" s="79"/>
      <c r="O549" s="5"/>
      <c r="P549" s="79"/>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row>
    <row r="550" spans="1:42" ht="15.75" customHeight="1">
      <c r="A550" s="5"/>
      <c r="B550" s="5"/>
      <c r="C550" s="5"/>
      <c r="D550" s="79"/>
      <c r="E550" s="5"/>
      <c r="F550" s="5"/>
      <c r="G550" s="5"/>
      <c r="H550" s="5"/>
      <c r="I550" s="5"/>
      <c r="J550" s="5"/>
      <c r="K550" s="5"/>
      <c r="L550" s="5"/>
      <c r="M550" s="79"/>
      <c r="N550" s="79"/>
      <c r="O550" s="5"/>
      <c r="P550" s="79"/>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row>
    <row r="551" spans="1:42" ht="15.75" customHeight="1">
      <c r="A551" s="5"/>
      <c r="B551" s="5"/>
      <c r="C551" s="5"/>
      <c r="D551" s="79"/>
      <c r="E551" s="5"/>
      <c r="F551" s="5"/>
      <c r="G551" s="5"/>
      <c r="H551" s="5"/>
      <c r="I551" s="5"/>
      <c r="J551" s="5"/>
      <c r="K551" s="5"/>
      <c r="L551" s="5"/>
      <c r="M551" s="79"/>
      <c r="N551" s="79"/>
      <c r="O551" s="5"/>
      <c r="P551" s="79"/>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row>
    <row r="552" spans="1:42" ht="15.75" customHeight="1">
      <c r="A552" s="5"/>
      <c r="B552" s="5"/>
      <c r="C552" s="5"/>
      <c r="D552" s="79"/>
      <c r="E552" s="5"/>
      <c r="F552" s="5"/>
      <c r="G552" s="5"/>
      <c r="H552" s="5"/>
      <c r="I552" s="5"/>
      <c r="J552" s="5"/>
      <c r="K552" s="5"/>
      <c r="L552" s="5"/>
      <c r="M552" s="79"/>
      <c r="N552" s="79"/>
      <c r="O552" s="5"/>
      <c r="P552" s="79"/>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row>
    <row r="553" spans="1:42" ht="15.75" customHeight="1">
      <c r="A553" s="5"/>
      <c r="B553" s="5"/>
      <c r="C553" s="5"/>
      <c r="D553" s="79"/>
      <c r="E553" s="5"/>
      <c r="F553" s="5"/>
      <c r="G553" s="5"/>
      <c r="H553" s="5"/>
      <c r="I553" s="5"/>
      <c r="J553" s="5"/>
      <c r="K553" s="5"/>
      <c r="L553" s="5"/>
      <c r="M553" s="79"/>
      <c r="N553" s="79"/>
      <c r="O553" s="5"/>
      <c r="P553" s="79"/>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row>
    <row r="554" spans="1:42" ht="15.75" customHeight="1">
      <c r="A554" s="5"/>
      <c r="B554" s="5"/>
      <c r="C554" s="5"/>
      <c r="D554" s="79"/>
      <c r="E554" s="5"/>
      <c r="F554" s="5"/>
      <c r="G554" s="5"/>
      <c r="H554" s="5"/>
      <c r="I554" s="5"/>
      <c r="J554" s="5"/>
      <c r="K554" s="5"/>
      <c r="L554" s="5"/>
      <c r="M554" s="79"/>
      <c r="N554" s="79"/>
      <c r="O554" s="5"/>
      <c r="P554" s="79"/>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row>
    <row r="555" spans="1:42" ht="15.75" customHeight="1">
      <c r="A555" s="5"/>
      <c r="B555" s="5"/>
      <c r="C555" s="5"/>
      <c r="D555" s="79"/>
      <c r="E555" s="5"/>
      <c r="F555" s="5"/>
      <c r="G555" s="5"/>
      <c r="H555" s="5"/>
      <c r="I555" s="5"/>
      <c r="J555" s="5"/>
      <c r="K555" s="5"/>
      <c r="L555" s="5"/>
      <c r="M555" s="79"/>
      <c r="N555" s="79"/>
      <c r="O555" s="5"/>
      <c r="P555" s="79"/>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row>
    <row r="556" spans="1:42" ht="15.75" customHeight="1">
      <c r="A556" s="5"/>
      <c r="B556" s="5"/>
      <c r="C556" s="5"/>
      <c r="D556" s="79"/>
      <c r="E556" s="5"/>
      <c r="F556" s="5"/>
      <c r="G556" s="5"/>
      <c r="H556" s="5"/>
      <c r="I556" s="5"/>
      <c r="J556" s="5"/>
      <c r="K556" s="5"/>
      <c r="L556" s="5"/>
      <c r="M556" s="79"/>
      <c r="N556" s="79"/>
      <c r="O556" s="5"/>
      <c r="P556" s="79"/>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row>
    <row r="557" spans="1:42" ht="15.75" customHeight="1">
      <c r="A557" s="5"/>
      <c r="B557" s="5"/>
      <c r="C557" s="5"/>
      <c r="D557" s="79"/>
      <c r="E557" s="5"/>
      <c r="F557" s="5"/>
      <c r="G557" s="5"/>
      <c r="H557" s="5"/>
      <c r="I557" s="5"/>
      <c r="J557" s="5"/>
      <c r="K557" s="5"/>
      <c r="L557" s="5"/>
      <c r="M557" s="79"/>
      <c r="N557" s="79"/>
      <c r="O557" s="5"/>
      <c r="P557" s="79"/>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row>
    <row r="558" spans="1:42" ht="15.75" customHeight="1">
      <c r="A558" s="5"/>
      <c r="B558" s="5"/>
      <c r="C558" s="5"/>
      <c r="D558" s="79"/>
      <c r="E558" s="5"/>
      <c r="F558" s="5"/>
      <c r="G558" s="5"/>
      <c r="H558" s="5"/>
      <c r="I558" s="5"/>
      <c r="J558" s="5"/>
      <c r="K558" s="5"/>
      <c r="L558" s="5"/>
      <c r="M558" s="79"/>
      <c r="N558" s="79"/>
      <c r="O558" s="5"/>
      <c r="P558" s="79"/>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row>
    <row r="559" spans="1:42" ht="15.75" customHeight="1">
      <c r="A559" s="5"/>
      <c r="B559" s="5"/>
      <c r="C559" s="5"/>
      <c r="D559" s="79"/>
      <c r="E559" s="5"/>
      <c r="F559" s="5"/>
      <c r="G559" s="5"/>
      <c r="H559" s="5"/>
      <c r="I559" s="5"/>
      <c r="J559" s="5"/>
      <c r="K559" s="5"/>
      <c r="L559" s="5"/>
      <c r="M559" s="79"/>
      <c r="N559" s="79"/>
      <c r="O559" s="5"/>
      <c r="P559" s="79"/>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row>
    <row r="560" spans="1:42" ht="15.75" customHeight="1">
      <c r="A560" s="5"/>
      <c r="B560" s="5"/>
      <c r="C560" s="5"/>
      <c r="D560" s="79"/>
      <c r="E560" s="5"/>
      <c r="F560" s="5"/>
      <c r="G560" s="5"/>
      <c r="H560" s="5"/>
      <c r="I560" s="5"/>
      <c r="J560" s="5"/>
      <c r="K560" s="5"/>
      <c r="L560" s="5"/>
      <c r="M560" s="79"/>
      <c r="N560" s="79"/>
      <c r="O560" s="5"/>
      <c r="P560" s="79"/>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row>
    <row r="561" spans="1:42" ht="15.75" customHeight="1">
      <c r="A561" s="5"/>
      <c r="B561" s="5"/>
      <c r="C561" s="5"/>
      <c r="D561" s="79"/>
      <c r="E561" s="5"/>
      <c r="F561" s="5"/>
      <c r="G561" s="5"/>
      <c r="H561" s="5"/>
      <c r="I561" s="5"/>
      <c r="J561" s="5"/>
      <c r="K561" s="5"/>
      <c r="L561" s="5"/>
      <c r="M561" s="79"/>
      <c r="N561" s="79"/>
      <c r="O561" s="5"/>
      <c r="P561" s="79"/>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row>
    <row r="562" spans="1:42" ht="15.75" customHeight="1">
      <c r="A562" s="5"/>
      <c r="B562" s="5"/>
      <c r="C562" s="5"/>
      <c r="D562" s="79"/>
      <c r="E562" s="5"/>
      <c r="F562" s="5"/>
      <c r="G562" s="5"/>
      <c r="H562" s="5"/>
      <c r="I562" s="5"/>
      <c r="J562" s="5"/>
      <c r="K562" s="5"/>
      <c r="L562" s="5"/>
      <c r="M562" s="79"/>
      <c r="N562" s="79"/>
      <c r="O562" s="5"/>
      <c r="P562" s="79"/>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row>
    <row r="563" spans="1:42" ht="15.75" customHeight="1">
      <c r="A563" s="5"/>
      <c r="B563" s="5"/>
      <c r="C563" s="5"/>
      <c r="D563" s="79"/>
      <c r="E563" s="5"/>
      <c r="F563" s="5"/>
      <c r="G563" s="5"/>
      <c r="H563" s="5"/>
      <c r="I563" s="5"/>
      <c r="J563" s="5"/>
      <c r="K563" s="5"/>
      <c r="L563" s="5"/>
      <c r="M563" s="79"/>
      <c r="N563" s="79"/>
      <c r="O563" s="5"/>
      <c r="P563" s="79"/>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row>
    <row r="564" spans="1:42" ht="15.75" customHeight="1">
      <c r="A564" s="5"/>
      <c r="B564" s="5"/>
      <c r="C564" s="5"/>
      <c r="D564" s="79"/>
      <c r="E564" s="5"/>
      <c r="F564" s="5"/>
      <c r="G564" s="5"/>
      <c r="H564" s="5"/>
      <c r="I564" s="5"/>
      <c r="J564" s="5"/>
      <c r="K564" s="5"/>
      <c r="L564" s="5"/>
      <c r="M564" s="79"/>
      <c r="N564" s="79"/>
      <c r="O564" s="5"/>
      <c r="P564" s="79"/>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row>
    <row r="565" spans="1:42" ht="15.75" customHeight="1">
      <c r="A565" s="5"/>
      <c r="B565" s="5"/>
      <c r="C565" s="5"/>
      <c r="D565" s="79"/>
      <c r="E565" s="5"/>
      <c r="F565" s="5"/>
      <c r="G565" s="5"/>
      <c r="H565" s="5"/>
      <c r="I565" s="5"/>
      <c r="J565" s="5"/>
      <c r="K565" s="5"/>
      <c r="L565" s="5"/>
      <c r="M565" s="79"/>
      <c r="N565" s="79"/>
      <c r="O565" s="5"/>
      <c r="P565" s="79"/>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row>
    <row r="566" spans="1:42" ht="15.75" customHeight="1">
      <c r="A566" s="5"/>
      <c r="B566" s="5"/>
      <c r="C566" s="5"/>
      <c r="D566" s="79"/>
      <c r="E566" s="5"/>
      <c r="F566" s="5"/>
      <c r="G566" s="5"/>
      <c r="H566" s="5"/>
      <c r="I566" s="5"/>
      <c r="J566" s="5"/>
      <c r="K566" s="5"/>
      <c r="L566" s="5"/>
      <c r="M566" s="79"/>
      <c r="N566" s="79"/>
      <c r="O566" s="5"/>
      <c r="P566" s="79"/>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row>
    <row r="567" spans="1:42" ht="15.75" customHeight="1">
      <c r="A567" s="5"/>
      <c r="B567" s="5"/>
      <c r="C567" s="5"/>
      <c r="D567" s="79"/>
      <c r="E567" s="5"/>
      <c r="F567" s="5"/>
      <c r="G567" s="5"/>
      <c r="H567" s="5"/>
      <c r="I567" s="5"/>
      <c r="J567" s="5"/>
      <c r="K567" s="5"/>
      <c r="L567" s="5"/>
      <c r="M567" s="79"/>
      <c r="N567" s="79"/>
      <c r="O567" s="5"/>
      <c r="P567" s="79"/>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row>
    <row r="568" spans="1:42" ht="15.75" customHeight="1">
      <c r="A568" s="5"/>
      <c r="B568" s="5"/>
      <c r="C568" s="5"/>
      <c r="D568" s="79"/>
      <c r="E568" s="5"/>
      <c r="F568" s="5"/>
      <c r="G568" s="5"/>
      <c r="H568" s="5"/>
      <c r="I568" s="5"/>
      <c r="J568" s="5"/>
      <c r="K568" s="5"/>
      <c r="L568" s="5"/>
      <c r="M568" s="79"/>
      <c r="N568" s="79"/>
      <c r="O568" s="5"/>
      <c r="P568" s="79"/>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row>
    <row r="569" spans="1:42" ht="15.75" customHeight="1">
      <c r="A569" s="5"/>
      <c r="B569" s="5"/>
      <c r="C569" s="5"/>
      <c r="D569" s="79"/>
      <c r="E569" s="5"/>
      <c r="F569" s="5"/>
      <c r="G569" s="5"/>
      <c r="H569" s="5"/>
      <c r="I569" s="5"/>
      <c r="J569" s="5"/>
      <c r="K569" s="5"/>
      <c r="L569" s="5"/>
      <c r="M569" s="79"/>
      <c r="N569" s="79"/>
      <c r="O569" s="5"/>
      <c r="P569" s="79"/>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row>
    <row r="570" spans="1:42" ht="15.75" customHeight="1">
      <c r="A570" s="5"/>
      <c r="B570" s="5"/>
      <c r="C570" s="5"/>
      <c r="D570" s="79"/>
      <c r="E570" s="5"/>
      <c r="F570" s="5"/>
      <c r="G570" s="5"/>
      <c r="H570" s="5"/>
      <c r="I570" s="5"/>
      <c r="J570" s="5"/>
      <c r="K570" s="5"/>
      <c r="L570" s="5"/>
      <c r="M570" s="79"/>
      <c r="N570" s="79"/>
      <c r="O570" s="5"/>
      <c r="P570" s="79"/>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row>
    <row r="571" spans="1:42" ht="15.75" customHeight="1">
      <c r="A571" s="5"/>
      <c r="B571" s="5"/>
      <c r="C571" s="5"/>
      <c r="D571" s="79"/>
      <c r="E571" s="5"/>
      <c r="F571" s="5"/>
      <c r="G571" s="5"/>
      <c r="H571" s="5"/>
      <c r="I571" s="5"/>
      <c r="J571" s="5"/>
      <c r="K571" s="5"/>
      <c r="L571" s="5"/>
      <c r="M571" s="79"/>
      <c r="N571" s="79"/>
      <c r="O571" s="5"/>
      <c r="P571" s="79"/>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row>
    <row r="572" spans="1:42" ht="15.75" customHeight="1">
      <c r="A572" s="5"/>
      <c r="B572" s="5"/>
      <c r="C572" s="5"/>
      <c r="D572" s="79"/>
      <c r="E572" s="5"/>
      <c r="F572" s="5"/>
      <c r="G572" s="5"/>
      <c r="H572" s="5"/>
      <c r="I572" s="5"/>
      <c r="J572" s="5"/>
      <c r="K572" s="5"/>
      <c r="L572" s="5"/>
      <c r="M572" s="79"/>
      <c r="N572" s="79"/>
      <c r="O572" s="5"/>
      <c r="P572" s="79"/>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row>
    <row r="573" spans="1:42" ht="15.75" customHeight="1">
      <c r="A573" s="5"/>
      <c r="B573" s="5"/>
      <c r="C573" s="5"/>
      <c r="D573" s="79"/>
      <c r="E573" s="5"/>
      <c r="F573" s="5"/>
      <c r="G573" s="5"/>
      <c r="H573" s="5"/>
      <c r="I573" s="5"/>
      <c r="J573" s="5"/>
      <c r="K573" s="5"/>
      <c r="L573" s="5"/>
      <c r="M573" s="79"/>
      <c r="N573" s="79"/>
      <c r="O573" s="5"/>
      <c r="P573" s="79"/>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row>
    <row r="574" spans="1:42" ht="15.75" customHeight="1">
      <c r="A574" s="5"/>
      <c r="B574" s="5"/>
      <c r="C574" s="5"/>
      <c r="D574" s="79"/>
      <c r="E574" s="5"/>
      <c r="F574" s="5"/>
      <c r="G574" s="5"/>
      <c r="H574" s="5"/>
      <c r="I574" s="5"/>
      <c r="J574" s="5"/>
      <c r="K574" s="5"/>
      <c r="L574" s="5"/>
      <c r="M574" s="79"/>
      <c r="N574" s="79"/>
      <c r="O574" s="5"/>
      <c r="P574" s="79"/>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row>
    <row r="575" spans="1:42" ht="15.75" customHeight="1">
      <c r="A575" s="5"/>
      <c r="B575" s="5"/>
      <c r="C575" s="5"/>
      <c r="D575" s="79"/>
      <c r="E575" s="5"/>
      <c r="F575" s="5"/>
      <c r="G575" s="5"/>
      <c r="H575" s="5"/>
      <c r="I575" s="5"/>
      <c r="J575" s="5"/>
      <c r="K575" s="5"/>
      <c r="L575" s="5"/>
      <c r="M575" s="79"/>
      <c r="N575" s="79"/>
      <c r="O575" s="5"/>
      <c r="P575" s="79"/>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row>
    <row r="576" spans="1:42" ht="15.75" customHeight="1">
      <c r="A576" s="5"/>
      <c r="B576" s="5"/>
      <c r="C576" s="5"/>
      <c r="D576" s="79"/>
      <c r="E576" s="5"/>
      <c r="F576" s="5"/>
      <c r="G576" s="5"/>
      <c r="H576" s="5"/>
      <c r="I576" s="5"/>
      <c r="J576" s="5"/>
      <c r="K576" s="5"/>
      <c r="L576" s="5"/>
      <c r="M576" s="79"/>
      <c r="N576" s="79"/>
      <c r="O576" s="5"/>
      <c r="P576" s="79"/>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row>
    <row r="577" spans="1:42" ht="15.75" customHeight="1">
      <c r="A577" s="5"/>
      <c r="B577" s="5"/>
      <c r="C577" s="5"/>
      <c r="D577" s="79"/>
      <c r="E577" s="5"/>
      <c r="F577" s="5"/>
      <c r="G577" s="5"/>
      <c r="H577" s="5"/>
      <c r="I577" s="5"/>
      <c r="J577" s="5"/>
      <c r="K577" s="5"/>
      <c r="L577" s="5"/>
      <c r="M577" s="79"/>
      <c r="N577" s="79"/>
      <c r="O577" s="5"/>
      <c r="P577" s="79"/>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row>
    <row r="578" spans="1:42" ht="15.75" customHeight="1">
      <c r="A578" s="5"/>
      <c r="B578" s="5"/>
      <c r="C578" s="5"/>
      <c r="D578" s="79"/>
      <c r="E578" s="5"/>
      <c r="F578" s="5"/>
      <c r="G578" s="5"/>
      <c r="H578" s="5"/>
      <c r="I578" s="5"/>
      <c r="J578" s="5"/>
      <c r="K578" s="5"/>
      <c r="L578" s="5"/>
      <c r="M578" s="79"/>
      <c r="N578" s="79"/>
      <c r="O578" s="5"/>
      <c r="P578" s="79"/>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row>
    <row r="579" spans="1:42" ht="15.75" customHeight="1">
      <c r="A579" s="5"/>
      <c r="B579" s="5"/>
      <c r="C579" s="5"/>
      <c r="D579" s="79"/>
      <c r="E579" s="5"/>
      <c r="F579" s="5"/>
      <c r="G579" s="5"/>
      <c r="H579" s="5"/>
      <c r="I579" s="5"/>
      <c r="J579" s="5"/>
      <c r="K579" s="5"/>
      <c r="L579" s="5"/>
      <c r="M579" s="79"/>
      <c r="N579" s="79"/>
      <c r="O579" s="5"/>
      <c r="P579" s="79"/>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row>
    <row r="580" spans="1:42" ht="15.75" customHeight="1">
      <c r="A580" s="5"/>
      <c r="B580" s="5"/>
      <c r="C580" s="5"/>
      <c r="D580" s="79"/>
      <c r="E580" s="5"/>
      <c r="F580" s="5"/>
      <c r="G580" s="5"/>
      <c r="H580" s="5"/>
      <c r="I580" s="5"/>
      <c r="J580" s="5"/>
      <c r="K580" s="5"/>
      <c r="L580" s="5"/>
      <c r="M580" s="79"/>
      <c r="N580" s="79"/>
      <c r="O580" s="5"/>
      <c r="P580" s="79"/>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row>
    <row r="581" spans="1:42" ht="15.75" customHeight="1">
      <c r="A581" s="5"/>
      <c r="B581" s="5"/>
      <c r="C581" s="5"/>
      <c r="D581" s="79"/>
      <c r="E581" s="5"/>
      <c r="F581" s="5"/>
      <c r="G581" s="5"/>
      <c r="H581" s="5"/>
      <c r="I581" s="5"/>
      <c r="J581" s="5"/>
      <c r="K581" s="5"/>
      <c r="L581" s="5"/>
      <c r="M581" s="79"/>
      <c r="N581" s="79"/>
      <c r="O581" s="5"/>
      <c r="P581" s="79"/>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row>
    <row r="582" spans="1:42" ht="15.75" customHeight="1">
      <c r="A582" s="5"/>
      <c r="B582" s="5"/>
      <c r="C582" s="5"/>
      <c r="D582" s="79"/>
      <c r="E582" s="5"/>
      <c r="F582" s="5"/>
      <c r="G582" s="5"/>
      <c r="H582" s="5"/>
      <c r="I582" s="5"/>
      <c r="J582" s="5"/>
      <c r="K582" s="5"/>
      <c r="L582" s="5"/>
      <c r="M582" s="79"/>
      <c r="N582" s="79"/>
      <c r="O582" s="5"/>
      <c r="P582" s="79"/>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row>
    <row r="583" spans="1:42" ht="15.75" customHeight="1">
      <c r="A583" s="5"/>
      <c r="B583" s="5"/>
      <c r="C583" s="5"/>
      <c r="D583" s="79"/>
      <c r="E583" s="5"/>
      <c r="F583" s="5"/>
      <c r="G583" s="5"/>
      <c r="H583" s="5"/>
      <c r="I583" s="5"/>
      <c r="J583" s="5"/>
      <c r="K583" s="5"/>
      <c r="L583" s="5"/>
      <c r="M583" s="79"/>
      <c r="N583" s="79"/>
      <c r="O583" s="5"/>
      <c r="P583" s="79"/>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row>
    <row r="584" spans="1:42" ht="15.75" customHeight="1">
      <c r="A584" s="5"/>
      <c r="B584" s="5"/>
      <c r="C584" s="5"/>
      <c r="D584" s="79"/>
      <c r="E584" s="5"/>
      <c r="F584" s="5"/>
      <c r="G584" s="5"/>
      <c r="H584" s="5"/>
      <c r="I584" s="5"/>
      <c r="J584" s="5"/>
      <c r="K584" s="5"/>
      <c r="L584" s="5"/>
      <c r="M584" s="79"/>
      <c r="N584" s="79"/>
      <c r="O584" s="5"/>
      <c r="P584" s="79"/>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row>
    <row r="585" spans="1:42" ht="15.75" customHeight="1">
      <c r="A585" s="5"/>
      <c r="B585" s="5"/>
      <c r="C585" s="5"/>
      <c r="D585" s="79"/>
      <c r="E585" s="5"/>
      <c r="F585" s="5"/>
      <c r="G585" s="5"/>
      <c r="H585" s="5"/>
      <c r="I585" s="5"/>
      <c r="J585" s="5"/>
      <c r="K585" s="5"/>
      <c r="L585" s="5"/>
      <c r="M585" s="79"/>
      <c r="N585" s="79"/>
      <c r="O585" s="5"/>
      <c r="P585" s="79"/>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row>
    <row r="586" spans="1:42" ht="15.75" customHeight="1">
      <c r="A586" s="5"/>
      <c r="B586" s="5"/>
      <c r="C586" s="5"/>
      <c r="D586" s="79"/>
      <c r="E586" s="5"/>
      <c r="F586" s="5"/>
      <c r="G586" s="5"/>
      <c r="H586" s="5"/>
      <c r="I586" s="5"/>
      <c r="J586" s="5"/>
      <c r="K586" s="5"/>
      <c r="L586" s="5"/>
      <c r="M586" s="79"/>
      <c r="N586" s="79"/>
      <c r="O586" s="5"/>
      <c r="P586" s="79"/>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row>
    <row r="587" spans="1:42" ht="15.75" customHeight="1">
      <c r="A587" s="5"/>
      <c r="B587" s="5"/>
      <c r="C587" s="5"/>
      <c r="D587" s="79"/>
      <c r="E587" s="5"/>
      <c r="F587" s="5"/>
      <c r="G587" s="5"/>
      <c r="H587" s="5"/>
      <c r="I587" s="5"/>
      <c r="J587" s="5"/>
      <c r="K587" s="5"/>
      <c r="L587" s="5"/>
      <c r="M587" s="79"/>
      <c r="N587" s="79"/>
      <c r="O587" s="5"/>
      <c r="P587" s="79"/>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row>
    <row r="588" spans="1:42" ht="15.75" customHeight="1">
      <c r="A588" s="5"/>
      <c r="B588" s="5"/>
      <c r="C588" s="5"/>
      <c r="D588" s="79"/>
      <c r="E588" s="5"/>
      <c r="F588" s="5"/>
      <c r="G588" s="5"/>
      <c r="H588" s="5"/>
      <c r="I588" s="5"/>
      <c r="J588" s="5"/>
      <c r="K588" s="5"/>
      <c r="L588" s="5"/>
      <c r="M588" s="79"/>
      <c r="N588" s="79"/>
      <c r="O588" s="5"/>
      <c r="P588" s="79"/>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row>
    <row r="589" spans="1:42" ht="15.75" customHeight="1">
      <c r="A589" s="5"/>
      <c r="B589" s="5"/>
      <c r="C589" s="5"/>
      <c r="D589" s="79"/>
      <c r="E589" s="5"/>
      <c r="F589" s="5"/>
      <c r="G589" s="5"/>
      <c r="H589" s="5"/>
      <c r="I589" s="5"/>
      <c r="J589" s="5"/>
      <c r="K589" s="5"/>
      <c r="L589" s="5"/>
      <c r="M589" s="79"/>
      <c r="N589" s="79"/>
      <c r="O589" s="5"/>
      <c r="P589" s="79"/>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row>
    <row r="590" spans="1:42" ht="15.75" customHeight="1">
      <c r="A590" s="5"/>
      <c r="B590" s="5"/>
      <c r="C590" s="5"/>
      <c r="D590" s="79"/>
      <c r="E590" s="5"/>
      <c r="F590" s="5"/>
      <c r="G590" s="5"/>
      <c r="H590" s="5"/>
      <c r="I590" s="5"/>
      <c r="J590" s="5"/>
      <c r="K590" s="5"/>
      <c r="L590" s="5"/>
      <c r="M590" s="79"/>
      <c r="N590" s="79"/>
      <c r="O590" s="5"/>
      <c r="P590" s="79"/>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row>
    <row r="591" spans="1:42" ht="15.75" customHeight="1">
      <c r="A591" s="5"/>
      <c r="B591" s="5"/>
      <c r="C591" s="5"/>
      <c r="D591" s="79"/>
      <c r="E591" s="5"/>
      <c r="F591" s="5"/>
      <c r="G591" s="5"/>
      <c r="H591" s="5"/>
      <c r="I591" s="5"/>
      <c r="J591" s="5"/>
      <c r="K591" s="5"/>
      <c r="L591" s="5"/>
      <c r="M591" s="79"/>
      <c r="N591" s="79"/>
      <c r="O591" s="5"/>
      <c r="P591" s="79"/>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row>
    <row r="592" spans="1:42" ht="15.75" customHeight="1">
      <c r="A592" s="5"/>
      <c r="B592" s="5"/>
      <c r="C592" s="5"/>
      <c r="D592" s="79"/>
      <c r="E592" s="5"/>
      <c r="F592" s="5"/>
      <c r="G592" s="5"/>
      <c r="H592" s="5"/>
      <c r="I592" s="5"/>
      <c r="J592" s="5"/>
      <c r="K592" s="5"/>
      <c r="L592" s="5"/>
      <c r="M592" s="79"/>
      <c r="N592" s="79"/>
      <c r="O592" s="5"/>
      <c r="P592" s="79"/>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row>
    <row r="593" spans="1:42" ht="15.75" customHeight="1">
      <c r="A593" s="5"/>
      <c r="B593" s="5"/>
      <c r="C593" s="5"/>
      <c r="D593" s="79"/>
      <c r="E593" s="5"/>
      <c r="F593" s="5"/>
      <c r="G593" s="5"/>
      <c r="H593" s="5"/>
      <c r="I593" s="5"/>
      <c r="J593" s="5"/>
      <c r="K593" s="5"/>
      <c r="L593" s="5"/>
      <c r="M593" s="79"/>
      <c r="N593" s="79"/>
      <c r="O593" s="5"/>
      <c r="P593" s="79"/>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row>
    <row r="594" spans="1:42" ht="15.75" customHeight="1">
      <c r="A594" s="5"/>
      <c r="B594" s="5"/>
      <c r="C594" s="5"/>
      <c r="D594" s="79"/>
      <c r="E594" s="5"/>
      <c r="F594" s="5"/>
      <c r="G594" s="5"/>
      <c r="H594" s="5"/>
      <c r="I594" s="5"/>
      <c r="J594" s="5"/>
      <c r="K594" s="5"/>
      <c r="L594" s="5"/>
      <c r="M594" s="79"/>
      <c r="N594" s="79"/>
      <c r="O594" s="5"/>
      <c r="P594" s="79"/>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row>
    <row r="595" spans="1:42" ht="15.75" customHeight="1">
      <c r="A595" s="5"/>
      <c r="B595" s="5"/>
      <c r="C595" s="5"/>
      <c r="D595" s="79"/>
      <c r="E595" s="5"/>
      <c r="F595" s="5"/>
      <c r="G595" s="5"/>
      <c r="H595" s="5"/>
      <c r="I595" s="5"/>
      <c r="J595" s="5"/>
      <c r="K595" s="5"/>
      <c r="L595" s="5"/>
      <c r="M595" s="79"/>
      <c r="N595" s="79"/>
      <c r="O595" s="5"/>
      <c r="P595" s="79"/>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row>
    <row r="596" spans="1:42" ht="15.75" customHeight="1">
      <c r="A596" s="5"/>
      <c r="B596" s="5"/>
      <c r="C596" s="5"/>
      <c r="D596" s="79"/>
      <c r="E596" s="5"/>
      <c r="F596" s="5"/>
      <c r="G596" s="5"/>
      <c r="H596" s="5"/>
      <c r="I596" s="5"/>
      <c r="J596" s="5"/>
      <c r="K596" s="5"/>
      <c r="L596" s="5"/>
      <c r="M596" s="79"/>
      <c r="N596" s="79"/>
      <c r="O596" s="5"/>
      <c r="P596" s="79"/>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row>
    <row r="597" spans="1:42" ht="15.75" customHeight="1">
      <c r="A597" s="5"/>
      <c r="B597" s="5"/>
      <c r="C597" s="5"/>
      <c r="D597" s="79"/>
      <c r="E597" s="5"/>
      <c r="F597" s="5"/>
      <c r="G597" s="5"/>
      <c r="H597" s="5"/>
      <c r="I597" s="5"/>
      <c r="J597" s="5"/>
      <c r="K597" s="5"/>
      <c r="L597" s="5"/>
      <c r="M597" s="79"/>
      <c r="N597" s="79"/>
      <c r="O597" s="5"/>
      <c r="P597" s="79"/>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row>
    <row r="598" spans="1:42" ht="15.75" customHeight="1">
      <c r="A598" s="5"/>
      <c r="B598" s="5"/>
      <c r="C598" s="5"/>
      <c r="D598" s="79"/>
      <c r="E598" s="5"/>
      <c r="F598" s="5"/>
      <c r="G598" s="5"/>
      <c r="H598" s="5"/>
      <c r="I598" s="5"/>
      <c r="J598" s="5"/>
      <c r="K598" s="5"/>
      <c r="L598" s="5"/>
      <c r="M598" s="79"/>
      <c r="N598" s="79"/>
      <c r="O598" s="5"/>
      <c r="P598" s="79"/>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row>
    <row r="599" spans="1:42" ht="15.75" customHeight="1">
      <c r="A599" s="5"/>
      <c r="B599" s="5"/>
      <c r="C599" s="5"/>
      <c r="D599" s="79"/>
      <c r="E599" s="5"/>
      <c r="F599" s="5"/>
      <c r="G599" s="5"/>
      <c r="H599" s="5"/>
      <c r="I599" s="5"/>
      <c r="J599" s="5"/>
      <c r="K599" s="5"/>
      <c r="L599" s="5"/>
      <c r="M599" s="79"/>
      <c r="N599" s="79"/>
      <c r="O599" s="5"/>
      <c r="P599" s="79"/>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row>
    <row r="600" spans="1:42" ht="15.75" customHeight="1">
      <c r="A600" s="5"/>
      <c r="B600" s="5"/>
      <c r="C600" s="5"/>
      <c r="D600" s="79"/>
      <c r="E600" s="5"/>
      <c r="F600" s="5"/>
      <c r="G600" s="5"/>
      <c r="H600" s="5"/>
      <c r="I600" s="5"/>
      <c r="J600" s="5"/>
      <c r="K600" s="5"/>
      <c r="L600" s="5"/>
      <c r="M600" s="79"/>
      <c r="N600" s="79"/>
      <c r="O600" s="5"/>
      <c r="P600" s="79"/>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row>
    <row r="601" spans="1:42" ht="15.75" customHeight="1">
      <c r="A601" s="5"/>
      <c r="B601" s="5"/>
      <c r="C601" s="5"/>
      <c r="D601" s="79"/>
      <c r="E601" s="5"/>
      <c r="F601" s="5"/>
      <c r="G601" s="5"/>
      <c r="H601" s="5"/>
      <c r="I601" s="5"/>
      <c r="J601" s="5"/>
      <c r="K601" s="5"/>
      <c r="L601" s="5"/>
      <c r="M601" s="79"/>
      <c r="N601" s="79"/>
      <c r="O601" s="5"/>
      <c r="P601" s="79"/>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row>
    <row r="602" spans="1:42" ht="15.75" customHeight="1">
      <c r="A602" s="5"/>
      <c r="B602" s="5"/>
      <c r="C602" s="5"/>
      <c r="D602" s="79"/>
      <c r="E602" s="5"/>
      <c r="F602" s="5"/>
      <c r="G602" s="5"/>
      <c r="H602" s="5"/>
      <c r="I602" s="5"/>
      <c r="J602" s="5"/>
      <c r="K602" s="5"/>
      <c r="L602" s="5"/>
      <c r="M602" s="79"/>
      <c r="N602" s="79"/>
      <c r="O602" s="5"/>
      <c r="P602" s="79"/>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row>
    <row r="603" spans="1:42" ht="15.75" customHeight="1">
      <c r="A603" s="5"/>
      <c r="B603" s="5"/>
      <c r="C603" s="5"/>
      <c r="D603" s="79"/>
      <c r="E603" s="5"/>
      <c r="F603" s="5"/>
      <c r="G603" s="5"/>
      <c r="H603" s="5"/>
      <c r="I603" s="5"/>
      <c r="J603" s="5"/>
      <c r="K603" s="5"/>
      <c r="L603" s="5"/>
      <c r="M603" s="79"/>
      <c r="N603" s="79"/>
      <c r="O603" s="5"/>
      <c r="P603" s="79"/>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row>
    <row r="604" spans="1:42" ht="15.75" customHeight="1">
      <c r="A604" s="5"/>
      <c r="B604" s="5"/>
      <c r="C604" s="5"/>
      <c r="D604" s="79"/>
      <c r="E604" s="5"/>
      <c r="F604" s="5"/>
      <c r="G604" s="5"/>
      <c r="H604" s="5"/>
      <c r="I604" s="5"/>
      <c r="J604" s="5"/>
      <c r="K604" s="5"/>
      <c r="L604" s="5"/>
      <c r="M604" s="79"/>
      <c r="N604" s="79"/>
      <c r="O604" s="5"/>
      <c r="P604" s="79"/>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row>
    <row r="605" spans="1:42" ht="15.75" customHeight="1">
      <c r="A605" s="5"/>
      <c r="B605" s="5"/>
      <c r="C605" s="5"/>
      <c r="D605" s="79"/>
      <c r="E605" s="5"/>
      <c r="F605" s="5"/>
      <c r="G605" s="5"/>
      <c r="H605" s="5"/>
      <c r="I605" s="5"/>
      <c r="J605" s="5"/>
      <c r="K605" s="5"/>
      <c r="L605" s="5"/>
      <c r="M605" s="79"/>
      <c r="N605" s="79"/>
      <c r="O605" s="5"/>
      <c r="P605" s="79"/>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row>
    <row r="606" spans="1:42" ht="15.75" customHeight="1">
      <c r="A606" s="5"/>
      <c r="B606" s="5"/>
      <c r="C606" s="5"/>
      <c r="D606" s="79"/>
      <c r="E606" s="5"/>
      <c r="F606" s="5"/>
      <c r="G606" s="5"/>
      <c r="H606" s="5"/>
      <c r="I606" s="5"/>
      <c r="J606" s="5"/>
      <c r="K606" s="5"/>
      <c r="L606" s="5"/>
      <c r="M606" s="79"/>
      <c r="N606" s="79"/>
      <c r="O606" s="5"/>
      <c r="P606" s="79"/>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row>
    <row r="607" spans="1:42" ht="15.75" customHeight="1">
      <c r="A607" s="5"/>
      <c r="B607" s="5"/>
      <c r="C607" s="5"/>
      <c r="D607" s="79"/>
      <c r="E607" s="5"/>
      <c r="F607" s="5"/>
      <c r="G607" s="5"/>
      <c r="H607" s="5"/>
      <c r="I607" s="5"/>
      <c r="J607" s="5"/>
      <c r="K607" s="5"/>
      <c r="L607" s="5"/>
      <c r="M607" s="79"/>
      <c r="N607" s="79"/>
      <c r="O607" s="5"/>
      <c r="P607" s="79"/>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row>
    <row r="608" spans="1:42" ht="15.75" customHeight="1">
      <c r="A608" s="5"/>
      <c r="B608" s="5"/>
      <c r="C608" s="5"/>
      <c r="D608" s="79"/>
      <c r="E608" s="5"/>
      <c r="F608" s="5"/>
      <c r="G608" s="5"/>
      <c r="H608" s="5"/>
      <c r="I608" s="5"/>
      <c r="J608" s="5"/>
      <c r="K608" s="5"/>
      <c r="L608" s="5"/>
      <c r="M608" s="79"/>
      <c r="N608" s="79"/>
      <c r="O608" s="5"/>
      <c r="P608" s="79"/>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row>
    <row r="609" spans="1:42" ht="15.75" customHeight="1">
      <c r="A609" s="5"/>
      <c r="B609" s="5"/>
      <c r="C609" s="5"/>
      <c r="D609" s="79"/>
      <c r="E609" s="5"/>
      <c r="F609" s="5"/>
      <c r="G609" s="5"/>
      <c r="H609" s="5"/>
      <c r="I609" s="5"/>
      <c r="J609" s="5"/>
      <c r="K609" s="5"/>
      <c r="L609" s="5"/>
      <c r="M609" s="79"/>
      <c r="N609" s="79"/>
      <c r="O609" s="5"/>
      <c r="P609" s="79"/>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row>
    <row r="610" spans="1:42" ht="15.75" customHeight="1">
      <c r="A610" s="5"/>
      <c r="B610" s="5"/>
      <c r="C610" s="5"/>
      <c r="D610" s="79"/>
      <c r="E610" s="5"/>
      <c r="F610" s="5"/>
      <c r="G610" s="5"/>
      <c r="H610" s="5"/>
      <c r="I610" s="5"/>
      <c r="J610" s="5"/>
      <c r="K610" s="5"/>
      <c r="L610" s="5"/>
      <c r="M610" s="79"/>
      <c r="N610" s="79"/>
      <c r="O610" s="5"/>
      <c r="P610" s="79"/>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row>
    <row r="611" spans="1:42" ht="15.75" customHeight="1">
      <c r="A611" s="5"/>
      <c r="B611" s="5"/>
      <c r="C611" s="5"/>
      <c r="D611" s="79"/>
      <c r="E611" s="5"/>
      <c r="F611" s="5"/>
      <c r="G611" s="5"/>
      <c r="H611" s="5"/>
      <c r="I611" s="5"/>
      <c r="J611" s="5"/>
      <c r="K611" s="5"/>
      <c r="L611" s="5"/>
      <c r="M611" s="79"/>
      <c r="N611" s="79"/>
      <c r="O611" s="5"/>
      <c r="P611" s="79"/>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row>
    <row r="612" spans="1:42" ht="15.75" customHeight="1">
      <c r="A612" s="5"/>
      <c r="B612" s="5"/>
      <c r="C612" s="5"/>
      <c r="D612" s="79"/>
      <c r="E612" s="5"/>
      <c r="F612" s="5"/>
      <c r="G612" s="5"/>
      <c r="H612" s="5"/>
      <c r="I612" s="5"/>
      <c r="J612" s="5"/>
      <c r="K612" s="5"/>
      <c r="L612" s="5"/>
      <c r="M612" s="79"/>
      <c r="N612" s="79"/>
      <c r="O612" s="5"/>
      <c r="P612" s="79"/>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row>
    <row r="613" spans="1:42" ht="15.75" customHeight="1">
      <c r="A613" s="5"/>
      <c r="B613" s="5"/>
      <c r="C613" s="5"/>
      <c r="D613" s="79"/>
      <c r="E613" s="5"/>
      <c r="F613" s="5"/>
      <c r="G613" s="5"/>
      <c r="H613" s="5"/>
      <c r="I613" s="5"/>
      <c r="J613" s="5"/>
      <c r="K613" s="5"/>
      <c r="L613" s="5"/>
      <c r="M613" s="79"/>
      <c r="N613" s="79"/>
      <c r="O613" s="5"/>
      <c r="P613" s="79"/>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row>
    <row r="614" spans="1:42" ht="15.75" customHeight="1">
      <c r="A614" s="5"/>
      <c r="B614" s="5"/>
      <c r="C614" s="5"/>
      <c r="D614" s="79"/>
      <c r="E614" s="5"/>
      <c r="F614" s="5"/>
      <c r="G614" s="5"/>
      <c r="H614" s="5"/>
      <c r="I614" s="5"/>
      <c r="J614" s="5"/>
      <c r="K614" s="5"/>
      <c r="L614" s="5"/>
      <c r="M614" s="79"/>
      <c r="N614" s="79"/>
      <c r="O614" s="5"/>
      <c r="P614" s="79"/>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row>
    <row r="615" spans="1:42" ht="15.75" customHeight="1">
      <c r="A615" s="5"/>
      <c r="B615" s="5"/>
      <c r="C615" s="5"/>
      <c r="D615" s="79"/>
      <c r="E615" s="5"/>
      <c r="F615" s="5"/>
      <c r="G615" s="5"/>
      <c r="H615" s="5"/>
      <c r="I615" s="5"/>
      <c r="J615" s="5"/>
      <c r="K615" s="5"/>
      <c r="L615" s="5"/>
      <c r="M615" s="79"/>
      <c r="N615" s="79"/>
      <c r="O615" s="5"/>
      <c r="P615" s="79"/>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row>
    <row r="616" spans="1:42" ht="15.75" customHeight="1">
      <c r="A616" s="5"/>
      <c r="B616" s="5"/>
      <c r="C616" s="5"/>
      <c r="D616" s="79"/>
      <c r="E616" s="5"/>
      <c r="F616" s="5"/>
      <c r="G616" s="5"/>
      <c r="H616" s="5"/>
      <c r="I616" s="5"/>
      <c r="J616" s="5"/>
      <c r="K616" s="5"/>
      <c r="L616" s="5"/>
      <c r="M616" s="79"/>
      <c r="N616" s="79"/>
      <c r="O616" s="5"/>
      <c r="P616" s="79"/>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row>
    <row r="617" spans="1:42" ht="15.75" customHeight="1">
      <c r="A617" s="5"/>
      <c r="B617" s="5"/>
      <c r="C617" s="5"/>
      <c r="D617" s="79"/>
      <c r="E617" s="5"/>
      <c r="F617" s="5"/>
      <c r="G617" s="5"/>
      <c r="H617" s="5"/>
      <c r="I617" s="5"/>
      <c r="J617" s="5"/>
      <c r="K617" s="5"/>
      <c r="L617" s="5"/>
      <c r="M617" s="79"/>
      <c r="N617" s="79"/>
      <c r="O617" s="5"/>
      <c r="P617" s="79"/>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row>
    <row r="618" spans="1:42" ht="15.75" customHeight="1">
      <c r="A618" s="5"/>
      <c r="B618" s="5"/>
      <c r="C618" s="5"/>
      <c r="D618" s="79"/>
      <c r="E618" s="5"/>
      <c r="F618" s="5"/>
      <c r="G618" s="5"/>
      <c r="H618" s="5"/>
      <c r="I618" s="5"/>
      <c r="J618" s="5"/>
      <c r="K618" s="5"/>
      <c r="L618" s="5"/>
      <c r="M618" s="79"/>
      <c r="N618" s="79"/>
      <c r="O618" s="5"/>
      <c r="P618" s="79"/>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row>
    <row r="619" spans="1:42" ht="15.75" customHeight="1">
      <c r="A619" s="5"/>
      <c r="B619" s="5"/>
      <c r="C619" s="5"/>
      <c r="D619" s="79"/>
      <c r="E619" s="5"/>
      <c r="F619" s="5"/>
      <c r="G619" s="5"/>
      <c r="H619" s="5"/>
      <c r="I619" s="5"/>
      <c r="J619" s="5"/>
      <c r="K619" s="5"/>
      <c r="L619" s="5"/>
      <c r="M619" s="79"/>
      <c r="N619" s="79"/>
      <c r="O619" s="5"/>
      <c r="P619" s="79"/>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row>
    <row r="620" spans="1:42" ht="15.75" customHeight="1">
      <c r="A620" s="5"/>
      <c r="B620" s="5"/>
      <c r="C620" s="5"/>
      <c r="D620" s="79"/>
      <c r="E620" s="5"/>
      <c r="F620" s="5"/>
      <c r="G620" s="5"/>
      <c r="H620" s="5"/>
      <c r="I620" s="5"/>
      <c r="J620" s="5"/>
      <c r="K620" s="5"/>
      <c r="L620" s="5"/>
      <c r="M620" s="79"/>
      <c r="N620" s="79"/>
      <c r="O620" s="5"/>
      <c r="P620" s="79"/>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row>
    <row r="621" spans="1:42" ht="15.75" customHeight="1">
      <c r="A621" s="5"/>
      <c r="B621" s="5"/>
      <c r="C621" s="5"/>
      <c r="D621" s="79"/>
      <c r="E621" s="5"/>
      <c r="F621" s="5"/>
      <c r="G621" s="5"/>
      <c r="H621" s="5"/>
      <c r="I621" s="5"/>
      <c r="J621" s="5"/>
      <c r="K621" s="5"/>
      <c r="L621" s="5"/>
      <c r="M621" s="79"/>
      <c r="N621" s="79"/>
      <c r="O621" s="5"/>
      <c r="P621" s="79"/>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row>
    <row r="622" spans="1:42" ht="15.75" customHeight="1">
      <c r="A622" s="5"/>
      <c r="B622" s="5"/>
      <c r="C622" s="5"/>
      <c r="D622" s="79"/>
      <c r="E622" s="5"/>
      <c r="F622" s="5"/>
      <c r="G622" s="5"/>
      <c r="H622" s="5"/>
      <c r="I622" s="5"/>
      <c r="J622" s="5"/>
      <c r="K622" s="5"/>
      <c r="L622" s="5"/>
      <c r="M622" s="79"/>
      <c r="N622" s="79"/>
      <c r="O622" s="5"/>
      <c r="P622" s="79"/>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row>
    <row r="623" spans="1:42" ht="15.75" customHeight="1">
      <c r="A623" s="5"/>
      <c r="B623" s="5"/>
      <c r="C623" s="5"/>
      <c r="D623" s="79"/>
      <c r="E623" s="5"/>
      <c r="F623" s="5"/>
      <c r="G623" s="5"/>
      <c r="H623" s="5"/>
      <c r="I623" s="5"/>
      <c r="J623" s="5"/>
      <c r="K623" s="5"/>
      <c r="L623" s="5"/>
      <c r="M623" s="79"/>
      <c r="N623" s="79"/>
      <c r="O623" s="5"/>
      <c r="P623" s="79"/>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row>
    <row r="624" spans="1:42" ht="15.75" customHeight="1">
      <c r="A624" s="5"/>
      <c r="B624" s="5"/>
      <c r="C624" s="5"/>
      <c r="D624" s="79"/>
      <c r="E624" s="5"/>
      <c r="F624" s="5"/>
      <c r="G624" s="5"/>
      <c r="H624" s="5"/>
      <c r="I624" s="5"/>
      <c r="J624" s="5"/>
      <c r="K624" s="5"/>
      <c r="L624" s="5"/>
      <c r="M624" s="79"/>
      <c r="N624" s="79"/>
      <c r="O624" s="5"/>
      <c r="P624" s="79"/>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row>
    <row r="625" spans="1:42" ht="15.75" customHeight="1">
      <c r="A625" s="5"/>
      <c r="B625" s="5"/>
      <c r="C625" s="5"/>
      <c r="D625" s="79"/>
      <c r="E625" s="5"/>
      <c r="F625" s="5"/>
      <c r="G625" s="5"/>
      <c r="H625" s="5"/>
      <c r="I625" s="5"/>
      <c r="J625" s="5"/>
      <c r="K625" s="5"/>
      <c r="L625" s="5"/>
      <c r="M625" s="79"/>
      <c r="N625" s="79"/>
      <c r="O625" s="5"/>
      <c r="P625" s="79"/>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row>
    <row r="626" spans="1:42" ht="15.75" customHeight="1">
      <c r="A626" s="5"/>
      <c r="B626" s="5"/>
      <c r="C626" s="5"/>
      <c r="D626" s="79"/>
      <c r="E626" s="5"/>
      <c r="F626" s="5"/>
      <c r="G626" s="5"/>
      <c r="H626" s="5"/>
      <c r="I626" s="5"/>
      <c r="J626" s="5"/>
      <c r="K626" s="5"/>
      <c r="L626" s="5"/>
      <c r="M626" s="79"/>
      <c r="N626" s="79"/>
      <c r="O626" s="5"/>
      <c r="P626" s="79"/>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row>
    <row r="627" spans="1:42" ht="15.75" customHeight="1">
      <c r="A627" s="5"/>
      <c r="B627" s="5"/>
      <c r="C627" s="5"/>
      <c r="D627" s="79"/>
      <c r="E627" s="5"/>
      <c r="F627" s="5"/>
      <c r="G627" s="5"/>
      <c r="H627" s="5"/>
      <c r="I627" s="5"/>
      <c r="J627" s="5"/>
      <c r="K627" s="5"/>
      <c r="L627" s="5"/>
      <c r="M627" s="79"/>
      <c r="N627" s="79"/>
      <c r="O627" s="5"/>
      <c r="P627" s="79"/>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row>
    <row r="628" spans="1:42" ht="15.75" customHeight="1">
      <c r="A628" s="5"/>
      <c r="B628" s="5"/>
      <c r="C628" s="5"/>
      <c r="D628" s="79"/>
      <c r="E628" s="5"/>
      <c r="F628" s="5"/>
      <c r="G628" s="5"/>
      <c r="H628" s="5"/>
      <c r="I628" s="5"/>
      <c r="J628" s="5"/>
      <c r="K628" s="5"/>
      <c r="L628" s="5"/>
      <c r="M628" s="79"/>
      <c r="N628" s="79"/>
      <c r="O628" s="5"/>
      <c r="P628" s="79"/>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row>
    <row r="629" spans="1:42" ht="15.75" customHeight="1">
      <c r="A629" s="5"/>
      <c r="B629" s="5"/>
      <c r="C629" s="5"/>
      <c r="D629" s="79"/>
      <c r="E629" s="5"/>
      <c r="F629" s="5"/>
      <c r="G629" s="5"/>
      <c r="H629" s="5"/>
      <c r="I629" s="5"/>
      <c r="J629" s="5"/>
      <c r="K629" s="5"/>
      <c r="L629" s="5"/>
      <c r="M629" s="79"/>
      <c r="N629" s="79"/>
      <c r="O629" s="5"/>
      <c r="P629" s="79"/>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row>
    <row r="630" spans="1:42" ht="15.75" customHeight="1">
      <c r="A630" s="5"/>
      <c r="B630" s="5"/>
      <c r="C630" s="5"/>
      <c r="D630" s="79"/>
      <c r="E630" s="5"/>
      <c r="F630" s="5"/>
      <c r="G630" s="5"/>
      <c r="H630" s="5"/>
      <c r="I630" s="5"/>
      <c r="J630" s="5"/>
      <c r="K630" s="5"/>
      <c r="L630" s="5"/>
      <c r="M630" s="79"/>
      <c r="N630" s="79"/>
      <c r="O630" s="5"/>
      <c r="P630" s="79"/>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row>
    <row r="631" spans="1:42" ht="15.75" customHeight="1">
      <c r="A631" s="5"/>
      <c r="B631" s="5"/>
      <c r="C631" s="5"/>
      <c r="D631" s="79"/>
      <c r="E631" s="5"/>
      <c r="F631" s="5"/>
      <c r="G631" s="5"/>
      <c r="H631" s="5"/>
      <c r="I631" s="5"/>
      <c r="J631" s="5"/>
      <c r="K631" s="5"/>
      <c r="L631" s="5"/>
      <c r="M631" s="79"/>
      <c r="N631" s="79"/>
      <c r="O631" s="5"/>
      <c r="P631" s="79"/>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row>
    <row r="632" spans="1:42" ht="15.75" customHeight="1">
      <c r="A632" s="5"/>
      <c r="B632" s="5"/>
      <c r="C632" s="5"/>
      <c r="D632" s="79"/>
      <c r="E632" s="5"/>
      <c r="F632" s="5"/>
      <c r="G632" s="5"/>
      <c r="H632" s="5"/>
      <c r="I632" s="5"/>
      <c r="J632" s="5"/>
      <c r="K632" s="5"/>
      <c r="L632" s="5"/>
      <c r="M632" s="79"/>
      <c r="N632" s="79"/>
      <c r="O632" s="5"/>
      <c r="P632" s="79"/>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row>
    <row r="633" spans="1:42" ht="15.75" customHeight="1">
      <c r="A633" s="5"/>
      <c r="B633" s="5"/>
      <c r="C633" s="5"/>
      <c r="D633" s="79"/>
      <c r="E633" s="5"/>
      <c r="F633" s="5"/>
      <c r="G633" s="5"/>
      <c r="H633" s="5"/>
      <c r="I633" s="5"/>
      <c r="J633" s="5"/>
      <c r="K633" s="5"/>
      <c r="L633" s="5"/>
      <c r="M633" s="79"/>
      <c r="N633" s="79"/>
      <c r="O633" s="5"/>
      <c r="P633" s="79"/>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row>
    <row r="634" spans="1:42" ht="15.75" customHeight="1">
      <c r="A634" s="5"/>
      <c r="B634" s="5"/>
      <c r="C634" s="5"/>
      <c r="D634" s="79"/>
      <c r="E634" s="5"/>
      <c r="F634" s="5"/>
      <c r="G634" s="5"/>
      <c r="H634" s="5"/>
      <c r="I634" s="5"/>
      <c r="J634" s="5"/>
      <c r="K634" s="5"/>
      <c r="L634" s="5"/>
      <c r="M634" s="79"/>
      <c r="N634" s="79"/>
      <c r="O634" s="5"/>
      <c r="P634" s="79"/>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row>
    <row r="635" spans="1:42" ht="15.75" customHeight="1">
      <c r="A635" s="5"/>
      <c r="B635" s="5"/>
      <c r="C635" s="5"/>
      <c r="D635" s="79"/>
      <c r="E635" s="5"/>
      <c r="F635" s="5"/>
      <c r="G635" s="5"/>
      <c r="H635" s="5"/>
      <c r="I635" s="5"/>
      <c r="J635" s="5"/>
      <c r="K635" s="5"/>
      <c r="L635" s="5"/>
      <c r="M635" s="79"/>
      <c r="N635" s="79"/>
      <c r="O635" s="5"/>
      <c r="P635" s="79"/>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row>
    <row r="636" spans="1:42" ht="15.75" customHeight="1">
      <c r="A636" s="5"/>
      <c r="B636" s="5"/>
      <c r="C636" s="5"/>
      <c r="D636" s="79"/>
      <c r="E636" s="5"/>
      <c r="F636" s="5"/>
      <c r="G636" s="5"/>
      <c r="H636" s="5"/>
      <c r="I636" s="5"/>
      <c r="J636" s="5"/>
      <c r="K636" s="5"/>
      <c r="L636" s="5"/>
      <c r="M636" s="79"/>
      <c r="N636" s="79"/>
      <c r="O636" s="5"/>
      <c r="P636" s="79"/>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row>
    <row r="637" spans="1:42" ht="15.75" customHeight="1">
      <c r="A637" s="5"/>
      <c r="B637" s="5"/>
      <c r="C637" s="5"/>
      <c r="D637" s="79"/>
      <c r="E637" s="5"/>
      <c r="F637" s="5"/>
      <c r="G637" s="5"/>
      <c r="H637" s="5"/>
      <c r="I637" s="5"/>
      <c r="J637" s="5"/>
      <c r="K637" s="5"/>
      <c r="L637" s="5"/>
      <c r="M637" s="79"/>
      <c r="N637" s="79"/>
      <c r="O637" s="5"/>
      <c r="P637" s="79"/>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row>
    <row r="638" spans="1:42" ht="15.75" customHeight="1">
      <c r="A638" s="5"/>
      <c r="B638" s="5"/>
      <c r="C638" s="5"/>
      <c r="D638" s="79"/>
      <c r="E638" s="5"/>
      <c r="F638" s="5"/>
      <c r="G638" s="5"/>
      <c r="H638" s="5"/>
      <c r="I638" s="5"/>
      <c r="J638" s="5"/>
      <c r="K638" s="5"/>
      <c r="L638" s="5"/>
      <c r="M638" s="79"/>
      <c r="N638" s="79"/>
      <c r="O638" s="5"/>
      <c r="P638" s="79"/>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row>
    <row r="639" spans="1:42" ht="15.75" customHeight="1">
      <c r="A639" s="5"/>
      <c r="B639" s="5"/>
      <c r="C639" s="5"/>
      <c r="D639" s="79"/>
      <c r="E639" s="5"/>
      <c r="F639" s="5"/>
      <c r="G639" s="5"/>
      <c r="H639" s="5"/>
      <c r="I639" s="5"/>
      <c r="J639" s="5"/>
      <c r="K639" s="5"/>
      <c r="L639" s="5"/>
      <c r="M639" s="79"/>
      <c r="N639" s="79"/>
      <c r="O639" s="5"/>
      <c r="P639" s="79"/>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row>
    <row r="640" spans="1:42" ht="15.75" customHeight="1">
      <c r="A640" s="5"/>
      <c r="B640" s="5"/>
      <c r="C640" s="5"/>
      <c r="D640" s="79"/>
      <c r="E640" s="5"/>
      <c r="F640" s="5"/>
      <c r="G640" s="5"/>
      <c r="H640" s="5"/>
      <c r="I640" s="5"/>
      <c r="J640" s="5"/>
      <c r="K640" s="5"/>
      <c r="L640" s="5"/>
      <c r="M640" s="79"/>
      <c r="N640" s="79"/>
      <c r="O640" s="5"/>
      <c r="P640" s="79"/>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row>
    <row r="641" spans="1:42" ht="15.75" customHeight="1">
      <c r="A641" s="5"/>
      <c r="B641" s="5"/>
      <c r="C641" s="5"/>
      <c r="D641" s="79"/>
      <c r="E641" s="5"/>
      <c r="F641" s="5"/>
      <c r="G641" s="5"/>
      <c r="H641" s="5"/>
      <c r="I641" s="5"/>
      <c r="J641" s="5"/>
      <c r="K641" s="5"/>
      <c r="L641" s="5"/>
      <c r="M641" s="79"/>
      <c r="N641" s="79"/>
      <c r="O641" s="5"/>
      <c r="P641" s="79"/>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row>
    <row r="642" spans="1:42" ht="15.75" customHeight="1">
      <c r="A642" s="5"/>
      <c r="B642" s="5"/>
      <c r="C642" s="5"/>
      <c r="D642" s="79"/>
      <c r="E642" s="5"/>
      <c r="F642" s="5"/>
      <c r="G642" s="5"/>
      <c r="H642" s="5"/>
      <c r="I642" s="5"/>
      <c r="J642" s="5"/>
      <c r="K642" s="5"/>
      <c r="L642" s="5"/>
      <c r="M642" s="79"/>
      <c r="N642" s="79"/>
      <c r="O642" s="5"/>
      <c r="P642" s="79"/>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row>
    <row r="643" spans="1:42" ht="15.75" customHeight="1">
      <c r="A643" s="5"/>
      <c r="B643" s="5"/>
      <c r="C643" s="5"/>
      <c r="D643" s="79"/>
      <c r="E643" s="5"/>
      <c r="F643" s="5"/>
      <c r="G643" s="5"/>
      <c r="H643" s="5"/>
      <c r="I643" s="5"/>
      <c r="J643" s="5"/>
      <c r="K643" s="5"/>
      <c r="L643" s="5"/>
      <c r="M643" s="79"/>
      <c r="N643" s="79"/>
      <c r="O643" s="5"/>
      <c r="P643" s="79"/>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row>
    <row r="644" spans="1:42" ht="15.75" customHeight="1">
      <c r="A644" s="5"/>
      <c r="B644" s="5"/>
      <c r="C644" s="5"/>
      <c r="D644" s="79"/>
      <c r="E644" s="5"/>
      <c r="F644" s="5"/>
      <c r="G644" s="5"/>
      <c r="H644" s="5"/>
      <c r="I644" s="5"/>
      <c r="J644" s="5"/>
      <c r="K644" s="5"/>
      <c r="L644" s="5"/>
      <c r="M644" s="79"/>
      <c r="N644" s="79"/>
      <c r="O644" s="5"/>
      <c r="P644" s="79"/>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row>
    <row r="645" spans="1:42" ht="15.75" customHeight="1">
      <c r="A645" s="5"/>
      <c r="B645" s="5"/>
      <c r="C645" s="5"/>
      <c r="D645" s="79"/>
      <c r="E645" s="5"/>
      <c r="F645" s="5"/>
      <c r="G645" s="5"/>
      <c r="H645" s="5"/>
      <c r="I645" s="5"/>
      <c r="J645" s="5"/>
      <c r="K645" s="5"/>
      <c r="L645" s="5"/>
      <c r="M645" s="79"/>
      <c r="N645" s="79"/>
      <c r="O645" s="5"/>
      <c r="P645" s="79"/>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row>
    <row r="646" spans="1:42" ht="15.75" customHeight="1">
      <c r="A646" s="5"/>
      <c r="B646" s="5"/>
      <c r="C646" s="5"/>
      <c r="D646" s="79"/>
      <c r="E646" s="5"/>
      <c r="F646" s="5"/>
      <c r="G646" s="5"/>
      <c r="H646" s="5"/>
      <c r="I646" s="5"/>
      <c r="J646" s="5"/>
      <c r="K646" s="5"/>
      <c r="L646" s="5"/>
      <c r="M646" s="79"/>
      <c r="N646" s="79"/>
      <c r="O646" s="5"/>
      <c r="P646" s="79"/>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row>
    <row r="647" spans="1:42" ht="15.75" customHeight="1">
      <c r="A647" s="5"/>
      <c r="B647" s="5"/>
      <c r="C647" s="5"/>
      <c r="D647" s="79"/>
      <c r="E647" s="5"/>
      <c r="F647" s="5"/>
      <c r="G647" s="5"/>
      <c r="H647" s="5"/>
      <c r="I647" s="5"/>
      <c r="J647" s="5"/>
      <c r="K647" s="5"/>
      <c r="L647" s="5"/>
      <c r="M647" s="79"/>
      <c r="N647" s="79"/>
      <c r="O647" s="5"/>
      <c r="P647" s="79"/>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row>
    <row r="648" spans="1:42" ht="15.75" customHeight="1">
      <c r="A648" s="5"/>
      <c r="B648" s="5"/>
      <c r="C648" s="5"/>
      <c r="D648" s="79"/>
      <c r="E648" s="5"/>
      <c r="F648" s="5"/>
      <c r="G648" s="5"/>
      <c r="H648" s="5"/>
      <c r="I648" s="5"/>
      <c r="J648" s="5"/>
      <c r="K648" s="5"/>
      <c r="L648" s="5"/>
      <c r="M648" s="79"/>
      <c r="N648" s="79"/>
      <c r="O648" s="5"/>
      <c r="P648" s="79"/>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row>
    <row r="649" spans="1:42" ht="15.75" customHeight="1">
      <c r="A649" s="5"/>
      <c r="B649" s="5"/>
      <c r="C649" s="5"/>
      <c r="D649" s="79"/>
      <c r="E649" s="5"/>
      <c r="F649" s="5"/>
      <c r="G649" s="5"/>
      <c r="H649" s="5"/>
      <c r="I649" s="5"/>
      <c r="J649" s="5"/>
      <c r="K649" s="5"/>
      <c r="L649" s="5"/>
      <c r="M649" s="79"/>
      <c r="N649" s="79"/>
      <c r="O649" s="5"/>
      <c r="P649" s="79"/>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row>
    <row r="650" spans="1:42" ht="15.75" customHeight="1">
      <c r="A650" s="5"/>
      <c r="B650" s="5"/>
      <c r="C650" s="5"/>
      <c r="D650" s="79"/>
      <c r="E650" s="5"/>
      <c r="F650" s="5"/>
      <c r="G650" s="5"/>
      <c r="H650" s="5"/>
      <c r="I650" s="5"/>
      <c r="J650" s="5"/>
      <c r="K650" s="5"/>
      <c r="L650" s="5"/>
      <c r="M650" s="79"/>
      <c r="N650" s="79"/>
      <c r="O650" s="5"/>
      <c r="P650" s="79"/>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row>
    <row r="651" spans="1:42" ht="15.75" customHeight="1">
      <c r="A651" s="5"/>
      <c r="B651" s="5"/>
      <c r="C651" s="5"/>
      <c r="D651" s="79"/>
      <c r="E651" s="5"/>
      <c r="F651" s="5"/>
      <c r="G651" s="5"/>
      <c r="H651" s="5"/>
      <c r="I651" s="5"/>
      <c r="J651" s="5"/>
      <c r="K651" s="5"/>
      <c r="L651" s="5"/>
      <c r="M651" s="79"/>
      <c r="N651" s="79"/>
      <c r="O651" s="5"/>
      <c r="P651" s="79"/>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row>
    <row r="652" spans="1:42" ht="15.75" customHeight="1">
      <c r="A652" s="5"/>
      <c r="B652" s="5"/>
      <c r="C652" s="5"/>
      <c r="D652" s="79"/>
      <c r="E652" s="5"/>
      <c r="F652" s="5"/>
      <c r="G652" s="5"/>
      <c r="H652" s="5"/>
      <c r="I652" s="5"/>
      <c r="J652" s="5"/>
      <c r="K652" s="5"/>
      <c r="L652" s="5"/>
      <c r="M652" s="79"/>
      <c r="N652" s="79"/>
      <c r="O652" s="5"/>
      <c r="P652" s="79"/>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row>
    <row r="653" spans="1:42" ht="15.75" customHeight="1">
      <c r="A653" s="5"/>
      <c r="B653" s="5"/>
      <c r="C653" s="5"/>
      <c r="D653" s="79"/>
      <c r="E653" s="5"/>
      <c r="F653" s="5"/>
      <c r="G653" s="5"/>
      <c r="H653" s="5"/>
      <c r="I653" s="5"/>
      <c r="J653" s="5"/>
      <c r="K653" s="5"/>
      <c r="L653" s="5"/>
      <c r="M653" s="79"/>
      <c r="N653" s="79"/>
      <c r="O653" s="5"/>
      <c r="P653" s="79"/>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row>
    <row r="654" spans="1:42" ht="15.75" customHeight="1">
      <c r="A654" s="5"/>
      <c r="B654" s="5"/>
      <c r="C654" s="5"/>
      <c r="D654" s="79"/>
      <c r="E654" s="5"/>
      <c r="F654" s="5"/>
      <c r="G654" s="5"/>
      <c r="H654" s="5"/>
      <c r="I654" s="5"/>
      <c r="J654" s="5"/>
      <c r="K654" s="5"/>
      <c r="L654" s="5"/>
      <c r="M654" s="79"/>
      <c r="N654" s="79"/>
      <c r="O654" s="5"/>
      <c r="P654" s="79"/>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row>
    <row r="655" spans="1:42" ht="15.75" customHeight="1">
      <c r="A655" s="5"/>
      <c r="B655" s="5"/>
      <c r="C655" s="5"/>
      <c r="D655" s="79"/>
      <c r="E655" s="5"/>
      <c r="F655" s="5"/>
      <c r="G655" s="5"/>
      <c r="H655" s="5"/>
      <c r="I655" s="5"/>
      <c r="J655" s="5"/>
      <c r="K655" s="5"/>
      <c r="L655" s="5"/>
      <c r="M655" s="79"/>
      <c r="N655" s="79"/>
      <c r="O655" s="5"/>
      <c r="P655" s="79"/>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row>
    <row r="656" spans="1:42" ht="15.75" customHeight="1">
      <c r="A656" s="5"/>
      <c r="B656" s="5"/>
      <c r="C656" s="5"/>
      <c r="D656" s="79"/>
      <c r="E656" s="5"/>
      <c r="F656" s="5"/>
      <c r="G656" s="5"/>
      <c r="H656" s="5"/>
      <c r="I656" s="5"/>
      <c r="J656" s="5"/>
      <c r="K656" s="5"/>
      <c r="L656" s="5"/>
      <c r="M656" s="79"/>
      <c r="N656" s="79"/>
      <c r="O656" s="5"/>
      <c r="P656" s="79"/>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row>
    <row r="657" spans="1:42" ht="15.75" customHeight="1">
      <c r="A657" s="5"/>
      <c r="B657" s="5"/>
      <c r="C657" s="5"/>
      <c r="D657" s="79"/>
      <c r="E657" s="5"/>
      <c r="F657" s="5"/>
      <c r="G657" s="5"/>
      <c r="H657" s="5"/>
      <c r="I657" s="5"/>
      <c r="J657" s="5"/>
      <c r="K657" s="5"/>
      <c r="L657" s="5"/>
      <c r="M657" s="79"/>
      <c r="N657" s="79"/>
      <c r="O657" s="5"/>
      <c r="P657" s="79"/>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row>
    <row r="658" spans="1:42" ht="15.75" customHeight="1">
      <c r="A658" s="5"/>
      <c r="B658" s="5"/>
      <c r="C658" s="5"/>
      <c r="D658" s="79"/>
      <c r="E658" s="5"/>
      <c r="F658" s="5"/>
      <c r="G658" s="5"/>
      <c r="H658" s="5"/>
      <c r="I658" s="5"/>
      <c r="J658" s="5"/>
      <c r="K658" s="5"/>
      <c r="L658" s="5"/>
      <c r="M658" s="79"/>
      <c r="N658" s="79"/>
      <c r="O658" s="5"/>
      <c r="P658" s="79"/>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row>
    <row r="659" spans="1:42" ht="15.75" customHeight="1">
      <c r="A659" s="5"/>
      <c r="B659" s="5"/>
      <c r="C659" s="5"/>
      <c r="D659" s="79"/>
      <c r="E659" s="5"/>
      <c r="F659" s="5"/>
      <c r="G659" s="5"/>
      <c r="H659" s="5"/>
      <c r="I659" s="5"/>
      <c r="J659" s="5"/>
      <c r="K659" s="5"/>
      <c r="L659" s="5"/>
      <c r="M659" s="79"/>
      <c r="N659" s="79"/>
      <c r="O659" s="5"/>
      <c r="P659" s="79"/>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row>
    <row r="660" spans="1:42" ht="15.75" customHeight="1">
      <c r="A660" s="5"/>
      <c r="B660" s="5"/>
      <c r="C660" s="5"/>
      <c r="D660" s="79"/>
      <c r="E660" s="5"/>
      <c r="F660" s="5"/>
      <c r="G660" s="5"/>
      <c r="H660" s="5"/>
      <c r="I660" s="5"/>
      <c r="J660" s="5"/>
      <c r="K660" s="5"/>
      <c r="L660" s="5"/>
      <c r="M660" s="79"/>
      <c r="N660" s="79"/>
      <c r="O660" s="5"/>
      <c r="P660" s="79"/>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row>
    <row r="661" spans="1:42" ht="15.75" customHeight="1">
      <c r="A661" s="5"/>
      <c r="B661" s="5"/>
      <c r="C661" s="5"/>
      <c r="D661" s="79"/>
      <c r="E661" s="5"/>
      <c r="F661" s="5"/>
      <c r="G661" s="5"/>
      <c r="H661" s="5"/>
      <c r="I661" s="5"/>
      <c r="J661" s="5"/>
      <c r="K661" s="5"/>
      <c r="L661" s="5"/>
      <c r="M661" s="79"/>
      <c r="N661" s="79"/>
      <c r="O661" s="5"/>
      <c r="P661" s="79"/>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row>
    <row r="662" spans="1:42" ht="15.75" customHeight="1">
      <c r="A662" s="5"/>
      <c r="B662" s="5"/>
      <c r="C662" s="5"/>
      <c r="D662" s="79"/>
      <c r="E662" s="5"/>
      <c r="F662" s="5"/>
      <c r="G662" s="5"/>
      <c r="H662" s="5"/>
      <c r="I662" s="5"/>
      <c r="J662" s="5"/>
      <c r="K662" s="5"/>
      <c r="L662" s="5"/>
      <c r="M662" s="79"/>
      <c r="N662" s="79"/>
      <c r="O662" s="5"/>
      <c r="P662" s="79"/>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row>
    <row r="663" spans="1:42" ht="15.75" customHeight="1">
      <c r="A663" s="5"/>
      <c r="B663" s="5"/>
      <c r="C663" s="5"/>
      <c r="D663" s="79"/>
      <c r="E663" s="5"/>
      <c r="F663" s="5"/>
      <c r="G663" s="5"/>
      <c r="H663" s="5"/>
      <c r="I663" s="5"/>
      <c r="J663" s="5"/>
      <c r="K663" s="5"/>
      <c r="L663" s="5"/>
      <c r="M663" s="79"/>
      <c r="N663" s="79"/>
      <c r="O663" s="5"/>
      <c r="P663" s="79"/>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row>
    <row r="664" spans="1:42" ht="15.75" customHeight="1">
      <c r="A664" s="5"/>
      <c r="B664" s="5"/>
      <c r="C664" s="5"/>
      <c r="D664" s="79"/>
      <c r="E664" s="5"/>
      <c r="F664" s="5"/>
      <c r="G664" s="5"/>
      <c r="H664" s="5"/>
      <c r="I664" s="5"/>
      <c r="J664" s="5"/>
      <c r="K664" s="5"/>
      <c r="L664" s="5"/>
      <c r="M664" s="79"/>
      <c r="N664" s="79"/>
      <c r="O664" s="5"/>
      <c r="P664" s="79"/>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row>
    <row r="665" spans="1:42" ht="15.75" customHeight="1">
      <c r="A665" s="5"/>
      <c r="B665" s="5"/>
      <c r="C665" s="5"/>
      <c r="D665" s="79"/>
      <c r="E665" s="5"/>
      <c r="F665" s="5"/>
      <c r="G665" s="5"/>
      <c r="H665" s="5"/>
      <c r="I665" s="5"/>
      <c r="J665" s="5"/>
      <c r="K665" s="5"/>
      <c r="L665" s="5"/>
      <c r="M665" s="79"/>
      <c r="N665" s="79"/>
      <c r="O665" s="5"/>
      <c r="P665" s="79"/>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row>
    <row r="666" spans="1:42" ht="15.75" customHeight="1">
      <c r="A666" s="5"/>
      <c r="B666" s="5"/>
      <c r="C666" s="5"/>
      <c r="D666" s="79"/>
      <c r="E666" s="5"/>
      <c r="F666" s="5"/>
      <c r="G666" s="5"/>
      <c r="H666" s="5"/>
      <c r="I666" s="5"/>
      <c r="J666" s="5"/>
      <c r="K666" s="5"/>
      <c r="L666" s="5"/>
      <c r="M666" s="79"/>
      <c r="N666" s="79"/>
      <c r="O666" s="5"/>
      <c r="P666" s="79"/>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row>
    <row r="667" spans="1:42" ht="15.75" customHeight="1">
      <c r="A667" s="5"/>
      <c r="B667" s="5"/>
      <c r="C667" s="5"/>
      <c r="D667" s="79"/>
      <c r="E667" s="5"/>
      <c r="F667" s="5"/>
      <c r="G667" s="5"/>
      <c r="H667" s="5"/>
      <c r="I667" s="5"/>
      <c r="J667" s="5"/>
      <c r="K667" s="5"/>
      <c r="L667" s="5"/>
      <c r="M667" s="79"/>
      <c r="N667" s="79"/>
      <c r="O667" s="5"/>
      <c r="P667" s="79"/>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row>
    <row r="668" spans="1:42" ht="15.75" customHeight="1">
      <c r="A668" s="5"/>
      <c r="B668" s="5"/>
      <c r="C668" s="5"/>
      <c r="D668" s="79"/>
      <c r="E668" s="5"/>
      <c r="F668" s="5"/>
      <c r="G668" s="5"/>
      <c r="H668" s="5"/>
      <c r="I668" s="5"/>
      <c r="J668" s="5"/>
      <c r="K668" s="5"/>
      <c r="L668" s="5"/>
      <c r="M668" s="79"/>
      <c r="N668" s="79"/>
      <c r="O668" s="5"/>
      <c r="P668" s="79"/>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row>
    <row r="669" spans="1:42" ht="15.75" customHeight="1">
      <c r="A669" s="5"/>
      <c r="B669" s="5"/>
      <c r="C669" s="5"/>
      <c r="D669" s="79"/>
      <c r="E669" s="5"/>
      <c r="F669" s="5"/>
      <c r="G669" s="5"/>
      <c r="H669" s="5"/>
      <c r="I669" s="5"/>
      <c r="J669" s="5"/>
      <c r="K669" s="5"/>
      <c r="L669" s="5"/>
      <c r="M669" s="79"/>
      <c r="N669" s="79"/>
      <c r="O669" s="5"/>
      <c r="P669" s="79"/>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row>
    <row r="670" spans="1:42" ht="15.75" customHeight="1">
      <c r="A670" s="5"/>
      <c r="B670" s="5"/>
      <c r="C670" s="5"/>
      <c r="D670" s="79"/>
      <c r="E670" s="5"/>
      <c r="F670" s="5"/>
      <c r="G670" s="5"/>
      <c r="H670" s="5"/>
      <c r="I670" s="5"/>
      <c r="J670" s="5"/>
      <c r="K670" s="5"/>
      <c r="L670" s="5"/>
      <c r="M670" s="79"/>
      <c r="N670" s="79"/>
      <c r="O670" s="5"/>
      <c r="P670" s="79"/>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row>
    <row r="671" spans="1:42" ht="15.75" customHeight="1">
      <c r="A671" s="5"/>
      <c r="B671" s="5"/>
      <c r="C671" s="5"/>
      <c r="D671" s="79"/>
      <c r="E671" s="5"/>
      <c r="F671" s="5"/>
      <c r="G671" s="5"/>
      <c r="H671" s="5"/>
      <c r="I671" s="5"/>
      <c r="J671" s="5"/>
      <c r="K671" s="5"/>
      <c r="L671" s="5"/>
      <c r="M671" s="79"/>
      <c r="N671" s="79"/>
      <c r="O671" s="5"/>
      <c r="P671" s="79"/>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row>
    <row r="672" spans="1:42" ht="15.75" customHeight="1">
      <c r="A672" s="5"/>
      <c r="B672" s="5"/>
      <c r="C672" s="5"/>
      <c r="D672" s="79"/>
      <c r="E672" s="5"/>
      <c r="F672" s="5"/>
      <c r="G672" s="5"/>
      <c r="H672" s="5"/>
      <c r="I672" s="5"/>
      <c r="J672" s="5"/>
      <c r="K672" s="5"/>
      <c r="L672" s="5"/>
      <c r="M672" s="79"/>
      <c r="N672" s="79"/>
      <c r="O672" s="5"/>
      <c r="P672" s="79"/>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row>
    <row r="673" spans="1:42" ht="15.75" customHeight="1">
      <c r="A673" s="5"/>
      <c r="B673" s="5"/>
      <c r="C673" s="5"/>
      <c r="D673" s="79"/>
      <c r="E673" s="5"/>
      <c r="F673" s="5"/>
      <c r="G673" s="5"/>
      <c r="H673" s="5"/>
      <c r="I673" s="5"/>
      <c r="J673" s="5"/>
      <c r="K673" s="5"/>
      <c r="L673" s="5"/>
      <c r="M673" s="79"/>
      <c r="N673" s="79"/>
      <c r="O673" s="5"/>
      <c r="P673" s="79"/>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row>
    <row r="674" spans="1:42" ht="15.75" customHeight="1">
      <c r="A674" s="5"/>
      <c r="B674" s="5"/>
      <c r="C674" s="5"/>
      <c r="D674" s="79"/>
      <c r="E674" s="5"/>
      <c r="F674" s="5"/>
      <c r="G674" s="5"/>
      <c r="H674" s="5"/>
      <c r="I674" s="5"/>
      <c r="J674" s="5"/>
      <c r="K674" s="5"/>
      <c r="L674" s="5"/>
      <c r="M674" s="79"/>
      <c r="N674" s="79"/>
      <c r="O674" s="5"/>
      <c r="P674" s="79"/>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row>
    <row r="675" spans="1:42" ht="15.75" customHeight="1">
      <c r="A675" s="5"/>
      <c r="B675" s="5"/>
      <c r="C675" s="5"/>
      <c r="D675" s="79"/>
      <c r="E675" s="5"/>
      <c r="F675" s="5"/>
      <c r="G675" s="5"/>
      <c r="H675" s="5"/>
      <c r="I675" s="5"/>
      <c r="J675" s="5"/>
      <c r="K675" s="5"/>
      <c r="L675" s="5"/>
      <c r="M675" s="79"/>
      <c r="N675" s="79"/>
      <c r="O675" s="5"/>
      <c r="P675" s="79"/>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row>
    <row r="676" spans="1:42" ht="15.75" customHeight="1">
      <c r="A676" s="5"/>
      <c r="B676" s="5"/>
      <c r="C676" s="5"/>
      <c r="D676" s="79"/>
      <c r="E676" s="5"/>
      <c r="F676" s="5"/>
      <c r="G676" s="5"/>
      <c r="H676" s="5"/>
      <c r="I676" s="5"/>
      <c r="J676" s="5"/>
      <c r="K676" s="5"/>
      <c r="L676" s="5"/>
      <c r="M676" s="79"/>
      <c r="N676" s="79"/>
      <c r="O676" s="5"/>
      <c r="P676" s="79"/>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row>
    <row r="677" spans="1:42" ht="15.75" customHeight="1">
      <c r="A677" s="5"/>
      <c r="B677" s="5"/>
      <c r="C677" s="5"/>
      <c r="D677" s="79"/>
      <c r="E677" s="5"/>
      <c r="F677" s="5"/>
      <c r="G677" s="5"/>
      <c r="H677" s="5"/>
      <c r="I677" s="5"/>
      <c r="J677" s="5"/>
      <c r="K677" s="5"/>
      <c r="L677" s="5"/>
      <c r="M677" s="79"/>
      <c r="N677" s="79"/>
      <c r="O677" s="5"/>
      <c r="P677" s="79"/>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row>
    <row r="678" spans="1:42" ht="15.75" customHeight="1">
      <c r="A678" s="5"/>
      <c r="B678" s="5"/>
      <c r="C678" s="5"/>
      <c r="D678" s="79"/>
      <c r="E678" s="5"/>
      <c r="F678" s="5"/>
      <c r="G678" s="5"/>
      <c r="H678" s="5"/>
      <c r="I678" s="5"/>
      <c r="J678" s="5"/>
      <c r="K678" s="5"/>
      <c r="L678" s="5"/>
      <c r="M678" s="79"/>
      <c r="N678" s="79"/>
      <c r="O678" s="5"/>
      <c r="P678" s="79"/>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row>
    <row r="679" spans="1:42" ht="15.75" customHeight="1">
      <c r="A679" s="5"/>
      <c r="B679" s="5"/>
      <c r="C679" s="5"/>
      <c r="D679" s="79"/>
      <c r="E679" s="5"/>
      <c r="F679" s="5"/>
      <c r="G679" s="5"/>
      <c r="H679" s="5"/>
      <c r="I679" s="5"/>
      <c r="J679" s="5"/>
      <c r="K679" s="5"/>
      <c r="L679" s="5"/>
      <c r="M679" s="79"/>
      <c r="N679" s="79"/>
      <c r="O679" s="5"/>
      <c r="P679" s="79"/>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row>
    <row r="680" spans="1:42" ht="15.75" customHeight="1">
      <c r="A680" s="5"/>
      <c r="B680" s="5"/>
      <c r="C680" s="5"/>
      <c r="D680" s="79"/>
      <c r="E680" s="5"/>
      <c r="F680" s="5"/>
      <c r="G680" s="5"/>
      <c r="H680" s="5"/>
      <c r="I680" s="5"/>
      <c r="J680" s="5"/>
      <c r="K680" s="5"/>
      <c r="L680" s="5"/>
      <c r="M680" s="79"/>
      <c r="N680" s="79"/>
      <c r="O680" s="5"/>
      <c r="P680" s="79"/>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row>
    <row r="681" spans="1:42" ht="15.75" customHeight="1">
      <c r="A681" s="5"/>
      <c r="B681" s="5"/>
      <c r="C681" s="5"/>
      <c r="D681" s="79"/>
      <c r="E681" s="5"/>
      <c r="F681" s="5"/>
      <c r="G681" s="5"/>
      <c r="H681" s="5"/>
      <c r="I681" s="5"/>
      <c r="J681" s="5"/>
      <c r="K681" s="5"/>
      <c r="L681" s="5"/>
      <c r="M681" s="79"/>
      <c r="N681" s="79"/>
      <c r="O681" s="5"/>
      <c r="P681" s="79"/>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row>
    <row r="682" spans="1:42" ht="15.75" customHeight="1">
      <c r="A682" s="5"/>
      <c r="B682" s="5"/>
      <c r="C682" s="5"/>
      <c r="D682" s="79"/>
      <c r="E682" s="5"/>
      <c r="F682" s="5"/>
      <c r="G682" s="5"/>
      <c r="H682" s="5"/>
      <c r="I682" s="5"/>
      <c r="J682" s="5"/>
      <c r="K682" s="5"/>
      <c r="L682" s="5"/>
      <c r="M682" s="79"/>
      <c r="N682" s="79"/>
      <c r="O682" s="5"/>
      <c r="P682" s="79"/>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row>
    <row r="683" spans="1:42" ht="15.75" customHeight="1">
      <c r="A683" s="5"/>
      <c r="B683" s="5"/>
      <c r="C683" s="5"/>
      <c r="D683" s="79"/>
      <c r="E683" s="5"/>
      <c r="F683" s="5"/>
      <c r="G683" s="5"/>
      <c r="H683" s="5"/>
      <c r="I683" s="5"/>
      <c r="J683" s="5"/>
      <c r="K683" s="5"/>
      <c r="L683" s="5"/>
      <c r="M683" s="79"/>
      <c r="N683" s="79"/>
      <c r="O683" s="5"/>
      <c r="P683" s="79"/>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row>
    <row r="684" spans="1:42" ht="15.75" customHeight="1">
      <c r="A684" s="5"/>
      <c r="B684" s="5"/>
      <c r="C684" s="5"/>
      <c r="D684" s="79"/>
      <c r="E684" s="5"/>
      <c r="F684" s="5"/>
      <c r="G684" s="5"/>
      <c r="H684" s="5"/>
      <c r="I684" s="5"/>
      <c r="J684" s="5"/>
      <c r="K684" s="5"/>
      <c r="L684" s="5"/>
      <c r="M684" s="79"/>
      <c r="N684" s="79"/>
      <c r="O684" s="5"/>
      <c r="P684" s="79"/>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row>
    <row r="685" spans="1:42" ht="15.75" customHeight="1">
      <c r="A685" s="5"/>
      <c r="B685" s="5"/>
      <c r="C685" s="5"/>
      <c r="D685" s="79"/>
      <c r="E685" s="5"/>
      <c r="F685" s="5"/>
      <c r="G685" s="5"/>
      <c r="H685" s="5"/>
      <c r="I685" s="5"/>
      <c r="J685" s="5"/>
      <c r="K685" s="5"/>
      <c r="L685" s="5"/>
      <c r="M685" s="79"/>
      <c r="N685" s="79"/>
      <c r="O685" s="5"/>
      <c r="P685" s="79"/>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row>
    <row r="686" spans="1:42" ht="15.75" customHeight="1">
      <c r="A686" s="5"/>
      <c r="B686" s="5"/>
      <c r="C686" s="5"/>
      <c r="D686" s="79"/>
      <c r="E686" s="5"/>
      <c r="F686" s="5"/>
      <c r="G686" s="5"/>
      <c r="H686" s="5"/>
      <c r="I686" s="5"/>
      <c r="J686" s="5"/>
      <c r="K686" s="5"/>
      <c r="L686" s="5"/>
      <c r="M686" s="79"/>
      <c r="N686" s="79"/>
      <c r="O686" s="5"/>
      <c r="P686" s="79"/>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row>
    <row r="687" spans="1:42" ht="15.75" customHeight="1">
      <c r="A687" s="5"/>
      <c r="B687" s="5"/>
      <c r="C687" s="5"/>
      <c r="D687" s="79"/>
      <c r="E687" s="5"/>
      <c r="F687" s="5"/>
      <c r="G687" s="5"/>
      <c r="H687" s="5"/>
      <c r="I687" s="5"/>
      <c r="J687" s="5"/>
      <c r="K687" s="5"/>
      <c r="L687" s="5"/>
      <c r="M687" s="79"/>
      <c r="N687" s="79"/>
      <c r="O687" s="5"/>
      <c r="P687" s="79"/>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row>
    <row r="688" spans="1:42" ht="15.75" customHeight="1">
      <c r="A688" s="5"/>
      <c r="B688" s="5"/>
      <c r="C688" s="5"/>
      <c r="D688" s="79"/>
      <c r="E688" s="5"/>
      <c r="F688" s="5"/>
      <c r="G688" s="5"/>
      <c r="H688" s="5"/>
      <c r="I688" s="5"/>
      <c r="J688" s="5"/>
      <c r="K688" s="5"/>
      <c r="L688" s="5"/>
      <c r="M688" s="79"/>
      <c r="N688" s="79"/>
      <c r="O688" s="5"/>
      <c r="P688" s="79"/>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row>
    <row r="689" spans="1:42" ht="15.75" customHeight="1">
      <c r="A689" s="5"/>
      <c r="B689" s="5"/>
      <c r="C689" s="5"/>
      <c r="D689" s="79"/>
      <c r="E689" s="5"/>
      <c r="F689" s="5"/>
      <c r="G689" s="5"/>
      <c r="H689" s="5"/>
      <c r="I689" s="5"/>
      <c r="J689" s="5"/>
      <c r="K689" s="5"/>
      <c r="L689" s="5"/>
      <c r="M689" s="79"/>
      <c r="N689" s="79"/>
      <c r="O689" s="5"/>
      <c r="P689" s="79"/>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row>
    <row r="690" spans="1:42" ht="15.75" customHeight="1">
      <c r="A690" s="5"/>
      <c r="B690" s="5"/>
      <c r="C690" s="5"/>
      <c r="D690" s="79"/>
      <c r="E690" s="5"/>
      <c r="F690" s="5"/>
      <c r="G690" s="5"/>
      <c r="H690" s="5"/>
      <c r="I690" s="5"/>
      <c r="J690" s="5"/>
      <c r="K690" s="5"/>
      <c r="L690" s="5"/>
      <c r="M690" s="79"/>
      <c r="N690" s="79"/>
      <c r="O690" s="5"/>
      <c r="P690" s="79"/>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row>
    <row r="691" spans="1:42" ht="15.75" customHeight="1">
      <c r="A691" s="5"/>
      <c r="B691" s="5"/>
      <c r="C691" s="5"/>
      <c r="D691" s="79"/>
      <c r="E691" s="5"/>
      <c r="F691" s="5"/>
      <c r="G691" s="5"/>
      <c r="H691" s="5"/>
      <c r="I691" s="5"/>
      <c r="J691" s="5"/>
      <c r="K691" s="5"/>
      <c r="L691" s="5"/>
      <c r="M691" s="79"/>
      <c r="N691" s="79"/>
      <c r="O691" s="5"/>
      <c r="P691" s="79"/>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row>
    <row r="692" spans="1:42" ht="15.75" customHeight="1">
      <c r="A692" s="5"/>
      <c r="B692" s="5"/>
      <c r="C692" s="5"/>
      <c r="D692" s="79"/>
      <c r="E692" s="5"/>
      <c r="F692" s="5"/>
      <c r="G692" s="5"/>
      <c r="H692" s="5"/>
      <c r="I692" s="5"/>
      <c r="J692" s="5"/>
      <c r="K692" s="5"/>
      <c r="L692" s="5"/>
      <c r="M692" s="79"/>
      <c r="N692" s="79"/>
      <c r="O692" s="5"/>
      <c r="P692" s="79"/>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row>
    <row r="693" spans="1:42" ht="15.75" customHeight="1">
      <c r="A693" s="5"/>
      <c r="B693" s="5"/>
      <c r="C693" s="5"/>
      <c r="D693" s="79"/>
      <c r="E693" s="5"/>
      <c r="F693" s="5"/>
      <c r="G693" s="5"/>
      <c r="H693" s="5"/>
      <c r="I693" s="5"/>
      <c r="J693" s="5"/>
      <c r="K693" s="5"/>
      <c r="L693" s="5"/>
      <c r="M693" s="79"/>
      <c r="N693" s="79"/>
      <c r="O693" s="5"/>
      <c r="P693" s="79"/>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row>
    <row r="694" spans="1:42" ht="15.75" customHeight="1">
      <c r="A694" s="5"/>
      <c r="B694" s="5"/>
      <c r="C694" s="5"/>
      <c r="D694" s="79"/>
      <c r="E694" s="5"/>
      <c r="F694" s="5"/>
      <c r="G694" s="5"/>
      <c r="H694" s="5"/>
      <c r="I694" s="5"/>
      <c r="J694" s="5"/>
      <c r="K694" s="5"/>
      <c r="L694" s="5"/>
      <c r="M694" s="79"/>
      <c r="N694" s="79"/>
      <c r="O694" s="5"/>
      <c r="P694" s="79"/>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row>
    <row r="695" spans="1:42" ht="15.75" customHeight="1">
      <c r="A695" s="5"/>
      <c r="B695" s="5"/>
      <c r="C695" s="5"/>
      <c r="D695" s="79"/>
      <c r="E695" s="5"/>
      <c r="F695" s="5"/>
      <c r="G695" s="5"/>
      <c r="H695" s="5"/>
      <c r="I695" s="5"/>
      <c r="J695" s="5"/>
      <c r="K695" s="5"/>
      <c r="L695" s="5"/>
      <c r="M695" s="79"/>
      <c r="N695" s="79"/>
      <c r="O695" s="5"/>
      <c r="P695" s="79"/>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row>
    <row r="696" spans="1:42" ht="15.75" customHeight="1">
      <c r="A696" s="5"/>
      <c r="B696" s="5"/>
      <c r="C696" s="5"/>
      <c r="D696" s="79"/>
      <c r="E696" s="5"/>
      <c r="F696" s="5"/>
      <c r="G696" s="5"/>
      <c r="H696" s="5"/>
      <c r="I696" s="5"/>
      <c r="J696" s="5"/>
      <c r="K696" s="5"/>
      <c r="L696" s="5"/>
      <c r="M696" s="79"/>
      <c r="N696" s="79"/>
      <c r="O696" s="5"/>
      <c r="P696" s="79"/>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row>
    <row r="697" spans="1:42" ht="15.75" customHeight="1">
      <c r="A697" s="5"/>
      <c r="B697" s="5"/>
      <c r="C697" s="5"/>
      <c r="D697" s="79"/>
      <c r="E697" s="5"/>
      <c r="F697" s="5"/>
      <c r="G697" s="5"/>
      <c r="H697" s="5"/>
      <c r="I697" s="5"/>
      <c r="J697" s="5"/>
      <c r="K697" s="5"/>
      <c r="L697" s="5"/>
      <c r="M697" s="79"/>
      <c r="N697" s="79"/>
      <c r="O697" s="5"/>
      <c r="P697" s="79"/>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row>
    <row r="698" spans="1:42" ht="15.75" customHeight="1">
      <c r="A698" s="5"/>
      <c r="B698" s="5"/>
      <c r="C698" s="5"/>
      <c r="D698" s="79"/>
      <c r="E698" s="5"/>
      <c r="F698" s="5"/>
      <c r="G698" s="5"/>
      <c r="H698" s="5"/>
      <c r="I698" s="5"/>
      <c r="J698" s="5"/>
      <c r="K698" s="5"/>
      <c r="L698" s="5"/>
      <c r="M698" s="79"/>
      <c r="N698" s="79"/>
      <c r="O698" s="5"/>
      <c r="P698" s="79"/>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row>
    <row r="699" spans="1:42" ht="15.75" customHeight="1">
      <c r="A699" s="5"/>
      <c r="B699" s="5"/>
      <c r="C699" s="5"/>
      <c r="D699" s="79"/>
      <c r="E699" s="5"/>
      <c r="F699" s="5"/>
      <c r="G699" s="5"/>
      <c r="H699" s="5"/>
      <c r="I699" s="5"/>
      <c r="J699" s="5"/>
      <c r="K699" s="5"/>
      <c r="L699" s="5"/>
      <c r="M699" s="79"/>
      <c r="N699" s="79"/>
      <c r="O699" s="5"/>
      <c r="P699" s="79"/>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row>
    <row r="700" spans="1:42" ht="15.75" customHeight="1">
      <c r="A700" s="5"/>
      <c r="B700" s="5"/>
      <c r="C700" s="5"/>
      <c r="D700" s="79"/>
      <c r="E700" s="5"/>
      <c r="F700" s="5"/>
      <c r="G700" s="5"/>
      <c r="H700" s="5"/>
      <c r="I700" s="5"/>
      <c r="J700" s="5"/>
      <c r="K700" s="5"/>
      <c r="L700" s="5"/>
      <c r="M700" s="79"/>
      <c r="N700" s="79"/>
      <c r="O700" s="5"/>
      <c r="P700" s="79"/>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row>
    <row r="701" spans="1:42" ht="15.75" customHeight="1">
      <c r="A701" s="5"/>
      <c r="B701" s="5"/>
      <c r="C701" s="5"/>
      <c r="D701" s="79"/>
      <c r="E701" s="5"/>
      <c r="F701" s="5"/>
      <c r="G701" s="5"/>
      <c r="H701" s="5"/>
      <c r="I701" s="5"/>
      <c r="J701" s="5"/>
      <c r="K701" s="5"/>
      <c r="L701" s="5"/>
      <c r="M701" s="79"/>
      <c r="N701" s="79"/>
      <c r="O701" s="5"/>
      <c r="P701" s="79"/>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row>
    <row r="702" spans="1:42" ht="15.75" customHeight="1">
      <c r="A702" s="5"/>
      <c r="B702" s="5"/>
      <c r="C702" s="5"/>
      <c r="D702" s="79"/>
      <c r="E702" s="5"/>
      <c r="F702" s="5"/>
      <c r="G702" s="5"/>
      <c r="H702" s="5"/>
      <c r="I702" s="5"/>
      <c r="J702" s="5"/>
      <c r="K702" s="5"/>
      <c r="L702" s="5"/>
      <c r="M702" s="79"/>
      <c r="N702" s="79"/>
      <c r="O702" s="5"/>
      <c r="P702" s="79"/>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row>
    <row r="703" spans="1:42" ht="15.75" customHeight="1">
      <c r="A703" s="5"/>
      <c r="B703" s="5"/>
      <c r="C703" s="5"/>
      <c r="D703" s="79"/>
      <c r="E703" s="5"/>
      <c r="F703" s="5"/>
      <c r="G703" s="5"/>
      <c r="H703" s="5"/>
      <c r="I703" s="5"/>
      <c r="J703" s="5"/>
      <c r="K703" s="5"/>
      <c r="L703" s="5"/>
      <c r="M703" s="79"/>
      <c r="N703" s="79"/>
      <c r="O703" s="5"/>
      <c r="P703" s="79"/>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row>
    <row r="704" spans="1:42" ht="15.75" customHeight="1">
      <c r="A704" s="5"/>
      <c r="B704" s="5"/>
      <c r="C704" s="5"/>
      <c r="D704" s="79"/>
      <c r="E704" s="5"/>
      <c r="F704" s="5"/>
      <c r="G704" s="5"/>
      <c r="H704" s="5"/>
      <c r="I704" s="5"/>
      <c r="J704" s="5"/>
      <c r="K704" s="5"/>
      <c r="L704" s="5"/>
      <c r="M704" s="79"/>
      <c r="N704" s="79"/>
      <c r="O704" s="5"/>
      <c r="P704" s="79"/>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row>
    <row r="705" spans="1:42" ht="15.75" customHeight="1">
      <c r="A705" s="5"/>
      <c r="B705" s="5"/>
      <c r="C705" s="5"/>
      <c r="D705" s="79"/>
      <c r="E705" s="5"/>
      <c r="F705" s="5"/>
      <c r="G705" s="5"/>
      <c r="H705" s="5"/>
      <c r="I705" s="5"/>
      <c r="J705" s="5"/>
      <c r="K705" s="5"/>
      <c r="L705" s="5"/>
      <c r="M705" s="79"/>
      <c r="N705" s="79"/>
      <c r="O705" s="5"/>
      <c r="P705" s="79"/>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row>
    <row r="706" spans="1:42" ht="15.75" customHeight="1">
      <c r="A706" s="5"/>
      <c r="B706" s="5"/>
      <c r="C706" s="5"/>
      <c r="D706" s="79"/>
      <c r="E706" s="5"/>
      <c r="F706" s="5"/>
      <c r="G706" s="5"/>
      <c r="H706" s="5"/>
      <c r="I706" s="5"/>
      <c r="J706" s="5"/>
      <c r="K706" s="5"/>
      <c r="L706" s="5"/>
      <c r="M706" s="79"/>
      <c r="N706" s="79"/>
      <c r="O706" s="5"/>
      <c r="P706" s="79"/>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row>
    <row r="707" spans="1:42" ht="15.75" customHeight="1">
      <c r="A707" s="5"/>
      <c r="B707" s="5"/>
      <c r="C707" s="5"/>
      <c r="D707" s="79"/>
      <c r="E707" s="5"/>
      <c r="F707" s="5"/>
      <c r="G707" s="5"/>
      <c r="H707" s="5"/>
      <c r="I707" s="5"/>
      <c r="J707" s="5"/>
      <c r="K707" s="5"/>
      <c r="L707" s="5"/>
      <c r="M707" s="79"/>
      <c r="N707" s="79"/>
      <c r="O707" s="5"/>
      <c r="P707" s="79"/>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row>
    <row r="708" spans="1:42" ht="15.75" customHeight="1">
      <c r="A708" s="5"/>
      <c r="B708" s="5"/>
      <c r="C708" s="5"/>
      <c r="D708" s="79"/>
      <c r="E708" s="5"/>
      <c r="F708" s="5"/>
      <c r="G708" s="5"/>
      <c r="H708" s="5"/>
      <c r="I708" s="5"/>
      <c r="J708" s="5"/>
      <c r="K708" s="5"/>
      <c r="L708" s="5"/>
      <c r="M708" s="79"/>
      <c r="N708" s="79"/>
      <c r="O708" s="5"/>
      <c r="P708" s="79"/>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row>
    <row r="709" spans="1:42" ht="15.75" customHeight="1">
      <c r="A709" s="5"/>
      <c r="B709" s="5"/>
      <c r="C709" s="5"/>
      <c r="D709" s="79"/>
      <c r="E709" s="5"/>
      <c r="F709" s="5"/>
      <c r="G709" s="5"/>
      <c r="H709" s="5"/>
      <c r="I709" s="5"/>
      <c r="J709" s="5"/>
      <c r="K709" s="5"/>
      <c r="L709" s="5"/>
      <c r="M709" s="79"/>
      <c r="N709" s="79"/>
      <c r="O709" s="5"/>
      <c r="P709" s="79"/>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row>
    <row r="710" spans="1:42" ht="15.75" customHeight="1">
      <c r="A710" s="5"/>
      <c r="B710" s="5"/>
      <c r="C710" s="5"/>
      <c r="D710" s="79"/>
      <c r="E710" s="5"/>
      <c r="F710" s="5"/>
      <c r="G710" s="5"/>
      <c r="H710" s="5"/>
      <c r="I710" s="5"/>
      <c r="J710" s="5"/>
      <c r="K710" s="5"/>
      <c r="L710" s="5"/>
      <c r="M710" s="79"/>
      <c r="N710" s="79"/>
      <c r="O710" s="5"/>
      <c r="P710" s="79"/>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row>
    <row r="711" spans="1:42" ht="15.75" customHeight="1">
      <c r="A711" s="5"/>
      <c r="B711" s="5"/>
      <c r="C711" s="5"/>
      <c r="D711" s="79"/>
      <c r="E711" s="5"/>
      <c r="F711" s="5"/>
      <c r="G711" s="5"/>
      <c r="H711" s="5"/>
      <c r="I711" s="5"/>
      <c r="J711" s="5"/>
      <c r="K711" s="5"/>
      <c r="L711" s="5"/>
      <c r="M711" s="79"/>
      <c r="N711" s="79"/>
      <c r="O711" s="5"/>
      <c r="P711" s="79"/>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row>
    <row r="712" spans="1:42" ht="15.75" customHeight="1">
      <c r="A712" s="5"/>
      <c r="B712" s="5"/>
      <c r="C712" s="5"/>
      <c r="D712" s="79"/>
      <c r="E712" s="5"/>
      <c r="F712" s="5"/>
      <c r="G712" s="5"/>
      <c r="H712" s="5"/>
      <c r="I712" s="5"/>
      <c r="J712" s="5"/>
      <c r="K712" s="5"/>
      <c r="L712" s="5"/>
      <c r="M712" s="79"/>
      <c r="N712" s="79"/>
      <c r="O712" s="5"/>
      <c r="P712" s="79"/>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row>
    <row r="713" spans="1:42" ht="15.75" customHeight="1">
      <c r="A713" s="5"/>
      <c r="B713" s="5"/>
      <c r="C713" s="5"/>
      <c r="D713" s="79"/>
      <c r="E713" s="5"/>
      <c r="F713" s="5"/>
      <c r="G713" s="5"/>
      <c r="H713" s="5"/>
      <c r="I713" s="5"/>
      <c r="J713" s="5"/>
      <c r="K713" s="5"/>
      <c r="L713" s="5"/>
      <c r="M713" s="79"/>
      <c r="N713" s="79"/>
      <c r="O713" s="5"/>
      <c r="P713" s="79"/>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row>
    <row r="714" spans="1:42" ht="15.75" customHeight="1">
      <c r="A714" s="5"/>
      <c r="B714" s="5"/>
      <c r="C714" s="5"/>
      <c r="D714" s="79"/>
      <c r="E714" s="5"/>
      <c r="F714" s="5"/>
      <c r="G714" s="5"/>
      <c r="H714" s="5"/>
      <c r="I714" s="5"/>
      <c r="J714" s="5"/>
      <c r="K714" s="5"/>
      <c r="L714" s="5"/>
      <c r="M714" s="79"/>
      <c r="N714" s="79"/>
      <c r="O714" s="5"/>
      <c r="P714" s="79"/>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row>
    <row r="715" spans="1:42" ht="15.75" customHeight="1">
      <c r="A715" s="5"/>
      <c r="B715" s="5"/>
      <c r="C715" s="5"/>
      <c r="D715" s="79"/>
      <c r="E715" s="5"/>
      <c r="F715" s="5"/>
      <c r="G715" s="5"/>
      <c r="H715" s="5"/>
      <c r="I715" s="5"/>
      <c r="J715" s="5"/>
      <c r="K715" s="5"/>
      <c r="L715" s="5"/>
      <c r="M715" s="79"/>
      <c r="N715" s="79"/>
      <c r="O715" s="5"/>
      <c r="P715" s="79"/>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row>
    <row r="716" spans="1:42" ht="15.75" customHeight="1">
      <c r="A716" s="5"/>
      <c r="B716" s="5"/>
      <c r="C716" s="5"/>
      <c r="D716" s="79"/>
      <c r="E716" s="5"/>
      <c r="F716" s="5"/>
      <c r="G716" s="5"/>
      <c r="H716" s="5"/>
      <c r="I716" s="5"/>
      <c r="J716" s="5"/>
      <c r="K716" s="5"/>
      <c r="L716" s="5"/>
      <c r="M716" s="79"/>
      <c r="N716" s="79"/>
      <c r="O716" s="5"/>
      <c r="P716" s="79"/>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row>
    <row r="717" spans="1:42" ht="15.75" customHeight="1">
      <c r="A717" s="5"/>
      <c r="B717" s="5"/>
      <c r="C717" s="5"/>
      <c r="D717" s="79"/>
      <c r="E717" s="5"/>
      <c r="F717" s="5"/>
      <c r="G717" s="5"/>
      <c r="H717" s="5"/>
      <c r="I717" s="5"/>
      <c r="J717" s="5"/>
      <c r="K717" s="5"/>
      <c r="L717" s="5"/>
      <c r="M717" s="79"/>
      <c r="N717" s="79"/>
      <c r="O717" s="5"/>
      <c r="P717" s="79"/>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row>
    <row r="718" spans="1:42" ht="15.75" customHeight="1">
      <c r="A718" s="5"/>
      <c r="B718" s="5"/>
      <c r="C718" s="5"/>
      <c r="D718" s="79"/>
      <c r="E718" s="5"/>
      <c r="F718" s="5"/>
      <c r="G718" s="5"/>
      <c r="H718" s="5"/>
      <c r="I718" s="5"/>
      <c r="J718" s="5"/>
      <c r="K718" s="5"/>
      <c r="L718" s="5"/>
      <c r="M718" s="79"/>
      <c r="N718" s="79"/>
      <c r="O718" s="5"/>
      <c r="P718" s="79"/>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row>
    <row r="719" spans="1:42" ht="15.75" customHeight="1">
      <c r="A719" s="5"/>
      <c r="B719" s="5"/>
      <c r="C719" s="5"/>
      <c r="D719" s="79"/>
      <c r="E719" s="5"/>
      <c r="F719" s="5"/>
      <c r="G719" s="5"/>
      <c r="H719" s="5"/>
      <c r="I719" s="5"/>
      <c r="J719" s="5"/>
      <c r="K719" s="5"/>
      <c r="L719" s="5"/>
      <c r="M719" s="79"/>
      <c r="N719" s="79"/>
      <c r="O719" s="5"/>
      <c r="P719" s="79"/>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row>
    <row r="720" spans="1:42" ht="15.75" customHeight="1">
      <c r="A720" s="5"/>
      <c r="B720" s="5"/>
      <c r="C720" s="5"/>
      <c r="D720" s="79"/>
      <c r="E720" s="5"/>
      <c r="F720" s="5"/>
      <c r="G720" s="5"/>
      <c r="H720" s="5"/>
      <c r="I720" s="5"/>
      <c r="J720" s="5"/>
      <c r="K720" s="5"/>
      <c r="L720" s="5"/>
      <c r="M720" s="79"/>
      <c r="N720" s="79"/>
      <c r="O720" s="5"/>
      <c r="P720" s="79"/>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row>
    <row r="721" spans="1:42" ht="15.75" customHeight="1">
      <c r="A721" s="5"/>
      <c r="B721" s="5"/>
      <c r="C721" s="5"/>
      <c r="D721" s="79"/>
      <c r="E721" s="5"/>
      <c r="F721" s="5"/>
      <c r="G721" s="5"/>
      <c r="H721" s="5"/>
      <c r="I721" s="5"/>
      <c r="J721" s="5"/>
      <c r="K721" s="5"/>
      <c r="L721" s="5"/>
      <c r="M721" s="79"/>
      <c r="N721" s="79"/>
      <c r="O721" s="5"/>
      <c r="P721" s="79"/>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row>
    <row r="722" spans="1:42" ht="15.75" customHeight="1">
      <c r="A722" s="5"/>
      <c r="B722" s="5"/>
      <c r="C722" s="5"/>
      <c r="D722" s="79"/>
      <c r="E722" s="5"/>
      <c r="F722" s="5"/>
      <c r="G722" s="5"/>
      <c r="H722" s="5"/>
      <c r="I722" s="5"/>
      <c r="J722" s="5"/>
      <c r="K722" s="5"/>
      <c r="L722" s="5"/>
      <c r="M722" s="79"/>
      <c r="N722" s="79"/>
      <c r="O722" s="5"/>
      <c r="P722" s="79"/>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row>
    <row r="723" spans="1:42" ht="15.75" customHeight="1">
      <c r="A723" s="5"/>
      <c r="B723" s="5"/>
      <c r="C723" s="5"/>
      <c r="D723" s="79"/>
      <c r="E723" s="5"/>
      <c r="F723" s="5"/>
      <c r="G723" s="5"/>
      <c r="H723" s="5"/>
      <c r="I723" s="5"/>
      <c r="J723" s="5"/>
      <c r="K723" s="5"/>
      <c r="L723" s="5"/>
      <c r="M723" s="79"/>
      <c r="N723" s="79"/>
      <c r="O723" s="5"/>
      <c r="P723" s="79"/>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row>
    <row r="724" spans="1:42" ht="15.75" customHeight="1">
      <c r="A724" s="5"/>
      <c r="B724" s="5"/>
      <c r="C724" s="5"/>
      <c r="D724" s="79"/>
      <c r="E724" s="5"/>
      <c r="F724" s="5"/>
      <c r="G724" s="5"/>
      <c r="H724" s="5"/>
      <c r="I724" s="5"/>
      <c r="J724" s="5"/>
      <c r="K724" s="5"/>
      <c r="L724" s="5"/>
      <c r="M724" s="79"/>
      <c r="N724" s="79"/>
      <c r="O724" s="5"/>
      <c r="P724" s="79"/>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row>
    <row r="725" spans="1:42" ht="15.75" customHeight="1">
      <c r="A725" s="5"/>
      <c r="B725" s="5"/>
      <c r="C725" s="5"/>
      <c r="D725" s="79"/>
      <c r="E725" s="5"/>
      <c r="F725" s="5"/>
      <c r="G725" s="5"/>
      <c r="H725" s="5"/>
      <c r="I725" s="5"/>
      <c r="J725" s="5"/>
      <c r="K725" s="5"/>
      <c r="L725" s="5"/>
      <c r="M725" s="79"/>
      <c r="N725" s="79"/>
      <c r="O725" s="5"/>
      <c r="P725" s="79"/>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row>
    <row r="726" spans="1:42" ht="15.75" customHeight="1">
      <c r="A726" s="5"/>
      <c r="B726" s="5"/>
      <c r="C726" s="5"/>
      <c r="D726" s="79"/>
      <c r="E726" s="5"/>
      <c r="F726" s="5"/>
      <c r="G726" s="5"/>
      <c r="H726" s="5"/>
      <c r="I726" s="5"/>
      <c r="J726" s="5"/>
      <c r="K726" s="5"/>
      <c r="L726" s="5"/>
      <c r="M726" s="79"/>
      <c r="N726" s="79"/>
      <c r="O726" s="5"/>
      <c r="P726" s="79"/>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row>
    <row r="727" spans="1:42" ht="15.75" customHeight="1">
      <c r="A727" s="5"/>
      <c r="B727" s="5"/>
      <c r="C727" s="5"/>
      <c r="D727" s="79"/>
      <c r="E727" s="5"/>
      <c r="F727" s="5"/>
      <c r="G727" s="5"/>
      <c r="H727" s="5"/>
      <c r="I727" s="5"/>
      <c r="J727" s="5"/>
      <c r="K727" s="5"/>
      <c r="L727" s="5"/>
      <c r="M727" s="79"/>
      <c r="N727" s="79"/>
      <c r="O727" s="5"/>
      <c r="P727" s="79"/>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row>
    <row r="728" spans="1:42" ht="15.75" customHeight="1">
      <c r="A728" s="5"/>
      <c r="B728" s="5"/>
      <c r="C728" s="5"/>
      <c r="D728" s="79"/>
      <c r="E728" s="5"/>
      <c r="F728" s="5"/>
      <c r="G728" s="5"/>
      <c r="H728" s="5"/>
      <c r="I728" s="5"/>
      <c r="J728" s="5"/>
      <c r="K728" s="5"/>
      <c r="L728" s="5"/>
      <c r="M728" s="79"/>
      <c r="N728" s="79"/>
      <c r="O728" s="5"/>
      <c r="P728" s="79"/>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row>
    <row r="729" spans="1:42" ht="15.75" customHeight="1">
      <c r="A729" s="5"/>
      <c r="B729" s="5"/>
      <c r="C729" s="5"/>
      <c r="D729" s="79"/>
      <c r="E729" s="5"/>
      <c r="F729" s="5"/>
      <c r="G729" s="5"/>
      <c r="H729" s="5"/>
      <c r="I729" s="5"/>
      <c r="J729" s="5"/>
      <c r="K729" s="5"/>
      <c r="L729" s="5"/>
      <c r="M729" s="79"/>
      <c r="N729" s="79"/>
      <c r="O729" s="5"/>
      <c r="P729" s="79"/>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row>
    <row r="730" spans="1:42" ht="15.75" customHeight="1">
      <c r="A730" s="5"/>
      <c r="B730" s="5"/>
      <c r="C730" s="5"/>
      <c r="D730" s="79"/>
      <c r="E730" s="5"/>
      <c r="F730" s="5"/>
      <c r="G730" s="5"/>
      <c r="H730" s="5"/>
      <c r="I730" s="5"/>
      <c r="J730" s="5"/>
      <c r="K730" s="5"/>
      <c r="L730" s="5"/>
      <c r="M730" s="79"/>
      <c r="N730" s="79"/>
      <c r="O730" s="5"/>
      <c r="P730" s="79"/>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row>
    <row r="731" spans="1:42" ht="15.75" customHeight="1">
      <c r="A731" s="5"/>
      <c r="B731" s="5"/>
      <c r="C731" s="5"/>
      <c r="D731" s="79"/>
      <c r="E731" s="5"/>
      <c r="F731" s="5"/>
      <c r="G731" s="5"/>
      <c r="H731" s="5"/>
      <c r="I731" s="5"/>
      <c r="J731" s="5"/>
      <c r="K731" s="5"/>
      <c r="L731" s="5"/>
      <c r="M731" s="79"/>
      <c r="N731" s="79"/>
      <c r="O731" s="5"/>
      <c r="P731" s="79"/>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row>
    <row r="732" spans="1:42" ht="15.75" customHeight="1">
      <c r="A732" s="5"/>
      <c r="B732" s="5"/>
      <c r="C732" s="5"/>
      <c r="D732" s="79"/>
      <c r="E732" s="5"/>
      <c r="F732" s="5"/>
      <c r="G732" s="5"/>
      <c r="H732" s="5"/>
      <c r="I732" s="5"/>
      <c r="J732" s="5"/>
      <c r="K732" s="5"/>
      <c r="L732" s="5"/>
      <c r="M732" s="79"/>
      <c r="N732" s="79"/>
      <c r="O732" s="5"/>
      <c r="P732" s="79"/>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row>
    <row r="733" spans="1:42" ht="15.75" customHeight="1">
      <c r="A733" s="5"/>
      <c r="B733" s="5"/>
      <c r="C733" s="5"/>
      <c r="D733" s="79"/>
      <c r="E733" s="5"/>
      <c r="F733" s="5"/>
      <c r="G733" s="5"/>
      <c r="H733" s="5"/>
      <c r="I733" s="5"/>
      <c r="J733" s="5"/>
      <c r="K733" s="5"/>
      <c r="L733" s="5"/>
      <c r="M733" s="79"/>
      <c r="N733" s="79"/>
      <c r="O733" s="5"/>
      <c r="P733" s="79"/>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row>
    <row r="734" spans="1:42" ht="15.75" customHeight="1">
      <c r="A734" s="5"/>
      <c r="B734" s="5"/>
      <c r="C734" s="5"/>
      <c r="D734" s="79"/>
      <c r="E734" s="5"/>
      <c r="F734" s="5"/>
      <c r="G734" s="5"/>
      <c r="H734" s="5"/>
      <c r="I734" s="5"/>
      <c r="J734" s="5"/>
      <c r="K734" s="5"/>
      <c r="L734" s="5"/>
      <c r="M734" s="79"/>
      <c r="N734" s="79"/>
      <c r="O734" s="5"/>
      <c r="P734" s="79"/>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row>
    <row r="735" spans="1:42" ht="15.75" customHeight="1">
      <c r="A735" s="5"/>
      <c r="B735" s="5"/>
      <c r="C735" s="5"/>
      <c r="D735" s="79"/>
      <c r="E735" s="5"/>
      <c r="F735" s="5"/>
      <c r="G735" s="5"/>
      <c r="H735" s="5"/>
      <c r="I735" s="5"/>
      <c r="J735" s="5"/>
      <c r="K735" s="5"/>
      <c r="L735" s="5"/>
      <c r="M735" s="79"/>
      <c r="N735" s="79"/>
      <c r="O735" s="5"/>
      <c r="P735" s="79"/>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row>
    <row r="736" spans="1:42" ht="15.75" customHeight="1">
      <c r="A736" s="5"/>
      <c r="B736" s="5"/>
      <c r="C736" s="5"/>
      <c r="D736" s="79"/>
      <c r="E736" s="5"/>
      <c r="F736" s="5"/>
      <c r="G736" s="5"/>
      <c r="H736" s="5"/>
      <c r="I736" s="5"/>
      <c r="J736" s="5"/>
      <c r="K736" s="5"/>
      <c r="L736" s="5"/>
      <c r="M736" s="79"/>
      <c r="N736" s="79"/>
      <c r="O736" s="5"/>
      <c r="P736" s="79"/>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row>
    <row r="737" spans="1:42" ht="15.75" customHeight="1">
      <c r="A737" s="5"/>
      <c r="B737" s="5"/>
      <c r="C737" s="5"/>
      <c r="D737" s="79"/>
      <c r="E737" s="5"/>
      <c r="F737" s="5"/>
      <c r="G737" s="5"/>
      <c r="H737" s="5"/>
      <c r="I737" s="5"/>
      <c r="J737" s="5"/>
      <c r="K737" s="5"/>
      <c r="L737" s="5"/>
      <c r="M737" s="79"/>
      <c r="N737" s="79"/>
      <c r="O737" s="5"/>
      <c r="P737" s="79"/>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row>
    <row r="738" spans="1:42" ht="15.75" customHeight="1">
      <c r="A738" s="5"/>
      <c r="B738" s="5"/>
      <c r="C738" s="5"/>
      <c r="D738" s="79"/>
      <c r="E738" s="5"/>
      <c r="F738" s="5"/>
      <c r="G738" s="5"/>
      <c r="H738" s="5"/>
      <c r="I738" s="5"/>
      <c r="J738" s="5"/>
      <c r="K738" s="5"/>
      <c r="L738" s="5"/>
      <c r="M738" s="79"/>
      <c r="N738" s="79"/>
      <c r="O738" s="5"/>
      <c r="P738" s="79"/>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row>
    <row r="739" spans="1:42" ht="15.75" customHeight="1">
      <c r="A739" s="5"/>
      <c r="B739" s="5"/>
      <c r="C739" s="5"/>
      <c r="D739" s="79"/>
      <c r="E739" s="5"/>
      <c r="F739" s="5"/>
      <c r="G739" s="5"/>
      <c r="H739" s="5"/>
      <c r="I739" s="5"/>
      <c r="J739" s="5"/>
      <c r="K739" s="5"/>
      <c r="L739" s="5"/>
      <c r="M739" s="79"/>
      <c r="N739" s="79"/>
      <c r="O739" s="5"/>
      <c r="P739" s="79"/>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row>
    <row r="740" spans="1:42" ht="15.75" customHeight="1">
      <c r="A740" s="5"/>
      <c r="B740" s="5"/>
      <c r="C740" s="5"/>
      <c r="D740" s="79"/>
      <c r="E740" s="5"/>
      <c r="F740" s="5"/>
      <c r="G740" s="5"/>
      <c r="H740" s="5"/>
      <c r="I740" s="5"/>
      <c r="J740" s="5"/>
      <c r="K740" s="5"/>
      <c r="L740" s="5"/>
      <c r="M740" s="79"/>
      <c r="N740" s="79"/>
      <c r="O740" s="5"/>
      <c r="P740" s="79"/>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row>
    <row r="741" spans="1:42" ht="15.75" customHeight="1">
      <c r="A741" s="5"/>
      <c r="B741" s="5"/>
      <c r="C741" s="5"/>
      <c r="D741" s="79"/>
      <c r="E741" s="5"/>
      <c r="F741" s="5"/>
      <c r="G741" s="5"/>
      <c r="H741" s="5"/>
      <c r="I741" s="5"/>
      <c r="J741" s="5"/>
      <c r="K741" s="5"/>
      <c r="L741" s="5"/>
      <c r="M741" s="79"/>
      <c r="N741" s="79"/>
      <c r="O741" s="5"/>
      <c r="P741" s="79"/>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row>
    <row r="742" spans="1:42" ht="15.75" customHeight="1">
      <c r="A742" s="5"/>
      <c r="B742" s="5"/>
      <c r="C742" s="5"/>
      <c r="D742" s="79"/>
      <c r="E742" s="5"/>
      <c r="F742" s="5"/>
      <c r="G742" s="5"/>
      <c r="H742" s="5"/>
      <c r="I742" s="5"/>
      <c r="J742" s="5"/>
      <c r="K742" s="5"/>
      <c r="L742" s="5"/>
      <c r="M742" s="79"/>
      <c r="N742" s="79"/>
      <c r="O742" s="5"/>
      <c r="P742" s="79"/>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row>
    <row r="743" spans="1:42" ht="15.75" customHeight="1">
      <c r="A743" s="5"/>
      <c r="B743" s="5"/>
      <c r="C743" s="5"/>
      <c r="D743" s="79"/>
      <c r="E743" s="5"/>
      <c r="F743" s="5"/>
      <c r="G743" s="5"/>
      <c r="H743" s="5"/>
      <c r="I743" s="5"/>
      <c r="J743" s="5"/>
      <c r="K743" s="5"/>
      <c r="L743" s="5"/>
      <c r="M743" s="79"/>
      <c r="N743" s="79"/>
      <c r="O743" s="5"/>
      <c r="P743" s="79"/>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row>
    <row r="744" spans="1:42" ht="15.75" customHeight="1">
      <c r="A744" s="5"/>
      <c r="B744" s="5"/>
      <c r="C744" s="5"/>
      <c r="D744" s="79"/>
      <c r="E744" s="5"/>
      <c r="F744" s="5"/>
      <c r="G744" s="5"/>
      <c r="H744" s="5"/>
      <c r="I744" s="5"/>
      <c r="J744" s="5"/>
      <c r="K744" s="5"/>
      <c r="L744" s="5"/>
      <c r="M744" s="79"/>
      <c r="N744" s="79"/>
      <c r="O744" s="5"/>
      <c r="P744" s="79"/>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row>
    <row r="745" spans="1:42" ht="15.75" customHeight="1">
      <c r="A745" s="5"/>
      <c r="B745" s="5"/>
      <c r="C745" s="5"/>
      <c r="D745" s="79"/>
      <c r="E745" s="5"/>
      <c r="F745" s="5"/>
      <c r="G745" s="5"/>
      <c r="H745" s="5"/>
      <c r="I745" s="5"/>
      <c r="J745" s="5"/>
      <c r="K745" s="5"/>
      <c r="L745" s="5"/>
      <c r="M745" s="79"/>
      <c r="N745" s="79"/>
      <c r="O745" s="5"/>
      <c r="P745" s="79"/>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row>
    <row r="746" spans="1:42" ht="15.75" customHeight="1">
      <c r="A746" s="5"/>
      <c r="B746" s="5"/>
      <c r="C746" s="5"/>
      <c r="D746" s="79"/>
      <c r="E746" s="5"/>
      <c r="F746" s="5"/>
      <c r="G746" s="5"/>
      <c r="H746" s="5"/>
      <c r="I746" s="5"/>
      <c r="J746" s="5"/>
      <c r="K746" s="5"/>
      <c r="L746" s="5"/>
      <c r="M746" s="79"/>
      <c r="N746" s="79"/>
      <c r="O746" s="5"/>
      <c r="P746" s="79"/>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row>
    <row r="747" spans="1:42" ht="15.75" customHeight="1">
      <c r="A747" s="5"/>
      <c r="B747" s="5"/>
      <c r="C747" s="5"/>
      <c r="D747" s="79"/>
      <c r="E747" s="5"/>
      <c r="F747" s="5"/>
      <c r="G747" s="5"/>
      <c r="H747" s="5"/>
      <c r="I747" s="5"/>
      <c r="J747" s="5"/>
      <c r="K747" s="5"/>
      <c r="L747" s="5"/>
      <c r="M747" s="79"/>
      <c r="N747" s="79"/>
      <c r="O747" s="5"/>
      <c r="P747" s="79"/>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row>
    <row r="748" spans="1:42" ht="15.75" customHeight="1">
      <c r="A748" s="5"/>
      <c r="B748" s="5"/>
      <c r="C748" s="5"/>
      <c r="D748" s="79"/>
      <c r="E748" s="5"/>
      <c r="F748" s="5"/>
      <c r="G748" s="5"/>
      <c r="H748" s="5"/>
      <c r="I748" s="5"/>
      <c r="J748" s="5"/>
      <c r="K748" s="5"/>
      <c r="L748" s="5"/>
      <c r="M748" s="79"/>
      <c r="N748" s="79"/>
      <c r="O748" s="5"/>
      <c r="P748" s="79"/>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row>
    <row r="749" spans="1:42" ht="15.75" customHeight="1">
      <c r="A749" s="5"/>
      <c r="B749" s="5"/>
      <c r="C749" s="5"/>
      <c r="D749" s="79"/>
      <c r="E749" s="5"/>
      <c r="F749" s="5"/>
      <c r="G749" s="5"/>
      <c r="H749" s="5"/>
      <c r="I749" s="5"/>
      <c r="J749" s="5"/>
      <c r="K749" s="5"/>
      <c r="L749" s="5"/>
      <c r="M749" s="79"/>
      <c r="N749" s="79"/>
      <c r="O749" s="5"/>
      <c r="P749" s="79"/>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row>
    <row r="750" spans="1:42" ht="15.75" customHeight="1">
      <c r="A750" s="5"/>
      <c r="B750" s="5"/>
      <c r="C750" s="5"/>
      <c r="D750" s="79"/>
      <c r="E750" s="5"/>
      <c r="F750" s="5"/>
      <c r="G750" s="5"/>
      <c r="H750" s="5"/>
      <c r="I750" s="5"/>
      <c r="J750" s="5"/>
      <c r="K750" s="5"/>
      <c r="L750" s="5"/>
      <c r="M750" s="79"/>
      <c r="N750" s="79"/>
      <c r="O750" s="5"/>
      <c r="P750" s="79"/>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row>
    <row r="751" spans="1:42" ht="15.75" customHeight="1">
      <c r="A751" s="5"/>
      <c r="B751" s="5"/>
      <c r="C751" s="5"/>
      <c r="D751" s="79"/>
      <c r="E751" s="5"/>
      <c r="F751" s="5"/>
      <c r="G751" s="5"/>
      <c r="H751" s="5"/>
      <c r="I751" s="5"/>
      <c r="J751" s="5"/>
      <c r="K751" s="5"/>
      <c r="L751" s="5"/>
      <c r="M751" s="79"/>
      <c r="N751" s="79"/>
      <c r="O751" s="5"/>
      <c r="P751" s="79"/>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row>
    <row r="752" spans="1:42" ht="15.75" customHeight="1">
      <c r="A752" s="5"/>
      <c r="B752" s="5"/>
      <c r="C752" s="5"/>
      <c r="D752" s="79"/>
      <c r="E752" s="5"/>
      <c r="F752" s="5"/>
      <c r="G752" s="5"/>
      <c r="H752" s="5"/>
      <c r="I752" s="5"/>
      <c r="J752" s="5"/>
      <c r="K752" s="5"/>
      <c r="L752" s="5"/>
      <c r="M752" s="79"/>
      <c r="N752" s="79"/>
      <c r="O752" s="5"/>
      <c r="P752" s="79"/>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row>
    <row r="753" spans="1:42" ht="15.75" customHeight="1">
      <c r="A753" s="5"/>
      <c r="B753" s="5"/>
      <c r="C753" s="5"/>
      <c r="D753" s="79"/>
      <c r="E753" s="5"/>
      <c r="F753" s="5"/>
      <c r="G753" s="5"/>
      <c r="H753" s="5"/>
      <c r="I753" s="5"/>
      <c r="J753" s="5"/>
      <c r="K753" s="5"/>
      <c r="L753" s="5"/>
      <c r="M753" s="79"/>
      <c r="N753" s="79"/>
      <c r="O753" s="5"/>
      <c r="P753" s="79"/>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row>
    <row r="754" spans="1:42" ht="15.75" customHeight="1">
      <c r="A754" s="5"/>
      <c r="B754" s="5"/>
      <c r="C754" s="5"/>
      <c r="D754" s="79"/>
      <c r="E754" s="5"/>
      <c r="F754" s="5"/>
      <c r="G754" s="5"/>
      <c r="H754" s="5"/>
      <c r="I754" s="5"/>
      <c r="J754" s="5"/>
      <c r="K754" s="5"/>
      <c r="L754" s="5"/>
      <c r="M754" s="79"/>
      <c r="N754" s="79"/>
      <c r="O754" s="5"/>
      <c r="P754" s="79"/>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row>
    <row r="755" spans="1:42" ht="15.75" customHeight="1">
      <c r="A755" s="5"/>
      <c r="B755" s="5"/>
      <c r="C755" s="5"/>
      <c r="D755" s="79"/>
      <c r="E755" s="5"/>
      <c r="F755" s="5"/>
      <c r="G755" s="5"/>
      <c r="H755" s="5"/>
      <c r="I755" s="5"/>
      <c r="J755" s="5"/>
      <c r="K755" s="5"/>
      <c r="L755" s="5"/>
      <c r="M755" s="79"/>
      <c r="N755" s="79"/>
      <c r="O755" s="5"/>
      <c r="P755" s="79"/>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row>
    <row r="756" spans="1:42" ht="15.75" customHeight="1">
      <c r="A756" s="5"/>
      <c r="B756" s="5"/>
      <c r="C756" s="5"/>
      <c r="D756" s="79"/>
      <c r="E756" s="5"/>
      <c r="F756" s="5"/>
      <c r="G756" s="5"/>
      <c r="H756" s="5"/>
      <c r="I756" s="5"/>
      <c r="J756" s="5"/>
      <c r="K756" s="5"/>
      <c r="L756" s="5"/>
      <c r="M756" s="79"/>
      <c r="N756" s="79"/>
      <c r="O756" s="5"/>
      <c r="P756" s="79"/>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row>
    <row r="757" spans="1:42" ht="15.75" customHeight="1">
      <c r="A757" s="5"/>
      <c r="B757" s="5"/>
      <c r="C757" s="5"/>
      <c r="D757" s="79"/>
      <c r="E757" s="5"/>
      <c r="F757" s="5"/>
      <c r="G757" s="5"/>
      <c r="H757" s="5"/>
      <c r="I757" s="5"/>
      <c r="J757" s="5"/>
      <c r="K757" s="5"/>
      <c r="L757" s="5"/>
      <c r="M757" s="79"/>
      <c r="N757" s="79"/>
      <c r="O757" s="5"/>
      <c r="P757" s="79"/>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row>
    <row r="758" spans="1:42" ht="15.75" customHeight="1">
      <c r="A758" s="5"/>
      <c r="B758" s="5"/>
      <c r="C758" s="5"/>
      <c r="D758" s="79"/>
      <c r="E758" s="5"/>
      <c r="F758" s="5"/>
      <c r="G758" s="5"/>
      <c r="H758" s="5"/>
      <c r="I758" s="5"/>
      <c r="J758" s="5"/>
      <c r="K758" s="5"/>
      <c r="L758" s="5"/>
      <c r="M758" s="79"/>
      <c r="N758" s="79"/>
      <c r="O758" s="5"/>
      <c r="P758" s="79"/>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row>
    <row r="759" spans="1:42" ht="15.75" customHeight="1">
      <c r="A759" s="5"/>
      <c r="B759" s="5"/>
      <c r="C759" s="5"/>
      <c r="D759" s="79"/>
      <c r="E759" s="5"/>
      <c r="F759" s="5"/>
      <c r="G759" s="5"/>
      <c r="H759" s="5"/>
      <c r="I759" s="5"/>
      <c r="J759" s="5"/>
      <c r="K759" s="5"/>
      <c r="L759" s="5"/>
      <c r="M759" s="79"/>
      <c r="N759" s="79"/>
      <c r="O759" s="5"/>
      <c r="P759" s="79"/>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row>
    <row r="760" spans="1:42" ht="15.75" customHeight="1">
      <c r="A760" s="5"/>
      <c r="B760" s="5"/>
      <c r="C760" s="5"/>
      <c r="D760" s="79"/>
      <c r="E760" s="5"/>
      <c r="F760" s="5"/>
      <c r="G760" s="5"/>
      <c r="H760" s="5"/>
      <c r="I760" s="5"/>
      <c r="J760" s="5"/>
      <c r="K760" s="5"/>
      <c r="L760" s="5"/>
      <c r="M760" s="79"/>
      <c r="N760" s="79"/>
      <c r="O760" s="5"/>
      <c r="P760" s="79"/>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row>
    <row r="761" spans="1:42" ht="15.75" customHeight="1">
      <c r="A761" s="5"/>
      <c r="B761" s="5"/>
      <c r="C761" s="5"/>
      <c r="D761" s="79"/>
      <c r="E761" s="5"/>
      <c r="F761" s="5"/>
      <c r="G761" s="5"/>
      <c r="H761" s="5"/>
      <c r="I761" s="5"/>
      <c r="J761" s="5"/>
      <c r="K761" s="5"/>
      <c r="L761" s="5"/>
      <c r="M761" s="79"/>
      <c r="N761" s="79"/>
      <c r="O761" s="5"/>
      <c r="P761" s="79"/>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row>
    <row r="762" spans="1:42" ht="15.75" customHeight="1">
      <c r="A762" s="5"/>
      <c r="B762" s="5"/>
      <c r="C762" s="5"/>
      <c r="D762" s="79"/>
      <c r="E762" s="5"/>
      <c r="F762" s="5"/>
      <c r="G762" s="5"/>
      <c r="H762" s="5"/>
      <c r="I762" s="5"/>
      <c r="J762" s="5"/>
      <c r="K762" s="5"/>
      <c r="L762" s="5"/>
      <c r="M762" s="79"/>
      <c r="N762" s="79"/>
      <c r="O762" s="5"/>
      <c r="P762" s="79"/>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row>
    <row r="763" spans="1:42" ht="15.75" customHeight="1">
      <c r="A763" s="5"/>
      <c r="B763" s="5"/>
      <c r="C763" s="5"/>
      <c r="D763" s="79"/>
      <c r="E763" s="5"/>
      <c r="F763" s="5"/>
      <c r="G763" s="5"/>
      <c r="H763" s="5"/>
      <c r="I763" s="5"/>
      <c r="J763" s="5"/>
      <c r="K763" s="5"/>
      <c r="L763" s="5"/>
      <c r="M763" s="79"/>
      <c r="N763" s="79"/>
      <c r="O763" s="5"/>
      <c r="P763" s="79"/>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row>
    <row r="764" spans="1:42" ht="15.75" customHeight="1">
      <c r="A764" s="5"/>
      <c r="B764" s="5"/>
      <c r="C764" s="5"/>
      <c r="D764" s="79"/>
      <c r="E764" s="5"/>
      <c r="F764" s="5"/>
      <c r="G764" s="5"/>
      <c r="H764" s="5"/>
      <c r="I764" s="5"/>
      <c r="J764" s="5"/>
      <c r="K764" s="5"/>
      <c r="L764" s="5"/>
      <c r="M764" s="79"/>
      <c r="N764" s="79"/>
      <c r="O764" s="5"/>
      <c r="P764" s="79"/>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row>
    <row r="765" spans="1:42" ht="15.75" customHeight="1">
      <c r="A765" s="5"/>
      <c r="B765" s="5"/>
      <c r="C765" s="5"/>
      <c r="D765" s="79"/>
      <c r="E765" s="5"/>
      <c r="F765" s="5"/>
      <c r="G765" s="5"/>
      <c r="H765" s="5"/>
      <c r="I765" s="5"/>
      <c r="J765" s="5"/>
      <c r="K765" s="5"/>
      <c r="L765" s="5"/>
      <c r="M765" s="79"/>
      <c r="N765" s="79"/>
      <c r="O765" s="5"/>
      <c r="P765" s="79"/>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row>
    <row r="766" spans="1:42" ht="15.75" customHeight="1">
      <c r="A766" s="5"/>
      <c r="B766" s="5"/>
      <c r="C766" s="5"/>
      <c r="D766" s="79"/>
      <c r="E766" s="5"/>
      <c r="F766" s="5"/>
      <c r="G766" s="5"/>
      <c r="H766" s="5"/>
      <c r="I766" s="5"/>
      <c r="J766" s="5"/>
      <c r="K766" s="5"/>
      <c r="L766" s="5"/>
      <c r="M766" s="79"/>
      <c r="N766" s="79"/>
      <c r="O766" s="5"/>
      <c r="P766" s="79"/>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row>
    <row r="767" spans="1:42" ht="15.75" customHeight="1">
      <c r="A767" s="5"/>
      <c r="B767" s="5"/>
      <c r="C767" s="5"/>
      <c r="D767" s="79"/>
      <c r="E767" s="5"/>
      <c r="F767" s="5"/>
      <c r="G767" s="5"/>
      <c r="H767" s="5"/>
      <c r="I767" s="5"/>
      <c r="J767" s="5"/>
      <c r="K767" s="5"/>
      <c r="L767" s="5"/>
      <c r="M767" s="79"/>
      <c r="N767" s="79"/>
      <c r="O767" s="5"/>
      <c r="P767" s="79"/>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row>
    <row r="768" spans="1:42" ht="15.75" customHeight="1">
      <c r="A768" s="5"/>
      <c r="B768" s="5"/>
      <c r="C768" s="5"/>
      <c r="D768" s="79"/>
      <c r="E768" s="5"/>
      <c r="F768" s="5"/>
      <c r="G768" s="5"/>
      <c r="H768" s="5"/>
      <c r="I768" s="5"/>
      <c r="J768" s="5"/>
      <c r="K768" s="5"/>
      <c r="L768" s="5"/>
      <c r="M768" s="79"/>
      <c r="N768" s="79"/>
      <c r="O768" s="5"/>
      <c r="P768" s="79"/>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row>
    <row r="769" spans="1:42" ht="15.75" customHeight="1">
      <c r="A769" s="5"/>
      <c r="B769" s="5"/>
      <c r="C769" s="5"/>
      <c r="D769" s="79"/>
      <c r="E769" s="5"/>
      <c r="F769" s="5"/>
      <c r="G769" s="5"/>
      <c r="H769" s="5"/>
      <c r="I769" s="5"/>
      <c r="J769" s="5"/>
      <c r="K769" s="5"/>
      <c r="L769" s="5"/>
      <c r="M769" s="79"/>
      <c r="N769" s="79"/>
      <c r="O769" s="5"/>
      <c r="P769" s="79"/>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row>
    <row r="770" spans="1:42" ht="15.75" customHeight="1">
      <c r="A770" s="5"/>
      <c r="B770" s="5"/>
      <c r="C770" s="5"/>
      <c r="D770" s="79"/>
      <c r="E770" s="5"/>
      <c r="F770" s="5"/>
      <c r="G770" s="5"/>
      <c r="H770" s="5"/>
      <c r="I770" s="5"/>
      <c r="J770" s="5"/>
      <c r="K770" s="5"/>
      <c r="L770" s="5"/>
      <c r="M770" s="79"/>
      <c r="N770" s="79"/>
      <c r="O770" s="5"/>
      <c r="P770" s="79"/>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row>
    <row r="771" spans="1:42" ht="15.75" customHeight="1">
      <c r="A771" s="5"/>
      <c r="B771" s="5"/>
      <c r="C771" s="5"/>
      <c r="D771" s="79"/>
      <c r="E771" s="5"/>
      <c r="F771" s="5"/>
      <c r="G771" s="5"/>
      <c r="H771" s="5"/>
      <c r="I771" s="5"/>
      <c r="J771" s="5"/>
      <c r="K771" s="5"/>
      <c r="L771" s="5"/>
      <c r="M771" s="79"/>
      <c r="N771" s="79"/>
      <c r="O771" s="5"/>
      <c r="P771" s="79"/>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row>
    <row r="772" spans="1:42" ht="15.75" customHeight="1">
      <c r="A772" s="5"/>
      <c r="B772" s="5"/>
      <c r="C772" s="5"/>
      <c r="D772" s="79"/>
      <c r="E772" s="5"/>
      <c r="F772" s="5"/>
      <c r="G772" s="5"/>
      <c r="H772" s="5"/>
      <c r="I772" s="5"/>
      <c r="J772" s="5"/>
      <c r="K772" s="5"/>
      <c r="L772" s="5"/>
      <c r="M772" s="79"/>
      <c r="N772" s="79"/>
      <c r="O772" s="5"/>
      <c r="P772" s="79"/>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row>
    <row r="773" spans="1:42" ht="15.75" customHeight="1">
      <c r="A773" s="5"/>
      <c r="B773" s="5"/>
      <c r="C773" s="5"/>
      <c r="D773" s="79"/>
      <c r="E773" s="5"/>
      <c r="F773" s="5"/>
      <c r="G773" s="5"/>
      <c r="H773" s="5"/>
      <c r="I773" s="5"/>
      <c r="J773" s="5"/>
      <c r="K773" s="5"/>
      <c r="L773" s="5"/>
      <c r="M773" s="79"/>
      <c r="N773" s="79"/>
      <c r="O773" s="5"/>
      <c r="P773" s="79"/>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row>
    <row r="774" spans="1:42" ht="15.75" customHeight="1">
      <c r="A774" s="5"/>
      <c r="B774" s="5"/>
      <c r="C774" s="5"/>
      <c r="D774" s="79"/>
      <c r="E774" s="5"/>
      <c r="F774" s="5"/>
      <c r="G774" s="5"/>
      <c r="H774" s="5"/>
      <c r="I774" s="5"/>
      <c r="J774" s="5"/>
      <c r="K774" s="5"/>
      <c r="L774" s="5"/>
      <c r="M774" s="79"/>
      <c r="N774" s="79"/>
      <c r="O774" s="5"/>
      <c r="P774" s="79"/>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row>
    <row r="775" spans="1:42" ht="15.75" customHeight="1">
      <c r="A775" s="5"/>
      <c r="B775" s="5"/>
      <c r="C775" s="5"/>
      <c r="D775" s="79"/>
      <c r="E775" s="5"/>
      <c r="F775" s="5"/>
      <c r="G775" s="5"/>
      <c r="H775" s="5"/>
      <c r="I775" s="5"/>
      <c r="J775" s="5"/>
      <c r="K775" s="5"/>
      <c r="L775" s="5"/>
      <c r="M775" s="79"/>
      <c r="N775" s="79"/>
      <c r="O775" s="5"/>
      <c r="P775" s="79"/>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row>
    <row r="776" spans="1:42" ht="15.75" customHeight="1">
      <c r="A776" s="5"/>
      <c r="B776" s="5"/>
      <c r="C776" s="5"/>
      <c r="D776" s="79"/>
      <c r="E776" s="5"/>
      <c r="F776" s="5"/>
      <c r="G776" s="5"/>
      <c r="H776" s="5"/>
      <c r="I776" s="5"/>
      <c r="J776" s="5"/>
      <c r="K776" s="5"/>
      <c r="L776" s="5"/>
      <c r="M776" s="79"/>
      <c r="N776" s="79"/>
      <c r="O776" s="5"/>
      <c r="P776" s="79"/>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row>
    <row r="777" spans="1:42" ht="15.75" customHeight="1">
      <c r="A777" s="5"/>
      <c r="B777" s="5"/>
      <c r="C777" s="5"/>
      <c r="D777" s="79"/>
      <c r="E777" s="5"/>
      <c r="F777" s="5"/>
      <c r="G777" s="5"/>
      <c r="H777" s="5"/>
      <c r="I777" s="5"/>
      <c r="J777" s="5"/>
      <c r="K777" s="5"/>
      <c r="L777" s="5"/>
      <c r="M777" s="79"/>
      <c r="N777" s="79"/>
      <c r="O777" s="5"/>
      <c r="P777" s="79"/>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row>
    <row r="778" spans="1:42" ht="15.75" customHeight="1">
      <c r="A778" s="5"/>
      <c r="B778" s="5"/>
      <c r="C778" s="5"/>
      <c r="D778" s="79"/>
      <c r="E778" s="5"/>
      <c r="F778" s="5"/>
      <c r="G778" s="5"/>
      <c r="H778" s="5"/>
      <c r="I778" s="5"/>
      <c r="J778" s="5"/>
      <c r="K778" s="5"/>
      <c r="L778" s="5"/>
      <c r="M778" s="79"/>
      <c r="N778" s="79"/>
      <c r="O778" s="5"/>
      <c r="P778" s="79"/>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row>
    <row r="779" spans="1:42" ht="15.75" customHeight="1">
      <c r="A779" s="5"/>
      <c r="B779" s="5"/>
      <c r="C779" s="5"/>
      <c r="D779" s="79"/>
      <c r="E779" s="5"/>
      <c r="F779" s="5"/>
      <c r="G779" s="5"/>
      <c r="H779" s="5"/>
      <c r="I779" s="5"/>
      <c r="J779" s="5"/>
      <c r="K779" s="5"/>
      <c r="L779" s="5"/>
      <c r="M779" s="79"/>
      <c r="N779" s="79"/>
      <c r="O779" s="5"/>
      <c r="P779" s="79"/>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row>
    <row r="780" spans="1:42" ht="15.75" customHeight="1">
      <c r="A780" s="5"/>
      <c r="B780" s="5"/>
      <c r="C780" s="5"/>
      <c r="D780" s="79"/>
      <c r="E780" s="5"/>
      <c r="F780" s="5"/>
      <c r="G780" s="5"/>
      <c r="H780" s="5"/>
      <c r="I780" s="5"/>
      <c r="J780" s="5"/>
      <c r="K780" s="5"/>
      <c r="L780" s="5"/>
      <c r="M780" s="79"/>
      <c r="N780" s="79"/>
      <c r="O780" s="5"/>
      <c r="P780" s="79"/>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row>
    <row r="781" spans="1:42" ht="15.75" customHeight="1">
      <c r="A781" s="5"/>
      <c r="B781" s="5"/>
      <c r="C781" s="5"/>
      <c r="D781" s="79"/>
      <c r="E781" s="5"/>
      <c r="F781" s="5"/>
      <c r="G781" s="5"/>
      <c r="H781" s="5"/>
      <c r="I781" s="5"/>
      <c r="J781" s="5"/>
      <c r="K781" s="5"/>
      <c r="L781" s="5"/>
      <c r="M781" s="79"/>
      <c r="N781" s="79"/>
      <c r="O781" s="5"/>
      <c r="P781" s="79"/>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row>
    <row r="782" spans="1:42" ht="15.75" customHeight="1">
      <c r="A782" s="5"/>
      <c r="B782" s="5"/>
      <c r="C782" s="5"/>
      <c r="D782" s="79"/>
      <c r="E782" s="5"/>
      <c r="F782" s="5"/>
      <c r="G782" s="5"/>
      <c r="H782" s="5"/>
      <c r="I782" s="5"/>
      <c r="J782" s="5"/>
      <c r="K782" s="5"/>
      <c r="L782" s="5"/>
      <c r="M782" s="79"/>
      <c r="N782" s="79"/>
      <c r="O782" s="5"/>
      <c r="P782" s="79"/>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row>
    <row r="783" spans="1:42" ht="15.75" customHeight="1">
      <c r="A783" s="5"/>
      <c r="B783" s="5"/>
      <c r="C783" s="5"/>
      <c r="D783" s="79"/>
      <c r="E783" s="5"/>
      <c r="F783" s="5"/>
      <c r="G783" s="5"/>
      <c r="H783" s="5"/>
      <c r="I783" s="5"/>
      <c r="J783" s="5"/>
      <c r="K783" s="5"/>
      <c r="L783" s="5"/>
      <c r="M783" s="79"/>
      <c r="N783" s="79"/>
      <c r="O783" s="5"/>
      <c r="P783" s="79"/>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row>
    <row r="784" spans="1:42" ht="15.75" customHeight="1">
      <c r="A784" s="5"/>
      <c r="B784" s="5"/>
      <c r="C784" s="5"/>
      <c r="D784" s="79"/>
      <c r="E784" s="5"/>
      <c r="F784" s="5"/>
      <c r="G784" s="5"/>
      <c r="H784" s="5"/>
      <c r="I784" s="5"/>
      <c r="J784" s="5"/>
      <c r="K784" s="5"/>
      <c r="L784" s="5"/>
      <c r="M784" s="79"/>
      <c r="N784" s="79"/>
      <c r="O784" s="5"/>
      <c r="P784" s="79"/>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row>
    <row r="785" spans="1:42" ht="15.75" customHeight="1">
      <c r="A785" s="5"/>
      <c r="B785" s="5"/>
      <c r="C785" s="5"/>
      <c r="D785" s="79"/>
      <c r="E785" s="5"/>
      <c r="F785" s="5"/>
      <c r="G785" s="5"/>
      <c r="H785" s="5"/>
      <c r="I785" s="5"/>
      <c r="J785" s="5"/>
      <c r="K785" s="5"/>
      <c r="L785" s="5"/>
      <c r="M785" s="79"/>
      <c r="N785" s="79"/>
      <c r="O785" s="5"/>
      <c r="P785" s="79"/>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row>
    <row r="786" spans="1:42" ht="15.75" customHeight="1">
      <c r="A786" s="5"/>
      <c r="B786" s="5"/>
      <c r="C786" s="5"/>
      <c r="D786" s="79"/>
      <c r="E786" s="5"/>
      <c r="F786" s="5"/>
      <c r="G786" s="5"/>
      <c r="H786" s="5"/>
      <c r="I786" s="5"/>
      <c r="J786" s="5"/>
      <c r="K786" s="5"/>
      <c r="L786" s="5"/>
      <c r="M786" s="79"/>
      <c r="N786" s="79"/>
      <c r="O786" s="5"/>
      <c r="P786" s="79"/>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row>
    <row r="787" spans="1:42" ht="15.75" customHeight="1">
      <c r="A787" s="5"/>
      <c r="B787" s="5"/>
      <c r="C787" s="5"/>
      <c r="D787" s="79"/>
      <c r="E787" s="5"/>
      <c r="F787" s="5"/>
      <c r="G787" s="5"/>
      <c r="H787" s="5"/>
      <c r="I787" s="5"/>
      <c r="J787" s="5"/>
      <c r="K787" s="5"/>
      <c r="L787" s="5"/>
      <c r="M787" s="79"/>
      <c r="N787" s="79"/>
      <c r="O787" s="5"/>
      <c r="P787" s="79"/>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row>
    <row r="788" spans="1:42" ht="15.75" customHeight="1">
      <c r="A788" s="5"/>
      <c r="B788" s="5"/>
      <c r="C788" s="5"/>
      <c r="D788" s="79"/>
      <c r="E788" s="5"/>
      <c r="F788" s="5"/>
      <c r="G788" s="5"/>
      <c r="H788" s="5"/>
      <c r="I788" s="5"/>
      <c r="J788" s="5"/>
      <c r="K788" s="5"/>
      <c r="L788" s="5"/>
      <c r="M788" s="79"/>
      <c r="N788" s="79"/>
      <c r="O788" s="5"/>
      <c r="P788" s="79"/>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row>
    <row r="789" spans="1:42" ht="15.75" customHeight="1">
      <c r="A789" s="5"/>
      <c r="B789" s="5"/>
      <c r="C789" s="5"/>
      <c r="D789" s="79"/>
      <c r="E789" s="5"/>
      <c r="F789" s="5"/>
      <c r="G789" s="5"/>
      <c r="H789" s="5"/>
      <c r="I789" s="5"/>
      <c r="J789" s="5"/>
      <c r="K789" s="5"/>
      <c r="L789" s="5"/>
      <c r="M789" s="79"/>
      <c r="N789" s="79"/>
      <c r="O789" s="5"/>
      <c r="P789" s="79"/>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row>
    <row r="790" spans="1:42" ht="15.75" customHeight="1">
      <c r="A790" s="5"/>
      <c r="B790" s="5"/>
      <c r="C790" s="5"/>
      <c r="D790" s="79"/>
      <c r="E790" s="5"/>
      <c r="F790" s="5"/>
      <c r="G790" s="5"/>
      <c r="H790" s="5"/>
      <c r="I790" s="5"/>
      <c r="J790" s="5"/>
      <c r="K790" s="5"/>
      <c r="L790" s="5"/>
      <c r="M790" s="79"/>
      <c r="N790" s="79"/>
      <c r="O790" s="5"/>
      <c r="P790" s="79"/>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row>
    <row r="791" spans="1:42" ht="15.75" customHeight="1">
      <c r="A791" s="5"/>
      <c r="B791" s="5"/>
      <c r="C791" s="5"/>
      <c r="D791" s="79"/>
      <c r="E791" s="5"/>
      <c r="F791" s="5"/>
      <c r="G791" s="5"/>
      <c r="H791" s="5"/>
      <c r="I791" s="5"/>
      <c r="J791" s="5"/>
      <c r="K791" s="5"/>
      <c r="L791" s="5"/>
      <c r="M791" s="79"/>
      <c r="N791" s="79"/>
      <c r="O791" s="5"/>
      <c r="P791" s="79"/>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row>
    <row r="792" spans="1:42" ht="15.75" customHeight="1">
      <c r="A792" s="5"/>
      <c r="B792" s="5"/>
      <c r="C792" s="5"/>
      <c r="D792" s="79"/>
      <c r="E792" s="5"/>
      <c r="F792" s="5"/>
      <c r="G792" s="5"/>
      <c r="H792" s="5"/>
      <c r="I792" s="5"/>
      <c r="J792" s="5"/>
      <c r="K792" s="5"/>
      <c r="L792" s="5"/>
      <c r="M792" s="79"/>
      <c r="N792" s="79"/>
      <c r="O792" s="5"/>
      <c r="P792" s="79"/>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row>
    <row r="793" spans="1:42" ht="15.75" customHeight="1">
      <c r="A793" s="5"/>
      <c r="B793" s="5"/>
      <c r="C793" s="5"/>
      <c r="D793" s="79"/>
      <c r="E793" s="5"/>
      <c r="F793" s="5"/>
      <c r="G793" s="5"/>
      <c r="H793" s="5"/>
      <c r="I793" s="5"/>
      <c r="J793" s="5"/>
      <c r="K793" s="5"/>
      <c r="L793" s="5"/>
      <c r="M793" s="79"/>
      <c r="N793" s="79"/>
      <c r="O793" s="5"/>
      <c r="P793" s="79"/>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row>
    <row r="794" spans="1:42" ht="15.75" customHeight="1">
      <c r="A794" s="5"/>
      <c r="B794" s="5"/>
      <c r="C794" s="5"/>
      <c r="D794" s="79"/>
      <c r="E794" s="5"/>
      <c r="F794" s="5"/>
      <c r="G794" s="5"/>
      <c r="H794" s="5"/>
      <c r="I794" s="5"/>
      <c r="J794" s="5"/>
      <c r="K794" s="5"/>
      <c r="L794" s="5"/>
      <c r="M794" s="79"/>
      <c r="N794" s="79"/>
      <c r="O794" s="5"/>
      <c r="P794" s="79"/>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row>
    <row r="795" spans="1:42" ht="15.75" customHeight="1">
      <c r="A795" s="5"/>
      <c r="B795" s="5"/>
      <c r="C795" s="5"/>
      <c r="D795" s="79"/>
      <c r="E795" s="5"/>
      <c r="F795" s="5"/>
      <c r="G795" s="5"/>
      <c r="H795" s="5"/>
      <c r="I795" s="5"/>
      <c r="J795" s="5"/>
      <c r="K795" s="5"/>
      <c r="L795" s="5"/>
      <c r="M795" s="79"/>
      <c r="N795" s="79"/>
      <c r="O795" s="5"/>
      <c r="P795" s="79"/>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row>
    <row r="796" spans="1:42" ht="15.75" customHeight="1">
      <c r="A796" s="5"/>
      <c r="B796" s="5"/>
      <c r="C796" s="5"/>
      <c r="D796" s="79"/>
      <c r="E796" s="5"/>
      <c r="F796" s="5"/>
      <c r="G796" s="5"/>
      <c r="H796" s="5"/>
      <c r="I796" s="5"/>
      <c r="J796" s="5"/>
      <c r="K796" s="5"/>
      <c r="L796" s="5"/>
      <c r="M796" s="79"/>
      <c r="N796" s="79"/>
      <c r="O796" s="5"/>
      <c r="P796" s="79"/>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row>
    <row r="797" spans="1:42" ht="15.75" customHeight="1">
      <c r="A797" s="5"/>
      <c r="B797" s="5"/>
      <c r="C797" s="5"/>
      <c r="D797" s="79"/>
      <c r="E797" s="5"/>
      <c r="F797" s="5"/>
      <c r="G797" s="5"/>
      <c r="H797" s="5"/>
      <c r="I797" s="5"/>
      <c r="J797" s="5"/>
      <c r="K797" s="5"/>
      <c r="L797" s="5"/>
      <c r="M797" s="79"/>
      <c r="N797" s="79"/>
      <c r="O797" s="5"/>
      <c r="P797" s="79"/>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row>
    <row r="798" spans="1:42" ht="15.75" customHeight="1">
      <c r="A798" s="5"/>
      <c r="B798" s="5"/>
      <c r="C798" s="5"/>
      <c r="D798" s="79"/>
      <c r="E798" s="5"/>
      <c r="F798" s="5"/>
      <c r="G798" s="5"/>
      <c r="H798" s="5"/>
      <c r="I798" s="5"/>
      <c r="J798" s="5"/>
      <c r="K798" s="5"/>
      <c r="L798" s="5"/>
      <c r="M798" s="79"/>
      <c r="N798" s="79"/>
      <c r="O798" s="5"/>
      <c r="P798" s="79"/>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row>
    <row r="799" spans="1:42" ht="15.75" customHeight="1">
      <c r="A799" s="5"/>
      <c r="B799" s="5"/>
      <c r="C799" s="5"/>
      <c r="D799" s="79"/>
      <c r="E799" s="5"/>
      <c r="F799" s="5"/>
      <c r="G799" s="5"/>
      <c r="H799" s="5"/>
      <c r="I799" s="5"/>
      <c r="J799" s="5"/>
      <c r="K799" s="5"/>
      <c r="L799" s="5"/>
      <c r="M799" s="79"/>
      <c r="N799" s="79"/>
      <c r="O799" s="5"/>
      <c r="P799" s="79"/>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row>
    <row r="800" spans="1:42" ht="15.75" customHeight="1">
      <c r="A800" s="5"/>
      <c r="B800" s="5"/>
      <c r="C800" s="5"/>
      <c r="D800" s="79"/>
      <c r="E800" s="5"/>
      <c r="F800" s="5"/>
      <c r="G800" s="5"/>
      <c r="H800" s="5"/>
      <c r="I800" s="5"/>
      <c r="J800" s="5"/>
      <c r="K800" s="5"/>
      <c r="L800" s="5"/>
      <c r="M800" s="79"/>
      <c r="N800" s="79"/>
      <c r="O800" s="5"/>
      <c r="P800" s="79"/>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row>
    <row r="801" spans="1:42" ht="15.75" customHeight="1">
      <c r="A801" s="5"/>
      <c r="B801" s="5"/>
      <c r="C801" s="5"/>
      <c r="D801" s="79"/>
      <c r="E801" s="5"/>
      <c r="F801" s="5"/>
      <c r="G801" s="5"/>
      <c r="H801" s="5"/>
      <c r="I801" s="5"/>
      <c r="J801" s="5"/>
      <c r="K801" s="5"/>
      <c r="L801" s="5"/>
      <c r="M801" s="79"/>
      <c r="N801" s="79"/>
      <c r="O801" s="5"/>
      <c r="P801" s="79"/>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row>
    <row r="802" spans="1:42" ht="15.75" customHeight="1">
      <c r="A802" s="5"/>
      <c r="B802" s="5"/>
      <c r="C802" s="5"/>
      <c r="D802" s="79"/>
      <c r="E802" s="5"/>
      <c r="F802" s="5"/>
      <c r="G802" s="5"/>
      <c r="H802" s="5"/>
      <c r="I802" s="5"/>
      <c r="J802" s="5"/>
      <c r="K802" s="5"/>
      <c r="L802" s="5"/>
      <c r="M802" s="79"/>
      <c r="N802" s="79"/>
      <c r="O802" s="5"/>
      <c r="P802" s="79"/>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row>
    <row r="803" spans="1:42" ht="15.75" customHeight="1">
      <c r="A803" s="5"/>
      <c r="B803" s="5"/>
      <c r="C803" s="5"/>
      <c r="D803" s="79"/>
      <c r="E803" s="5"/>
      <c r="F803" s="5"/>
      <c r="G803" s="5"/>
      <c r="H803" s="5"/>
      <c r="I803" s="5"/>
      <c r="J803" s="5"/>
      <c r="K803" s="5"/>
      <c r="L803" s="5"/>
      <c r="M803" s="79"/>
      <c r="N803" s="79"/>
      <c r="O803" s="5"/>
      <c r="P803" s="79"/>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row>
    <row r="804" spans="1:42" ht="15.75" customHeight="1">
      <c r="A804" s="5"/>
      <c r="B804" s="5"/>
      <c r="C804" s="5"/>
      <c r="D804" s="79"/>
      <c r="E804" s="5"/>
      <c r="F804" s="5"/>
      <c r="G804" s="5"/>
      <c r="H804" s="5"/>
      <c r="I804" s="5"/>
      <c r="J804" s="5"/>
      <c r="K804" s="5"/>
      <c r="L804" s="5"/>
      <c r="M804" s="79"/>
      <c r="N804" s="79"/>
      <c r="O804" s="5"/>
      <c r="P804" s="79"/>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row>
    <row r="805" spans="1:42" ht="15.75" customHeight="1">
      <c r="A805" s="5"/>
      <c r="B805" s="5"/>
      <c r="C805" s="5"/>
      <c r="D805" s="79"/>
      <c r="E805" s="5"/>
      <c r="F805" s="5"/>
      <c r="G805" s="5"/>
      <c r="H805" s="5"/>
      <c r="I805" s="5"/>
      <c r="J805" s="5"/>
      <c r="K805" s="5"/>
      <c r="L805" s="5"/>
      <c r="M805" s="79"/>
      <c r="N805" s="79"/>
      <c r="O805" s="5"/>
      <c r="P805" s="79"/>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row>
    <row r="806" spans="1:42" ht="15.75" customHeight="1">
      <c r="A806" s="5"/>
      <c r="B806" s="5"/>
      <c r="C806" s="5"/>
      <c r="D806" s="79"/>
      <c r="E806" s="5"/>
      <c r="F806" s="5"/>
      <c r="G806" s="5"/>
      <c r="H806" s="5"/>
      <c r="I806" s="5"/>
      <c r="J806" s="5"/>
      <c r="K806" s="5"/>
      <c r="L806" s="5"/>
      <c r="M806" s="79"/>
      <c r="N806" s="79"/>
      <c r="O806" s="5"/>
      <c r="P806" s="79"/>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row>
    <row r="807" spans="1:42" ht="15.75" customHeight="1">
      <c r="A807" s="5"/>
      <c r="B807" s="5"/>
      <c r="C807" s="5"/>
      <c r="D807" s="79"/>
      <c r="E807" s="5"/>
      <c r="F807" s="5"/>
      <c r="G807" s="5"/>
      <c r="H807" s="5"/>
      <c r="I807" s="5"/>
      <c r="J807" s="5"/>
      <c r="K807" s="5"/>
      <c r="L807" s="5"/>
      <c r="M807" s="79"/>
      <c r="N807" s="79"/>
      <c r="O807" s="5"/>
      <c r="P807" s="79"/>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row>
    <row r="808" spans="1:42" ht="15.75" customHeight="1">
      <c r="A808" s="5"/>
      <c r="B808" s="5"/>
      <c r="C808" s="5"/>
      <c r="D808" s="79"/>
      <c r="E808" s="5"/>
      <c r="F808" s="5"/>
      <c r="G808" s="5"/>
      <c r="H808" s="5"/>
      <c r="I808" s="5"/>
      <c r="J808" s="5"/>
      <c r="K808" s="5"/>
      <c r="L808" s="5"/>
      <c r="M808" s="79"/>
      <c r="N808" s="79"/>
      <c r="O808" s="5"/>
      <c r="P808" s="79"/>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row>
    <row r="809" spans="1:42" ht="15.75" customHeight="1">
      <c r="A809" s="5"/>
      <c r="B809" s="5"/>
      <c r="C809" s="5"/>
      <c r="D809" s="79"/>
      <c r="E809" s="5"/>
      <c r="F809" s="5"/>
      <c r="G809" s="5"/>
      <c r="H809" s="5"/>
      <c r="I809" s="5"/>
      <c r="J809" s="5"/>
      <c r="K809" s="5"/>
      <c r="L809" s="5"/>
      <c r="M809" s="79"/>
      <c r="N809" s="79"/>
      <c r="O809" s="5"/>
      <c r="P809" s="79"/>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row>
    <row r="810" spans="1:42" ht="15.75" customHeight="1">
      <c r="A810" s="5"/>
      <c r="B810" s="5"/>
      <c r="C810" s="5"/>
      <c r="D810" s="79"/>
      <c r="E810" s="5"/>
      <c r="F810" s="5"/>
      <c r="G810" s="5"/>
      <c r="H810" s="5"/>
      <c r="I810" s="5"/>
      <c r="J810" s="5"/>
      <c r="K810" s="5"/>
      <c r="L810" s="5"/>
      <c r="M810" s="79"/>
      <c r="N810" s="79"/>
      <c r="O810" s="5"/>
      <c r="P810" s="79"/>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row>
    <row r="811" spans="1:42" ht="15.75" customHeight="1">
      <c r="A811" s="5"/>
      <c r="B811" s="5"/>
      <c r="C811" s="5"/>
      <c r="D811" s="79"/>
      <c r="E811" s="5"/>
      <c r="F811" s="5"/>
      <c r="G811" s="5"/>
      <c r="H811" s="5"/>
      <c r="I811" s="5"/>
      <c r="J811" s="5"/>
      <c r="K811" s="5"/>
      <c r="L811" s="5"/>
      <c r="M811" s="79"/>
      <c r="N811" s="79"/>
      <c r="O811" s="5"/>
      <c r="P811" s="79"/>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row>
    <row r="812" spans="1:42" ht="15.75" customHeight="1">
      <c r="A812" s="5"/>
      <c r="B812" s="5"/>
      <c r="C812" s="5"/>
      <c r="D812" s="79"/>
      <c r="E812" s="5"/>
      <c r="F812" s="5"/>
      <c r="G812" s="5"/>
      <c r="H812" s="5"/>
      <c r="I812" s="5"/>
      <c r="J812" s="5"/>
      <c r="K812" s="5"/>
      <c r="L812" s="5"/>
      <c r="M812" s="79"/>
      <c r="N812" s="79"/>
      <c r="O812" s="5"/>
      <c r="P812" s="79"/>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row>
    <row r="813" spans="1:42" ht="15.75" customHeight="1">
      <c r="A813" s="5"/>
      <c r="B813" s="5"/>
      <c r="C813" s="5"/>
      <c r="D813" s="79"/>
      <c r="E813" s="5"/>
      <c r="F813" s="5"/>
      <c r="G813" s="5"/>
      <c r="H813" s="5"/>
      <c r="I813" s="5"/>
      <c r="J813" s="5"/>
      <c r="K813" s="5"/>
      <c r="L813" s="5"/>
      <c r="M813" s="79"/>
      <c r="N813" s="79"/>
      <c r="O813" s="5"/>
      <c r="P813" s="79"/>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row>
    <row r="814" spans="1:42" ht="15.75" customHeight="1">
      <c r="A814" s="5"/>
      <c r="B814" s="5"/>
      <c r="C814" s="5"/>
      <c r="D814" s="79"/>
      <c r="E814" s="5"/>
      <c r="F814" s="5"/>
      <c r="G814" s="5"/>
      <c r="H814" s="5"/>
      <c r="I814" s="5"/>
      <c r="J814" s="5"/>
      <c r="K814" s="5"/>
      <c r="L814" s="5"/>
      <c r="M814" s="79"/>
      <c r="N814" s="79"/>
      <c r="O814" s="5"/>
      <c r="P814" s="79"/>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row>
    <row r="815" spans="1:42" ht="15.75" customHeight="1">
      <c r="A815" s="5"/>
      <c r="B815" s="5"/>
      <c r="C815" s="5"/>
      <c r="D815" s="79"/>
      <c r="E815" s="5"/>
      <c r="F815" s="5"/>
      <c r="G815" s="5"/>
      <c r="H815" s="5"/>
      <c r="I815" s="5"/>
      <c r="J815" s="5"/>
      <c r="K815" s="5"/>
      <c r="L815" s="5"/>
      <c r="M815" s="79"/>
      <c r="N815" s="79"/>
      <c r="O815" s="5"/>
      <c r="P815" s="79"/>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row>
    <row r="816" spans="1:42" ht="15.75" customHeight="1">
      <c r="A816" s="5"/>
      <c r="B816" s="5"/>
      <c r="C816" s="5"/>
      <c r="D816" s="79"/>
      <c r="E816" s="5"/>
      <c r="F816" s="5"/>
      <c r="G816" s="5"/>
      <c r="H816" s="5"/>
      <c r="I816" s="5"/>
      <c r="J816" s="5"/>
      <c r="K816" s="5"/>
      <c r="L816" s="5"/>
      <c r="M816" s="79"/>
      <c r="N816" s="79"/>
      <c r="O816" s="5"/>
      <c r="P816" s="79"/>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row>
    <row r="817" spans="1:42" ht="15.75" customHeight="1">
      <c r="A817" s="5"/>
      <c r="B817" s="5"/>
      <c r="C817" s="5"/>
      <c r="D817" s="79"/>
      <c r="E817" s="5"/>
      <c r="F817" s="5"/>
      <c r="G817" s="5"/>
      <c r="H817" s="5"/>
      <c r="I817" s="5"/>
      <c r="J817" s="5"/>
      <c r="K817" s="5"/>
      <c r="L817" s="5"/>
      <c r="M817" s="79"/>
      <c r="N817" s="79"/>
      <c r="O817" s="5"/>
      <c r="P817" s="79"/>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row>
    <row r="818" spans="1:42" ht="15.75" customHeight="1">
      <c r="A818" s="5"/>
      <c r="B818" s="5"/>
      <c r="C818" s="5"/>
      <c r="D818" s="79"/>
      <c r="E818" s="5"/>
      <c r="F818" s="5"/>
      <c r="G818" s="5"/>
      <c r="H818" s="5"/>
      <c r="I818" s="5"/>
      <c r="J818" s="5"/>
      <c r="K818" s="5"/>
      <c r="L818" s="5"/>
      <c r="M818" s="79"/>
      <c r="N818" s="79"/>
      <c r="O818" s="5"/>
      <c r="P818" s="79"/>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row>
    <row r="819" spans="1:42" ht="15.75" customHeight="1">
      <c r="A819" s="5"/>
      <c r="B819" s="5"/>
      <c r="C819" s="5"/>
      <c r="D819" s="79"/>
      <c r="E819" s="5"/>
      <c r="F819" s="5"/>
      <c r="G819" s="5"/>
      <c r="H819" s="5"/>
      <c r="I819" s="5"/>
      <c r="J819" s="5"/>
      <c r="K819" s="5"/>
      <c r="L819" s="5"/>
      <c r="M819" s="79"/>
      <c r="N819" s="79"/>
      <c r="O819" s="5"/>
      <c r="P819" s="79"/>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row>
    <row r="820" spans="1:42" ht="15.75" customHeight="1">
      <c r="A820" s="5"/>
      <c r="B820" s="5"/>
      <c r="C820" s="5"/>
      <c r="D820" s="79"/>
      <c r="E820" s="5"/>
      <c r="F820" s="5"/>
      <c r="G820" s="5"/>
      <c r="H820" s="5"/>
      <c r="I820" s="5"/>
      <c r="J820" s="5"/>
      <c r="K820" s="5"/>
      <c r="L820" s="5"/>
      <c r="M820" s="79"/>
      <c r="N820" s="79"/>
      <c r="O820" s="5"/>
      <c r="P820" s="79"/>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row>
    <row r="821" spans="1:42" ht="15.75" customHeight="1">
      <c r="A821" s="5"/>
      <c r="B821" s="5"/>
      <c r="C821" s="5"/>
      <c r="D821" s="79"/>
      <c r="E821" s="5"/>
      <c r="F821" s="5"/>
      <c r="G821" s="5"/>
      <c r="H821" s="5"/>
      <c r="I821" s="5"/>
      <c r="J821" s="5"/>
      <c r="K821" s="5"/>
      <c r="L821" s="5"/>
      <c r="M821" s="79"/>
      <c r="N821" s="79"/>
      <c r="O821" s="5"/>
      <c r="P821" s="79"/>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row>
    <row r="822" spans="1:42" ht="15.75" customHeight="1">
      <c r="A822" s="5"/>
      <c r="B822" s="5"/>
      <c r="C822" s="5"/>
      <c r="D822" s="79"/>
      <c r="E822" s="5"/>
      <c r="F822" s="5"/>
      <c r="G822" s="5"/>
      <c r="H822" s="5"/>
      <c r="I822" s="5"/>
      <c r="J822" s="5"/>
      <c r="K822" s="5"/>
      <c r="L822" s="5"/>
      <c r="M822" s="79"/>
      <c r="N822" s="79"/>
      <c r="O822" s="5"/>
      <c r="P822" s="79"/>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row>
    <row r="823" spans="1:42" ht="15.75" customHeight="1">
      <c r="A823" s="5"/>
      <c r="B823" s="5"/>
      <c r="C823" s="5"/>
      <c r="D823" s="79"/>
      <c r="E823" s="5"/>
      <c r="F823" s="5"/>
      <c r="G823" s="5"/>
      <c r="H823" s="5"/>
      <c r="I823" s="5"/>
      <c r="J823" s="5"/>
      <c r="K823" s="5"/>
      <c r="L823" s="5"/>
      <c r="M823" s="79"/>
      <c r="N823" s="79"/>
      <c r="O823" s="5"/>
      <c r="P823" s="79"/>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row>
    <row r="824" spans="1:42" ht="15.75" customHeight="1">
      <c r="A824" s="5"/>
      <c r="B824" s="5"/>
      <c r="C824" s="5"/>
      <c r="D824" s="79"/>
      <c r="E824" s="5"/>
      <c r="F824" s="5"/>
      <c r="G824" s="5"/>
      <c r="H824" s="5"/>
      <c r="I824" s="5"/>
      <c r="J824" s="5"/>
      <c r="K824" s="5"/>
      <c r="L824" s="5"/>
      <c r="M824" s="79"/>
      <c r="N824" s="79"/>
      <c r="O824" s="5"/>
      <c r="P824" s="79"/>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row>
    <row r="825" spans="1:42" ht="15.75" customHeight="1">
      <c r="A825" s="5"/>
      <c r="B825" s="5"/>
      <c r="C825" s="5"/>
      <c r="D825" s="79"/>
      <c r="E825" s="5"/>
      <c r="F825" s="5"/>
      <c r="G825" s="5"/>
      <c r="H825" s="5"/>
      <c r="I825" s="5"/>
      <c r="J825" s="5"/>
      <c r="K825" s="5"/>
      <c r="L825" s="5"/>
      <c r="M825" s="79"/>
      <c r="N825" s="79"/>
      <c r="O825" s="5"/>
      <c r="P825" s="79"/>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row>
    <row r="826" spans="1:42" ht="15.75" customHeight="1">
      <c r="A826" s="5"/>
      <c r="B826" s="5"/>
      <c r="C826" s="5"/>
      <c r="D826" s="79"/>
      <c r="E826" s="5"/>
      <c r="F826" s="5"/>
      <c r="G826" s="5"/>
      <c r="H826" s="5"/>
      <c r="I826" s="5"/>
      <c r="J826" s="5"/>
      <c r="K826" s="5"/>
      <c r="L826" s="5"/>
      <c r="M826" s="79"/>
      <c r="N826" s="79"/>
      <c r="O826" s="5"/>
      <c r="P826" s="79"/>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row>
    <row r="827" spans="1:42" ht="15.75" customHeight="1">
      <c r="A827" s="5"/>
      <c r="B827" s="5"/>
      <c r="C827" s="5"/>
      <c r="D827" s="79"/>
      <c r="E827" s="5"/>
      <c r="F827" s="5"/>
      <c r="G827" s="5"/>
      <c r="H827" s="5"/>
      <c r="I827" s="5"/>
      <c r="J827" s="5"/>
      <c r="K827" s="5"/>
      <c r="L827" s="5"/>
      <c r="M827" s="79"/>
      <c r="N827" s="79"/>
      <c r="O827" s="5"/>
      <c r="P827" s="79"/>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row>
    <row r="828" spans="1:42" ht="15.75" customHeight="1">
      <c r="A828" s="5"/>
      <c r="B828" s="5"/>
      <c r="C828" s="5"/>
      <c r="D828" s="79"/>
      <c r="E828" s="5"/>
      <c r="F828" s="5"/>
      <c r="G828" s="5"/>
      <c r="H828" s="5"/>
      <c r="I828" s="5"/>
      <c r="J828" s="5"/>
      <c r="K828" s="5"/>
      <c r="L828" s="5"/>
      <c r="M828" s="79"/>
      <c r="N828" s="79"/>
      <c r="O828" s="5"/>
      <c r="P828" s="79"/>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row>
    <row r="829" spans="1:42" ht="15.75" customHeight="1">
      <c r="A829" s="5"/>
      <c r="B829" s="5"/>
      <c r="C829" s="5"/>
      <c r="D829" s="79"/>
      <c r="E829" s="5"/>
      <c r="F829" s="5"/>
      <c r="G829" s="5"/>
      <c r="H829" s="5"/>
      <c r="I829" s="5"/>
      <c r="J829" s="5"/>
      <c r="K829" s="5"/>
      <c r="L829" s="5"/>
      <c r="M829" s="79"/>
      <c r="N829" s="79"/>
      <c r="O829" s="5"/>
      <c r="P829" s="79"/>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row>
    <row r="830" spans="1:42" ht="15.75" customHeight="1">
      <c r="A830" s="5"/>
      <c r="B830" s="5"/>
      <c r="C830" s="5"/>
      <c r="D830" s="79"/>
      <c r="E830" s="5"/>
      <c r="F830" s="5"/>
      <c r="G830" s="5"/>
      <c r="H830" s="5"/>
      <c r="I830" s="5"/>
      <c r="J830" s="5"/>
      <c r="K830" s="5"/>
      <c r="L830" s="5"/>
      <c r="M830" s="79"/>
      <c r="N830" s="79"/>
      <c r="O830" s="5"/>
      <c r="P830" s="79"/>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row>
    <row r="831" spans="1:42" ht="15.75" customHeight="1">
      <c r="A831" s="5"/>
      <c r="B831" s="5"/>
      <c r="C831" s="5"/>
      <c r="D831" s="79"/>
      <c r="E831" s="5"/>
      <c r="F831" s="5"/>
      <c r="G831" s="5"/>
      <c r="H831" s="5"/>
      <c r="I831" s="5"/>
      <c r="J831" s="5"/>
      <c r="K831" s="5"/>
      <c r="L831" s="5"/>
      <c r="M831" s="79"/>
      <c r="N831" s="79"/>
      <c r="O831" s="5"/>
      <c r="P831" s="79"/>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row>
    <row r="832" spans="1:42" ht="15.75" customHeight="1">
      <c r="A832" s="5"/>
      <c r="B832" s="5"/>
      <c r="C832" s="5"/>
      <c r="D832" s="79"/>
      <c r="E832" s="5"/>
      <c r="F832" s="5"/>
      <c r="G832" s="5"/>
      <c r="H832" s="5"/>
      <c r="I832" s="5"/>
      <c r="J832" s="5"/>
      <c r="K832" s="5"/>
      <c r="L832" s="5"/>
      <c r="M832" s="79"/>
      <c r="N832" s="79"/>
      <c r="O832" s="5"/>
      <c r="P832" s="79"/>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row>
    <row r="833" spans="1:42" ht="15.75" customHeight="1">
      <c r="A833" s="5"/>
      <c r="B833" s="5"/>
      <c r="C833" s="5"/>
      <c r="D833" s="79"/>
      <c r="E833" s="5"/>
      <c r="F833" s="5"/>
      <c r="G833" s="5"/>
      <c r="H833" s="5"/>
      <c r="I833" s="5"/>
      <c r="J833" s="5"/>
      <c r="K833" s="5"/>
      <c r="L833" s="5"/>
      <c r="M833" s="79"/>
      <c r="N833" s="79"/>
      <c r="O833" s="5"/>
      <c r="P833" s="79"/>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row>
    <row r="834" spans="1:42" ht="15.75" customHeight="1">
      <c r="A834" s="5"/>
      <c r="B834" s="5"/>
      <c r="C834" s="5"/>
      <c r="D834" s="79"/>
      <c r="E834" s="5"/>
      <c r="F834" s="5"/>
      <c r="G834" s="5"/>
      <c r="H834" s="5"/>
      <c r="I834" s="5"/>
      <c r="J834" s="5"/>
      <c r="K834" s="5"/>
      <c r="L834" s="5"/>
      <c r="M834" s="79"/>
      <c r="N834" s="79"/>
      <c r="O834" s="5"/>
      <c r="P834" s="79"/>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row>
    <row r="835" spans="1:42" ht="15.75" customHeight="1">
      <c r="A835" s="5"/>
      <c r="B835" s="5"/>
      <c r="C835" s="5"/>
      <c r="D835" s="79"/>
      <c r="E835" s="5"/>
      <c r="F835" s="5"/>
      <c r="G835" s="5"/>
      <c r="H835" s="5"/>
      <c r="I835" s="5"/>
      <c r="J835" s="5"/>
      <c r="K835" s="5"/>
      <c r="L835" s="5"/>
      <c r="M835" s="79"/>
      <c r="N835" s="79"/>
      <c r="O835" s="5"/>
      <c r="P835" s="79"/>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row>
    <row r="836" spans="1:42" ht="15.75" customHeight="1">
      <c r="A836" s="5"/>
      <c r="B836" s="5"/>
      <c r="C836" s="5"/>
      <c r="D836" s="79"/>
      <c r="E836" s="5"/>
      <c r="F836" s="5"/>
      <c r="G836" s="5"/>
      <c r="H836" s="5"/>
      <c r="I836" s="5"/>
      <c r="J836" s="5"/>
      <c r="K836" s="5"/>
      <c r="L836" s="5"/>
      <c r="M836" s="79"/>
      <c r="N836" s="79"/>
      <c r="O836" s="5"/>
      <c r="P836" s="79"/>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row>
    <row r="837" spans="1:42" ht="15.75" customHeight="1">
      <c r="A837" s="5"/>
      <c r="B837" s="5"/>
      <c r="C837" s="5"/>
      <c r="D837" s="79"/>
      <c r="E837" s="5"/>
      <c r="F837" s="5"/>
      <c r="G837" s="5"/>
      <c r="H837" s="5"/>
      <c r="I837" s="5"/>
      <c r="J837" s="5"/>
      <c r="K837" s="5"/>
      <c r="L837" s="5"/>
      <c r="M837" s="79"/>
      <c r="N837" s="79"/>
      <c r="O837" s="5"/>
      <c r="P837" s="79"/>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row>
    <row r="838" spans="1:42" ht="15.75" customHeight="1">
      <c r="A838" s="5"/>
      <c r="B838" s="5"/>
      <c r="C838" s="5"/>
      <c r="D838" s="79"/>
      <c r="E838" s="5"/>
      <c r="F838" s="5"/>
      <c r="G838" s="5"/>
      <c r="H838" s="5"/>
      <c r="I838" s="5"/>
      <c r="J838" s="5"/>
      <c r="K838" s="5"/>
      <c r="L838" s="5"/>
      <c r="M838" s="79"/>
      <c r="N838" s="79"/>
      <c r="O838" s="5"/>
      <c r="P838" s="79"/>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row>
    <row r="839" spans="1:42" ht="15.75" customHeight="1">
      <c r="A839" s="5"/>
      <c r="B839" s="5"/>
      <c r="C839" s="5"/>
      <c r="D839" s="79"/>
      <c r="E839" s="5"/>
      <c r="F839" s="5"/>
      <c r="G839" s="5"/>
      <c r="H839" s="5"/>
      <c r="I839" s="5"/>
      <c r="J839" s="5"/>
      <c r="K839" s="5"/>
      <c r="L839" s="5"/>
      <c r="M839" s="79"/>
      <c r="N839" s="79"/>
      <c r="O839" s="5"/>
      <c r="P839" s="79"/>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row>
    <row r="840" spans="1:42" ht="15.75" customHeight="1">
      <c r="A840" s="5"/>
      <c r="B840" s="5"/>
      <c r="C840" s="5"/>
      <c r="D840" s="79"/>
      <c r="E840" s="5"/>
      <c r="F840" s="5"/>
      <c r="G840" s="5"/>
      <c r="H840" s="5"/>
      <c r="I840" s="5"/>
      <c r="J840" s="5"/>
      <c r="K840" s="5"/>
      <c r="L840" s="5"/>
      <c r="M840" s="79"/>
      <c r="N840" s="79"/>
      <c r="O840" s="5"/>
      <c r="P840" s="79"/>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row>
    <row r="841" spans="1:42" ht="15.75" customHeight="1">
      <c r="A841" s="5"/>
      <c r="B841" s="5"/>
      <c r="C841" s="5"/>
      <c r="D841" s="79"/>
      <c r="E841" s="5"/>
      <c r="F841" s="5"/>
      <c r="G841" s="5"/>
      <c r="H841" s="5"/>
      <c r="I841" s="5"/>
      <c r="J841" s="5"/>
      <c r="K841" s="5"/>
      <c r="L841" s="5"/>
      <c r="M841" s="79"/>
      <c r="N841" s="79"/>
      <c r="O841" s="5"/>
      <c r="P841" s="79"/>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row>
    <row r="842" spans="1:42" ht="15.75" customHeight="1">
      <c r="A842" s="5"/>
      <c r="B842" s="5"/>
      <c r="C842" s="5"/>
      <c r="D842" s="79"/>
      <c r="E842" s="5"/>
      <c r="F842" s="5"/>
      <c r="G842" s="5"/>
      <c r="H842" s="5"/>
      <c r="I842" s="5"/>
      <c r="J842" s="5"/>
      <c r="K842" s="5"/>
      <c r="L842" s="5"/>
      <c r="M842" s="79"/>
      <c r="N842" s="79"/>
      <c r="O842" s="5"/>
      <c r="P842" s="79"/>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row>
    <row r="843" spans="1:42" ht="15.75" customHeight="1">
      <c r="A843" s="5"/>
      <c r="B843" s="5"/>
      <c r="C843" s="5"/>
      <c r="D843" s="79"/>
      <c r="E843" s="5"/>
      <c r="F843" s="5"/>
      <c r="G843" s="5"/>
      <c r="H843" s="5"/>
      <c r="I843" s="5"/>
      <c r="J843" s="5"/>
      <c r="K843" s="5"/>
      <c r="L843" s="5"/>
      <c r="M843" s="79"/>
      <c r="N843" s="79"/>
      <c r="O843" s="5"/>
      <c r="P843" s="79"/>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row>
    <row r="844" spans="1:42" ht="15.75" customHeight="1">
      <c r="A844" s="5"/>
      <c r="B844" s="5"/>
      <c r="C844" s="5"/>
      <c r="D844" s="79"/>
      <c r="E844" s="5"/>
      <c r="F844" s="5"/>
      <c r="G844" s="5"/>
      <c r="H844" s="5"/>
      <c r="I844" s="5"/>
      <c r="J844" s="5"/>
      <c r="K844" s="5"/>
      <c r="L844" s="5"/>
      <c r="M844" s="79"/>
      <c r="N844" s="79"/>
      <c r="O844" s="5"/>
      <c r="P844" s="79"/>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row>
    <row r="845" spans="1:42" ht="15.75" customHeight="1">
      <c r="A845" s="5"/>
      <c r="B845" s="5"/>
      <c r="C845" s="5"/>
      <c r="D845" s="79"/>
      <c r="E845" s="5"/>
      <c r="F845" s="5"/>
      <c r="G845" s="5"/>
      <c r="H845" s="5"/>
      <c r="I845" s="5"/>
      <c r="J845" s="5"/>
      <c r="K845" s="5"/>
      <c r="L845" s="5"/>
      <c r="M845" s="79"/>
      <c r="N845" s="79"/>
      <c r="O845" s="5"/>
      <c r="P845" s="79"/>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row>
    <row r="846" spans="1:42" ht="15.75" customHeight="1">
      <c r="A846" s="5"/>
      <c r="B846" s="5"/>
      <c r="C846" s="5"/>
      <c r="D846" s="79"/>
      <c r="E846" s="5"/>
      <c r="F846" s="5"/>
      <c r="G846" s="5"/>
      <c r="H846" s="5"/>
      <c r="I846" s="5"/>
      <c r="J846" s="5"/>
      <c r="K846" s="5"/>
      <c r="L846" s="5"/>
      <c r="M846" s="79"/>
      <c r="N846" s="79"/>
      <c r="O846" s="5"/>
      <c r="P846" s="79"/>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row>
    <row r="847" spans="1:42" ht="15.75" customHeight="1">
      <c r="A847" s="5"/>
      <c r="B847" s="5"/>
      <c r="C847" s="5"/>
      <c r="D847" s="79"/>
      <c r="E847" s="5"/>
      <c r="F847" s="5"/>
      <c r="G847" s="5"/>
      <c r="H847" s="5"/>
      <c r="I847" s="5"/>
      <c r="J847" s="5"/>
      <c r="K847" s="5"/>
      <c r="L847" s="5"/>
      <c r="M847" s="79"/>
      <c r="N847" s="79"/>
      <c r="O847" s="5"/>
      <c r="P847" s="79"/>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row>
    <row r="848" spans="1:42" ht="15.75" customHeight="1">
      <c r="A848" s="5"/>
      <c r="B848" s="5"/>
      <c r="C848" s="5"/>
      <c r="D848" s="79"/>
      <c r="E848" s="5"/>
      <c r="F848" s="5"/>
      <c r="G848" s="5"/>
      <c r="H848" s="5"/>
      <c r="I848" s="5"/>
      <c r="J848" s="5"/>
      <c r="K848" s="5"/>
      <c r="L848" s="5"/>
      <c r="M848" s="79"/>
      <c r="N848" s="79"/>
      <c r="O848" s="5"/>
      <c r="P848" s="79"/>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row>
    <row r="849" spans="1:42" ht="15.75" customHeight="1">
      <c r="A849" s="5"/>
      <c r="B849" s="5"/>
      <c r="C849" s="5"/>
      <c r="D849" s="79"/>
      <c r="E849" s="5"/>
      <c r="F849" s="5"/>
      <c r="G849" s="5"/>
      <c r="H849" s="5"/>
      <c r="I849" s="5"/>
      <c r="J849" s="5"/>
      <c r="K849" s="5"/>
      <c r="L849" s="5"/>
      <c r="M849" s="79"/>
      <c r="N849" s="79"/>
      <c r="O849" s="5"/>
      <c r="P849" s="79"/>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row>
    <row r="850" spans="1:42" ht="15.75" customHeight="1">
      <c r="A850" s="5"/>
      <c r="B850" s="5"/>
      <c r="C850" s="5"/>
      <c r="D850" s="79"/>
      <c r="E850" s="5"/>
      <c r="F850" s="5"/>
      <c r="G850" s="5"/>
      <c r="H850" s="5"/>
      <c r="I850" s="5"/>
      <c r="J850" s="5"/>
      <c r="K850" s="5"/>
      <c r="L850" s="5"/>
      <c r="M850" s="79"/>
      <c r="N850" s="79"/>
      <c r="O850" s="5"/>
      <c r="P850" s="79"/>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row>
    <row r="851" spans="1:42" ht="15.75" customHeight="1">
      <c r="A851" s="5"/>
      <c r="B851" s="5"/>
      <c r="C851" s="5"/>
      <c r="D851" s="79"/>
      <c r="E851" s="5"/>
      <c r="F851" s="5"/>
      <c r="G851" s="5"/>
      <c r="H851" s="5"/>
      <c r="I851" s="5"/>
      <c r="J851" s="5"/>
      <c r="K851" s="5"/>
      <c r="L851" s="5"/>
      <c r="M851" s="79"/>
      <c r="N851" s="79"/>
      <c r="O851" s="5"/>
      <c r="P851" s="79"/>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row>
    <row r="852" spans="1:42" ht="15.75" customHeight="1">
      <c r="A852" s="5"/>
      <c r="B852" s="5"/>
      <c r="C852" s="5"/>
      <c r="D852" s="79"/>
      <c r="E852" s="5"/>
      <c r="F852" s="5"/>
      <c r="G852" s="5"/>
      <c r="H852" s="5"/>
      <c r="I852" s="5"/>
      <c r="J852" s="5"/>
      <c r="K852" s="5"/>
      <c r="L852" s="5"/>
      <c r="M852" s="79"/>
      <c r="N852" s="79"/>
      <c r="O852" s="5"/>
      <c r="P852" s="79"/>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row>
    <row r="853" spans="1:42" ht="15.75" customHeight="1">
      <c r="A853" s="5"/>
      <c r="B853" s="5"/>
      <c r="C853" s="5"/>
      <c r="D853" s="79"/>
      <c r="E853" s="5"/>
      <c r="F853" s="5"/>
      <c r="G853" s="5"/>
      <c r="H853" s="5"/>
      <c r="I853" s="5"/>
      <c r="J853" s="5"/>
      <c r="K853" s="5"/>
      <c r="L853" s="5"/>
      <c r="M853" s="79"/>
      <c r="N853" s="79"/>
      <c r="O853" s="5"/>
      <c r="P853" s="79"/>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row>
    <row r="854" spans="1:42" ht="15.75" customHeight="1">
      <c r="A854" s="5"/>
      <c r="B854" s="5"/>
      <c r="C854" s="5"/>
      <c r="D854" s="79"/>
      <c r="E854" s="5"/>
      <c r="F854" s="5"/>
      <c r="G854" s="5"/>
      <c r="H854" s="5"/>
      <c r="I854" s="5"/>
      <c r="J854" s="5"/>
      <c r="K854" s="5"/>
      <c r="L854" s="5"/>
      <c r="M854" s="79"/>
      <c r="N854" s="79"/>
      <c r="O854" s="5"/>
      <c r="P854" s="79"/>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row>
    <row r="855" spans="1:42" ht="15.75" customHeight="1">
      <c r="A855" s="5"/>
      <c r="B855" s="5"/>
      <c r="C855" s="5"/>
      <c r="D855" s="79"/>
      <c r="E855" s="5"/>
      <c r="F855" s="5"/>
      <c r="G855" s="5"/>
      <c r="H855" s="5"/>
      <c r="I855" s="5"/>
      <c r="J855" s="5"/>
      <c r="K855" s="5"/>
      <c r="L855" s="5"/>
      <c r="M855" s="79"/>
      <c r="N855" s="79"/>
      <c r="O855" s="5"/>
      <c r="P855" s="79"/>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row>
    <row r="856" spans="1:42" ht="15.75" customHeight="1">
      <c r="A856" s="5"/>
      <c r="B856" s="5"/>
      <c r="C856" s="5"/>
      <c r="D856" s="79"/>
      <c r="E856" s="5"/>
      <c r="F856" s="5"/>
      <c r="G856" s="5"/>
      <c r="H856" s="5"/>
      <c r="I856" s="5"/>
      <c r="J856" s="5"/>
      <c r="K856" s="5"/>
      <c r="L856" s="5"/>
      <c r="M856" s="79"/>
      <c r="N856" s="79"/>
      <c r="O856" s="5"/>
      <c r="P856" s="79"/>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row>
    <row r="857" spans="1:42" ht="15.75" customHeight="1">
      <c r="A857" s="5"/>
      <c r="B857" s="5"/>
      <c r="C857" s="5"/>
      <c r="D857" s="79"/>
      <c r="E857" s="5"/>
      <c r="F857" s="5"/>
      <c r="G857" s="5"/>
      <c r="H857" s="5"/>
      <c r="I857" s="5"/>
      <c r="J857" s="5"/>
      <c r="K857" s="5"/>
      <c r="L857" s="5"/>
      <c r="M857" s="79"/>
      <c r="N857" s="79"/>
      <c r="O857" s="5"/>
      <c r="P857" s="79"/>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row>
    <row r="858" spans="1:42" ht="15.75" customHeight="1">
      <c r="A858" s="5"/>
      <c r="B858" s="5"/>
      <c r="C858" s="5"/>
      <c r="D858" s="79"/>
      <c r="E858" s="5"/>
      <c r="F858" s="5"/>
      <c r="G858" s="5"/>
      <c r="H858" s="5"/>
      <c r="I858" s="5"/>
      <c r="J858" s="5"/>
      <c r="K858" s="5"/>
      <c r="L858" s="5"/>
      <c r="M858" s="79"/>
      <c r="N858" s="79"/>
      <c r="O858" s="5"/>
      <c r="P858" s="79"/>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row>
    <row r="859" spans="1:42" ht="15.75" customHeight="1">
      <c r="A859" s="5"/>
      <c r="B859" s="5"/>
      <c r="C859" s="5"/>
      <c r="D859" s="79"/>
      <c r="E859" s="5"/>
      <c r="F859" s="5"/>
      <c r="G859" s="5"/>
      <c r="H859" s="5"/>
      <c r="I859" s="5"/>
      <c r="J859" s="5"/>
      <c r="K859" s="5"/>
      <c r="L859" s="5"/>
      <c r="M859" s="79"/>
      <c r="N859" s="79"/>
      <c r="O859" s="5"/>
      <c r="P859" s="79"/>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row>
    <row r="860" spans="1:42" ht="15.75" customHeight="1">
      <c r="A860" s="5"/>
      <c r="B860" s="5"/>
      <c r="C860" s="5"/>
      <c r="D860" s="79"/>
      <c r="E860" s="5"/>
      <c r="F860" s="5"/>
      <c r="G860" s="5"/>
      <c r="H860" s="5"/>
      <c r="I860" s="5"/>
      <c r="J860" s="5"/>
      <c r="K860" s="5"/>
      <c r="L860" s="5"/>
      <c r="M860" s="79"/>
      <c r="N860" s="79"/>
      <c r="O860" s="5"/>
      <c r="P860" s="79"/>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row>
    <row r="861" spans="1:42" ht="15.75" customHeight="1">
      <c r="A861" s="5"/>
      <c r="B861" s="5"/>
      <c r="C861" s="5"/>
      <c r="D861" s="79"/>
      <c r="E861" s="5"/>
      <c r="F861" s="5"/>
      <c r="G861" s="5"/>
      <c r="H861" s="5"/>
      <c r="I861" s="5"/>
      <c r="J861" s="5"/>
      <c r="K861" s="5"/>
      <c r="L861" s="5"/>
      <c r="M861" s="79"/>
      <c r="N861" s="79"/>
      <c r="O861" s="5"/>
      <c r="P861" s="79"/>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row>
    <row r="862" spans="1:42" ht="15.75" customHeight="1">
      <c r="A862" s="5"/>
      <c r="B862" s="5"/>
      <c r="C862" s="5"/>
      <c r="D862" s="79"/>
      <c r="E862" s="5"/>
      <c r="F862" s="5"/>
      <c r="G862" s="5"/>
      <c r="H862" s="5"/>
      <c r="I862" s="5"/>
      <c r="J862" s="5"/>
      <c r="K862" s="5"/>
      <c r="L862" s="5"/>
      <c r="M862" s="79"/>
      <c r="N862" s="79"/>
      <c r="O862" s="5"/>
      <c r="P862" s="79"/>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row>
    <row r="863" spans="1:42" ht="15.75" customHeight="1">
      <c r="A863" s="5"/>
      <c r="B863" s="5"/>
      <c r="C863" s="5"/>
      <c r="D863" s="79"/>
      <c r="E863" s="5"/>
      <c r="F863" s="5"/>
      <c r="G863" s="5"/>
      <c r="H863" s="5"/>
      <c r="I863" s="5"/>
      <c r="J863" s="5"/>
      <c r="K863" s="5"/>
      <c r="L863" s="5"/>
      <c r="M863" s="79"/>
      <c r="N863" s="79"/>
      <c r="O863" s="5"/>
      <c r="P863" s="79"/>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row>
    <row r="864" spans="1:42" ht="15.75" customHeight="1">
      <c r="A864" s="5"/>
      <c r="B864" s="5"/>
      <c r="C864" s="5"/>
      <c r="D864" s="79"/>
      <c r="E864" s="5"/>
      <c r="F864" s="5"/>
      <c r="G864" s="5"/>
      <c r="H864" s="5"/>
      <c r="I864" s="5"/>
      <c r="J864" s="5"/>
      <c r="K864" s="5"/>
      <c r="L864" s="5"/>
      <c r="M864" s="79"/>
      <c r="N864" s="79"/>
      <c r="O864" s="5"/>
      <c r="P864" s="79"/>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row>
    <row r="865" spans="1:42" ht="15.75" customHeight="1">
      <c r="A865" s="5"/>
      <c r="B865" s="5"/>
      <c r="C865" s="5"/>
      <c r="D865" s="79"/>
      <c r="E865" s="5"/>
      <c r="F865" s="5"/>
      <c r="G865" s="5"/>
      <c r="H865" s="5"/>
      <c r="I865" s="5"/>
      <c r="J865" s="5"/>
      <c r="K865" s="5"/>
      <c r="L865" s="5"/>
      <c r="M865" s="79"/>
      <c r="N865" s="79"/>
      <c r="O865" s="5"/>
      <c r="P865" s="79"/>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row>
    <row r="866" spans="1:42" ht="15.75" customHeight="1">
      <c r="A866" s="5"/>
      <c r="B866" s="5"/>
      <c r="C866" s="5"/>
      <c r="D866" s="79"/>
      <c r="E866" s="5"/>
      <c r="F866" s="5"/>
      <c r="G866" s="5"/>
      <c r="H866" s="5"/>
      <c r="I866" s="5"/>
      <c r="J866" s="5"/>
      <c r="K866" s="5"/>
      <c r="L866" s="5"/>
      <c r="M866" s="79"/>
      <c r="N866" s="79"/>
      <c r="O866" s="5"/>
      <c r="P866" s="79"/>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row>
    <row r="867" spans="1:42" ht="15.75" customHeight="1">
      <c r="A867" s="5"/>
      <c r="B867" s="5"/>
      <c r="C867" s="5"/>
      <c r="D867" s="79"/>
      <c r="E867" s="5"/>
      <c r="F867" s="5"/>
      <c r="G867" s="5"/>
      <c r="H867" s="5"/>
      <c r="I867" s="5"/>
      <c r="J867" s="5"/>
      <c r="K867" s="5"/>
      <c r="L867" s="5"/>
      <c r="M867" s="79"/>
      <c r="N867" s="79"/>
      <c r="O867" s="5"/>
      <c r="P867" s="79"/>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row>
    <row r="868" spans="1:42" ht="15.75" customHeight="1">
      <c r="A868" s="5"/>
      <c r="B868" s="5"/>
      <c r="C868" s="5"/>
      <c r="D868" s="79"/>
      <c r="E868" s="5"/>
      <c r="F868" s="5"/>
      <c r="G868" s="5"/>
      <c r="H868" s="5"/>
      <c r="I868" s="5"/>
      <c r="J868" s="5"/>
      <c r="K868" s="5"/>
      <c r="L868" s="5"/>
      <c r="M868" s="79"/>
      <c r="N868" s="79"/>
      <c r="O868" s="5"/>
      <c r="P868" s="79"/>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row>
    <row r="869" spans="1:42" ht="15.75" customHeight="1">
      <c r="A869" s="5"/>
      <c r="B869" s="5"/>
      <c r="C869" s="5"/>
      <c r="D869" s="79"/>
      <c r="E869" s="5"/>
      <c r="F869" s="5"/>
      <c r="G869" s="5"/>
      <c r="H869" s="5"/>
      <c r="I869" s="5"/>
      <c r="J869" s="5"/>
      <c r="K869" s="5"/>
      <c r="L869" s="5"/>
      <c r="M869" s="79"/>
      <c r="N869" s="79"/>
      <c r="O869" s="5"/>
      <c r="P869" s="79"/>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row>
    <row r="870" spans="1:42" ht="15.75" customHeight="1">
      <c r="A870" s="5"/>
      <c r="B870" s="5"/>
      <c r="C870" s="5"/>
      <c r="D870" s="79"/>
      <c r="E870" s="5"/>
      <c r="F870" s="5"/>
      <c r="G870" s="5"/>
      <c r="H870" s="5"/>
      <c r="I870" s="5"/>
      <c r="J870" s="5"/>
      <c r="K870" s="5"/>
      <c r="L870" s="5"/>
      <c r="M870" s="79"/>
      <c r="N870" s="79"/>
      <c r="O870" s="5"/>
      <c r="P870" s="79"/>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row>
    <row r="871" spans="1:42" ht="15.75" customHeight="1">
      <c r="A871" s="5"/>
      <c r="B871" s="5"/>
      <c r="C871" s="5"/>
      <c r="D871" s="79"/>
      <c r="E871" s="5"/>
      <c r="F871" s="5"/>
      <c r="G871" s="5"/>
      <c r="H871" s="5"/>
      <c r="I871" s="5"/>
      <c r="J871" s="5"/>
      <c r="K871" s="5"/>
      <c r="L871" s="5"/>
      <c r="M871" s="79"/>
      <c r="N871" s="79"/>
      <c r="O871" s="5"/>
      <c r="P871" s="79"/>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row>
    <row r="872" spans="1:42" ht="15.75" customHeight="1">
      <c r="A872" s="5"/>
      <c r="B872" s="5"/>
      <c r="C872" s="5"/>
      <c r="D872" s="79"/>
      <c r="E872" s="5"/>
      <c r="F872" s="5"/>
      <c r="G872" s="5"/>
      <c r="H872" s="5"/>
      <c r="I872" s="5"/>
      <c r="J872" s="5"/>
      <c r="K872" s="5"/>
      <c r="L872" s="5"/>
      <c r="M872" s="79"/>
      <c r="N872" s="79"/>
      <c r="O872" s="5"/>
      <c r="P872" s="79"/>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row>
    <row r="873" spans="1:42" ht="15.75" customHeight="1">
      <c r="A873" s="5"/>
      <c r="B873" s="5"/>
      <c r="C873" s="5"/>
      <c r="D873" s="79"/>
      <c r="E873" s="5"/>
      <c r="F873" s="5"/>
      <c r="G873" s="5"/>
      <c r="H873" s="5"/>
      <c r="I873" s="5"/>
      <c r="J873" s="5"/>
      <c r="K873" s="5"/>
      <c r="L873" s="5"/>
      <c r="M873" s="79"/>
      <c r="N873" s="79"/>
      <c r="O873" s="5"/>
      <c r="P873" s="79"/>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row>
    <row r="874" spans="1:42" ht="15.75" customHeight="1">
      <c r="A874" s="5"/>
      <c r="B874" s="5"/>
      <c r="C874" s="5"/>
      <c r="D874" s="79"/>
      <c r="E874" s="5"/>
      <c r="F874" s="5"/>
      <c r="G874" s="5"/>
      <c r="H874" s="5"/>
      <c r="I874" s="5"/>
      <c r="J874" s="5"/>
      <c r="K874" s="5"/>
      <c r="L874" s="5"/>
      <c r="M874" s="79"/>
      <c r="N874" s="79"/>
      <c r="O874" s="5"/>
      <c r="P874" s="79"/>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row>
    <row r="875" spans="1:42" ht="15.75" customHeight="1">
      <c r="A875" s="5"/>
      <c r="B875" s="5"/>
      <c r="C875" s="5"/>
      <c r="D875" s="79"/>
      <c r="E875" s="5"/>
      <c r="F875" s="5"/>
      <c r="G875" s="5"/>
      <c r="H875" s="5"/>
      <c r="I875" s="5"/>
      <c r="J875" s="5"/>
      <c r="K875" s="5"/>
      <c r="L875" s="5"/>
      <c r="M875" s="79"/>
      <c r="N875" s="79"/>
      <c r="O875" s="5"/>
      <c r="P875" s="79"/>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row>
    <row r="876" spans="1:42" ht="15.75" customHeight="1">
      <c r="A876" s="5"/>
      <c r="B876" s="5"/>
      <c r="C876" s="5"/>
      <c r="D876" s="79"/>
      <c r="E876" s="5"/>
      <c r="F876" s="5"/>
      <c r="G876" s="5"/>
      <c r="H876" s="5"/>
      <c r="I876" s="5"/>
      <c r="J876" s="5"/>
      <c r="K876" s="5"/>
      <c r="L876" s="5"/>
      <c r="M876" s="79"/>
      <c r="N876" s="79"/>
      <c r="O876" s="5"/>
      <c r="P876" s="79"/>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row>
    <row r="877" spans="1:42" ht="15.75" customHeight="1">
      <c r="A877" s="5"/>
      <c r="B877" s="5"/>
      <c r="C877" s="5"/>
      <c r="D877" s="79"/>
      <c r="E877" s="5"/>
      <c r="F877" s="5"/>
      <c r="G877" s="5"/>
      <c r="H877" s="5"/>
      <c r="I877" s="5"/>
      <c r="J877" s="5"/>
      <c r="K877" s="5"/>
      <c r="L877" s="5"/>
      <c r="M877" s="79"/>
      <c r="N877" s="79"/>
      <c r="O877" s="5"/>
      <c r="P877" s="79"/>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row>
    <row r="878" spans="1:42" ht="15.75" customHeight="1">
      <c r="A878" s="5"/>
      <c r="B878" s="5"/>
      <c r="C878" s="5"/>
      <c r="D878" s="79"/>
      <c r="E878" s="5"/>
      <c r="F878" s="5"/>
      <c r="G878" s="5"/>
      <c r="H878" s="5"/>
      <c r="I878" s="5"/>
      <c r="J878" s="5"/>
      <c r="K878" s="5"/>
      <c r="L878" s="5"/>
      <c r="M878" s="79"/>
      <c r="N878" s="79"/>
      <c r="O878" s="5"/>
      <c r="P878" s="79"/>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row>
    <row r="879" spans="1:42" ht="15.75" customHeight="1">
      <c r="A879" s="5"/>
      <c r="B879" s="5"/>
      <c r="C879" s="5"/>
      <c r="D879" s="79"/>
      <c r="E879" s="5"/>
      <c r="F879" s="5"/>
      <c r="G879" s="5"/>
      <c r="H879" s="5"/>
      <c r="I879" s="5"/>
      <c r="J879" s="5"/>
      <c r="K879" s="5"/>
      <c r="L879" s="5"/>
      <c r="M879" s="79"/>
      <c r="N879" s="79"/>
      <c r="O879" s="5"/>
      <c r="P879" s="79"/>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row>
    <row r="880" spans="1:42" ht="15.75" customHeight="1">
      <c r="A880" s="5"/>
      <c r="B880" s="5"/>
      <c r="C880" s="5"/>
      <c r="D880" s="79"/>
      <c r="E880" s="5"/>
      <c r="F880" s="5"/>
      <c r="G880" s="5"/>
      <c r="H880" s="5"/>
      <c r="I880" s="5"/>
      <c r="J880" s="5"/>
      <c r="K880" s="5"/>
      <c r="L880" s="5"/>
      <c r="M880" s="79"/>
      <c r="N880" s="79"/>
      <c r="O880" s="5"/>
      <c r="P880" s="79"/>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row>
    <row r="881" spans="1:42" ht="15.75" customHeight="1">
      <c r="A881" s="5"/>
      <c r="B881" s="5"/>
      <c r="C881" s="5"/>
      <c r="D881" s="79"/>
      <c r="E881" s="5"/>
      <c r="F881" s="5"/>
      <c r="G881" s="5"/>
      <c r="H881" s="5"/>
      <c r="I881" s="5"/>
      <c r="J881" s="5"/>
      <c r="K881" s="5"/>
      <c r="L881" s="5"/>
      <c r="M881" s="79"/>
      <c r="N881" s="79"/>
      <c r="O881" s="5"/>
      <c r="P881" s="79"/>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row>
    <row r="882" spans="1:42" ht="15.75" customHeight="1">
      <c r="A882" s="5"/>
      <c r="B882" s="5"/>
      <c r="C882" s="5"/>
      <c r="D882" s="79"/>
      <c r="E882" s="5"/>
      <c r="F882" s="5"/>
      <c r="G882" s="5"/>
      <c r="H882" s="5"/>
      <c r="I882" s="5"/>
      <c r="J882" s="5"/>
      <c r="K882" s="5"/>
      <c r="L882" s="5"/>
      <c r="M882" s="79"/>
      <c r="N882" s="79"/>
      <c r="O882" s="5"/>
      <c r="P882" s="79"/>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row>
    <row r="883" spans="1:42" ht="15.75" customHeight="1">
      <c r="A883" s="5"/>
      <c r="B883" s="5"/>
      <c r="C883" s="5"/>
      <c r="D883" s="79"/>
      <c r="E883" s="5"/>
      <c r="F883" s="5"/>
      <c r="G883" s="5"/>
      <c r="H883" s="5"/>
      <c r="I883" s="5"/>
      <c r="J883" s="5"/>
      <c r="K883" s="5"/>
      <c r="L883" s="5"/>
      <c r="M883" s="79"/>
      <c r="N883" s="79"/>
      <c r="O883" s="5"/>
      <c r="P883" s="79"/>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row>
    <row r="884" spans="1:42" ht="15.75" customHeight="1">
      <c r="A884" s="5"/>
      <c r="B884" s="5"/>
      <c r="C884" s="5"/>
      <c r="D884" s="79"/>
      <c r="E884" s="5"/>
      <c r="F884" s="5"/>
      <c r="G884" s="5"/>
      <c r="H884" s="5"/>
      <c r="I884" s="5"/>
      <c r="J884" s="5"/>
      <c r="K884" s="5"/>
      <c r="L884" s="5"/>
      <c r="M884" s="79"/>
      <c r="N884" s="79"/>
      <c r="O884" s="5"/>
      <c r="P884" s="79"/>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row>
    <row r="885" spans="1:42" ht="15.75" customHeight="1">
      <c r="A885" s="5"/>
      <c r="B885" s="5"/>
      <c r="C885" s="5"/>
      <c r="D885" s="79"/>
      <c r="E885" s="5"/>
      <c r="F885" s="5"/>
      <c r="G885" s="5"/>
      <c r="H885" s="5"/>
      <c r="I885" s="5"/>
      <c r="J885" s="5"/>
      <c r="K885" s="5"/>
      <c r="L885" s="5"/>
      <c r="M885" s="79"/>
      <c r="N885" s="79"/>
      <c r="O885" s="5"/>
      <c r="P885" s="79"/>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row>
    <row r="886" spans="1:42" ht="15.75" customHeight="1">
      <c r="A886" s="5"/>
      <c r="B886" s="5"/>
      <c r="C886" s="5"/>
      <c r="D886" s="79"/>
      <c r="E886" s="5"/>
      <c r="F886" s="5"/>
      <c r="G886" s="5"/>
      <c r="H886" s="5"/>
      <c r="I886" s="5"/>
      <c r="J886" s="5"/>
      <c r="K886" s="5"/>
      <c r="L886" s="5"/>
      <c r="M886" s="79"/>
      <c r="N886" s="79"/>
      <c r="O886" s="5"/>
      <c r="P886" s="79"/>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row>
    <row r="887" spans="1:42" ht="15.75" customHeight="1">
      <c r="A887" s="5"/>
      <c r="B887" s="5"/>
      <c r="C887" s="5"/>
      <c r="D887" s="79"/>
      <c r="E887" s="5"/>
      <c r="F887" s="5"/>
      <c r="G887" s="5"/>
      <c r="H887" s="5"/>
      <c r="I887" s="5"/>
      <c r="J887" s="5"/>
      <c r="K887" s="5"/>
      <c r="L887" s="5"/>
      <c r="M887" s="79"/>
      <c r="N887" s="79"/>
      <c r="O887" s="5"/>
      <c r="P887" s="79"/>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row>
    <row r="888" spans="1:42" ht="15.75" customHeight="1">
      <c r="A888" s="5"/>
      <c r="B888" s="5"/>
      <c r="C888" s="5"/>
      <c r="D888" s="79"/>
      <c r="E888" s="5"/>
      <c r="F888" s="5"/>
      <c r="G888" s="5"/>
      <c r="H888" s="5"/>
      <c r="I888" s="5"/>
      <c r="J888" s="5"/>
      <c r="K888" s="5"/>
      <c r="L888" s="5"/>
      <c r="M888" s="79"/>
      <c r="N888" s="79"/>
      <c r="O888" s="5"/>
      <c r="P888" s="79"/>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row>
    <row r="889" spans="1:42" ht="15.75" customHeight="1">
      <c r="A889" s="5"/>
      <c r="B889" s="5"/>
      <c r="C889" s="5"/>
      <c r="D889" s="79"/>
      <c r="E889" s="5"/>
      <c r="F889" s="5"/>
      <c r="G889" s="5"/>
      <c r="H889" s="5"/>
      <c r="I889" s="5"/>
      <c r="J889" s="5"/>
      <c r="K889" s="5"/>
      <c r="L889" s="5"/>
      <c r="M889" s="79"/>
      <c r="N889" s="79"/>
      <c r="O889" s="5"/>
      <c r="P889" s="79"/>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row>
    <row r="890" spans="1:42" ht="15.75" customHeight="1">
      <c r="A890" s="5"/>
      <c r="B890" s="5"/>
      <c r="C890" s="5"/>
      <c r="D890" s="79"/>
      <c r="E890" s="5"/>
      <c r="F890" s="5"/>
      <c r="G890" s="5"/>
      <c r="H890" s="5"/>
      <c r="I890" s="5"/>
      <c r="J890" s="5"/>
      <c r="K890" s="5"/>
      <c r="L890" s="5"/>
      <c r="M890" s="79"/>
      <c r="N890" s="79"/>
      <c r="O890" s="5"/>
      <c r="P890" s="79"/>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row>
    <row r="891" spans="1:42" ht="15.75" customHeight="1">
      <c r="A891" s="5"/>
      <c r="B891" s="5"/>
      <c r="C891" s="5"/>
      <c r="D891" s="79"/>
      <c r="E891" s="5"/>
      <c r="F891" s="5"/>
      <c r="G891" s="5"/>
      <c r="H891" s="5"/>
      <c r="I891" s="5"/>
      <c r="J891" s="5"/>
      <c r="K891" s="5"/>
      <c r="L891" s="5"/>
      <c r="M891" s="79"/>
      <c r="N891" s="79"/>
      <c r="O891" s="5"/>
      <c r="P891" s="79"/>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row>
    <row r="892" spans="1:42" ht="15.75" customHeight="1">
      <c r="A892" s="5"/>
      <c r="B892" s="5"/>
      <c r="C892" s="5"/>
      <c r="D892" s="79"/>
      <c r="E892" s="5"/>
      <c r="F892" s="5"/>
      <c r="G892" s="5"/>
      <c r="H892" s="5"/>
      <c r="I892" s="5"/>
      <c r="J892" s="5"/>
      <c r="K892" s="5"/>
      <c r="L892" s="5"/>
      <c r="M892" s="79"/>
      <c r="N892" s="79"/>
      <c r="O892" s="5"/>
      <c r="P892" s="79"/>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row>
    <row r="893" spans="1:42" ht="15.75" customHeight="1">
      <c r="A893" s="5"/>
      <c r="B893" s="5"/>
      <c r="C893" s="5"/>
      <c r="D893" s="79"/>
      <c r="E893" s="5"/>
      <c r="F893" s="5"/>
      <c r="G893" s="5"/>
      <c r="H893" s="5"/>
      <c r="I893" s="5"/>
      <c r="J893" s="5"/>
      <c r="K893" s="5"/>
      <c r="L893" s="5"/>
      <c r="M893" s="79"/>
      <c r="N893" s="79"/>
      <c r="O893" s="5"/>
      <c r="P893" s="79"/>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row>
    <row r="894" spans="1:42" ht="15.75" customHeight="1">
      <c r="A894" s="5"/>
      <c r="B894" s="5"/>
      <c r="C894" s="5"/>
      <c r="D894" s="79"/>
      <c r="E894" s="5"/>
      <c r="F894" s="5"/>
      <c r="G894" s="5"/>
      <c r="H894" s="5"/>
      <c r="I894" s="5"/>
      <c r="J894" s="5"/>
      <c r="K894" s="5"/>
      <c r="L894" s="5"/>
      <c r="M894" s="79"/>
      <c r="N894" s="79"/>
      <c r="O894" s="5"/>
      <c r="P894" s="79"/>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row>
    <row r="895" spans="1:42" ht="15.75" customHeight="1">
      <c r="A895" s="5"/>
      <c r="B895" s="5"/>
      <c r="C895" s="5"/>
      <c r="D895" s="79"/>
      <c r="E895" s="5"/>
      <c r="F895" s="5"/>
      <c r="G895" s="5"/>
      <c r="H895" s="5"/>
      <c r="I895" s="5"/>
      <c r="J895" s="5"/>
      <c r="K895" s="5"/>
      <c r="L895" s="5"/>
      <c r="M895" s="79"/>
      <c r="N895" s="79"/>
      <c r="O895" s="5"/>
      <c r="P895" s="79"/>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row>
    <row r="896" spans="1:42" ht="15.75" customHeight="1">
      <c r="A896" s="5"/>
      <c r="B896" s="5"/>
      <c r="C896" s="5"/>
      <c r="D896" s="79"/>
      <c r="E896" s="5"/>
      <c r="F896" s="5"/>
      <c r="G896" s="5"/>
      <c r="H896" s="5"/>
      <c r="I896" s="5"/>
      <c r="J896" s="5"/>
      <c r="K896" s="5"/>
      <c r="L896" s="5"/>
      <c r="M896" s="79"/>
      <c r="N896" s="79"/>
      <c r="O896" s="5"/>
      <c r="P896" s="79"/>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row>
    <row r="897" spans="1:42" ht="15.75" customHeight="1">
      <c r="A897" s="5"/>
      <c r="B897" s="5"/>
      <c r="C897" s="5"/>
      <c r="D897" s="79"/>
      <c r="E897" s="5"/>
      <c r="F897" s="5"/>
      <c r="G897" s="5"/>
      <c r="H897" s="5"/>
      <c r="I897" s="5"/>
      <c r="J897" s="5"/>
      <c r="K897" s="5"/>
      <c r="L897" s="5"/>
      <c r="M897" s="79"/>
      <c r="N897" s="79"/>
      <c r="O897" s="5"/>
      <c r="P897" s="79"/>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row>
    <row r="898" spans="1:42" ht="15.75" customHeight="1">
      <c r="A898" s="5"/>
      <c r="B898" s="5"/>
      <c r="C898" s="5"/>
      <c r="D898" s="79"/>
      <c r="E898" s="5"/>
      <c r="F898" s="5"/>
      <c r="G898" s="5"/>
      <c r="H898" s="5"/>
      <c r="I898" s="5"/>
      <c r="J898" s="5"/>
      <c r="K898" s="5"/>
      <c r="L898" s="5"/>
      <c r="M898" s="79"/>
      <c r="N898" s="79"/>
      <c r="O898" s="5"/>
      <c r="P898" s="79"/>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row>
    <row r="899" spans="1:42" ht="15.75" customHeight="1">
      <c r="A899" s="5"/>
      <c r="B899" s="5"/>
      <c r="C899" s="5"/>
      <c r="D899" s="79"/>
      <c r="E899" s="5"/>
      <c r="F899" s="5"/>
      <c r="G899" s="5"/>
      <c r="H899" s="5"/>
      <c r="I899" s="5"/>
      <c r="J899" s="5"/>
      <c r="K899" s="5"/>
      <c r="L899" s="5"/>
      <c r="M899" s="79"/>
      <c r="N899" s="79"/>
      <c r="O899" s="5"/>
      <c r="P899" s="79"/>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row>
    <row r="900" spans="1:42" ht="15.75" customHeight="1">
      <c r="A900" s="5"/>
      <c r="B900" s="5"/>
      <c r="C900" s="5"/>
      <c r="D900" s="79"/>
      <c r="E900" s="5"/>
      <c r="F900" s="5"/>
      <c r="G900" s="5"/>
      <c r="H900" s="5"/>
      <c r="I900" s="5"/>
      <c r="J900" s="5"/>
      <c r="K900" s="5"/>
      <c r="L900" s="5"/>
      <c r="M900" s="79"/>
      <c r="N900" s="79"/>
      <c r="O900" s="5"/>
      <c r="P900" s="79"/>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row>
    <row r="901" spans="1:42" ht="15.75" customHeight="1">
      <c r="A901" s="5"/>
      <c r="B901" s="5"/>
      <c r="C901" s="5"/>
      <c r="D901" s="79"/>
      <c r="E901" s="5"/>
      <c r="F901" s="5"/>
      <c r="G901" s="5"/>
      <c r="H901" s="5"/>
      <c r="I901" s="5"/>
      <c r="J901" s="5"/>
      <c r="K901" s="5"/>
      <c r="L901" s="5"/>
      <c r="M901" s="79"/>
      <c r="N901" s="79"/>
      <c r="O901" s="5"/>
      <c r="P901" s="79"/>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row>
    <row r="902" spans="1:42" ht="15.75" customHeight="1">
      <c r="A902" s="5"/>
      <c r="B902" s="5"/>
      <c r="C902" s="5"/>
      <c r="D902" s="79"/>
      <c r="E902" s="5"/>
      <c r="F902" s="5"/>
      <c r="G902" s="5"/>
      <c r="H902" s="5"/>
      <c r="I902" s="5"/>
      <c r="J902" s="5"/>
      <c r="K902" s="5"/>
      <c r="L902" s="5"/>
      <c r="M902" s="79"/>
      <c r="N902" s="79"/>
      <c r="O902" s="5"/>
      <c r="P902" s="79"/>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row>
    <row r="903" spans="1:42" ht="15.75" customHeight="1">
      <c r="A903" s="5"/>
      <c r="B903" s="5"/>
      <c r="C903" s="5"/>
      <c r="D903" s="79"/>
      <c r="E903" s="5"/>
      <c r="F903" s="5"/>
      <c r="G903" s="5"/>
      <c r="H903" s="5"/>
      <c r="I903" s="5"/>
      <c r="J903" s="5"/>
      <c r="K903" s="5"/>
      <c r="L903" s="5"/>
      <c r="M903" s="79"/>
      <c r="N903" s="79"/>
      <c r="O903" s="5"/>
      <c r="P903" s="79"/>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row>
    <row r="904" spans="1:42" ht="15.75" customHeight="1">
      <c r="A904" s="5"/>
      <c r="B904" s="5"/>
      <c r="C904" s="5"/>
      <c r="D904" s="79"/>
      <c r="E904" s="5"/>
      <c r="F904" s="5"/>
      <c r="G904" s="5"/>
      <c r="H904" s="5"/>
      <c r="I904" s="5"/>
      <c r="J904" s="5"/>
      <c r="K904" s="5"/>
      <c r="L904" s="5"/>
      <c r="M904" s="79"/>
      <c r="N904" s="79"/>
      <c r="O904" s="5"/>
      <c r="P904" s="79"/>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row>
    <row r="905" spans="1:42" ht="15.75" customHeight="1">
      <c r="A905" s="5"/>
      <c r="B905" s="5"/>
      <c r="C905" s="5"/>
      <c r="D905" s="79"/>
      <c r="E905" s="5"/>
      <c r="F905" s="5"/>
      <c r="G905" s="5"/>
      <c r="H905" s="5"/>
      <c r="I905" s="5"/>
      <c r="J905" s="5"/>
      <c r="K905" s="5"/>
      <c r="L905" s="5"/>
      <c r="M905" s="79"/>
      <c r="N905" s="79"/>
      <c r="O905" s="5"/>
      <c r="P905" s="79"/>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row>
    <row r="906" spans="1:42" ht="15.75" customHeight="1">
      <c r="A906" s="5"/>
      <c r="B906" s="5"/>
      <c r="C906" s="5"/>
      <c r="D906" s="79"/>
      <c r="E906" s="5"/>
      <c r="F906" s="5"/>
      <c r="G906" s="5"/>
      <c r="H906" s="5"/>
      <c r="I906" s="5"/>
      <c r="J906" s="5"/>
      <c r="K906" s="5"/>
      <c r="L906" s="5"/>
      <c r="M906" s="79"/>
      <c r="N906" s="79"/>
      <c r="O906" s="5"/>
      <c r="P906" s="79"/>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row>
    <row r="907" spans="1:42" ht="15.75" customHeight="1">
      <c r="A907" s="5"/>
      <c r="B907" s="5"/>
      <c r="C907" s="5"/>
      <c r="D907" s="79"/>
      <c r="E907" s="5"/>
      <c r="F907" s="5"/>
      <c r="G907" s="5"/>
      <c r="H907" s="5"/>
      <c r="I907" s="5"/>
      <c r="J907" s="5"/>
      <c r="K907" s="5"/>
      <c r="L907" s="5"/>
      <c r="M907" s="79"/>
      <c r="N907" s="79"/>
      <c r="O907" s="5"/>
      <c r="P907" s="79"/>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row>
    <row r="908" spans="1:42" ht="15.75" customHeight="1">
      <c r="A908" s="5"/>
      <c r="B908" s="5"/>
      <c r="C908" s="5"/>
      <c r="D908" s="79"/>
      <c r="E908" s="5"/>
      <c r="F908" s="5"/>
      <c r="G908" s="5"/>
      <c r="H908" s="5"/>
      <c r="I908" s="5"/>
      <c r="J908" s="5"/>
      <c r="K908" s="5"/>
      <c r="L908" s="5"/>
      <c r="M908" s="79"/>
      <c r="N908" s="79"/>
      <c r="O908" s="5"/>
      <c r="P908" s="79"/>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row>
    <row r="909" spans="1:42" ht="15.75" customHeight="1">
      <c r="A909" s="5"/>
      <c r="B909" s="5"/>
      <c r="C909" s="5"/>
      <c r="D909" s="79"/>
      <c r="E909" s="5"/>
      <c r="F909" s="5"/>
      <c r="G909" s="5"/>
      <c r="H909" s="5"/>
      <c r="I909" s="5"/>
      <c r="J909" s="5"/>
      <c r="K909" s="5"/>
      <c r="L909" s="5"/>
      <c r="M909" s="79"/>
      <c r="N909" s="79"/>
      <c r="O909" s="5"/>
      <c r="P909" s="79"/>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row>
    <row r="910" spans="1:42" ht="15.75" customHeight="1">
      <c r="A910" s="5"/>
      <c r="B910" s="5"/>
      <c r="C910" s="5"/>
      <c r="D910" s="79"/>
      <c r="E910" s="5"/>
      <c r="F910" s="5"/>
      <c r="G910" s="5"/>
      <c r="H910" s="5"/>
      <c r="I910" s="5"/>
      <c r="J910" s="5"/>
      <c r="K910" s="5"/>
      <c r="L910" s="5"/>
      <c r="M910" s="79"/>
      <c r="N910" s="79"/>
      <c r="O910" s="5"/>
      <c r="P910" s="79"/>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row>
    <row r="911" spans="1:42" ht="15.75" customHeight="1">
      <c r="A911" s="5"/>
      <c r="B911" s="5"/>
      <c r="C911" s="5"/>
      <c r="D911" s="79"/>
      <c r="E911" s="5"/>
      <c r="F911" s="5"/>
      <c r="G911" s="5"/>
      <c r="H911" s="5"/>
      <c r="I911" s="5"/>
      <c r="J911" s="5"/>
      <c r="K911" s="5"/>
      <c r="L911" s="5"/>
      <c r="M911" s="79"/>
      <c r="N911" s="79"/>
      <c r="O911" s="5"/>
      <c r="P911" s="79"/>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row>
    <row r="912" spans="1:42" ht="15.75" customHeight="1">
      <c r="A912" s="5"/>
      <c r="B912" s="5"/>
      <c r="C912" s="5"/>
      <c r="D912" s="79"/>
      <c r="E912" s="5"/>
      <c r="F912" s="5"/>
      <c r="G912" s="5"/>
      <c r="H912" s="5"/>
      <c r="I912" s="5"/>
      <c r="J912" s="5"/>
      <c r="K912" s="5"/>
      <c r="L912" s="5"/>
      <c r="M912" s="79"/>
      <c r="N912" s="79"/>
      <c r="O912" s="5"/>
      <c r="P912" s="79"/>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row>
    <row r="913" spans="1:42" ht="15.75" customHeight="1">
      <c r="A913" s="5"/>
      <c r="B913" s="5"/>
      <c r="C913" s="5"/>
      <c r="D913" s="79"/>
      <c r="E913" s="5"/>
      <c r="F913" s="5"/>
      <c r="G913" s="5"/>
      <c r="H913" s="5"/>
      <c r="I913" s="5"/>
      <c r="J913" s="5"/>
      <c r="K913" s="5"/>
      <c r="L913" s="5"/>
      <c r="M913" s="79"/>
      <c r="N913" s="79"/>
      <c r="O913" s="5"/>
      <c r="P913" s="79"/>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row>
    <row r="914" spans="1:42" ht="15.75" customHeight="1">
      <c r="A914" s="5"/>
      <c r="B914" s="5"/>
      <c r="C914" s="5"/>
      <c r="D914" s="79"/>
      <c r="E914" s="5"/>
      <c r="F914" s="5"/>
      <c r="G914" s="5"/>
      <c r="H914" s="5"/>
      <c r="I914" s="5"/>
      <c r="J914" s="5"/>
      <c r="K914" s="5"/>
      <c r="L914" s="5"/>
      <c r="M914" s="79"/>
      <c r="N914" s="79"/>
      <c r="O914" s="5"/>
      <c r="P914" s="79"/>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row>
    <row r="915" spans="1:42" ht="15.75" customHeight="1">
      <c r="A915" s="5"/>
      <c r="B915" s="5"/>
      <c r="C915" s="5"/>
      <c r="D915" s="79"/>
      <c r="E915" s="5"/>
      <c r="F915" s="5"/>
      <c r="G915" s="5"/>
      <c r="H915" s="5"/>
      <c r="I915" s="5"/>
      <c r="J915" s="5"/>
      <c r="K915" s="5"/>
      <c r="L915" s="5"/>
      <c r="M915" s="79"/>
      <c r="N915" s="79"/>
      <c r="O915" s="5"/>
      <c r="P915" s="79"/>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row>
    <row r="916" spans="1:42" ht="15.75" customHeight="1">
      <c r="A916" s="5"/>
      <c r="B916" s="5"/>
      <c r="C916" s="5"/>
      <c r="D916" s="79"/>
      <c r="E916" s="5"/>
      <c r="F916" s="5"/>
      <c r="G916" s="5"/>
      <c r="H916" s="5"/>
      <c r="I916" s="5"/>
      <c r="J916" s="5"/>
      <c r="K916" s="5"/>
      <c r="L916" s="5"/>
      <c r="M916" s="79"/>
      <c r="N916" s="79"/>
      <c r="O916" s="5"/>
      <c r="P916" s="79"/>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row>
    <row r="917" spans="1:42" ht="15.75" customHeight="1">
      <c r="A917" s="5"/>
      <c r="B917" s="5"/>
      <c r="C917" s="5"/>
      <c r="D917" s="79"/>
      <c r="E917" s="5"/>
      <c r="F917" s="5"/>
      <c r="G917" s="5"/>
      <c r="H917" s="5"/>
      <c r="I917" s="5"/>
      <c r="J917" s="5"/>
      <c r="K917" s="5"/>
      <c r="L917" s="5"/>
      <c r="M917" s="79"/>
      <c r="N917" s="79"/>
      <c r="O917" s="5"/>
      <c r="P917" s="79"/>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row>
    <row r="918" spans="1:42" ht="15.75" customHeight="1">
      <c r="A918" s="5"/>
      <c r="B918" s="5"/>
      <c r="C918" s="5"/>
      <c r="D918" s="79"/>
      <c r="E918" s="5"/>
      <c r="F918" s="5"/>
      <c r="G918" s="5"/>
      <c r="H918" s="5"/>
      <c r="I918" s="5"/>
      <c r="J918" s="5"/>
      <c r="K918" s="5"/>
      <c r="L918" s="5"/>
      <c r="M918" s="79"/>
      <c r="N918" s="79"/>
      <c r="O918" s="5"/>
      <c r="P918" s="79"/>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row>
    <row r="919" spans="1:42" ht="15.75" customHeight="1">
      <c r="A919" s="5"/>
      <c r="B919" s="5"/>
      <c r="C919" s="5"/>
      <c r="D919" s="79"/>
      <c r="E919" s="5"/>
      <c r="F919" s="5"/>
      <c r="G919" s="5"/>
      <c r="H919" s="5"/>
      <c r="I919" s="5"/>
      <c r="J919" s="5"/>
      <c r="K919" s="5"/>
      <c r="L919" s="5"/>
      <c r="M919" s="79"/>
      <c r="N919" s="79"/>
      <c r="O919" s="5"/>
      <c r="P919" s="79"/>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row>
    <row r="920" spans="1:42" ht="15.75" customHeight="1">
      <c r="A920" s="5"/>
      <c r="B920" s="5"/>
      <c r="C920" s="5"/>
      <c r="D920" s="79"/>
      <c r="E920" s="5"/>
      <c r="F920" s="5"/>
      <c r="G920" s="5"/>
      <c r="H920" s="5"/>
      <c r="I920" s="5"/>
      <c r="J920" s="5"/>
      <c r="K920" s="5"/>
      <c r="L920" s="5"/>
      <c r="M920" s="79"/>
      <c r="N920" s="79"/>
      <c r="O920" s="5"/>
      <c r="P920" s="79"/>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row>
    <row r="921" spans="1:42" ht="15.75" customHeight="1">
      <c r="A921" s="5"/>
      <c r="B921" s="5"/>
      <c r="C921" s="5"/>
      <c r="D921" s="79"/>
      <c r="E921" s="5"/>
      <c r="F921" s="5"/>
      <c r="G921" s="5"/>
      <c r="H921" s="5"/>
      <c r="I921" s="5"/>
      <c r="J921" s="5"/>
      <c r="K921" s="5"/>
      <c r="L921" s="5"/>
      <c r="M921" s="79"/>
      <c r="N921" s="79"/>
      <c r="O921" s="5"/>
      <c r="P921" s="79"/>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row>
    <row r="922" spans="1:42" ht="15.75" customHeight="1">
      <c r="A922" s="5"/>
      <c r="B922" s="5"/>
      <c r="C922" s="5"/>
      <c r="D922" s="79"/>
      <c r="E922" s="5"/>
      <c r="F922" s="5"/>
      <c r="G922" s="5"/>
      <c r="H922" s="5"/>
      <c r="I922" s="5"/>
      <c r="J922" s="5"/>
      <c r="K922" s="5"/>
      <c r="L922" s="5"/>
      <c r="M922" s="79"/>
      <c r="N922" s="79"/>
      <c r="O922" s="5"/>
      <c r="P922" s="79"/>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row>
    <row r="923" spans="1:42" ht="15.75" customHeight="1">
      <c r="A923" s="5"/>
      <c r="B923" s="5"/>
      <c r="C923" s="5"/>
      <c r="D923" s="79"/>
      <c r="E923" s="5"/>
      <c r="F923" s="5"/>
      <c r="G923" s="5"/>
      <c r="H923" s="5"/>
      <c r="I923" s="5"/>
      <c r="J923" s="5"/>
      <c r="K923" s="5"/>
      <c r="L923" s="5"/>
      <c r="M923" s="79"/>
      <c r="N923" s="79"/>
      <c r="O923" s="5"/>
      <c r="P923" s="79"/>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row>
    <row r="924" spans="1:42" ht="15.75" customHeight="1">
      <c r="A924" s="5"/>
      <c r="B924" s="5"/>
      <c r="C924" s="5"/>
      <c r="D924" s="79"/>
      <c r="E924" s="5"/>
      <c r="F924" s="5"/>
      <c r="G924" s="5"/>
      <c r="H924" s="5"/>
      <c r="I924" s="5"/>
      <c r="J924" s="5"/>
      <c r="K924" s="5"/>
      <c r="L924" s="5"/>
      <c r="M924" s="79"/>
      <c r="N924" s="79"/>
      <c r="O924" s="5"/>
      <c r="P924" s="79"/>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row>
    <row r="925" spans="1:42" ht="15.75" customHeight="1">
      <c r="A925" s="5"/>
      <c r="B925" s="5"/>
      <c r="C925" s="5"/>
      <c r="D925" s="79"/>
      <c r="E925" s="5"/>
      <c r="F925" s="5"/>
      <c r="G925" s="5"/>
      <c r="H925" s="5"/>
      <c r="I925" s="5"/>
      <c r="J925" s="5"/>
      <c r="K925" s="5"/>
      <c r="L925" s="5"/>
      <c r="M925" s="79"/>
      <c r="N925" s="79"/>
      <c r="O925" s="5"/>
      <c r="P925" s="79"/>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row>
    <row r="926" spans="1:42" ht="15.75" customHeight="1">
      <c r="A926" s="5"/>
      <c r="B926" s="5"/>
      <c r="C926" s="5"/>
      <c r="D926" s="79"/>
      <c r="E926" s="5"/>
      <c r="F926" s="5"/>
      <c r="G926" s="5"/>
      <c r="H926" s="5"/>
      <c r="I926" s="5"/>
      <c r="J926" s="5"/>
      <c r="K926" s="5"/>
      <c r="L926" s="5"/>
      <c r="M926" s="79"/>
      <c r="N926" s="79"/>
      <c r="O926" s="5"/>
      <c r="P926" s="79"/>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row>
    <row r="927" spans="1:42" ht="15.75" customHeight="1">
      <c r="A927" s="5"/>
      <c r="B927" s="5"/>
      <c r="C927" s="5"/>
      <c r="D927" s="79"/>
      <c r="E927" s="5"/>
      <c r="F927" s="5"/>
      <c r="G927" s="5"/>
      <c r="H927" s="5"/>
      <c r="I927" s="5"/>
      <c r="J927" s="5"/>
      <c r="K927" s="5"/>
      <c r="L927" s="5"/>
      <c r="M927" s="79"/>
      <c r="N927" s="79"/>
      <c r="O927" s="5"/>
      <c r="P927" s="79"/>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row>
    <row r="928" spans="1:42" ht="15.75" customHeight="1">
      <c r="A928" s="5"/>
      <c r="B928" s="5"/>
      <c r="C928" s="5"/>
      <c r="D928" s="79"/>
      <c r="E928" s="5"/>
      <c r="F928" s="5"/>
      <c r="G928" s="5"/>
      <c r="H928" s="5"/>
      <c r="I928" s="5"/>
      <c r="J928" s="5"/>
      <c r="K928" s="5"/>
      <c r="L928" s="5"/>
      <c r="M928" s="79"/>
      <c r="N928" s="79"/>
      <c r="O928" s="5"/>
      <c r="P928" s="79"/>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row>
    <row r="929" spans="1:42" ht="15.75" customHeight="1">
      <c r="A929" s="5"/>
      <c r="B929" s="5"/>
      <c r="C929" s="5"/>
      <c r="D929" s="79"/>
      <c r="E929" s="5"/>
      <c r="F929" s="5"/>
      <c r="G929" s="5"/>
      <c r="H929" s="5"/>
      <c r="I929" s="5"/>
      <c r="J929" s="5"/>
      <c r="K929" s="5"/>
      <c r="L929" s="5"/>
      <c r="M929" s="79"/>
      <c r="N929" s="79"/>
      <c r="O929" s="5"/>
      <c r="P929" s="79"/>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row>
    <row r="930" spans="1:42" ht="15.75" customHeight="1">
      <c r="A930" s="5"/>
      <c r="B930" s="5"/>
      <c r="C930" s="5"/>
      <c r="D930" s="79"/>
      <c r="E930" s="5"/>
      <c r="F930" s="5"/>
      <c r="G930" s="5"/>
      <c r="H930" s="5"/>
      <c r="I930" s="5"/>
      <c r="J930" s="5"/>
      <c r="K930" s="5"/>
      <c r="L930" s="5"/>
      <c r="M930" s="79"/>
      <c r="N930" s="79"/>
      <c r="O930" s="5"/>
      <c r="P930" s="79"/>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row>
    <row r="931" spans="1:42" ht="15.75" customHeight="1">
      <c r="A931" s="5"/>
      <c r="B931" s="5"/>
      <c r="C931" s="5"/>
      <c r="D931" s="79"/>
      <c r="E931" s="5"/>
      <c r="F931" s="5"/>
      <c r="G931" s="5"/>
      <c r="H931" s="5"/>
      <c r="I931" s="5"/>
      <c r="J931" s="5"/>
      <c r="K931" s="5"/>
      <c r="L931" s="5"/>
      <c r="M931" s="79"/>
      <c r="N931" s="79"/>
      <c r="O931" s="5"/>
      <c r="P931" s="79"/>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row>
    <row r="932" spans="1:42" ht="15.75" customHeight="1">
      <c r="A932" s="5"/>
      <c r="B932" s="5"/>
      <c r="C932" s="5"/>
      <c r="D932" s="79"/>
      <c r="E932" s="5"/>
      <c r="F932" s="5"/>
      <c r="G932" s="5"/>
      <c r="H932" s="5"/>
      <c r="I932" s="5"/>
      <c r="J932" s="5"/>
      <c r="K932" s="5"/>
      <c r="L932" s="5"/>
      <c r="M932" s="79"/>
      <c r="N932" s="79"/>
      <c r="O932" s="5"/>
      <c r="P932" s="79"/>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row>
    <row r="933" spans="1:42" ht="15.75" customHeight="1">
      <c r="A933" s="5"/>
      <c r="B933" s="5"/>
      <c r="C933" s="5"/>
      <c r="D933" s="79"/>
      <c r="E933" s="5"/>
      <c r="F933" s="5"/>
      <c r="G933" s="5"/>
      <c r="H933" s="5"/>
      <c r="I933" s="5"/>
      <c r="J933" s="5"/>
      <c r="K933" s="5"/>
      <c r="L933" s="5"/>
      <c r="M933" s="79"/>
      <c r="N933" s="79"/>
      <c r="O933" s="5"/>
      <c r="P933" s="79"/>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row>
    <row r="934" spans="1:42" ht="15.75" customHeight="1">
      <c r="A934" s="5"/>
      <c r="B934" s="5"/>
      <c r="C934" s="5"/>
      <c r="D934" s="79"/>
      <c r="E934" s="5"/>
      <c r="F934" s="5"/>
      <c r="G934" s="5"/>
      <c r="H934" s="5"/>
      <c r="I934" s="5"/>
      <c r="J934" s="5"/>
      <c r="K934" s="5"/>
      <c r="L934" s="5"/>
      <c r="M934" s="79"/>
      <c r="N934" s="79"/>
      <c r="O934" s="5"/>
      <c r="P934" s="79"/>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row>
    <row r="935" spans="1:42" ht="15.75" customHeight="1">
      <c r="A935" s="5"/>
      <c r="B935" s="5"/>
      <c r="C935" s="5"/>
      <c r="D935" s="79"/>
      <c r="E935" s="5"/>
      <c r="F935" s="5"/>
      <c r="G935" s="5"/>
      <c r="H935" s="5"/>
      <c r="I935" s="5"/>
      <c r="J935" s="5"/>
      <c r="K935" s="5"/>
      <c r="L935" s="5"/>
      <c r="M935" s="79"/>
      <c r="N935" s="79"/>
      <c r="O935" s="5"/>
      <c r="P935" s="79"/>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row>
    <row r="936" spans="1:42" ht="15.75" customHeight="1">
      <c r="A936" s="5"/>
      <c r="B936" s="5"/>
      <c r="C936" s="5"/>
      <c r="D936" s="79"/>
      <c r="E936" s="5"/>
      <c r="F936" s="5"/>
      <c r="G936" s="5"/>
      <c r="H936" s="5"/>
      <c r="I936" s="5"/>
      <c r="J936" s="5"/>
      <c r="K936" s="5"/>
      <c r="L936" s="5"/>
      <c r="M936" s="79"/>
      <c r="N936" s="79"/>
      <c r="O936" s="5"/>
      <c r="P936" s="79"/>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row>
    <row r="937" spans="1:42" ht="15.75" customHeight="1">
      <c r="A937" s="5"/>
      <c r="B937" s="5"/>
      <c r="C937" s="5"/>
      <c r="D937" s="79"/>
      <c r="E937" s="5"/>
      <c r="F937" s="5"/>
      <c r="G937" s="5"/>
      <c r="H937" s="5"/>
      <c r="I937" s="5"/>
      <c r="J937" s="5"/>
      <c r="K937" s="5"/>
      <c r="L937" s="5"/>
      <c r="M937" s="79"/>
      <c r="N937" s="79"/>
      <c r="O937" s="5"/>
      <c r="P937" s="79"/>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row>
    <row r="938" spans="1:42" ht="15.75" customHeight="1">
      <c r="A938" s="5"/>
      <c r="B938" s="5"/>
      <c r="C938" s="5"/>
      <c r="D938" s="79"/>
      <c r="E938" s="5"/>
      <c r="F938" s="5"/>
      <c r="G938" s="5"/>
      <c r="H938" s="5"/>
      <c r="I938" s="5"/>
      <c r="J938" s="5"/>
      <c r="K938" s="5"/>
      <c r="L938" s="5"/>
      <c r="M938" s="79"/>
      <c r="N938" s="79"/>
      <c r="O938" s="5"/>
      <c r="P938" s="79"/>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row>
    <row r="939" spans="1:42" ht="15.75" customHeight="1">
      <c r="A939" s="5"/>
      <c r="B939" s="5"/>
      <c r="C939" s="5"/>
      <c r="D939" s="79"/>
      <c r="E939" s="5"/>
      <c r="F939" s="5"/>
      <c r="G939" s="5"/>
      <c r="H939" s="5"/>
      <c r="I939" s="5"/>
      <c r="J939" s="5"/>
      <c r="K939" s="5"/>
      <c r="L939" s="5"/>
      <c r="M939" s="79"/>
      <c r="N939" s="79"/>
      <c r="O939" s="5"/>
      <c r="P939" s="79"/>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row>
    <row r="940" spans="1:42" ht="15.75" customHeight="1">
      <c r="A940" s="5"/>
      <c r="B940" s="5"/>
      <c r="C940" s="5"/>
      <c r="D940" s="79"/>
      <c r="E940" s="5"/>
      <c r="F940" s="5"/>
      <c r="G940" s="5"/>
      <c r="H940" s="5"/>
      <c r="I940" s="5"/>
      <c r="J940" s="5"/>
      <c r="K940" s="5"/>
      <c r="L940" s="5"/>
      <c r="M940" s="79"/>
      <c r="N940" s="79"/>
      <c r="O940" s="5"/>
      <c r="P940" s="79"/>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row>
    <row r="941" spans="1:42" ht="15.75" customHeight="1">
      <c r="A941" s="5"/>
      <c r="B941" s="5"/>
      <c r="C941" s="5"/>
      <c r="D941" s="79"/>
      <c r="E941" s="5"/>
      <c r="F941" s="5"/>
      <c r="G941" s="5"/>
      <c r="H941" s="5"/>
      <c r="I941" s="5"/>
      <c r="J941" s="5"/>
      <c r="K941" s="5"/>
      <c r="L941" s="5"/>
      <c r="M941" s="79"/>
      <c r="N941" s="79"/>
      <c r="O941" s="5"/>
      <c r="P941" s="79"/>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row>
    <row r="942" spans="1:42" ht="15.75" customHeight="1">
      <c r="A942" s="5"/>
      <c r="B942" s="5"/>
      <c r="C942" s="5"/>
      <c r="D942" s="79"/>
      <c r="E942" s="5"/>
      <c r="F942" s="5"/>
      <c r="G942" s="5"/>
      <c r="H942" s="5"/>
      <c r="I942" s="5"/>
      <c r="J942" s="5"/>
      <c r="K942" s="5"/>
      <c r="L942" s="5"/>
      <c r="M942" s="79"/>
      <c r="N942" s="79"/>
      <c r="O942" s="5"/>
      <c r="P942" s="79"/>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row>
    <row r="943" spans="1:42" ht="15.75" customHeight="1">
      <c r="A943" s="5"/>
      <c r="B943" s="5"/>
      <c r="C943" s="5"/>
      <c r="D943" s="79"/>
      <c r="E943" s="5"/>
      <c r="F943" s="5"/>
      <c r="G943" s="5"/>
      <c r="H943" s="5"/>
      <c r="I943" s="5"/>
      <c r="J943" s="5"/>
      <c r="K943" s="5"/>
      <c r="L943" s="5"/>
      <c r="M943" s="79"/>
      <c r="N943" s="79"/>
      <c r="O943" s="5"/>
      <c r="P943" s="79"/>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row>
    <row r="944" spans="1:42" ht="15.75" customHeight="1">
      <c r="A944" s="5"/>
      <c r="B944" s="5"/>
      <c r="C944" s="5"/>
      <c r="D944" s="79"/>
      <c r="E944" s="5"/>
      <c r="F944" s="5"/>
      <c r="G944" s="5"/>
      <c r="H944" s="5"/>
      <c r="I944" s="5"/>
      <c r="J944" s="5"/>
      <c r="K944" s="5"/>
      <c r="L944" s="5"/>
      <c r="M944" s="79"/>
      <c r="N944" s="79"/>
      <c r="O944" s="5"/>
      <c r="P944" s="79"/>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row>
    <row r="945" spans="1:42" ht="15.75" customHeight="1">
      <c r="A945" s="5"/>
      <c r="B945" s="5"/>
      <c r="C945" s="5"/>
      <c r="D945" s="79"/>
      <c r="E945" s="5"/>
      <c r="F945" s="5"/>
      <c r="G945" s="5"/>
      <c r="H945" s="5"/>
      <c r="I945" s="5"/>
      <c r="J945" s="5"/>
      <c r="K945" s="5"/>
      <c r="L945" s="5"/>
      <c r="M945" s="79"/>
      <c r="N945" s="79"/>
      <c r="O945" s="5"/>
      <c r="P945" s="79"/>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row>
    <row r="946" spans="1:42" ht="15.75" customHeight="1">
      <c r="A946" s="5"/>
      <c r="B946" s="5"/>
      <c r="C946" s="5"/>
      <c r="D946" s="79"/>
      <c r="E946" s="5"/>
      <c r="F946" s="5"/>
      <c r="G946" s="5"/>
      <c r="H946" s="5"/>
      <c r="I946" s="5"/>
      <c r="J946" s="5"/>
      <c r="K946" s="5"/>
      <c r="L946" s="5"/>
      <c r="M946" s="79"/>
      <c r="N946" s="79"/>
      <c r="O946" s="5"/>
      <c r="P946" s="79"/>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row>
    <row r="947" spans="1:42" ht="15.75" customHeight="1">
      <c r="A947" s="5"/>
      <c r="B947" s="5"/>
      <c r="C947" s="5"/>
      <c r="D947" s="79"/>
      <c r="E947" s="5"/>
      <c r="F947" s="5"/>
      <c r="G947" s="5"/>
      <c r="H947" s="5"/>
      <c r="I947" s="5"/>
      <c r="J947" s="5"/>
      <c r="K947" s="5"/>
      <c r="L947" s="5"/>
      <c r="M947" s="79"/>
      <c r="N947" s="79"/>
      <c r="O947" s="5"/>
      <c r="P947" s="79"/>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row>
    <row r="948" spans="1:42" ht="15.75" customHeight="1">
      <c r="A948" s="5"/>
      <c r="B948" s="5"/>
      <c r="C948" s="5"/>
      <c r="D948" s="79"/>
      <c r="E948" s="5"/>
      <c r="F948" s="5"/>
      <c r="G948" s="5"/>
      <c r="H948" s="5"/>
      <c r="I948" s="5"/>
      <c r="J948" s="5"/>
      <c r="K948" s="5"/>
      <c r="L948" s="5"/>
      <c r="M948" s="79"/>
      <c r="N948" s="79"/>
      <c r="O948" s="5"/>
      <c r="P948" s="79"/>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row>
    <row r="949" spans="1:42" ht="15.75" customHeight="1">
      <c r="A949" s="5"/>
      <c r="B949" s="5"/>
      <c r="C949" s="5"/>
      <c r="D949" s="79"/>
      <c r="E949" s="5"/>
      <c r="F949" s="5"/>
      <c r="G949" s="5"/>
      <c r="H949" s="5"/>
      <c r="I949" s="5"/>
      <c r="J949" s="5"/>
      <c r="K949" s="5"/>
      <c r="L949" s="5"/>
      <c r="M949" s="79"/>
      <c r="N949" s="79"/>
      <c r="O949" s="5"/>
      <c r="P949" s="79"/>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row>
    <row r="950" spans="1:42" ht="15.75" customHeight="1">
      <c r="A950" s="5"/>
      <c r="B950" s="5"/>
      <c r="C950" s="5"/>
      <c r="D950" s="79"/>
      <c r="E950" s="5"/>
      <c r="F950" s="5"/>
      <c r="G950" s="5"/>
      <c r="H950" s="5"/>
      <c r="I950" s="5"/>
      <c r="J950" s="5"/>
      <c r="K950" s="5"/>
      <c r="L950" s="5"/>
      <c r="M950" s="79"/>
      <c r="N950" s="79"/>
      <c r="O950" s="5"/>
      <c r="P950" s="79"/>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row>
    <row r="951" spans="1:42" ht="15.75" customHeight="1">
      <c r="A951" s="5"/>
      <c r="B951" s="5"/>
      <c r="C951" s="5"/>
      <c r="D951" s="79"/>
      <c r="E951" s="5"/>
      <c r="F951" s="5"/>
      <c r="G951" s="5"/>
      <c r="H951" s="5"/>
      <c r="I951" s="5"/>
      <c r="J951" s="5"/>
      <c r="K951" s="5"/>
      <c r="L951" s="5"/>
      <c r="M951" s="79"/>
      <c r="N951" s="79"/>
      <c r="O951" s="5"/>
      <c r="P951" s="79"/>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row>
    <row r="952" spans="1:42" ht="15.75" customHeight="1">
      <c r="A952" s="5"/>
      <c r="B952" s="5"/>
      <c r="C952" s="5"/>
      <c r="D952" s="79"/>
      <c r="E952" s="5"/>
      <c r="F952" s="5"/>
      <c r="G952" s="5"/>
      <c r="H952" s="5"/>
      <c r="I952" s="5"/>
      <c r="J952" s="5"/>
      <c r="K952" s="5"/>
      <c r="L952" s="5"/>
      <c r="M952" s="79"/>
      <c r="N952" s="79"/>
      <c r="O952" s="5"/>
      <c r="P952" s="79"/>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row>
    <row r="953" spans="1:42" ht="15.75" customHeight="1">
      <c r="A953" s="5"/>
      <c r="B953" s="5"/>
      <c r="C953" s="5"/>
      <c r="D953" s="79"/>
      <c r="E953" s="5"/>
      <c r="F953" s="5"/>
      <c r="G953" s="5"/>
      <c r="H953" s="5"/>
      <c r="I953" s="5"/>
      <c r="J953" s="5"/>
      <c r="K953" s="5"/>
      <c r="L953" s="5"/>
      <c r="M953" s="79"/>
      <c r="N953" s="79"/>
      <c r="O953" s="5"/>
      <c r="P953" s="79"/>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row>
    <row r="954" spans="1:42" ht="15.75" customHeight="1">
      <c r="A954" s="5"/>
      <c r="B954" s="5"/>
      <c r="C954" s="5"/>
      <c r="D954" s="79"/>
      <c r="E954" s="5"/>
      <c r="F954" s="5"/>
      <c r="G954" s="5"/>
      <c r="H954" s="5"/>
      <c r="I954" s="5"/>
      <c r="J954" s="5"/>
      <c r="K954" s="5"/>
      <c r="L954" s="5"/>
      <c r="M954" s="79"/>
      <c r="N954" s="79"/>
      <c r="O954" s="5"/>
      <c r="P954" s="79"/>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row>
    <row r="955" spans="1:42" ht="15.75" customHeight="1">
      <c r="A955" s="5"/>
      <c r="B955" s="5"/>
      <c r="C955" s="5"/>
      <c r="D955" s="79"/>
      <c r="E955" s="5"/>
      <c r="F955" s="5"/>
      <c r="G955" s="5"/>
      <c r="H955" s="5"/>
      <c r="I955" s="5"/>
      <c r="J955" s="5"/>
      <c r="K955" s="5"/>
      <c r="L955" s="5"/>
      <c r="M955" s="79"/>
      <c r="N955" s="79"/>
      <c r="O955" s="5"/>
      <c r="P955" s="79"/>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row>
    <row r="956" spans="1:42" ht="15.75" customHeight="1">
      <c r="A956" s="5"/>
      <c r="B956" s="5"/>
      <c r="C956" s="5"/>
      <c r="D956" s="79"/>
      <c r="E956" s="5"/>
      <c r="F956" s="5"/>
      <c r="G956" s="5"/>
      <c r="H956" s="5"/>
      <c r="I956" s="5"/>
      <c r="J956" s="5"/>
      <c r="K956" s="5"/>
      <c r="L956" s="5"/>
      <c r="M956" s="79"/>
      <c r="N956" s="79"/>
      <c r="O956" s="5"/>
      <c r="P956" s="79"/>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row>
    <row r="957" spans="1:42" ht="15.75" customHeight="1">
      <c r="A957" s="5"/>
      <c r="B957" s="5"/>
      <c r="C957" s="5"/>
      <c r="D957" s="79"/>
      <c r="E957" s="5"/>
      <c r="F957" s="5"/>
      <c r="G957" s="5"/>
      <c r="H957" s="5"/>
      <c r="I957" s="5"/>
      <c r="J957" s="5"/>
      <c r="K957" s="5"/>
      <c r="L957" s="5"/>
      <c r="M957" s="79"/>
      <c r="N957" s="79"/>
      <c r="O957" s="5"/>
      <c r="P957" s="79"/>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row>
    <row r="958" spans="1:42" ht="15.75" customHeight="1">
      <c r="A958" s="5"/>
      <c r="B958" s="5"/>
      <c r="C958" s="5"/>
      <c r="D958" s="79"/>
      <c r="E958" s="5"/>
      <c r="F958" s="5"/>
      <c r="G958" s="5"/>
      <c r="H958" s="5"/>
      <c r="I958" s="5"/>
      <c r="J958" s="5"/>
      <c r="K958" s="5"/>
      <c r="L958" s="5"/>
      <c r="M958" s="79"/>
      <c r="N958" s="79"/>
      <c r="O958" s="5"/>
      <c r="P958" s="79"/>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row>
    <row r="959" spans="1:42" ht="15.75" customHeight="1">
      <c r="A959" s="5"/>
      <c r="B959" s="5"/>
      <c r="C959" s="5"/>
      <c r="D959" s="79"/>
      <c r="E959" s="5"/>
      <c r="F959" s="5"/>
      <c r="G959" s="5"/>
      <c r="H959" s="5"/>
      <c r="I959" s="5"/>
      <c r="J959" s="5"/>
      <c r="K959" s="5"/>
      <c r="L959" s="5"/>
      <c r="M959" s="79"/>
      <c r="N959" s="79"/>
      <c r="O959" s="5"/>
      <c r="P959" s="79"/>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row>
    <row r="960" spans="1:42" ht="15.75" customHeight="1">
      <c r="A960" s="5"/>
      <c r="B960" s="5"/>
      <c r="C960" s="5"/>
      <c r="D960" s="79"/>
      <c r="E960" s="5"/>
      <c r="F960" s="5"/>
      <c r="G960" s="5"/>
      <c r="H960" s="5"/>
      <c r="I960" s="5"/>
      <c r="J960" s="5"/>
      <c r="K960" s="5"/>
      <c r="L960" s="5"/>
      <c r="M960" s="79"/>
      <c r="N960" s="79"/>
      <c r="O960" s="5"/>
      <c r="P960" s="79"/>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row>
    <row r="961" spans="1:42" ht="15.75" customHeight="1">
      <c r="A961" s="5"/>
      <c r="B961" s="5"/>
      <c r="C961" s="5"/>
      <c r="D961" s="79"/>
      <c r="E961" s="5"/>
      <c r="F961" s="5"/>
      <c r="G961" s="5"/>
      <c r="H961" s="5"/>
      <c r="I961" s="5"/>
      <c r="J961" s="5"/>
      <c r="K961" s="5"/>
      <c r="L961" s="5"/>
      <c r="M961" s="79"/>
      <c r="N961" s="79"/>
      <c r="O961" s="5"/>
      <c r="P961" s="79"/>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row>
    <row r="962" spans="1:42" ht="15.75" customHeight="1">
      <c r="A962" s="5"/>
      <c r="B962" s="5"/>
      <c r="C962" s="5"/>
      <c r="D962" s="79"/>
      <c r="E962" s="5"/>
      <c r="F962" s="5"/>
      <c r="G962" s="5"/>
      <c r="H962" s="5"/>
      <c r="I962" s="5"/>
      <c r="J962" s="5"/>
      <c r="K962" s="5"/>
      <c r="L962" s="5"/>
      <c r="M962" s="79"/>
      <c r="N962" s="79"/>
      <c r="O962" s="5"/>
      <c r="P962" s="79"/>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row>
    <row r="963" spans="1:42" ht="15.75" customHeight="1">
      <c r="A963" s="5"/>
      <c r="B963" s="5"/>
      <c r="C963" s="5"/>
      <c r="D963" s="79"/>
      <c r="E963" s="5"/>
      <c r="F963" s="5"/>
      <c r="G963" s="5"/>
      <c r="H963" s="5"/>
      <c r="I963" s="5"/>
      <c r="J963" s="5"/>
      <c r="K963" s="5"/>
      <c r="L963" s="5"/>
      <c r="M963" s="79"/>
      <c r="N963" s="79"/>
      <c r="O963" s="5"/>
      <c r="P963" s="79"/>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row>
    <row r="964" spans="1:42" ht="15.75" customHeight="1">
      <c r="A964" s="5"/>
      <c r="B964" s="5"/>
      <c r="C964" s="5"/>
      <c r="D964" s="79"/>
      <c r="E964" s="5"/>
      <c r="F964" s="5"/>
      <c r="G964" s="5"/>
      <c r="H964" s="5"/>
      <c r="I964" s="5"/>
      <c r="J964" s="5"/>
      <c r="K964" s="5"/>
      <c r="L964" s="5"/>
      <c r="M964" s="79"/>
      <c r="N964" s="79"/>
      <c r="O964" s="5"/>
      <c r="P964" s="79"/>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row>
    <row r="965" spans="1:42" ht="15.75" customHeight="1">
      <c r="A965" s="5"/>
      <c r="B965" s="5"/>
      <c r="C965" s="5"/>
      <c r="D965" s="79"/>
      <c r="E965" s="5"/>
      <c r="F965" s="5"/>
      <c r="G965" s="5"/>
      <c r="H965" s="5"/>
      <c r="I965" s="5"/>
      <c r="J965" s="5"/>
      <c r="K965" s="5"/>
      <c r="L965" s="5"/>
      <c r="M965" s="79"/>
      <c r="N965" s="79"/>
      <c r="O965" s="5"/>
      <c r="P965" s="79"/>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row>
    <row r="966" spans="1:42" ht="15.75" customHeight="1">
      <c r="A966" s="5"/>
      <c r="B966" s="5"/>
      <c r="C966" s="5"/>
      <c r="D966" s="79"/>
      <c r="E966" s="5"/>
      <c r="F966" s="5"/>
      <c r="G966" s="5"/>
      <c r="H966" s="5"/>
      <c r="I966" s="5"/>
      <c r="J966" s="5"/>
      <c r="K966" s="5"/>
      <c r="L966" s="5"/>
      <c r="M966" s="79"/>
      <c r="N966" s="79"/>
      <c r="O966" s="5"/>
      <c r="P966" s="79"/>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row>
    <row r="967" spans="1:42" ht="15.75" customHeight="1">
      <c r="A967" s="5"/>
      <c r="B967" s="5"/>
      <c r="C967" s="5"/>
      <c r="D967" s="79"/>
      <c r="E967" s="5"/>
      <c r="F967" s="5"/>
      <c r="G967" s="5"/>
      <c r="H967" s="5"/>
      <c r="I967" s="5"/>
      <c r="J967" s="5"/>
      <c r="K967" s="5"/>
      <c r="L967" s="5"/>
      <c r="M967" s="79"/>
      <c r="N967" s="79"/>
      <c r="O967" s="5"/>
      <c r="P967" s="79"/>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row>
    <row r="968" spans="1:42" ht="15.75" customHeight="1">
      <c r="A968" s="5"/>
      <c r="B968" s="5"/>
      <c r="C968" s="5"/>
      <c r="D968" s="79"/>
      <c r="E968" s="5"/>
      <c r="F968" s="5"/>
      <c r="G968" s="5"/>
      <c r="H968" s="5"/>
      <c r="I968" s="5"/>
      <c r="J968" s="5"/>
      <c r="K968" s="5"/>
      <c r="L968" s="5"/>
      <c r="M968" s="79"/>
      <c r="N968" s="79"/>
      <c r="O968" s="5"/>
      <c r="P968" s="79"/>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row>
    <row r="969" spans="1:42" ht="15.75" customHeight="1">
      <c r="A969" s="5"/>
      <c r="B969" s="5"/>
      <c r="C969" s="5"/>
      <c r="D969" s="79"/>
      <c r="E969" s="5"/>
      <c r="F969" s="5"/>
      <c r="G969" s="5"/>
      <c r="H969" s="5"/>
      <c r="I969" s="5"/>
      <c r="J969" s="5"/>
      <c r="K969" s="5"/>
      <c r="L969" s="5"/>
      <c r="M969" s="79"/>
      <c r="N969" s="79"/>
      <c r="O969" s="5"/>
      <c r="P969" s="79"/>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row>
    <row r="970" spans="1:42" ht="15.75" customHeight="1">
      <c r="A970" s="5"/>
      <c r="B970" s="5"/>
      <c r="C970" s="5"/>
      <c r="D970" s="79"/>
      <c r="E970" s="5"/>
      <c r="F970" s="5"/>
      <c r="G970" s="5"/>
      <c r="H970" s="5"/>
      <c r="I970" s="5"/>
      <c r="J970" s="5"/>
      <c r="K970" s="5"/>
      <c r="L970" s="5"/>
      <c r="M970" s="79"/>
      <c r="N970" s="79"/>
      <c r="O970" s="5"/>
      <c r="P970" s="79"/>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row>
    <row r="971" spans="1:42" ht="15.75" customHeight="1">
      <c r="A971" s="5"/>
      <c r="B971" s="5"/>
      <c r="C971" s="5"/>
      <c r="D971" s="79"/>
      <c r="E971" s="5"/>
      <c r="F971" s="5"/>
      <c r="G971" s="5"/>
      <c r="H971" s="5"/>
      <c r="I971" s="5"/>
      <c r="J971" s="5"/>
      <c r="K971" s="5"/>
      <c r="L971" s="5"/>
      <c r="M971" s="79"/>
      <c r="N971" s="79"/>
      <c r="O971" s="5"/>
      <c r="P971" s="79"/>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row>
    <row r="972" spans="1:42" ht="15.75" customHeight="1">
      <c r="A972" s="5"/>
      <c r="B972" s="5"/>
      <c r="C972" s="5"/>
      <c r="D972" s="79"/>
      <c r="E972" s="5"/>
      <c r="F972" s="5"/>
      <c r="G972" s="5"/>
      <c r="H972" s="5"/>
      <c r="I972" s="5"/>
      <c r="J972" s="5"/>
      <c r="K972" s="5"/>
      <c r="L972" s="5"/>
      <c r="M972" s="79"/>
      <c r="N972" s="79"/>
      <c r="O972" s="5"/>
      <c r="P972" s="79"/>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row>
    <row r="973" spans="1:42" ht="15.75" customHeight="1">
      <c r="A973" s="5"/>
      <c r="B973" s="5"/>
      <c r="C973" s="5"/>
      <c r="D973" s="79"/>
      <c r="E973" s="5"/>
      <c r="F973" s="5"/>
      <c r="G973" s="5"/>
      <c r="H973" s="5"/>
      <c r="I973" s="5"/>
      <c r="J973" s="5"/>
      <c r="K973" s="5"/>
      <c r="L973" s="5"/>
      <c r="M973" s="79"/>
      <c r="N973" s="79"/>
      <c r="O973" s="5"/>
      <c r="P973" s="79"/>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row>
    <row r="974" spans="1:42" ht="15.75" customHeight="1">
      <c r="A974" s="5"/>
      <c r="B974" s="5"/>
      <c r="C974" s="5"/>
      <c r="D974" s="79"/>
      <c r="E974" s="5"/>
      <c r="F974" s="5"/>
      <c r="G974" s="5"/>
      <c r="H974" s="5"/>
      <c r="I974" s="5"/>
      <c r="J974" s="5"/>
      <c r="K974" s="5"/>
      <c r="L974" s="5"/>
      <c r="M974" s="79"/>
      <c r="N974" s="79"/>
      <c r="O974" s="5"/>
      <c r="P974" s="79"/>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row>
    <row r="975" spans="1:42" ht="15.75" customHeight="1">
      <c r="A975" s="5"/>
      <c r="B975" s="5"/>
      <c r="C975" s="5"/>
      <c r="D975" s="79"/>
      <c r="E975" s="5"/>
      <c r="F975" s="5"/>
      <c r="G975" s="5"/>
      <c r="H975" s="5"/>
      <c r="I975" s="5"/>
      <c r="J975" s="5"/>
      <c r="K975" s="5"/>
      <c r="L975" s="5"/>
      <c r="M975" s="79"/>
      <c r="N975" s="79"/>
      <c r="O975" s="5"/>
      <c r="P975" s="79"/>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row>
    <row r="976" spans="1:42" ht="15.75" customHeight="1">
      <c r="A976" s="5"/>
      <c r="B976" s="5"/>
      <c r="C976" s="5"/>
      <c r="D976" s="79"/>
      <c r="E976" s="5"/>
      <c r="F976" s="5"/>
      <c r="G976" s="5"/>
      <c r="H976" s="5"/>
      <c r="I976" s="5"/>
      <c r="J976" s="5"/>
      <c r="K976" s="5"/>
      <c r="L976" s="5"/>
      <c r="M976" s="79"/>
      <c r="N976" s="79"/>
      <c r="O976" s="5"/>
      <c r="P976" s="79"/>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row>
    <row r="977" spans="1:42" ht="15.75" customHeight="1">
      <c r="A977" s="5"/>
      <c r="B977" s="5"/>
      <c r="C977" s="5"/>
      <c r="D977" s="79"/>
      <c r="E977" s="5"/>
      <c r="F977" s="5"/>
      <c r="G977" s="5"/>
      <c r="H977" s="5"/>
      <c r="I977" s="5"/>
      <c r="J977" s="5"/>
      <c r="K977" s="5"/>
      <c r="L977" s="5"/>
      <c r="M977" s="79"/>
      <c r="N977" s="79"/>
      <c r="O977" s="5"/>
      <c r="P977" s="79"/>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row>
    <row r="978" spans="1:42" ht="15.75" customHeight="1">
      <c r="A978" s="5"/>
      <c r="B978" s="5"/>
      <c r="C978" s="5"/>
      <c r="D978" s="79"/>
      <c r="E978" s="5"/>
      <c r="F978" s="5"/>
      <c r="G978" s="5"/>
      <c r="H978" s="5"/>
      <c r="I978" s="5"/>
      <c r="J978" s="5"/>
      <c r="K978" s="5"/>
      <c r="L978" s="5"/>
      <c r="M978" s="79"/>
      <c r="N978" s="79"/>
      <c r="O978" s="5"/>
      <c r="P978" s="79"/>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row>
    <row r="979" spans="1:42" ht="15.75" customHeight="1">
      <c r="A979" s="5"/>
      <c r="B979" s="5"/>
      <c r="C979" s="5"/>
      <c r="D979" s="79"/>
      <c r="E979" s="5"/>
      <c r="F979" s="5"/>
      <c r="G979" s="5"/>
      <c r="H979" s="5"/>
      <c r="I979" s="5"/>
      <c r="J979" s="5"/>
      <c r="K979" s="5"/>
      <c r="L979" s="5"/>
      <c r="M979" s="79"/>
      <c r="N979" s="79"/>
      <c r="O979" s="5"/>
      <c r="P979" s="79"/>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row>
    <row r="980" spans="1:42" ht="15.75" customHeight="1">
      <c r="A980" s="5"/>
      <c r="B980" s="5"/>
      <c r="C980" s="5"/>
      <c r="D980" s="79"/>
      <c r="E980" s="5"/>
      <c r="F980" s="5"/>
      <c r="G980" s="5"/>
      <c r="H980" s="5"/>
      <c r="I980" s="5"/>
      <c r="J980" s="5"/>
      <c r="K980" s="5"/>
      <c r="L980" s="5"/>
      <c r="M980" s="79"/>
      <c r="N980" s="79"/>
      <c r="O980" s="5"/>
      <c r="P980" s="79"/>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row>
    <row r="981" spans="1:42" ht="15.75" customHeight="1">
      <c r="A981" s="5"/>
      <c r="B981" s="5"/>
      <c r="C981" s="5"/>
      <c r="D981" s="79"/>
      <c r="E981" s="5"/>
      <c r="F981" s="5"/>
      <c r="G981" s="5"/>
      <c r="H981" s="5"/>
      <c r="I981" s="5"/>
      <c r="J981" s="5"/>
      <c r="K981" s="5"/>
      <c r="L981" s="5"/>
      <c r="M981" s="79"/>
      <c r="N981" s="79"/>
      <c r="O981" s="5"/>
      <c r="P981" s="79"/>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row>
    <row r="982" spans="1:42" ht="15.75" customHeight="1">
      <c r="A982" s="5"/>
      <c r="B982" s="5"/>
      <c r="C982" s="5"/>
      <c r="D982" s="79"/>
      <c r="E982" s="5"/>
      <c r="F982" s="5"/>
      <c r="G982" s="5"/>
      <c r="H982" s="5"/>
      <c r="I982" s="5"/>
      <c r="J982" s="5"/>
      <c r="K982" s="5"/>
      <c r="L982" s="5"/>
      <c r="M982" s="79"/>
      <c r="N982" s="79"/>
      <c r="O982" s="5"/>
      <c r="P982" s="79"/>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row>
    <row r="983" spans="1:42" ht="15.75" customHeight="1">
      <c r="A983" s="5"/>
      <c r="B983" s="5"/>
      <c r="C983" s="5"/>
      <c r="D983" s="79"/>
      <c r="E983" s="5"/>
      <c r="F983" s="5"/>
      <c r="G983" s="5"/>
      <c r="H983" s="5"/>
      <c r="I983" s="5"/>
      <c r="J983" s="5"/>
      <c r="K983" s="5"/>
      <c r="L983" s="5"/>
      <c r="M983" s="79"/>
      <c r="N983" s="79"/>
      <c r="O983" s="5"/>
      <c r="P983" s="79"/>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row>
    <row r="984" spans="1:42" ht="15.75" customHeight="1">
      <c r="A984" s="5"/>
      <c r="B984" s="5"/>
      <c r="C984" s="5"/>
      <c r="D984" s="79"/>
      <c r="E984" s="5"/>
      <c r="F984" s="5"/>
      <c r="G984" s="5"/>
      <c r="H984" s="5"/>
      <c r="I984" s="5"/>
      <c r="J984" s="5"/>
      <c r="K984" s="5"/>
      <c r="L984" s="5"/>
      <c r="M984" s="79"/>
      <c r="N984" s="79"/>
      <c r="O984" s="5"/>
      <c r="P984" s="79"/>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row>
    <row r="985" spans="1:42" ht="15.75" customHeight="1">
      <c r="A985" s="5"/>
      <c r="B985" s="5"/>
      <c r="C985" s="5"/>
      <c r="D985" s="79"/>
      <c r="E985" s="5"/>
      <c r="F985" s="5"/>
      <c r="G985" s="5"/>
      <c r="H985" s="5"/>
      <c r="I985" s="5"/>
      <c r="J985" s="5"/>
      <c r="K985" s="5"/>
      <c r="L985" s="5"/>
      <c r="M985" s="79"/>
      <c r="N985" s="79"/>
      <c r="O985" s="5"/>
      <c r="P985" s="79"/>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row>
    <row r="986" spans="1:42" ht="15.75" customHeight="1">
      <c r="A986" s="5"/>
      <c r="B986" s="5"/>
      <c r="C986" s="5"/>
      <c r="D986" s="79"/>
      <c r="E986" s="5"/>
      <c r="F986" s="5"/>
      <c r="G986" s="5"/>
      <c r="H986" s="5"/>
      <c r="I986" s="5"/>
      <c r="J986" s="5"/>
      <c r="K986" s="5"/>
      <c r="L986" s="5"/>
      <c r="M986" s="79"/>
      <c r="N986" s="79"/>
      <c r="O986" s="5"/>
      <c r="P986" s="79"/>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row>
    <row r="987" spans="1:42" ht="15.75" customHeight="1">
      <c r="A987" s="5"/>
      <c r="B987" s="5"/>
      <c r="C987" s="5"/>
      <c r="D987" s="79"/>
      <c r="E987" s="5"/>
      <c r="F987" s="5"/>
      <c r="G987" s="5"/>
      <c r="H987" s="5"/>
      <c r="I987" s="5"/>
      <c r="J987" s="5"/>
      <c r="K987" s="5"/>
      <c r="L987" s="5"/>
      <c r="M987" s="79"/>
      <c r="N987" s="79"/>
      <c r="O987" s="5"/>
      <c r="P987" s="79"/>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row>
    <row r="988" spans="1:42" ht="15.75" customHeight="1">
      <c r="A988" s="5"/>
      <c r="B988" s="5"/>
      <c r="C988" s="5"/>
      <c r="D988" s="79"/>
      <c r="E988" s="5"/>
      <c r="F988" s="5"/>
      <c r="G988" s="5"/>
      <c r="H988" s="5"/>
      <c r="I988" s="5"/>
      <c r="J988" s="5"/>
      <c r="K988" s="5"/>
      <c r="L988" s="5"/>
      <c r="M988" s="79"/>
      <c r="N988" s="79"/>
      <c r="O988" s="5"/>
      <c r="P988" s="79"/>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row>
    <row r="989" spans="1:42" ht="15.75" customHeight="1">
      <c r="A989" s="5"/>
      <c r="B989" s="5"/>
      <c r="C989" s="5"/>
      <c r="D989" s="79"/>
      <c r="E989" s="5"/>
      <c r="F989" s="5"/>
      <c r="G989" s="5"/>
      <c r="H989" s="5"/>
      <c r="I989" s="5"/>
      <c r="J989" s="5"/>
      <c r="K989" s="5"/>
      <c r="L989" s="5"/>
      <c r="M989" s="79"/>
      <c r="N989" s="79"/>
      <c r="O989" s="5"/>
      <c r="P989" s="79"/>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row>
    <row r="990" spans="1:42" ht="15.75" customHeight="1">
      <c r="A990" s="5"/>
      <c r="B990" s="5"/>
      <c r="C990" s="5"/>
      <c r="D990" s="79"/>
      <c r="E990" s="5"/>
      <c r="F990" s="5"/>
      <c r="G990" s="5"/>
      <c r="H990" s="5"/>
      <c r="I990" s="5"/>
      <c r="J990" s="5"/>
      <c r="K990" s="5"/>
      <c r="L990" s="5"/>
      <c r="M990" s="79"/>
      <c r="N990" s="79"/>
      <c r="O990" s="5"/>
      <c r="P990" s="79"/>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row>
    <row r="991" spans="1:42" ht="15.75" customHeight="1">
      <c r="A991" s="5"/>
      <c r="B991" s="5"/>
      <c r="C991" s="5"/>
      <c r="D991" s="79"/>
      <c r="E991" s="5"/>
      <c r="F991" s="5"/>
      <c r="G991" s="5"/>
      <c r="H991" s="5"/>
      <c r="I991" s="5"/>
      <c r="J991" s="5"/>
      <c r="K991" s="5"/>
      <c r="L991" s="5"/>
      <c r="M991" s="79"/>
      <c r="N991" s="79"/>
      <c r="O991" s="5"/>
      <c r="P991" s="79"/>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row>
    <row r="992" spans="1:42" ht="15.75" customHeight="1">
      <c r="A992" s="5"/>
      <c r="B992" s="5"/>
      <c r="C992" s="5"/>
      <c r="D992" s="79"/>
      <c r="E992" s="5"/>
      <c r="F992" s="5"/>
      <c r="G992" s="5"/>
      <c r="H992" s="5"/>
      <c r="I992" s="5"/>
      <c r="J992" s="5"/>
      <c r="K992" s="5"/>
      <c r="L992" s="5"/>
      <c r="M992" s="79"/>
      <c r="N992" s="79"/>
      <c r="O992" s="5"/>
      <c r="P992" s="79"/>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row>
    <row r="993" spans="1:42" ht="15.75" customHeight="1">
      <c r="A993" s="5"/>
      <c r="B993" s="5"/>
      <c r="C993" s="5"/>
      <c r="D993" s="79"/>
      <c r="E993" s="5"/>
      <c r="F993" s="5"/>
      <c r="G993" s="5"/>
      <c r="H993" s="5"/>
      <c r="I993" s="5"/>
      <c r="J993" s="5"/>
      <c r="K993" s="5"/>
      <c r="L993" s="5"/>
      <c r="M993" s="79"/>
      <c r="N993" s="79"/>
      <c r="O993" s="5"/>
      <c r="P993" s="79"/>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row>
    <row r="994" spans="1:42" ht="15.75" customHeight="1">
      <c r="A994" s="5"/>
      <c r="B994" s="5"/>
      <c r="C994" s="5"/>
      <c r="D994" s="79"/>
      <c r="E994" s="5"/>
      <c r="F994" s="5"/>
      <c r="G994" s="5"/>
      <c r="H994" s="5"/>
      <c r="I994" s="5"/>
      <c r="J994" s="5"/>
      <c r="K994" s="5"/>
      <c r="L994" s="5"/>
      <c r="M994" s="79"/>
      <c r="N994" s="79"/>
      <c r="O994" s="5"/>
      <c r="P994" s="79"/>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row>
    <row r="995" spans="1:42" ht="15.75" customHeight="1">
      <c r="A995" s="5"/>
      <c r="B995" s="5"/>
      <c r="C995" s="5"/>
      <c r="D995" s="79"/>
      <c r="E995" s="5"/>
      <c r="F995" s="5"/>
      <c r="G995" s="5"/>
      <c r="H995" s="5"/>
      <c r="I995" s="5"/>
      <c r="J995" s="5"/>
      <c r="K995" s="5"/>
      <c r="L995" s="5"/>
      <c r="M995" s="79"/>
      <c r="N995" s="79"/>
      <c r="O995" s="5"/>
      <c r="P995" s="79"/>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row>
    <row r="996" spans="1:42" ht="15.75" customHeight="1">
      <c r="A996" s="5"/>
      <c r="B996" s="5"/>
      <c r="C996" s="5"/>
      <c r="D996" s="79"/>
      <c r="E996" s="5"/>
      <c r="F996" s="5"/>
      <c r="G996" s="5"/>
      <c r="H996" s="5"/>
      <c r="I996" s="5"/>
      <c r="J996" s="5"/>
      <c r="K996" s="5"/>
      <c r="L996" s="5"/>
      <c r="M996" s="79"/>
      <c r="N996" s="79"/>
      <c r="O996" s="5"/>
      <c r="P996" s="79"/>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row>
    <row r="997" spans="1:42" ht="15.75" customHeight="1">
      <c r="A997" s="5"/>
      <c r="B997" s="5"/>
      <c r="C997" s="5"/>
      <c r="D997" s="79"/>
      <c r="E997" s="5"/>
      <c r="F997" s="5"/>
      <c r="G997" s="5"/>
      <c r="H997" s="5"/>
      <c r="I997" s="5"/>
      <c r="J997" s="5"/>
      <c r="K997" s="5"/>
      <c r="L997" s="5"/>
      <c r="M997" s="79"/>
      <c r="N997" s="79"/>
      <c r="O997" s="5"/>
      <c r="P997" s="79"/>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row>
    <row r="998" spans="1:42" ht="15.75" customHeight="1">
      <c r="A998" s="5"/>
      <c r="B998" s="5"/>
      <c r="C998" s="5"/>
      <c r="D998" s="79"/>
      <c r="E998" s="5"/>
      <c r="F998" s="5"/>
      <c r="G998" s="5"/>
      <c r="H998" s="5"/>
      <c r="I998" s="5"/>
      <c r="J998" s="5"/>
      <c r="K998" s="5"/>
      <c r="L998" s="5"/>
      <c r="M998" s="79"/>
      <c r="N998" s="79"/>
      <c r="O998" s="5"/>
      <c r="P998" s="79"/>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row>
    <row r="999" spans="1:42" ht="15.75" customHeight="1">
      <c r="A999" s="5"/>
      <c r="B999" s="5"/>
      <c r="C999" s="5"/>
      <c r="D999" s="79"/>
      <c r="E999" s="5"/>
      <c r="F999" s="5"/>
      <c r="G999" s="5"/>
      <c r="H999" s="5"/>
      <c r="I999" s="5"/>
      <c r="J999" s="5"/>
      <c r="K999" s="5"/>
      <c r="L999" s="5"/>
      <c r="M999" s="79"/>
      <c r="N999" s="79"/>
      <c r="O999" s="5"/>
      <c r="P999" s="79"/>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row>
    <row r="1000" spans="1:42" ht="15.75" customHeight="1">
      <c r="A1000" s="5"/>
      <c r="B1000" s="5"/>
      <c r="C1000" s="5"/>
      <c r="D1000" s="79"/>
      <c r="E1000" s="5"/>
      <c r="F1000" s="5"/>
      <c r="G1000" s="5"/>
      <c r="H1000" s="5"/>
      <c r="I1000" s="5"/>
      <c r="J1000" s="5"/>
      <c r="K1000" s="5"/>
      <c r="L1000" s="5"/>
      <c r="M1000" s="79"/>
      <c r="N1000" s="79"/>
      <c r="O1000" s="5"/>
      <c r="P1000" s="79"/>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row>
  </sheetData>
  <sheetProtection password="BB0A" sheet="1" objects="1" scenarios="1"/>
  <autoFilter ref="A8:E100"/>
  <mergeCells count="6">
    <mergeCell ref="A98:E100"/>
    <mergeCell ref="K1:P4"/>
    <mergeCell ref="K8:L8"/>
    <mergeCell ref="M8:N8"/>
    <mergeCell ref="O8:P8"/>
    <mergeCell ref="A1:E7"/>
  </mergeCells>
  <pageMargins left="0.59055118110236227" right="0.39370078740157483" top="0.59055118110236227" bottom="0.59055118110236227" header="0" footer="0"/>
  <pageSetup paperSize="9" scale="52" fitToHeight="0" pageOrder="overThenDown" orientation="portrait" r:id="rId1"/>
  <headerFooter>
    <oddFooter>&amp;CPágina &amp;P de</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AI1000"/>
  <sheetViews>
    <sheetView view="pageBreakPreview" topLeftCell="A28" zoomScale="50" zoomScaleNormal="100" zoomScaleSheetLayoutView="50" workbookViewId="0">
      <selection activeCell="I40" sqref="I40"/>
    </sheetView>
  </sheetViews>
  <sheetFormatPr defaultColWidth="14.42578125" defaultRowHeight="15" customHeight="1"/>
  <cols>
    <col min="1" max="1" width="8.7109375" customWidth="1"/>
    <col min="2" max="2" width="12.140625" customWidth="1"/>
    <col min="3" max="3" width="75.7109375" customWidth="1"/>
    <col min="4" max="4" width="21.28515625" hidden="1" customWidth="1"/>
    <col min="5" max="5" width="23.85546875" customWidth="1"/>
    <col min="6" max="6" width="20.42578125" customWidth="1"/>
    <col min="7" max="9" width="25.7109375" customWidth="1"/>
    <col min="10" max="11" width="12.140625" customWidth="1"/>
    <col min="12" max="12" width="14.7109375" customWidth="1"/>
    <col min="13" max="13" width="23.5703125" customWidth="1"/>
    <col min="14" max="14" width="22.42578125" customWidth="1"/>
    <col min="15" max="15" width="20.140625" customWidth="1"/>
    <col min="16" max="35" width="12.140625" customWidth="1"/>
  </cols>
  <sheetData>
    <row r="1" spans="1:35" ht="24.75" customHeight="1">
      <c r="B1" s="1"/>
      <c r="C1" s="1"/>
      <c r="D1" s="2"/>
      <c r="E1" s="56"/>
      <c r="F1" s="56"/>
      <c r="G1" s="56"/>
      <c r="H1" s="80"/>
      <c r="I1" s="80"/>
      <c r="J1" s="81"/>
      <c r="K1" s="81"/>
      <c r="L1" s="81"/>
      <c r="M1" s="81"/>
      <c r="N1" s="81"/>
      <c r="O1" s="81"/>
      <c r="P1" s="28"/>
      <c r="Q1" s="28"/>
      <c r="R1" s="28"/>
      <c r="S1" s="28"/>
      <c r="T1" s="28"/>
      <c r="U1" s="28"/>
      <c r="V1" s="28"/>
      <c r="W1" s="28"/>
      <c r="X1" s="28"/>
      <c r="Y1" s="28"/>
      <c r="Z1" s="28"/>
      <c r="AA1" s="28"/>
      <c r="AB1" s="28"/>
      <c r="AC1" s="28"/>
      <c r="AD1" s="28"/>
      <c r="AE1" s="28"/>
      <c r="AF1" s="28"/>
      <c r="AG1" s="28"/>
      <c r="AH1" s="28"/>
      <c r="AI1" s="28"/>
    </row>
    <row r="2" spans="1:35" ht="24.75" customHeight="1">
      <c r="B2" s="6"/>
      <c r="C2" s="6"/>
      <c r="D2" s="7"/>
      <c r="E2" s="56"/>
      <c r="F2" s="56"/>
      <c r="G2" s="56"/>
      <c r="H2" s="20"/>
      <c r="I2" s="11"/>
      <c r="J2" s="81"/>
      <c r="K2" s="81"/>
      <c r="L2" s="81"/>
      <c r="M2" s="81"/>
      <c r="N2" s="81"/>
      <c r="O2" s="81"/>
      <c r="P2" s="28"/>
      <c r="Q2" s="28"/>
      <c r="R2" s="28"/>
      <c r="S2" s="28"/>
      <c r="T2" s="28"/>
      <c r="U2" s="28"/>
      <c r="V2" s="28"/>
      <c r="W2" s="28"/>
      <c r="X2" s="28"/>
      <c r="Y2" s="28"/>
      <c r="Z2" s="28"/>
      <c r="AA2" s="28"/>
      <c r="AB2" s="28"/>
      <c r="AC2" s="28"/>
      <c r="AD2" s="28"/>
      <c r="AE2" s="28"/>
      <c r="AF2" s="28"/>
      <c r="AG2" s="28"/>
      <c r="AH2" s="28"/>
      <c r="AI2" s="28"/>
    </row>
    <row r="3" spans="1:35" ht="24.75" customHeight="1">
      <c r="B3" s="6"/>
      <c r="C3" s="6"/>
      <c r="D3" s="7"/>
      <c r="E3" s="56"/>
      <c r="F3" s="56"/>
      <c r="G3" s="56"/>
      <c r="H3" s="13"/>
      <c r="I3" s="14"/>
      <c r="J3" s="81"/>
      <c r="K3" s="81"/>
      <c r="L3" s="81"/>
      <c r="M3" s="81"/>
      <c r="N3" s="81"/>
      <c r="O3" s="81"/>
      <c r="P3" s="28"/>
      <c r="Q3" s="28"/>
      <c r="R3" s="28"/>
      <c r="S3" s="28"/>
      <c r="T3" s="28"/>
      <c r="U3" s="28"/>
      <c r="V3" s="28"/>
      <c r="W3" s="28"/>
      <c r="X3" s="28"/>
      <c r="Y3" s="28"/>
      <c r="Z3" s="28"/>
      <c r="AA3" s="28"/>
      <c r="AB3" s="28"/>
      <c r="AC3" s="28"/>
      <c r="AD3" s="28"/>
      <c r="AE3" s="28"/>
      <c r="AF3" s="28"/>
      <c r="AG3" s="28"/>
      <c r="AH3" s="28"/>
      <c r="AI3" s="28"/>
    </row>
    <row r="4" spans="1:35" ht="30" customHeight="1">
      <c r="B4" s="320" t="s">
        <v>1256</v>
      </c>
      <c r="C4" s="281"/>
      <c r="D4" s="281"/>
      <c r="E4" s="281"/>
      <c r="F4" s="281"/>
      <c r="G4" s="281"/>
      <c r="H4" s="281"/>
      <c r="I4" s="282"/>
      <c r="J4" s="81"/>
      <c r="K4" s="81"/>
      <c r="L4" s="81"/>
      <c r="M4" s="81"/>
      <c r="N4" s="81"/>
      <c r="O4" s="81"/>
      <c r="P4" s="28"/>
      <c r="Q4" s="28"/>
      <c r="R4" s="28"/>
      <c r="S4" s="28"/>
      <c r="T4" s="28"/>
      <c r="U4" s="28"/>
      <c r="V4" s="28"/>
      <c r="W4" s="28"/>
      <c r="X4" s="28"/>
      <c r="Y4" s="28"/>
      <c r="Z4" s="28"/>
      <c r="AA4" s="28"/>
      <c r="AB4" s="28"/>
      <c r="AC4" s="28"/>
      <c r="AD4" s="28"/>
      <c r="AE4" s="28"/>
      <c r="AF4" s="28"/>
      <c r="AG4" s="28"/>
      <c r="AH4" s="28"/>
      <c r="AI4" s="28"/>
    </row>
    <row r="5" spans="1:35" ht="24.75" customHeight="1">
      <c r="B5" s="18" t="s">
        <v>37</v>
      </c>
      <c r="C5" s="293" t="str">
        <f>Orçamento!B5</f>
        <v>REVITALIZAÇÃO DE PLAYGROUND NO PARQUE DA VILA FORMOSA</v>
      </c>
      <c r="D5" s="281"/>
      <c r="E5" s="281"/>
      <c r="F5" s="281"/>
      <c r="G5" s="282"/>
      <c r="H5" s="15" t="str">
        <f>Orçamento!I4</f>
        <v>REV.</v>
      </c>
      <c r="I5" s="16">
        <f>Orçamento!J4</f>
        <v>46287</v>
      </c>
      <c r="J5" s="81"/>
      <c r="K5" s="81"/>
      <c r="L5" s="81"/>
      <c r="M5" s="81"/>
      <c r="N5" s="81"/>
      <c r="O5" s="81"/>
      <c r="P5" s="28"/>
      <c r="Q5" s="28"/>
      <c r="R5" s="28"/>
      <c r="S5" s="28"/>
      <c r="T5" s="28"/>
      <c r="U5" s="28"/>
      <c r="V5" s="28"/>
      <c r="W5" s="28"/>
      <c r="X5" s="28"/>
      <c r="Y5" s="28"/>
      <c r="Z5" s="28"/>
      <c r="AA5" s="28"/>
      <c r="AB5" s="28"/>
      <c r="AC5" s="28"/>
      <c r="AD5" s="28"/>
      <c r="AE5" s="28"/>
      <c r="AF5" s="28"/>
      <c r="AG5" s="28"/>
      <c r="AH5" s="28"/>
      <c r="AI5" s="28"/>
    </row>
    <row r="6" spans="1:35" ht="24.75" customHeight="1">
      <c r="B6" s="85" t="s">
        <v>45</v>
      </c>
      <c r="C6" s="321" t="str">
        <f>Orçamento!B6</f>
        <v>RUA ARTHUR CAGLIARI, S/Nº - VILA FORMOSA, SOROCABA/SP</v>
      </c>
      <c r="D6" s="322"/>
      <c r="E6" s="322"/>
      <c r="F6" s="322"/>
      <c r="G6" s="323"/>
      <c r="H6" s="15" t="s">
        <v>73</v>
      </c>
      <c r="I6" s="92">
        <f>Orçamento!J5</f>
        <v>0.2354</v>
      </c>
      <c r="J6" s="81"/>
      <c r="K6" s="81"/>
      <c r="L6" s="81"/>
      <c r="M6" s="81"/>
      <c r="N6" s="81"/>
      <c r="O6" s="81"/>
      <c r="P6" s="28"/>
      <c r="Q6" s="28"/>
      <c r="R6" s="28"/>
      <c r="S6" s="28"/>
      <c r="T6" s="28"/>
      <c r="U6" s="28"/>
      <c r="V6" s="28"/>
      <c r="W6" s="28"/>
      <c r="X6" s="28"/>
      <c r="Y6" s="28"/>
      <c r="Z6" s="28"/>
      <c r="AA6" s="28"/>
      <c r="AB6" s="28"/>
      <c r="AC6" s="28"/>
      <c r="AD6" s="28"/>
      <c r="AE6" s="28"/>
      <c r="AF6" s="28"/>
      <c r="AG6" s="28"/>
      <c r="AH6" s="28"/>
      <c r="AI6" s="28"/>
    </row>
    <row r="7" spans="1:35" ht="6.75" customHeight="1">
      <c r="B7" s="93"/>
      <c r="C7" s="94"/>
      <c r="D7" s="94"/>
      <c r="E7" s="94"/>
      <c r="F7" s="94"/>
      <c r="G7" s="94"/>
      <c r="H7" s="95"/>
      <c r="I7" s="96"/>
      <c r="J7" s="81"/>
      <c r="K7" s="81"/>
      <c r="L7" s="81"/>
      <c r="M7" s="81"/>
      <c r="N7" s="81"/>
      <c r="O7" s="81"/>
      <c r="P7" s="28"/>
      <c r="Q7" s="28"/>
      <c r="R7" s="28"/>
      <c r="S7" s="28"/>
      <c r="T7" s="28"/>
      <c r="U7" s="28"/>
      <c r="V7" s="28"/>
      <c r="W7" s="28"/>
      <c r="X7" s="28"/>
      <c r="Y7" s="28"/>
      <c r="Z7" s="28"/>
      <c r="AA7" s="28"/>
      <c r="AB7" s="28"/>
      <c r="AC7" s="28"/>
      <c r="AD7" s="28"/>
      <c r="AE7" s="28"/>
      <c r="AF7" s="28"/>
      <c r="AG7" s="28"/>
      <c r="AH7" s="28"/>
      <c r="AI7" s="28"/>
    </row>
    <row r="8" spans="1:35" ht="42.75" customHeight="1">
      <c r="B8" s="97" t="s">
        <v>61</v>
      </c>
      <c r="C8" s="97" t="s">
        <v>1258</v>
      </c>
      <c r="D8" s="98" t="s">
        <v>1259</v>
      </c>
      <c r="E8" s="98" t="s">
        <v>1260</v>
      </c>
      <c r="F8" s="98" t="s">
        <v>1261</v>
      </c>
      <c r="G8" s="99" t="s">
        <v>164</v>
      </c>
      <c r="H8" s="99" t="s">
        <v>165</v>
      </c>
      <c r="I8" s="99" t="s">
        <v>166</v>
      </c>
      <c r="J8" s="81"/>
      <c r="K8" s="81"/>
      <c r="L8" s="320" t="s">
        <v>80</v>
      </c>
      <c r="M8" s="281"/>
      <c r="N8" s="281"/>
      <c r="O8" s="282"/>
      <c r="P8" s="5"/>
      <c r="Q8" s="5"/>
      <c r="R8" s="5"/>
      <c r="S8" s="5"/>
      <c r="T8" s="5"/>
      <c r="U8" s="5"/>
      <c r="V8" s="5"/>
      <c r="W8" s="5"/>
      <c r="X8" s="5"/>
      <c r="Y8" s="5"/>
      <c r="Z8" s="5"/>
      <c r="AA8" s="5"/>
      <c r="AB8" s="5"/>
      <c r="AC8" s="5"/>
      <c r="AD8" s="5"/>
      <c r="AE8" s="5"/>
      <c r="AF8" s="5"/>
      <c r="AG8" s="5"/>
      <c r="AH8" s="5"/>
      <c r="AI8" s="5"/>
    </row>
    <row r="9" spans="1:35" ht="24.75" customHeight="1">
      <c r="B9" s="101">
        <v>1</v>
      </c>
      <c r="C9" s="102" t="str">
        <f>VLOOKUP($B9,Orçamento!$A$9:$L$95,4,0)</f>
        <v>SERVIÇOS PRELIMINARES</v>
      </c>
      <c r="D9" s="103">
        <f>VLOOKUP($B9,Orçamento!$A$9:$L$95,11,0)</f>
        <v>36727.54</v>
      </c>
      <c r="E9" s="104">
        <f>VLOOKUP($B9,Orçamento!$A$9:$L$95,12,0)</f>
        <v>45354.32</v>
      </c>
      <c r="F9" s="106">
        <f t="shared" ref="F9:F10" si="0">E9/$E$44</f>
        <v>0.25828674079331065</v>
      </c>
      <c r="G9" s="107"/>
      <c r="H9" s="109"/>
      <c r="I9" s="110"/>
      <c r="J9" s="81"/>
      <c r="K9" s="81"/>
      <c r="L9" s="111"/>
      <c r="M9" s="113"/>
      <c r="N9" s="114"/>
      <c r="O9" s="115"/>
      <c r="P9" s="28"/>
      <c r="Q9" s="28"/>
      <c r="R9" s="28"/>
      <c r="S9" s="28"/>
      <c r="T9" s="28"/>
      <c r="U9" s="28"/>
      <c r="V9" s="28"/>
      <c r="W9" s="28"/>
      <c r="X9" s="28"/>
      <c r="Y9" s="28"/>
      <c r="Z9" s="28"/>
      <c r="AA9" s="28"/>
      <c r="AB9" s="28"/>
      <c r="AC9" s="28"/>
      <c r="AD9" s="28"/>
      <c r="AE9" s="28"/>
      <c r="AF9" s="28"/>
      <c r="AG9" s="28"/>
      <c r="AH9" s="28"/>
      <c r="AI9" s="28"/>
    </row>
    <row r="10" spans="1:35" ht="24.75" customHeight="1">
      <c r="A10" s="81" t="s">
        <v>1267</v>
      </c>
      <c r="B10" s="116" t="s">
        <v>109</v>
      </c>
      <c r="C10" s="117" t="str">
        <f>VLOOKUP($B10,Orçamento!$A$9:$L$95,4,0)</f>
        <v>CANTEIRO DE OBRAS</v>
      </c>
      <c r="D10" s="118">
        <f>VLOOKUP($B10,Orçamento!$A$9:$L$95,11,0)</f>
        <v>12656.52</v>
      </c>
      <c r="E10" s="119">
        <f>VLOOKUP($B10,Orçamento!$A$9:$L$95,12,0)</f>
        <v>15635.580000000002</v>
      </c>
      <c r="F10" s="121">
        <f t="shared" si="0"/>
        <v>8.904252116695989E-2</v>
      </c>
      <c r="G10" s="123">
        <f>VLOOKUP($B10,'Cronograma Auxiliar'!$A$9:$P$97,G$54,0)</f>
        <v>10025.1</v>
      </c>
      <c r="H10" s="123">
        <f>VLOOKUP($B10,'Cronograma Auxiliar'!$A$9:$P$97,H$54,0)</f>
        <v>2805.24</v>
      </c>
      <c r="I10" s="123">
        <f>VLOOKUP($B10,'Cronograma Auxiliar'!$A$9:$P$97,I$54,0)</f>
        <v>2805.24</v>
      </c>
      <c r="J10" s="81"/>
      <c r="K10" s="81"/>
      <c r="L10" s="111"/>
      <c r="M10" s="113"/>
      <c r="N10" s="114">
        <f>SUM(G10:I10)</f>
        <v>15635.58</v>
      </c>
      <c r="O10" s="115" t="str">
        <f>IF(N10=E10,"OK","NOK")</f>
        <v>OK</v>
      </c>
      <c r="P10" s="28"/>
      <c r="Q10" s="28"/>
      <c r="R10" s="28"/>
      <c r="S10" s="28"/>
      <c r="T10" s="28"/>
      <c r="U10" s="28"/>
      <c r="V10" s="28"/>
      <c r="W10" s="28"/>
      <c r="X10" s="28"/>
      <c r="Y10" s="28"/>
      <c r="Z10" s="28"/>
      <c r="AA10" s="28"/>
      <c r="AB10" s="28"/>
      <c r="AC10" s="28"/>
      <c r="AD10" s="28"/>
      <c r="AE10" s="28"/>
      <c r="AF10" s="28"/>
      <c r="AG10" s="28"/>
      <c r="AH10" s="28"/>
      <c r="AI10" s="28"/>
    </row>
    <row r="11" spans="1:35" ht="24.75" customHeight="1">
      <c r="A11" s="28" t="s">
        <v>737</v>
      </c>
      <c r="B11" s="124"/>
      <c r="C11" s="125"/>
      <c r="D11" s="126"/>
      <c r="E11" s="127"/>
      <c r="F11" s="128"/>
      <c r="G11" s="129">
        <f t="shared" ref="G11:I11" si="1">G10/$E10</f>
        <v>0.64117224944645479</v>
      </c>
      <c r="H11" s="129">
        <f t="shared" si="1"/>
        <v>0.17941387527677255</v>
      </c>
      <c r="I11" s="129">
        <f t="shared" si="1"/>
        <v>0.17941387527677255</v>
      </c>
      <c r="J11" s="81"/>
      <c r="K11" s="81"/>
      <c r="L11" s="130">
        <f>SUM(G11:I11)</f>
        <v>0.99999999999999989</v>
      </c>
      <c r="M11" s="131" t="str">
        <f>IF(L11=1,"OK","NOK")</f>
        <v>OK</v>
      </c>
      <c r="N11" s="132"/>
      <c r="O11" s="133"/>
      <c r="P11" s="28"/>
      <c r="Q11" s="28"/>
      <c r="R11" s="28"/>
      <c r="S11" s="28"/>
      <c r="T11" s="28"/>
      <c r="U11" s="28"/>
      <c r="V11" s="28"/>
      <c r="W11" s="28"/>
      <c r="X11" s="28"/>
      <c r="Y11" s="28"/>
      <c r="Z11" s="28"/>
      <c r="AA11" s="28"/>
      <c r="AB11" s="28"/>
      <c r="AC11" s="28"/>
      <c r="AD11" s="28"/>
      <c r="AE11" s="28"/>
      <c r="AF11" s="28"/>
      <c r="AG11" s="28"/>
      <c r="AH11" s="28"/>
      <c r="AI11" s="28"/>
    </row>
    <row r="12" spans="1:35" ht="24.75" customHeight="1">
      <c r="A12" s="81" t="s">
        <v>1267</v>
      </c>
      <c r="B12" s="116" t="s">
        <v>232</v>
      </c>
      <c r="C12" s="117" t="str">
        <f>VLOOKUP($B12,Orçamento!$A$9:$L$95,4,0)</f>
        <v>LIMPEZA DO TERRENO</v>
      </c>
      <c r="D12" s="118">
        <f>VLOOKUP($B12,Orçamento!$A$9:$L$95,11,0)</f>
        <v>20952.91</v>
      </c>
      <c r="E12" s="119">
        <f>VLOOKUP($B12,Orçamento!$A$9:$L$95,12,0)</f>
        <v>25869.370000000003</v>
      </c>
      <c r="F12" s="121">
        <f>E12/$E$44</f>
        <v>0.14732257618846997</v>
      </c>
      <c r="G12" s="123">
        <f>VLOOKUP($B12,'Cronograma Auxiliar'!$A$9:$P$97,G$54,0)</f>
        <v>25869.370000000003</v>
      </c>
      <c r="H12" s="123">
        <f>VLOOKUP($B12,'Cronograma Auxiliar'!$A$9:$P$97,H$54,0)</f>
        <v>0</v>
      </c>
      <c r="I12" s="123">
        <f>VLOOKUP($B12,'Cronograma Auxiliar'!$A$9:$P$97,I$54,0)</f>
        <v>0</v>
      </c>
      <c r="J12" s="81"/>
      <c r="K12" s="81"/>
      <c r="L12" s="111"/>
      <c r="M12" s="113"/>
      <c r="N12" s="114">
        <f>SUM(G12:I12)</f>
        <v>25869.370000000003</v>
      </c>
      <c r="O12" s="115" t="str">
        <f>IF(N12=E12,"OK","NOK")</f>
        <v>OK</v>
      </c>
      <c r="P12" s="28"/>
      <c r="Q12" s="28"/>
      <c r="R12" s="28"/>
      <c r="S12" s="28"/>
      <c r="T12" s="28"/>
      <c r="U12" s="28"/>
      <c r="V12" s="28"/>
      <c r="W12" s="28"/>
      <c r="X12" s="28"/>
      <c r="Y12" s="28"/>
      <c r="Z12" s="28"/>
      <c r="AA12" s="28"/>
      <c r="AB12" s="28"/>
      <c r="AC12" s="28"/>
      <c r="AD12" s="28"/>
      <c r="AE12" s="28"/>
      <c r="AF12" s="28"/>
      <c r="AG12" s="28"/>
      <c r="AH12" s="28"/>
      <c r="AI12" s="28"/>
    </row>
    <row r="13" spans="1:35" ht="24.75" customHeight="1">
      <c r="A13" s="28" t="s">
        <v>737</v>
      </c>
      <c r="B13" s="124"/>
      <c r="C13" s="125"/>
      <c r="D13" s="126"/>
      <c r="E13" s="127"/>
      <c r="F13" s="128"/>
      <c r="G13" s="129">
        <f t="shared" ref="G13:I13" si="2">G12/$E12</f>
        <v>1</v>
      </c>
      <c r="H13" s="129">
        <f t="shared" si="2"/>
        <v>0</v>
      </c>
      <c r="I13" s="129">
        <f t="shared" si="2"/>
        <v>0</v>
      </c>
      <c r="J13" s="81"/>
      <c r="K13" s="81"/>
      <c r="L13" s="130">
        <f>SUM(G13:I13)</f>
        <v>1</v>
      </c>
      <c r="M13" s="131" t="str">
        <f>IF(L13=1,"OK","NOK")</f>
        <v>OK</v>
      </c>
      <c r="N13" s="132"/>
      <c r="O13" s="133"/>
      <c r="P13" s="28"/>
      <c r="Q13" s="28"/>
      <c r="R13" s="28"/>
      <c r="S13" s="28"/>
      <c r="T13" s="28"/>
      <c r="U13" s="28"/>
      <c r="V13" s="28"/>
      <c r="W13" s="28"/>
      <c r="X13" s="28"/>
      <c r="Y13" s="28"/>
      <c r="Z13" s="28"/>
      <c r="AA13" s="28"/>
      <c r="AB13" s="28"/>
      <c r="AC13" s="28"/>
      <c r="AD13" s="28"/>
      <c r="AE13" s="28"/>
      <c r="AF13" s="28"/>
      <c r="AG13" s="28"/>
      <c r="AH13" s="28"/>
      <c r="AI13" s="28"/>
    </row>
    <row r="14" spans="1:35" ht="24.75" customHeight="1">
      <c r="A14" s="81" t="s">
        <v>1267</v>
      </c>
      <c r="B14" s="116" t="s">
        <v>342</v>
      </c>
      <c r="C14" s="117" t="str">
        <f>VLOOKUP($B14,Orçamento!$A$9:$L$95,4,0)</f>
        <v>RETIRADA DE ENTULHOS</v>
      </c>
      <c r="D14" s="118">
        <f>VLOOKUP($B14,Orçamento!$A$9:$L$95,11,0)</f>
        <v>3118.11</v>
      </c>
      <c r="E14" s="119">
        <f>VLOOKUP($B14,Orçamento!$A$9:$L$95,12,0)</f>
        <v>3849.37</v>
      </c>
      <c r="F14" s="121">
        <f>E14/$E$44</f>
        <v>2.1921643437880806E-2</v>
      </c>
      <c r="G14" s="123">
        <f>VLOOKUP($B14,'Cronograma Auxiliar'!$A$9:$P$97,G$54,0)</f>
        <v>3849.37</v>
      </c>
      <c r="H14" s="123">
        <f>VLOOKUP($B14,'Cronograma Auxiliar'!$A$9:$P$97,H$54,0)</f>
        <v>0</v>
      </c>
      <c r="I14" s="123">
        <f>VLOOKUP($B14,'Cronograma Auxiliar'!$A$9:$P$97,I$54,0)</f>
        <v>0</v>
      </c>
      <c r="J14" s="81"/>
      <c r="K14" s="81"/>
      <c r="L14" s="111"/>
      <c r="M14" s="113"/>
      <c r="N14" s="114">
        <f>SUM(G14:I14)</f>
        <v>3849.37</v>
      </c>
      <c r="O14" s="115" t="str">
        <f>IF(N14=E14,"OK","NOK")</f>
        <v>OK</v>
      </c>
      <c r="P14" s="28"/>
      <c r="Q14" s="28"/>
      <c r="R14" s="28"/>
      <c r="S14" s="28"/>
      <c r="T14" s="28"/>
      <c r="U14" s="28"/>
      <c r="V14" s="28"/>
      <c r="W14" s="28"/>
      <c r="X14" s="28"/>
      <c r="Y14" s="28"/>
      <c r="Z14" s="28"/>
      <c r="AA14" s="28"/>
      <c r="AB14" s="28"/>
      <c r="AC14" s="28"/>
      <c r="AD14" s="28"/>
      <c r="AE14" s="28"/>
      <c r="AF14" s="28"/>
      <c r="AG14" s="28"/>
      <c r="AH14" s="28"/>
      <c r="AI14" s="28"/>
    </row>
    <row r="15" spans="1:35" ht="24.75" customHeight="1">
      <c r="A15" s="28" t="s">
        <v>737</v>
      </c>
      <c r="B15" s="124"/>
      <c r="C15" s="125"/>
      <c r="D15" s="126"/>
      <c r="E15" s="127"/>
      <c r="F15" s="128"/>
      <c r="G15" s="129">
        <f t="shared" ref="G15:I15" si="3">G14/$E14</f>
        <v>1</v>
      </c>
      <c r="H15" s="129">
        <f t="shared" si="3"/>
        <v>0</v>
      </c>
      <c r="I15" s="129">
        <f t="shared" si="3"/>
        <v>0</v>
      </c>
      <c r="J15" s="81"/>
      <c r="K15" s="81"/>
      <c r="L15" s="130">
        <f>SUM(G15:I15)</f>
        <v>1</v>
      </c>
      <c r="M15" s="131" t="str">
        <f>IF(L15=1,"OK","NOK")</f>
        <v>OK</v>
      </c>
      <c r="N15" s="132"/>
      <c r="O15" s="133"/>
      <c r="P15" s="28"/>
      <c r="Q15" s="28"/>
      <c r="R15" s="28"/>
      <c r="S15" s="28"/>
      <c r="T15" s="28"/>
      <c r="U15" s="28"/>
      <c r="V15" s="28"/>
      <c r="W15" s="28"/>
      <c r="X15" s="28"/>
      <c r="Y15" s="28"/>
      <c r="Z15" s="28"/>
      <c r="AA15" s="28"/>
      <c r="AB15" s="28"/>
      <c r="AC15" s="28"/>
      <c r="AD15" s="28"/>
      <c r="AE15" s="28"/>
      <c r="AF15" s="28"/>
      <c r="AG15" s="28"/>
      <c r="AH15" s="28"/>
      <c r="AI15" s="28"/>
    </row>
    <row r="16" spans="1:35" ht="24.75" customHeight="1">
      <c r="B16" s="101">
        <v>2</v>
      </c>
      <c r="C16" s="102" t="str">
        <f>VLOOKUP($B16,Orçamento!$A$9:$L$95,4,0)</f>
        <v>PLAYGROUND EXISTENTE</v>
      </c>
      <c r="D16" s="103">
        <f>VLOOKUP($B16,Orçamento!$A$9:$L$95,11,0)</f>
        <v>71157.340000000011</v>
      </c>
      <c r="E16" s="104">
        <f>VLOOKUP($B16,Orçamento!$A$9:$L$95,12,0)</f>
        <v>87896.8</v>
      </c>
      <c r="F16" s="106">
        <f t="shared" ref="F16:F17" si="4">E16/$E$44</f>
        <v>0.50056043168900932</v>
      </c>
      <c r="G16" s="107"/>
      <c r="H16" s="109"/>
      <c r="I16" s="110"/>
      <c r="J16" s="81"/>
      <c r="K16" s="81"/>
      <c r="L16" s="111"/>
      <c r="M16" s="113"/>
      <c r="N16" s="114"/>
      <c r="O16" s="115"/>
      <c r="P16" s="28"/>
      <c r="Q16" s="28"/>
      <c r="R16" s="28"/>
      <c r="S16" s="28"/>
      <c r="T16" s="28"/>
      <c r="U16" s="28"/>
      <c r="V16" s="28"/>
      <c r="W16" s="28"/>
      <c r="X16" s="28"/>
      <c r="Y16" s="28"/>
      <c r="Z16" s="28"/>
      <c r="AA16" s="28"/>
      <c r="AB16" s="28"/>
      <c r="AC16" s="28"/>
      <c r="AD16" s="28"/>
      <c r="AE16" s="28"/>
      <c r="AF16" s="28"/>
      <c r="AG16" s="28"/>
      <c r="AH16" s="28"/>
      <c r="AI16" s="28"/>
    </row>
    <row r="17" spans="1:35" ht="24.75" customHeight="1">
      <c r="A17" s="81" t="s">
        <v>1267</v>
      </c>
      <c r="B17" s="116" t="s">
        <v>403</v>
      </c>
      <c r="C17" s="117" t="str">
        <f>VLOOKUP($B17,Orçamento!$A$9:$L$95,4,0)</f>
        <v>REVITALIZAÇÃO DOS BRINQUEDOS EXISTENTES</v>
      </c>
      <c r="D17" s="118">
        <f>VLOOKUP($B17,Orçamento!$A$9:$L$95,11,0)</f>
        <v>29611.200000000001</v>
      </c>
      <c r="E17" s="119">
        <f>VLOOKUP($B17,Orçamento!$A$9:$L$95,12,0)</f>
        <v>36577.81</v>
      </c>
      <c r="F17" s="121">
        <f t="shared" si="4"/>
        <v>0.20830569899971965</v>
      </c>
      <c r="G17" s="123">
        <f>VLOOKUP($B17,'Cronograma Auxiliar'!$A$9:$P$97,G$54,0)</f>
        <v>0</v>
      </c>
      <c r="H17" s="123">
        <f>VLOOKUP($B17,'Cronograma Auxiliar'!$A$9:$P$97,H$54,0)</f>
        <v>36499.21</v>
      </c>
      <c r="I17" s="123">
        <f>VLOOKUP($B17,'Cronograma Auxiliar'!$A$9:$P$97,I$54,0)</f>
        <v>78.599999999999994</v>
      </c>
      <c r="J17" s="81"/>
      <c r="K17" s="81"/>
      <c r="L17" s="111"/>
      <c r="M17" s="113"/>
      <c r="N17" s="114">
        <f>SUM(G17:I17)</f>
        <v>36577.81</v>
      </c>
      <c r="O17" s="115" t="str">
        <f>IF(N17=E17,"OK","NOK")</f>
        <v>OK</v>
      </c>
      <c r="P17" s="28"/>
      <c r="Q17" s="28"/>
      <c r="R17" s="28"/>
      <c r="S17" s="28"/>
      <c r="T17" s="28"/>
      <c r="U17" s="28"/>
      <c r="V17" s="28"/>
      <c r="W17" s="28"/>
      <c r="X17" s="28"/>
      <c r="Y17" s="28"/>
      <c r="Z17" s="28"/>
      <c r="AA17" s="28"/>
      <c r="AB17" s="28"/>
      <c r="AC17" s="28"/>
      <c r="AD17" s="28"/>
      <c r="AE17" s="28"/>
      <c r="AF17" s="28"/>
      <c r="AG17" s="28"/>
      <c r="AH17" s="28"/>
      <c r="AI17" s="28"/>
    </row>
    <row r="18" spans="1:35" ht="24.75" customHeight="1">
      <c r="A18" s="28" t="s">
        <v>737</v>
      </c>
      <c r="B18" s="124"/>
      <c r="C18" s="125"/>
      <c r="D18" s="126"/>
      <c r="E18" s="127"/>
      <c r="F18" s="128"/>
      <c r="G18" s="129">
        <f t="shared" ref="G18:I18" si="5">G17/$E17</f>
        <v>0</v>
      </c>
      <c r="H18" s="129">
        <f t="shared" si="5"/>
        <v>0.99785115620645415</v>
      </c>
      <c r="I18" s="129">
        <f t="shared" si="5"/>
        <v>2.1488437935458684E-3</v>
      </c>
      <c r="J18" s="81"/>
      <c r="K18" s="81"/>
      <c r="L18" s="130">
        <f>SUM(G18:I18)</f>
        <v>1</v>
      </c>
      <c r="M18" s="131" t="str">
        <f>IF(L18=1,"OK","NOK")</f>
        <v>OK</v>
      </c>
      <c r="N18" s="132"/>
      <c r="O18" s="133"/>
      <c r="P18" s="28"/>
      <c r="Q18" s="28"/>
      <c r="R18" s="28"/>
      <c r="S18" s="28"/>
      <c r="T18" s="28"/>
      <c r="U18" s="28"/>
      <c r="V18" s="28"/>
      <c r="W18" s="28"/>
      <c r="X18" s="28"/>
      <c r="Y18" s="28"/>
      <c r="Z18" s="28"/>
      <c r="AA18" s="28"/>
      <c r="AB18" s="28"/>
      <c r="AC18" s="28"/>
      <c r="AD18" s="28"/>
      <c r="AE18" s="28"/>
      <c r="AF18" s="28"/>
      <c r="AG18" s="28"/>
      <c r="AH18" s="28"/>
      <c r="AI18" s="28"/>
    </row>
    <row r="19" spans="1:35" ht="24.75" customHeight="1">
      <c r="A19" s="81" t="s">
        <v>1267</v>
      </c>
      <c r="B19" s="116" t="s">
        <v>496</v>
      </c>
      <c r="C19" s="117" t="str">
        <f>VLOOKUP($B19,Orçamento!$A$9:$L$95,4,0)</f>
        <v>RECOMPOSIÇÃO DO TANQUE DE AREIA</v>
      </c>
      <c r="D19" s="118">
        <f>VLOOKUP($B19,Orçamento!$A$9:$L$95,11,0)</f>
        <v>28834.65</v>
      </c>
      <c r="E19" s="119">
        <f>VLOOKUP($B19,Orçamento!$A$9:$L$95,12,0)</f>
        <v>35621.1</v>
      </c>
      <c r="F19" s="121">
        <f>E19/$E$44</f>
        <v>0.20285736446875616</v>
      </c>
      <c r="G19" s="123">
        <f>VLOOKUP($B19,'Cronograma Auxiliar'!$A$9:$P$97,G$54,0)</f>
        <v>0</v>
      </c>
      <c r="H19" s="123">
        <f>VLOOKUP($B19,'Cronograma Auxiliar'!$A$9:$P$97,H$54,0)</f>
        <v>35621.1</v>
      </c>
      <c r="I19" s="123">
        <f>VLOOKUP($B19,'Cronograma Auxiliar'!$A$9:$P$97,I$54,0)</f>
        <v>0</v>
      </c>
      <c r="J19" s="81"/>
      <c r="K19" s="81"/>
      <c r="L19" s="111"/>
      <c r="M19" s="113"/>
      <c r="N19" s="114">
        <f>SUM(G19:I19)</f>
        <v>35621.1</v>
      </c>
      <c r="O19" s="115" t="str">
        <f>IF(N19=E19,"OK","NOK")</f>
        <v>OK</v>
      </c>
      <c r="P19" s="28"/>
      <c r="Q19" s="28"/>
      <c r="R19" s="28"/>
      <c r="S19" s="28"/>
      <c r="T19" s="28"/>
      <c r="U19" s="28"/>
      <c r="V19" s="28"/>
      <c r="W19" s="28"/>
      <c r="X19" s="28"/>
      <c r="Y19" s="28"/>
      <c r="Z19" s="28"/>
      <c r="AA19" s="28"/>
      <c r="AB19" s="28"/>
      <c r="AC19" s="28"/>
      <c r="AD19" s="28"/>
      <c r="AE19" s="28"/>
      <c r="AF19" s="28"/>
      <c r="AG19" s="28"/>
      <c r="AH19" s="28"/>
      <c r="AI19" s="28"/>
    </row>
    <row r="20" spans="1:35" ht="24.75" customHeight="1">
      <c r="A20" s="28" t="s">
        <v>737</v>
      </c>
      <c r="B20" s="124"/>
      <c r="C20" s="125"/>
      <c r="D20" s="126"/>
      <c r="E20" s="127"/>
      <c r="F20" s="128"/>
      <c r="G20" s="129">
        <f t="shared" ref="G20:I20" si="6">G19/$E19</f>
        <v>0</v>
      </c>
      <c r="H20" s="129">
        <f t="shared" si="6"/>
        <v>1</v>
      </c>
      <c r="I20" s="129">
        <f t="shared" si="6"/>
        <v>0</v>
      </c>
      <c r="J20" s="81"/>
      <c r="K20" s="81"/>
      <c r="L20" s="130">
        <f>SUM(G20:I20)</f>
        <v>1</v>
      </c>
      <c r="M20" s="131" t="str">
        <f>IF(L20=1,"OK","NOK")</f>
        <v>OK</v>
      </c>
      <c r="N20" s="132"/>
      <c r="O20" s="133"/>
      <c r="P20" s="28"/>
      <c r="Q20" s="28"/>
      <c r="R20" s="28"/>
      <c r="S20" s="28"/>
      <c r="T20" s="28"/>
      <c r="U20" s="28"/>
      <c r="V20" s="28"/>
      <c r="W20" s="28"/>
      <c r="X20" s="28"/>
      <c r="Y20" s="28"/>
      <c r="Z20" s="28"/>
      <c r="AA20" s="28"/>
      <c r="AB20" s="28"/>
      <c r="AC20" s="28"/>
      <c r="AD20" s="28"/>
      <c r="AE20" s="28"/>
      <c r="AF20" s="28"/>
      <c r="AG20" s="28"/>
      <c r="AH20" s="28"/>
      <c r="AI20" s="28"/>
    </row>
    <row r="21" spans="1:35" ht="24.75" customHeight="1">
      <c r="A21" s="81" t="s">
        <v>1267</v>
      </c>
      <c r="B21" s="116" t="s">
        <v>528</v>
      </c>
      <c r="C21" s="117" t="str">
        <f>VLOOKUP($B21,Orçamento!$A$9:$L$95,4,0)</f>
        <v>EQUIPAMENTOS NOVOS</v>
      </c>
      <c r="D21" s="118">
        <f>VLOOKUP($B21,Orçamento!$A$9:$L$95,11,0)</f>
        <v>9769.39</v>
      </c>
      <c r="E21" s="119">
        <f>VLOOKUP($B21,Orçamento!$A$9:$L$95,12,0)</f>
        <v>12069.09</v>
      </c>
      <c r="F21" s="121">
        <f>E21/$E$44</f>
        <v>6.8731841210300085E-2</v>
      </c>
      <c r="G21" s="123">
        <f>VLOOKUP($B21,'Cronograma Auxiliar'!$A$9:$P$97,G$54,0)</f>
        <v>0</v>
      </c>
      <c r="H21" s="123">
        <f>VLOOKUP($B21,'Cronograma Auxiliar'!$A$9:$P$97,H$54,0)</f>
        <v>9323.73</v>
      </c>
      <c r="I21" s="123">
        <f>VLOOKUP($B21,'Cronograma Auxiliar'!$A$9:$P$97,I$54,0)</f>
        <v>2745.36</v>
      </c>
      <c r="J21" s="81"/>
      <c r="K21" s="81"/>
      <c r="L21" s="111"/>
      <c r="M21" s="113"/>
      <c r="N21" s="114">
        <f>SUM(G21:I21)</f>
        <v>12069.09</v>
      </c>
      <c r="O21" s="115" t="str">
        <f>IF(N21=E21,"OK","NOK")</f>
        <v>OK</v>
      </c>
      <c r="P21" s="28"/>
      <c r="Q21" s="28"/>
      <c r="R21" s="28"/>
      <c r="S21" s="28"/>
      <c r="T21" s="28"/>
      <c r="U21" s="28"/>
      <c r="V21" s="28"/>
      <c r="W21" s="28"/>
      <c r="X21" s="28"/>
      <c r="Y21" s="28"/>
      <c r="Z21" s="28"/>
      <c r="AA21" s="28"/>
      <c r="AB21" s="28"/>
      <c r="AC21" s="28"/>
      <c r="AD21" s="28"/>
      <c r="AE21" s="28"/>
      <c r="AF21" s="28"/>
      <c r="AG21" s="28"/>
      <c r="AH21" s="28"/>
      <c r="AI21" s="28"/>
    </row>
    <row r="22" spans="1:35" ht="24.75" customHeight="1">
      <c r="A22" s="28" t="s">
        <v>737</v>
      </c>
      <c r="B22" s="124"/>
      <c r="C22" s="125"/>
      <c r="D22" s="126"/>
      <c r="E22" s="127"/>
      <c r="F22" s="128"/>
      <c r="G22" s="129">
        <f t="shared" ref="G22:I22" si="7">G21/$E21</f>
        <v>0</v>
      </c>
      <c r="H22" s="129">
        <f t="shared" si="7"/>
        <v>0.77252966047978755</v>
      </c>
      <c r="I22" s="129">
        <f t="shared" si="7"/>
        <v>0.22747033952021239</v>
      </c>
      <c r="J22" s="81"/>
      <c r="K22" s="81"/>
      <c r="L22" s="130">
        <f>SUM(G22:I22)</f>
        <v>1</v>
      </c>
      <c r="M22" s="131" t="str">
        <f>IF(L22=1,"OK","NOK")</f>
        <v>OK</v>
      </c>
      <c r="N22" s="132"/>
      <c r="O22" s="133"/>
      <c r="P22" s="28"/>
      <c r="Q22" s="28"/>
      <c r="R22" s="28"/>
      <c r="S22" s="28"/>
      <c r="T22" s="28"/>
      <c r="U22" s="28"/>
      <c r="V22" s="28"/>
      <c r="W22" s="28"/>
      <c r="X22" s="28"/>
      <c r="Y22" s="28"/>
      <c r="Z22" s="28"/>
      <c r="AA22" s="28"/>
      <c r="AB22" s="28"/>
      <c r="AC22" s="28"/>
      <c r="AD22" s="28"/>
      <c r="AE22" s="28"/>
      <c r="AF22" s="28"/>
      <c r="AG22" s="28"/>
      <c r="AH22" s="28"/>
      <c r="AI22" s="28"/>
    </row>
    <row r="23" spans="1:35" ht="24.75" customHeight="1">
      <c r="A23" s="81" t="s">
        <v>1267</v>
      </c>
      <c r="B23" s="116" t="s">
        <v>580</v>
      </c>
      <c r="C23" s="117" t="str">
        <f>VLOOKUP($B23,Orçamento!$A$9:$L$95,4,0)</f>
        <v>LIMPEZA DO PISO</v>
      </c>
      <c r="D23" s="118">
        <f>VLOOKUP($B23,Orçamento!$A$9:$L$95,11,0)</f>
        <v>2942.1</v>
      </c>
      <c r="E23" s="119">
        <f>VLOOKUP($B23,Orçamento!$A$9:$L$95,12,0)</f>
        <v>3628.8</v>
      </c>
      <c r="F23" s="121">
        <f>E23/$E$44</f>
        <v>2.0665527010233328E-2</v>
      </c>
      <c r="G23" s="123">
        <f>VLOOKUP($B23,'Cronograma Auxiliar'!$A$9:$P$97,G$54,0)</f>
        <v>0</v>
      </c>
      <c r="H23" s="123">
        <f>VLOOKUP($B23,'Cronograma Auxiliar'!$A$9:$P$97,H$54,0)</f>
        <v>0</v>
      </c>
      <c r="I23" s="123">
        <f>VLOOKUP($B23,'Cronograma Auxiliar'!$A$9:$P$97,I$54,0)</f>
        <v>3628.8</v>
      </c>
      <c r="J23" s="81"/>
      <c r="K23" s="81"/>
      <c r="L23" s="111"/>
      <c r="M23" s="113"/>
      <c r="N23" s="114">
        <f>SUM(G23:I23)</f>
        <v>3628.8</v>
      </c>
      <c r="O23" s="115" t="str">
        <f>IF(N23=E23,"OK","NOK")</f>
        <v>OK</v>
      </c>
      <c r="P23" s="28"/>
      <c r="Q23" s="28"/>
      <c r="R23" s="28"/>
      <c r="S23" s="28"/>
      <c r="T23" s="28"/>
      <c r="U23" s="28"/>
      <c r="V23" s="28"/>
      <c r="W23" s="28"/>
      <c r="X23" s="28"/>
      <c r="Y23" s="28"/>
      <c r="Z23" s="28"/>
      <c r="AA23" s="28"/>
      <c r="AB23" s="28"/>
      <c r="AC23" s="28"/>
      <c r="AD23" s="28"/>
      <c r="AE23" s="28"/>
      <c r="AF23" s="28"/>
      <c r="AG23" s="28"/>
      <c r="AH23" s="28"/>
      <c r="AI23" s="28"/>
    </row>
    <row r="24" spans="1:35" ht="24.75" customHeight="1">
      <c r="A24" s="28" t="s">
        <v>737</v>
      </c>
      <c r="B24" s="124"/>
      <c r="C24" s="125"/>
      <c r="D24" s="126"/>
      <c r="E24" s="127"/>
      <c r="F24" s="128"/>
      <c r="G24" s="129">
        <f t="shared" ref="G24:I24" si="8">G23/$E23</f>
        <v>0</v>
      </c>
      <c r="H24" s="129">
        <f t="shared" si="8"/>
        <v>0</v>
      </c>
      <c r="I24" s="129">
        <f t="shared" si="8"/>
        <v>1</v>
      </c>
      <c r="J24" s="81"/>
      <c r="K24" s="81"/>
      <c r="L24" s="130">
        <f>SUM(G24:I24)</f>
        <v>1</v>
      </c>
      <c r="M24" s="131" t="str">
        <f>IF(L24=1,"OK","NOK")</f>
        <v>OK</v>
      </c>
      <c r="N24" s="132"/>
      <c r="O24" s="133"/>
      <c r="P24" s="28"/>
      <c r="Q24" s="28"/>
      <c r="R24" s="28"/>
      <c r="S24" s="28"/>
      <c r="T24" s="28"/>
      <c r="U24" s="28"/>
      <c r="V24" s="28"/>
      <c r="W24" s="28"/>
      <c r="X24" s="28"/>
      <c r="Y24" s="28"/>
      <c r="Z24" s="28"/>
      <c r="AA24" s="28"/>
      <c r="AB24" s="28"/>
      <c r="AC24" s="28"/>
      <c r="AD24" s="28"/>
      <c r="AE24" s="28"/>
      <c r="AF24" s="28"/>
      <c r="AG24" s="28"/>
      <c r="AH24" s="28"/>
      <c r="AI24" s="28"/>
    </row>
    <row r="25" spans="1:35" ht="24.75" customHeight="1">
      <c r="B25" s="101">
        <v>3</v>
      </c>
      <c r="C25" s="102" t="str">
        <f>VLOOKUP($B25,Orçamento!$A$9:$L$95,4,0)</f>
        <v>REVITALIZAÇÕES DO ENTORNO</v>
      </c>
      <c r="D25" s="103">
        <f>VLOOKUP($B25,Orçamento!$A$9:$L$95,11,0)</f>
        <v>21992.710000000003</v>
      </c>
      <c r="E25" s="104">
        <f>VLOOKUP($B25,Orçamento!$A$9:$L$95,12,0)</f>
        <v>27164.97</v>
      </c>
      <c r="F25" s="106">
        <f t="shared" ref="F25:F26" si="9">E25/$E$44</f>
        <v>0.15470084360316855</v>
      </c>
      <c r="G25" s="107"/>
      <c r="H25" s="109"/>
      <c r="I25" s="110"/>
      <c r="J25" s="81"/>
      <c r="K25" s="81"/>
      <c r="L25" s="111"/>
      <c r="M25" s="113"/>
      <c r="N25" s="114"/>
      <c r="O25" s="115"/>
      <c r="P25" s="28"/>
      <c r="Q25" s="28"/>
      <c r="R25" s="28"/>
      <c r="S25" s="28"/>
      <c r="T25" s="28"/>
      <c r="U25" s="28"/>
      <c r="V25" s="28"/>
      <c r="W25" s="28"/>
      <c r="X25" s="28"/>
      <c r="Y25" s="28"/>
      <c r="Z25" s="28"/>
      <c r="AA25" s="28"/>
      <c r="AB25" s="28"/>
      <c r="AC25" s="28"/>
      <c r="AD25" s="28"/>
      <c r="AE25" s="28"/>
      <c r="AF25" s="28"/>
      <c r="AG25" s="28"/>
      <c r="AH25" s="28"/>
      <c r="AI25" s="28"/>
    </row>
    <row r="26" spans="1:35" ht="24.75" customHeight="1">
      <c r="A26" s="81" t="s">
        <v>1267</v>
      </c>
      <c r="B26" s="116" t="s">
        <v>606</v>
      </c>
      <c r="C26" s="117" t="str">
        <f>VLOOKUP($B26,Orçamento!$A$9:$L$95,4,0)</f>
        <v>ACADEMIA AO AR LIVRE</v>
      </c>
      <c r="D26" s="118">
        <f>VLOOKUP($B26,Orçamento!$A$9:$L$95,11,0)</f>
        <v>2950.77</v>
      </c>
      <c r="E26" s="119">
        <f>VLOOKUP($B26,Orçamento!$A$9:$L$95,12,0)</f>
        <v>3643.92</v>
      </c>
      <c r="F26" s="121">
        <f t="shared" si="9"/>
        <v>2.0751633372775968E-2</v>
      </c>
      <c r="G26" s="123">
        <f>VLOOKUP($B26,'Cronograma Auxiliar'!$A$9:$P$97,G$54,0)</f>
        <v>0</v>
      </c>
      <c r="H26" s="123">
        <f>VLOOKUP($B26,'Cronograma Auxiliar'!$A$9:$P$97,H$54,0)</f>
        <v>0</v>
      </c>
      <c r="I26" s="123">
        <f>VLOOKUP($B26,'Cronograma Auxiliar'!$A$9:$P$97,I$54,0)</f>
        <v>3643.92</v>
      </c>
      <c r="J26" s="81"/>
      <c r="K26" s="81"/>
      <c r="L26" s="111"/>
      <c r="M26" s="113"/>
      <c r="N26" s="114">
        <f>SUM(G26:I26)</f>
        <v>3643.92</v>
      </c>
      <c r="O26" s="115" t="str">
        <f>IF(N26=E26,"OK","NOK")</f>
        <v>OK</v>
      </c>
      <c r="P26" s="28"/>
      <c r="Q26" s="28"/>
      <c r="R26" s="28"/>
      <c r="S26" s="28"/>
      <c r="T26" s="28"/>
      <c r="U26" s="28"/>
      <c r="V26" s="28"/>
      <c r="W26" s="28"/>
      <c r="X26" s="28"/>
      <c r="Y26" s="28"/>
      <c r="Z26" s="28"/>
      <c r="AA26" s="28"/>
      <c r="AB26" s="28"/>
      <c r="AC26" s="28"/>
      <c r="AD26" s="28"/>
      <c r="AE26" s="28"/>
      <c r="AF26" s="28"/>
      <c r="AG26" s="28"/>
      <c r="AH26" s="28"/>
      <c r="AI26" s="28"/>
    </row>
    <row r="27" spans="1:35" ht="24.75" customHeight="1">
      <c r="A27" s="28" t="s">
        <v>737</v>
      </c>
      <c r="B27" s="124"/>
      <c r="C27" s="125"/>
      <c r="D27" s="126"/>
      <c r="E27" s="127"/>
      <c r="F27" s="128"/>
      <c r="G27" s="129">
        <f t="shared" ref="G27:I27" si="10">G26/$E26</f>
        <v>0</v>
      </c>
      <c r="H27" s="129">
        <f t="shared" si="10"/>
        <v>0</v>
      </c>
      <c r="I27" s="129">
        <f t="shared" si="10"/>
        <v>1</v>
      </c>
      <c r="J27" s="81"/>
      <c r="K27" s="81"/>
      <c r="L27" s="130">
        <f>SUM(G27:I27)</f>
        <v>1</v>
      </c>
      <c r="M27" s="131" t="str">
        <f>IF(L27=1,"OK","NOK")</f>
        <v>OK</v>
      </c>
      <c r="N27" s="132"/>
      <c r="O27" s="133"/>
      <c r="P27" s="28"/>
      <c r="Q27" s="28"/>
      <c r="R27" s="28"/>
      <c r="S27" s="28"/>
      <c r="T27" s="28"/>
      <c r="U27" s="28"/>
      <c r="V27" s="28"/>
      <c r="W27" s="28"/>
      <c r="X27" s="28"/>
      <c r="Y27" s="28"/>
      <c r="Z27" s="28"/>
      <c r="AA27" s="28"/>
      <c r="AB27" s="28"/>
      <c r="AC27" s="28"/>
      <c r="AD27" s="28"/>
      <c r="AE27" s="28"/>
      <c r="AF27" s="28"/>
      <c r="AG27" s="28"/>
      <c r="AH27" s="28"/>
      <c r="AI27" s="28"/>
    </row>
    <row r="28" spans="1:35" ht="24.75" customHeight="1">
      <c r="A28" s="81" t="s">
        <v>1267</v>
      </c>
      <c r="B28" s="116" t="s">
        <v>629</v>
      </c>
      <c r="C28" s="117" t="str">
        <f>VLOOKUP($B28,Orçamento!$A$9:$L$95,4,0)</f>
        <v>PISTA DE SKATE</v>
      </c>
      <c r="D28" s="118">
        <f>VLOOKUP($B28,Orçamento!$A$9:$L$95,11,0)</f>
        <v>6612.9900000000007</v>
      </c>
      <c r="E28" s="119">
        <f>VLOOKUP($B28,Orçamento!$A$9:$L$95,12,0)</f>
        <v>8166.380000000001</v>
      </c>
      <c r="F28" s="121">
        <f>E28/$E$44</f>
        <v>4.6506433660116087E-2</v>
      </c>
      <c r="G28" s="123">
        <f>VLOOKUP($B28,'Cronograma Auxiliar'!$A$9:$P$97,G$54,0)</f>
        <v>0</v>
      </c>
      <c r="H28" s="123">
        <f>VLOOKUP($B28,'Cronograma Auxiliar'!$A$9:$P$97,H$54,0)</f>
        <v>7106.5400000000009</v>
      </c>
      <c r="I28" s="123">
        <f>VLOOKUP($B28,'Cronograma Auxiliar'!$A$9:$P$97,I$54,0)</f>
        <v>1059.8399999999999</v>
      </c>
      <c r="J28" s="81"/>
      <c r="K28" s="81"/>
      <c r="L28" s="111"/>
      <c r="M28" s="113"/>
      <c r="N28" s="114">
        <f>SUM(G28:I28)</f>
        <v>8166.380000000001</v>
      </c>
      <c r="O28" s="115" t="str">
        <f>IF(N28=E28,"OK","NOK")</f>
        <v>OK</v>
      </c>
      <c r="P28" s="28"/>
      <c r="Q28" s="28"/>
      <c r="R28" s="28"/>
      <c r="S28" s="28"/>
      <c r="T28" s="28"/>
      <c r="U28" s="28"/>
      <c r="V28" s="28"/>
      <c r="W28" s="28"/>
      <c r="X28" s="28"/>
      <c r="Y28" s="28"/>
      <c r="Z28" s="28"/>
      <c r="AA28" s="28"/>
      <c r="AB28" s="28"/>
      <c r="AC28" s="28"/>
      <c r="AD28" s="28"/>
      <c r="AE28" s="28"/>
      <c r="AF28" s="28"/>
      <c r="AG28" s="28"/>
      <c r="AH28" s="28"/>
      <c r="AI28" s="28"/>
    </row>
    <row r="29" spans="1:35" ht="24.75" customHeight="1">
      <c r="A29" s="28" t="s">
        <v>737</v>
      </c>
      <c r="B29" s="124"/>
      <c r="C29" s="125"/>
      <c r="D29" s="126"/>
      <c r="E29" s="127"/>
      <c r="F29" s="128"/>
      <c r="G29" s="129">
        <f t="shared" ref="G29:I29" si="11">G28/$E28</f>
        <v>0</v>
      </c>
      <c r="H29" s="129">
        <f t="shared" si="11"/>
        <v>0.87021911789556694</v>
      </c>
      <c r="I29" s="129">
        <f t="shared" si="11"/>
        <v>0.12978088210443303</v>
      </c>
      <c r="J29" s="81"/>
      <c r="K29" s="81"/>
      <c r="L29" s="130">
        <f>SUM(G29:I29)</f>
        <v>1</v>
      </c>
      <c r="M29" s="131" t="str">
        <f>IF(L29=1,"OK","NOK")</f>
        <v>OK</v>
      </c>
      <c r="N29" s="132"/>
      <c r="O29" s="133"/>
      <c r="P29" s="28"/>
      <c r="Q29" s="28"/>
      <c r="R29" s="28"/>
      <c r="S29" s="28"/>
      <c r="T29" s="28"/>
      <c r="U29" s="28"/>
      <c r="V29" s="28"/>
      <c r="W29" s="28"/>
      <c r="X29" s="28"/>
      <c r="Y29" s="28"/>
      <c r="Z29" s="28"/>
      <c r="AA29" s="28"/>
      <c r="AB29" s="28"/>
      <c r="AC29" s="28"/>
      <c r="AD29" s="28"/>
      <c r="AE29" s="28"/>
      <c r="AF29" s="28"/>
      <c r="AG29" s="28"/>
      <c r="AH29" s="28"/>
      <c r="AI29" s="28"/>
    </row>
    <row r="30" spans="1:35" ht="24.75" customHeight="1">
      <c r="A30" s="81" t="s">
        <v>1267</v>
      </c>
      <c r="B30" s="116" t="s">
        <v>681</v>
      </c>
      <c r="C30" s="117" t="str">
        <f>VLOOKUP($B30,Orçamento!$A$9:$L$95,4,0)</f>
        <v>MOBILIÁRIOS DIVERSOS</v>
      </c>
      <c r="D30" s="118">
        <f>VLOOKUP($B30,Orçamento!$A$9:$L$95,11,0)</f>
        <v>12428.95</v>
      </c>
      <c r="E30" s="119">
        <f>VLOOKUP($B30,Orçamento!$A$9:$L$95,12,0)</f>
        <v>15354.670000000002</v>
      </c>
      <c r="F30" s="121">
        <f>E30/$E$44</f>
        <v>8.7442776570276506E-2</v>
      </c>
      <c r="G30" s="123">
        <f>VLOOKUP($B30,'Cronograma Auxiliar'!$A$9:$P$97,G$54,0)</f>
        <v>0</v>
      </c>
      <c r="H30" s="123">
        <f>VLOOKUP($B30,'Cronograma Auxiliar'!$A$9:$P$97,H$54,0)</f>
        <v>0</v>
      </c>
      <c r="I30" s="123">
        <f>VLOOKUP($B30,'Cronograma Auxiliar'!$A$9:$P$97,I$54,0)</f>
        <v>15354.670000000002</v>
      </c>
      <c r="J30" s="81"/>
      <c r="K30" s="81"/>
      <c r="L30" s="111"/>
      <c r="M30" s="113"/>
      <c r="N30" s="114">
        <f>SUM(G30:I30)</f>
        <v>15354.670000000002</v>
      </c>
      <c r="O30" s="115" t="str">
        <f>IF(N30=E30,"OK","NOK")</f>
        <v>OK</v>
      </c>
      <c r="P30" s="28"/>
      <c r="Q30" s="28"/>
      <c r="R30" s="28"/>
      <c r="S30" s="28"/>
      <c r="T30" s="28"/>
      <c r="U30" s="28"/>
      <c r="V30" s="28"/>
      <c r="W30" s="28"/>
      <c r="X30" s="28"/>
      <c r="Y30" s="28"/>
      <c r="Z30" s="28"/>
      <c r="AA30" s="28"/>
      <c r="AB30" s="28"/>
      <c r="AC30" s="28"/>
      <c r="AD30" s="28"/>
      <c r="AE30" s="28"/>
      <c r="AF30" s="28"/>
      <c r="AG30" s="28"/>
      <c r="AH30" s="28"/>
      <c r="AI30" s="28"/>
    </row>
    <row r="31" spans="1:35" ht="24.75" customHeight="1">
      <c r="A31" s="28" t="s">
        <v>737</v>
      </c>
      <c r="B31" s="124"/>
      <c r="C31" s="125"/>
      <c r="D31" s="126"/>
      <c r="E31" s="127"/>
      <c r="F31" s="128"/>
      <c r="G31" s="129">
        <f t="shared" ref="G31:I31" si="12">G30/$E30</f>
        <v>0</v>
      </c>
      <c r="H31" s="129">
        <f t="shared" si="12"/>
        <v>0</v>
      </c>
      <c r="I31" s="129">
        <f t="shared" si="12"/>
        <v>1</v>
      </c>
      <c r="J31" s="81"/>
      <c r="K31" s="81"/>
      <c r="L31" s="130">
        <f>SUM(G31:I31)</f>
        <v>1</v>
      </c>
      <c r="M31" s="131" t="str">
        <f>IF(L31=1,"OK","NOK")</f>
        <v>OK</v>
      </c>
      <c r="N31" s="132"/>
      <c r="O31" s="133"/>
      <c r="P31" s="28"/>
      <c r="Q31" s="28"/>
      <c r="R31" s="28"/>
      <c r="S31" s="28"/>
      <c r="T31" s="28"/>
      <c r="U31" s="28"/>
      <c r="V31" s="28"/>
      <c r="W31" s="28"/>
      <c r="X31" s="28"/>
      <c r="Y31" s="28"/>
      <c r="Z31" s="28"/>
      <c r="AA31" s="28"/>
      <c r="AB31" s="28"/>
      <c r="AC31" s="28"/>
      <c r="AD31" s="28"/>
      <c r="AE31" s="28"/>
      <c r="AF31" s="28"/>
      <c r="AG31" s="28"/>
      <c r="AH31" s="28"/>
      <c r="AI31" s="28"/>
    </row>
    <row r="32" spans="1:35" ht="24.75" customHeight="1">
      <c r="B32" s="101">
        <v>4</v>
      </c>
      <c r="C32" s="102" t="str">
        <f>VLOOKUP($B32,Orçamento!$A$9:$L$95,4,0)</f>
        <v>INSTALAÇÕES ELÉTRICAS</v>
      </c>
      <c r="D32" s="103">
        <f>VLOOKUP($B32,Orçamento!$A$9:$L$95,11,0)</f>
        <v>7381.33</v>
      </c>
      <c r="E32" s="104">
        <f>VLOOKUP($B32,Orçamento!$A$9:$L$95,12,0)</f>
        <v>9118.1</v>
      </c>
      <c r="F32" s="106">
        <f t="shared" ref="F32:F33" si="13">E32/$E$44</f>
        <v>5.1926350813494407E-2</v>
      </c>
      <c r="G32" s="107"/>
      <c r="H32" s="109"/>
      <c r="I32" s="110"/>
      <c r="J32" s="81"/>
      <c r="K32" s="81"/>
      <c r="L32" s="111"/>
      <c r="M32" s="113"/>
      <c r="N32" s="114"/>
      <c r="O32" s="115"/>
      <c r="P32" s="28"/>
      <c r="Q32" s="28"/>
      <c r="R32" s="28"/>
      <c r="S32" s="28"/>
      <c r="T32" s="28"/>
      <c r="U32" s="28"/>
      <c r="V32" s="28"/>
      <c r="W32" s="28"/>
      <c r="X32" s="28"/>
      <c r="Y32" s="28"/>
      <c r="Z32" s="28"/>
      <c r="AA32" s="28"/>
      <c r="AB32" s="28"/>
      <c r="AC32" s="28"/>
      <c r="AD32" s="28"/>
      <c r="AE32" s="28"/>
      <c r="AF32" s="28"/>
      <c r="AG32" s="28"/>
      <c r="AH32" s="28"/>
      <c r="AI32" s="28"/>
    </row>
    <row r="33" spans="1:35" ht="24.75" customHeight="1">
      <c r="A33" s="81" t="s">
        <v>1267</v>
      </c>
      <c r="B33" s="116" t="s">
        <v>717</v>
      </c>
      <c r="C33" s="117" t="str">
        <f>VLOOKUP($B33,Orçamento!$A$9:$L$95,4,0)</f>
        <v>CAIXA DE COMANDO E ACIONAMENTO</v>
      </c>
      <c r="D33" s="118">
        <f>VLOOKUP($B33,Orçamento!$A$9:$L$95,11,0)</f>
        <v>1189.2</v>
      </c>
      <c r="E33" s="119">
        <f>VLOOKUP($B33,Orçamento!$A$9:$L$95,12,0)</f>
        <v>1469.0700000000002</v>
      </c>
      <c r="F33" s="121">
        <f t="shared" si="13"/>
        <v>8.3661556891874659E-3</v>
      </c>
      <c r="G33" s="123">
        <f>VLOOKUP($B33,'Cronograma Auxiliar'!$A$9:$P$97,G$54,0)</f>
        <v>0</v>
      </c>
      <c r="H33" s="123">
        <f>VLOOKUP($B33,'Cronograma Auxiliar'!$A$9:$P$97,H$54,0)</f>
        <v>0</v>
      </c>
      <c r="I33" s="123">
        <f>VLOOKUP($B33,'Cronograma Auxiliar'!$A$9:$P$97,I$54,0)</f>
        <v>1469.0700000000002</v>
      </c>
      <c r="J33" s="81"/>
      <c r="K33" s="81"/>
      <c r="L33" s="111"/>
      <c r="M33" s="113"/>
      <c r="N33" s="114">
        <f>SUM(G33:I33)</f>
        <v>1469.0700000000002</v>
      </c>
      <c r="O33" s="115" t="str">
        <f>IF(N33=E33,"OK","NOK")</f>
        <v>OK</v>
      </c>
      <c r="P33" s="28"/>
      <c r="Q33" s="28"/>
      <c r="R33" s="28"/>
      <c r="S33" s="28"/>
      <c r="T33" s="28"/>
      <c r="U33" s="28"/>
      <c r="V33" s="28"/>
      <c r="W33" s="28"/>
      <c r="X33" s="28"/>
      <c r="Y33" s="28"/>
      <c r="Z33" s="28"/>
      <c r="AA33" s="28"/>
      <c r="AB33" s="28"/>
      <c r="AC33" s="28"/>
      <c r="AD33" s="28"/>
      <c r="AE33" s="28"/>
      <c r="AF33" s="28"/>
      <c r="AG33" s="28"/>
      <c r="AH33" s="28"/>
      <c r="AI33" s="28"/>
    </row>
    <row r="34" spans="1:35" ht="24.75" customHeight="1">
      <c r="A34" s="28" t="s">
        <v>737</v>
      </c>
      <c r="B34" s="124"/>
      <c r="C34" s="125"/>
      <c r="D34" s="126"/>
      <c r="E34" s="127"/>
      <c r="F34" s="128"/>
      <c r="G34" s="129">
        <f t="shared" ref="G34:I34" si="14">G33/$E33</f>
        <v>0</v>
      </c>
      <c r="H34" s="129">
        <f t="shared" si="14"/>
        <v>0</v>
      </c>
      <c r="I34" s="129">
        <f t="shared" si="14"/>
        <v>1</v>
      </c>
      <c r="J34" s="81"/>
      <c r="K34" s="81"/>
      <c r="L34" s="130">
        <f>SUM(G34:I34)</f>
        <v>1</v>
      </c>
      <c r="M34" s="131" t="str">
        <f>IF(L34=1,"OK","NOK")</f>
        <v>OK</v>
      </c>
      <c r="N34" s="132"/>
      <c r="O34" s="133"/>
      <c r="P34" s="28"/>
      <c r="Q34" s="28"/>
      <c r="R34" s="28"/>
      <c r="S34" s="28"/>
      <c r="T34" s="28"/>
      <c r="U34" s="28"/>
      <c r="V34" s="28"/>
      <c r="W34" s="28"/>
      <c r="X34" s="28"/>
      <c r="Y34" s="28"/>
      <c r="Z34" s="28"/>
      <c r="AA34" s="28"/>
      <c r="AB34" s="28"/>
      <c r="AC34" s="28"/>
      <c r="AD34" s="28"/>
      <c r="AE34" s="28"/>
      <c r="AF34" s="28"/>
      <c r="AG34" s="28"/>
      <c r="AH34" s="28"/>
      <c r="AI34" s="28"/>
    </row>
    <row r="35" spans="1:35" ht="24.75" customHeight="1">
      <c r="A35" s="81" t="s">
        <v>1267</v>
      </c>
      <c r="B35" s="116" t="s">
        <v>765</v>
      </c>
      <c r="C35" s="117" t="str">
        <f>VLOOKUP($B35,Orçamento!$A$9:$L$95,4,0)</f>
        <v>ENTRADA DE ENERGIA</v>
      </c>
      <c r="D35" s="118">
        <f>VLOOKUP($B35,Orçamento!$A$9:$L$95,11,0)</f>
        <v>4595.09</v>
      </c>
      <c r="E35" s="119">
        <f>VLOOKUP($B35,Orçamento!$A$9:$L$95,12,0)</f>
        <v>5676.75</v>
      </c>
      <c r="F35" s="121">
        <f>E35/$E$44</f>
        <v>3.2328326293910394E-2</v>
      </c>
      <c r="G35" s="123">
        <f>VLOOKUP($B35,'Cronograma Auxiliar'!$A$9:$P$97,G$54,0)</f>
        <v>0</v>
      </c>
      <c r="H35" s="123">
        <f>VLOOKUP($B35,'Cronograma Auxiliar'!$A$9:$P$97,H$54,0)</f>
        <v>0</v>
      </c>
      <c r="I35" s="123">
        <f>VLOOKUP($B35,'Cronograma Auxiliar'!$A$9:$P$97,I$54,0)</f>
        <v>5676.75</v>
      </c>
      <c r="J35" s="81"/>
      <c r="K35" s="81"/>
      <c r="L35" s="111"/>
      <c r="M35" s="113"/>
      <c r="N35" s="114">
        <f>SUM(G35:I35)</f>
        <v>5676.75</v>
      </c>
      <c r="O35" s="115" t="str">
        <f>IF(N35=E35,"OK","NOK")</f>
        <v>OK</v>
      </c>
      <c r="P35" s="28"/>
      <c r="Q35" s="28"/>
      <c r="R35" s="28"/>
      <c r="S35" s="28"/>
      <c r="T35" s="28"/>
      <c r="U35" s="28"/>
      <c r="V35" s="28"/>
      <c r="W35" s="28"/>
      <c r="X35" s="28"/>
      <c r="Y35" s="28"/>
      <c r="Z35" s="28"/>
      <c r="AA35" s="28"/>
      <c r="AB35" s="28"/>
      <c r="AC35" s="28"/>
      <c r="AD35" s="28"/>
      <c r="AE35" s="28"/>
      <c r="AF35" s="28"/>
      <c r="AG35" s="28"/>
      <c r="AH35" s="28"/>
      <c r="AI35" s="28"/>
    </row>
    <row r="36" spans="1:35" ht="24.75" customHeight="1">
      <c r="A36" s="28" t="s">
        <v>737</v>
      </c>
      <c r="B36" s="124"/>
      <c r="C36" s="125"/>
      <c r="D36" s="126"/>
      <c r="E36" s="127"/>
      <c r="F36" s="128"/>
      <c r="G36" s="129">
        <f t="shared" ref="G36:I36" si="15">G35/$E35</f>
        <v>0</v>
      </c>
      <c r="H36" s="129">
        <f t="shared" si="15"/>
        <v>0</v>
      </c>
      <c r="I36" s="129">
        <f t="shared" si="15"/>
        <v>1</v>
      </c>
      <c r="J36" s="81"/>
      <c r="K36" s="81"/>
      <c r="L36" s="130">
        <f>SUM(G36:I36)</f>
        <v>1</v>
      </c>
      <c r="M36" s="131" t="str">
        <f>IF(L36=1,"OK","NOK")</f>
        <v>OK</v>
      </c>
      <c r="N36" s="132"/>
      <c r="O36" s="133"/>
      <c r="P36" s="28"/>
      <c r="Q36" s="28"/>
      <c r="R36" s="28"/>
      <c r="S36" s="28"/>
      <c r="T36" s="28"/>
      <c r="U36" s="28"/>
      <c r="V36" s="28"/>
      <c r="W36" s="28"/>
      <c r="X36" s="28"/>
      <c r="Y36" s="28"/>
      <c r="Z36" s="28"/>
      <c r="AA36" s="28"/>
      <c r="AB36" s="28"/>
      <c r="AC36" s="28"/>
      <c r="AD36" s="28"/>
      <c r="AE36" s="28"/>
      <c r="AF36" s="28"/>
      <c r="AG36" s="28"/>
      <c r="AH36" s="28"/>
      <c r="AI36" s="28"/>
    </row>
    <row r="37" spans="1:35" ht="24.75" customHeight="1">
      <c r="A37" s="81" t="s">
        <v>1267</v>
      </c>
      <c r="B37" s="116" t="s">
        <v>810</v>
      </c>
      <c r="C37" s="117" t="str">
        <f>VLOOKUP($B37,Orçamento!$A$9:$L$95,4,0)</f>
        <v>CABEAMENTO E IMPLANTAÇÃO</v>
      </c>
      <c r="D37" s="118">
        <f>VLOOKUP($B37,Orçamento!$A$9:$L$95,11,0)</f>
        <v>1597.0400000000002</v>
      </c>
      <c r="E37" s="119">
        <f>VLOOKUP($B37,Orçamento!$A$9:$L$95,12,0)</f>
        <v>1972.28</v>
      </c>
      <c r="F37" s="121">
        <f>E37/$E$44</f>
        <v>1.1231868830396546E-2</v>
      </c>
      <c r="G37" s="123">
        <f>VLOOKUP($B37,'Cronograma Auxiliar'!$A$9:$P$97,G$54,0)</f>
        <v>0</v>
      </c>
      <c r="H37" s="123">
        <f>VLOOKUP($B37,'Cronograma Auxiliar'!$A$9:$P$97,H$54,0)</f>
        <v>0</v>
      </c>
      <c r="I37" s="123">
        <f>VLOOKUP($B37,'Cronograma Auxiliar'!$A$9:$P$97,I$54,0)</f>
        <v>1972.28</v>
      </c>
      <c r="J37" s="81"/>
      <c r="K37" s="81"/>
      <c r="L37" s="111"/>
      <c r="M37" s="113"/>
      <c r="N37" s="114">
        <f>SUM(G37:I37)</f>
        <v>1972.28</v>
      </c>
      <c r="O37" s="115" t="str">
        <f>IF(N37=E37,"OK","NOK")</f>
        <v>OK</v>
      </c>
      <c r="P37" s="28"/>
      <c r="Q37" s="28"/>
      <c r="R37" s="28"/>
      <c r="S37" s="28"/>
      <c r="T37" s="28"/>
      <c r="U37" s="28"/>
      <c r="V37" s="28"/>
      <c r="W37" s="28"/>
      <c r="X37" s="28"/>
      <c r="Y37" s="28"/>
      <c r="Z37" s="28"/>
      <c r="AA37" s="28"/>
      <c r="AB37" s="28"/>
      <c r="AC37" s="28"/>
      <c r="AD37" s="28"/>
      <c r="AE37" s="28"/>
      <c r="AF37" s="28"/>
      <c r="AG37" s="28"/>
      <c r="AH37" s="28"/>
      <c r="AI37" s="28"/>
    </row>
    <row r="38" spans="1:35" ht="24.75" customHeight="1">
      <c r="A38" s="28" t="s">
        <v>737</v>
      </c>
      <c r="B38" s="124"/>
      <c r="C38" s="125"/>
      <c r="D38" s="126"/>
      <c r="E38" s="127"/>
      <c r="F38" s="128"/>
      <c r="G38" s="129">
        <f t="shared" ref="G38:I38" si="16">G37/$E37</f>
        <v>0</v>
      </c>
      <c r="H38" s="129">
        <f t="shared" si="16"/>
        <v>0</v>
      </c>
      <c r="I38" s="129">
        <f t="shared" si="16"/>
        <v>1</v>
      </c>
      <c r="J38" s="81"/>
      <c r="K38" s="81"/>
      <c r="L38" s="130">
        <f>SUM(G38:I38)</f>
        <v>1</v>
      </c>
      <c r="M38" s="131" t="str">
        <f>IF(L38=1,"OK","NOK")</f>
        <v>OK</v>
      </c>
      <c r="N38" s="132"/>
      <c r="O38" s="133"/>
      <c r="P38" s="28"/>
      <c r="Q38" s="28"/>
      <c r="R38" s="28"/>
      <c r="S38" s="28"/>
      <c r="T38" s="28"/>
      <c r="U38" s="28"/>
      <c r="V38" s="28"/>
      <c r="W38" s="28"/>
      <c r="X38" s="28"/>
      <c r="Y38" s="28"/>
      <c r="Z38" s="28"/>
      <c r="AA38" s="28"/>
      <c r="AB38" s="28"/>
      <c r="AC38" s="28"/>
      <c r="AD38" s="28"/>
      <c r="AE38" s="28"/>
      <c r="AF38" s="28"/>
      <c r="AG38" s="28"/>
      <c r="AH38" s="28"/>
      <c r="AI38" s="28"/>
    </row>
    <row r="39" spans="1:35" ht="24.75" customHeight="1">
      <c r="B39" s="101">
        <v>5</v>
      </c>
      <c r="C39" s="102" t="str">
        <f>VLOOKUP($B39,Orçamento!$A$9:$L$95,4,0)</f>
        <v>SERVIÇOS COMPLEMENTARES</v>
      </c>
      <c r="D39" s="103">
        <f>VLOOKUP($B39,Orçamento!$A$9:$L$95,11,0)</f>
        <v>113.15</v>
      </c>
      <c r="E39" s="104">
        <f>VLOOKUP($B39,Orçamento!$A$9:$L$95,12,0)</f>
        <v>139.74</v>
      </c>
      <c r="F39" s="106">
        <f t="shared" ref="F39:F40" si="17">E39/$E$44</f>
        <v>7.9580046968970612E-4</v>
      </c>
      <c r="G39" s="107"/>
      <c r="H39" s="109"/>
      <c r="I39" s="110"/>
      <c r="J39" s="81"/>
      <c r="K39" s="81"/>
      <c r="L39" s="111"/>
      <c r="M39" s="113"/>
      <c r="N39" s="114"/>
      <c r="O39" s="115"/>
      <c r="P39" s="28"/>
      <c r="Q39" s="28"/>
      <c r="R39" s="28"/>
      <c r="S39" s="28"/>
      <c r="T39" s="28"/>
      <c r="U39" s="28"/>
      <c r="V39" s="28"/>
      <c r="W39" s="28"/>
      <c r="X39" s="28"/>
      <c r="Y39" s="28"/>
      <c r="Z39" s="28"/>
      <c r="AA39" s="28"/>
      <c r="AB39" s="28"/>
      <c r="AC39" s="28"/>
      <c r="AD39" s="28"/>
      <c r="AE39" s="28"/>
      <c r="AF39" s="28"/>
      <c r="AG39" s="28"/>
      <c r="AH39" s="28"/>
      <c r="AI39" s="28"/>
    </row>
    <row r="40" spans="1:35" ht="24.75" customHeight="1">
      <c r="A40" s="81" t="s">
        <v>1267</v>
      </c>
      <c r="B40" s="116" t="s">
        <v>840</v>
      </c>
      <c r="C40" s="117" t="str">
        <f>VLOOKUP($B40,Orçamento!$A$9:$L$95,4,0)</f>
        <v>PAISAGISMO</v>
      </c>
      <c r="D40" s="118">
        <f>VLOOKUP($B40,Orçamento!$A$9:$L$95,11,0)</f>
        <v>113.15</v>
      </c>
      <c r="E40" s="119">
        <f>VLOOKUP($B40,Orçamento!$A$9:$L$95,12,0)</f>
        <v>139.74</v>
      </c>
      <c r="F40" s="121">
        <f t="shared" si="17"/>
        <v>7.9580046968970612E-4</v>
      </c>
      <c r="G40" s="123">
        <f>VLOOKUP($B40,'Cronograma Auxiliar'!$A$9:$P$97,G$54,0)</f>
        <v>0</v>
      </c>
      <c r="H40" s="123">
        <f>VLOOKUP($B40,'Cronograma Auxiliar'!$A$9:$P$97,H$54,0)</f>
        <v>0</v>
      </c>
      <c r="I40" s="123">
        <f>VLOOKUP($B40,'Cronograma Auxiliar'!$A$9:$P$97,I$54,0)</f>
        <v>139.74</v>
      </c>
      <c r="J40" s="81"/>
      <c r="K40" s="81"/>
      <c r="L40" s="111"/>
      <c r="M40" s="113"/>
      <c r="N40" s="114">
        <f>SUM(G40:I40)</f>
        <v>139.74</v>
      </c>
      <c r="O40" s="115" t="str">
        <f>IF(N40=E40,"OK","NOK")</f>
        <v>OK</v>
      </c>
      <c r="P40" s="28"/>
      <c r="Q40" s="28"/>
      <c r="R40" s="28"/>
      <c r="S40" s="28"/>
      <c r="T40" s="28"/>
      <c r="U40" s="28"/>
      <c r="V40" s="28"/>
      <c r="W40" s="28"/>
      <c r="X40" s="28"/>
      <c r="Y40" s="28"/>
      <c r="Z40" s="28"/>
      <c r="AA40" s="28"/>
      <c r="AB40" s="28"/>
      <c r="AC40" s="28"/>
      <c r="AD40" s="28"/>
      <c r="AE40" s="28"/>
      <c r="AF40" s="28"/>
      <c r="AG40" s="28"/>
      <c r="AH40" s="28"/>
      <c r="AI40" s="28"/>
    </row>
    <row r="41" spans="1:35" ht="24.75" customHeight="1">
      <c r="A41" s="28" t="s">
        <v>737</v>
      </c>
      <c r="B41" s="124"/>
      <c r="C41" s="125"/>
      <c r="D41" s="126"/>
      <c r="E41" s="127"/>
      <c r="F41" s="128"/>
      <c r="G41" s="129">
        <f t="shared" ref="G41:I41" si="18">G40/$E40</f>
        <v>0</v>
      </c>
      <c r="H41" s="129">
        <f t="shared" si="18"/>
        <v>0</v>
      </c>
      <c r="I41" s="129">
        <f t="shared" si="18"/>
        <v>1</v>
      </c>
      <c r="J41" s="81"/>
      <c r="K41" s="81"/>
      <c r="L41" s="130">
        <f>SUM(G41:I41)</f>
        <v>1</v>
      </c>
      <c r="M41" s="131" t="str">
        <f>IF(L41=1,"OK","NOK")</f>
        <v>OK</v>
      </c>
      <c r="N41" s="132"/>
      <c r="O41" s="133"/>
      <c r="P41" s="28"/>
      <c r="Q41" s="28"/>
      <c r="R41" s="28"/>
      <c r="S41" s="28"/>
      <c r="T41" s="28"/>
      <c r="U41" s="28"/>
      <c r="V41" s="28"/>
      <c r="W41" s="28"/>
      <c r="X41" s="28"/>
      <c r="Y41" s="28"/>
      <c r="Z41" s="28"/>
      <c r="AA41" s="28"/>
      <c r="AB41" s="28"/>
      <c r="AC41" s="28"/>
      <c r="AD41" s="28"/>
      <c r="AE41" s="28"/>
      <c r="AF41" s="28"/>
      <c r="AG41" s="28"/>
      <c r="AH41" s="28"/>
      <c r="AI41" s="28"/>
    </row>
    <row r="42" spans="1:35" ht="24.75" customHeight="1">
      <c r="A42" s="81" t="s">
        <v>1272</v>
      </c>
      <c r="B42" s="101">
        <v>6</v>
      </c>
      <c r="C42" s="102" t="str">
        <f>VLOOKUP($B42,Orçamento!$A$9:$L$95,4,0)</f>
        <v>ADMINISTRAÇÃO LOCAL</v>
      </c>
      <c r="D42" s="103">
        <f>VLOOKUP($B42,Orçamento!$A$9:$L$95,11,0)</f>
        <v>4794.28</v>
      </c>
      <c r="E42" s="104">
        <f>VLOOKUP($B42,Orçamento!$A$9:$L$95,12,0)</f>
        <v>5922.85</v>
      </c>
      <c r="F42" s="139">
        <f>E42/$E$44</f>
        <v>3.372983263132729E-2</v>
      </c>
      <c r="G42" s="140">
        <f t="shared" ref="G42:I42" si="19">ROUND($E42*G43,2)</f>
        <v>1387.35</v>
      </c>
      <c r="H42" s="140">
        <f t="shared" si="19"/>
        <v>3188.98</v>
      </c>
      <c r="I42" s="140">
        <f t="shared" si="19"/>
        <v>1346.52</v>
      </c>
      <c r="J42" s="81"/>
      <c r="K42" s="81"/>
      <c r="L42" s="111"/>
      <c r="M42" s="113"/>
      <c r="N42" s="114">
        <f>SUM(G42:I42)</f>
        <v>5922.85</v>
      </c>
      <c r="O42" s="115" t="str">
        <f>IF(N42=E42,"OK","NOK")</f>
        <v>OK</v>
      </c>
      <c r="P42" s="28"/>
      <c r="Q42" s="28"/>
      <c r="R42" s="28"/>
      <c r="S42" s="28"/>
      <c r="T42" s="28"/>
      <c r="U42" s="28"/>
      <c r="V42" s="28"/>
      <c r="W42" s="28"/>
      <c r="X42" s="28"/>
      <c r="Y42" s="28"/>
      <c r="Z42" s="28"/>
      <c r="AA42" s="28"/>
      <c r="AB42" s="28"/>
      <c r="AC42" s="28"/>
      <c r="AD42" s="28"/>
      <c r="AE42" s="28"/>
      <c r="AF42" s="28"/>
      <c r="AG42" s="28"/>
      <c r="AH42" s="28"/>
      <c r="AI42" s="28"/>
    </row>
    <row r="43" spans="1:35" ht="24.75" customHeight="1">
      <c r="B43" s="124"/>
      <c r="C43" s="125"/>
      <c r="D43" s="126"/>
      <c r="E43" s="127"/>
      <c r="F43" s="128"/>
      <c r="G43" s="129">
        <f t="shared" ref="G43:I43" si="20">ROUND(G52,7)</f>
        <v>0.23423659999999999</v>
      </c>
      <c r="H43" s="129">
        <f t="shared" si="20"/>
        <v>0.53841989999999995</v>
      </c>
      <c r="I43" s="129">
        <f t="shared" si="20"/>
        <v>0.2273435</v>
      </c>
      <c r="J43" s="81"/>
      <c r="K43" s="81"/>
      <c r="L43" s="130">
        <f>SUM(G43:I43)</f>
        <v>1</v>
      </c>
      <c r="M43" s="131" t="str">
        <f>IF(L43=1,"OK","NOK")</f>
        <v>OK</v>
      </c>
      <c r="N43" s="132"/>
      <c r="O43" s="133"/>
      <c r="P43" s="28"/>
      <c r="Q43" s="28"/>
      <c r="R43" s="28"/>
      <c r="S43" s="28"/>
      <c r="T43" s="28"/>
      <c r="U43" s="28"/>
      <c r="V43" s="28"/>
      <c r="W43" s="28"/>
      <c r="X43" s="28"/>
      <c r="Y43" s="28"/>
      <c r="Z43" s="28"/>
      <c r="AA43" s="28"/>
      <c r="AB43" s="28"/>
      <c r="AC43" s="28"/>
      <c r="AD43" s="28"/>
      <c r="AE43" s="28"/>
      <c r="AF43" s="28"/>
      <c r="AG43" s="28"/>
      <c r="AH43" s="28"/>
      <c r="AI43" s="28"/>
    </row>
    <row r="44" spans="1:35" ht="24.75" customHeight="1">
      <c r="B44" s="141"/>
      <c r="C44" s="142" t="s">
        <v>1257</v>
      </c>
      <c r="D44" s="143"/>
      <c r="E44" s="144">
        <f>SUMIF($A$9:$A$41,"A",E9:E41)+E42</f>
        <v>175596.78000000003</v>
      </c>
      <c r="F44" s="102" t="s">
        <v>1273</v>
      </c>
      <c r="G44" s="144">
        <f t="shared" ref="G44:I44" si="21">SUMIF($A$9:$A$41,"A",G9:G41)+G42</f>
        <v>41131.19</v>
      </c>
      <c r="H44" s="144">
        <f t="shared" si="21"/>
        <v>94544.799999999974</v>
      </c>
      <c r="I44" s="144">
        <f t="shared" si="21"/>
        <v>39920.789999999994</v>
      </c>
      <c r="J44" s="81"/>
      <c r="K44" s="81"/>
      <c r="L44" s="111"/>
      <c r="M44" s="113"/>
      <c r="N44" s="114">
        <f>SUM(G44:I44)</f>
        <v>175596.77999999997</v>
      </c>
      <c r="O44" s="115" t="str">
        <f>IF(N44=E44,"OK","NOK")</f>
        <v>OK</v>
      </c>
      <c r="P44" s="28"/>
      <c r="Q44" s="28"/>
      <c r="R44" s="28"/>
      <c r="S44" s="28"/>
      <c r="T44" s="28"/>
      <c r="U44" s="28"/>
      <c r="V44" s="28"/>
      <c r="W44" s="28"/>
      <c r="X44" s="28"/>
      <c r="Y44" s="28"/>
      <c r="Z44" s="28"/>
      <c r="AA44" s="28"/>
      <c r="AB44" s="28"/>
      <c r="AC44" s="28"/>
      <c r="AD44" s="28"/>
      <c r="AE44" s="28"/>
      <c r="AF44" s="28"/>
      <c r="AG44" s="28"/>
      <c r="AH44" s="28"/>
      <c r="AI44" s="28"/>
    </row>
    <row r="45" spans="1:35" ht="24.75" customHeight="1">
      <c r="B45" s="145"/>
      <c r="C45" s="146"/>
      <c r="D45" s="147"/>
      <c r="E45" s="148"/>
      <c r="F45" s="99" t="s">
        <v>1274</v>
      </c>
      <c r="G45" s="149">
        <f t="shared" ref="G45:I45" si="22">G44/$E$44</f>
        <v>0.23423658452051338</v>
      </c>
      <c r="H45" s="149">
        <f t="shared" si="22"/>
        <v>0.53841989585458205</v>
      </c>
      <c r="I45" s="149">
        <f t="shared" si="22"/>
        <v>0.22734351962490421</v>
      </c>
      <c r="J45" s="81"/>
      <c r="K45" s="81"/>
      <c r="L45" s="130">
        <f>SUM(G45:I45)</f>
        <v>0.99999999999999967</v>
      </c>
      <c r="M45" s="131" t="str">
        <f>IF(L45=1,"OK","NOK")</f>
        <v>OK</v>
      </c>
      <c r="N45" s="132"/>
      <c r="O45" s="133"/>
      <c r="P45" s="28"/>
      <c r="Q45" s="28"/>
      <c r="R45" s="28"/>
      <c r="S45" s="28"/>
      <c r="T45" s="28"/>
      <c r="U45" s="28"/>
      <c r="V45" s="28"/>
      <c r="W45" s="28"/>
      <c r="X45" s="28"/>
      <c r="Y45" s="28"/>
      <c r="Z45" s="28"/>
      <c r="AA45" s="28"/>
      <c r="AB45" s="28"/>
      <c r="AC45" s="28"/>
      <c r="AD45" s="28"/>
      <c r="AE45" s="28"/>
      <c r="AF45" s="28"/>
      <c r="AG45" s="28"/>
      <c r="AH45" s="28"/>
      <c r="AI45" s="28"/>
    </row>
    <row r="46" spans="1:35" ht="24.75" customHeight="1">
      <c r="B46" s="150"/>
      <c r="C46" s="151"/>
      <c r="D46" s="152"/>
      <c r="E46" s="324" t="s">
        <v>1275</v>
      </c>
      <c r="F46" s="325"/>
      <c r="G46" s="144">
        <f>G44</f>
        <v>41131.19</v>
      </c>
      <c r="H46" s="144">
        <f t="shared" ref="H46:I46" si="23">G46+H44</f>
        <v>135675.99</v>
      </c>
      <c r="I46" s="144">
        <f t="shared" si="23"/>
        <v>175596.77999999997</v>
      </c>
      <c r="J46" s="81"/>
      <c r="K46" s="81"/>
      <c r="L46" s="111"/>
      <c r="M46" s="113"/>
      <c r="N46" s="114">
        <f>I46</f>
        <v>175596.77999999997</v>
      </c>
      <c r="O46" s="115" t="str">
        <f>IF(N46=E46,"OK","NOK")</f>
        <v>NOK</v>
      </c>
      <c r="P46" s="28"/>
      <c r="Q46" s="28"/>
      <c r="R46" s="28"/>
      <c r="S46" s="28"/>
      <c r="T46" s="28"/>
      <c r="U46" s="28"/>
      <c r="V46" s="28"/>
      <c r="W46" s="28"/>
      <c r="X46" s="28"/>
      <c r="Y46" s="28"/>
      <c r="Z46" s="28"/>
      <c r="AA46" s="28"/>
      <c r="AB46" s="28"/>
      <c r="AC46" s="28"/>
      <c r="AD46" s="28"/>
      <c r="AE46" s="28"/>
      <c r="AF46" s="28"/>
      <c r="AG46" s="28"/>
      <c r="AH46" s="28"/>
      <c r="AI46" s="28"/>
    </row>
    <row r="47" spans="1:35" ht="24.75" customHeight="1">
      <c r="B47" s="145"/>
      <c r="C47" s="153"/>
      <c r="D47" s="154"/>
      <c r="E47" s="318" t="s">
        <v>1276</v>
      </c>
      <c r="F47" s="319"/>
      <c r="G47" s="149">
        <f>G46/$E$44</f>
        <v>0.23423658452051338</v>
      </c>
      <c r="H47" s="149">
        <f t="shared" ref="H47:I47" si="24">G47+H45</f>
        <v>0.77265648037509549</v>
      </c>
      <c r="I47" s="149">
        <f t="shared" si="24"/>
        <v>0.99999999999999967</v>
      </c>
      <c r="J47" s="81"/>
      <c r="K47" s="81"/>
      <c r="L47" s="130">
        <f>I47</f>
        <v>0.99999999999999967</v>
      </c>
      <c r="M47" s="131" t="str">
        <f>IF(L47=1,"OK","NOK")</f>
        <v>OK</v>
      </c>
      <c r="N47" s="132"/>
      <c r="O47" s="133"/>
      <c r="P47" s="28"/>
      <c r="Q47" s="28"/>
      <c r="R47" s="28"/>
      <c r="S47" s="28"/>
      <c r="T47" s="28"/>
      <c r="U47" s="28"/>
      <c r="V47" s="28"/>
      <c r="W47" s="28"/>
      <c r="X47" s="28"/>
      <c r="Y47" s="28"/>
      <c r="Z47" s="28"/>
      <c r="AA47" s="28"/>
      <c r="AB47" s="28"/>
      <c r="AC47" s="28"/>
      <c r="AD47" s="28"/>
      <c r="AE47" s="28"/>
      <c r="AF47" s="28"/>
      <c r="AG47" s="28"/>
      <c r="AH47" s="28"/>
      <c r="AI47" s="28"/>
    </row>
    <row r="48" spans="1:35" ht="12.75" customHeight="1">
      <c r="B48" s="81"/>
      <c r="C48" s="155"/>
      <c r="D48" s="81"/>
      <c r="E48" s="81"/>
      <c r="F48" s="81"/>
      <c r="G48" s="81"/>
      <c r="H48" s="81"/>
      <c r="I48" s="81"/>
      <c r="J48" s="81"/>
      <c r="K48" s="81"/>
      <c r="L48" s="81"/>
      <c r="M48" s="81"/>
      <c r="N48" s="81"/>
      <c r="O48" s="81"/>
      <c r="P48" s="28"/>
      <c r="Q48" s="28"/>
      <c r="R48" s="28"/>
      <c r="S48" s="28"/>
      <c r="T48" s="28"/>
      <c r="U48" s="28"/>
      <c r="V48" s="28"/>
      <c r="W48" s="28"/>
      <c r="X48" s="28"/>
      <c r="Y48" s="28"/>
      <c r="Z48" s="28"/>
      <c r="AA48" s="28"/>
      <c r="AB48" s="28"/>
      <c r="AC48" s="28"/>
      <c r="AD48" s="28"/>
      <c r="AE48" s="28"/>
      <c r="AF48" s="28"/>
      <c r="AG48" s="28"/>
      <c r="AH48" s="28"/>
      <c r="AI48" s="28"/>
    </row>
    <row r="49" spans="2:35" ht="12.75" customHeight="1">
      <c r="B49" s="81"/>
      <c r="C49" s="155"/>
      <c r="D49" s="81"/>
      <c r="E49" s="81"/>
      <c r="F49" s="81"/>
      <c r="G49" s="81"/>
      <c r="H49" s="81"/>
      <c r="I49" s="81"/>
      <c r="J49" s="81"/>
      <c r="K49" s="81"/>
      <c r="L49" s="81"/>
      <c r="M49" s="81"/>
      <c r="N49" s="81"/>
      <c r="O49" s="81"/>
      <c r="P49" s="28"/>
      <c r="Q49" s="28"/>
      <c r="R49" s="28"/>
      <c r="S49" s="28"/>
      <c r="T49" s="28"/>
      <c r="U49" s="28"/>
      <c r="V49" s="28"/>
      <c r="W49" s="28"/>
      <c r="X49" s="28"/>
      <c r="Y49" s="28"/>
      <c r="Z49" s="28"/>
      <c r="AA49" s="28"/>
      <c r="AB49" s="28"/>
      <c r="AC49" s="28"/>
      <c r="AD49" s="28"/>
      <c r="AE49" s="28"/>
      <c r="AF49" s="28"/>
      <c r="AG49" s="28"/>
      <c r="AH49" s="28"/>
      <c r="AI49" s="28"/>
    </row>
    <row r="50" spans="2:35" ht="12.75" customHeight="1">
      <c r="B50" s="81"/>
      <c r="C50" s="155"/>
      <c r="D50" s="81"/>
      <c r="E50" s="81"/>
      <c r="F50" s="81"/>
      <c r="G50" s="81"/>
      <c r="H50" s="81"/>
      <c r="I50" s="81"/>
      <c r="J50" s="81"/>
      <c r="K50" s="81"/>
      <c r="L50" s="81"/>
      <c r="M50" s="81"/>
      <c r="N50" s="81"/>
      <c r="O50" s="81"/>
      <c r="P50" s="28"/>
      <c r="Q50" s="28"/>
      <c r="R50" s="28"/>
      <c r="S50" s="28"/>
      <c r="T50" s="28"/>
      <c r="U50" s="28"/>
      <c r="V50" s="28"/>
      <c r="W50" s="28"/>
      <c r="X50" s="28"/>
      <c r="Y50" s="28"/>
      <c r="Z50" s="28"/>
      <c r="AA50" s="28"/>
      <c r="AB50" s="28"/>
      <c r="AC50" s="28"/>
      <c r="AD50" s="28"/>
      <c r="AE50" s="28"/>
      <c r="AF50" s="28"/>
      <c r="AG50" s="28"/>
      <c r="AH50" s="28"/>
      <c r="AI50" s="28"/>
    </row>
    <row r="51" spans="2:35" ht="29.25" customHeight="1">
      <c r="B51" s="81"/>
      <c r="C51" s="155"/>
      <c r="D51" s="81"/>
      <c r="E51" s="81"/>
      <c r="F51" s="81"/>
      <c r="G51" s="81"/>
      <c r="H51" s="81"/>
      <c r="I51" s="81"/>
      <c r="J51" s="81"/>
      <c r="K51" s="81"/>
      <c r="L51" s="81" t="s">
        <v>1257</v>
      </c>
      <c r="M51" s="81"/>
      <c r="N51" s="81"/>
      <c r="O51" s="81"/>
      <c r="P51" s="28"/>
      <c r="Q51" s="28"/>
      <c r="R51" s="28"/>
      <c r="S51" s="28"/>
      <c r="T51" s="28"/>
      <c r="U51" s="28"/>
      <c r="V51" s="28"/>
      <c r="W51" s="28"/>
      <c r="X51" s="28"/>
      <c r="Y51" s="28"/>
      <c r="Z51" s="28"/>
      <c r="AA51" s="28"/>
      <c r="AB51" s="28"/>
      <c r="AC51" s="28"/>
      <c r="AD51" s="28"/>
      <c r="AE51" s="28"/>
      <c r="AF51" s="28"/>
      <c r="AG51" s="28"/>
      <c r="AH51" s="28"/>
      <c r="AI51" s="28"/>
    </row>
    <row r="52" spans="2:35" ht="29.25" customHeight="1">
      <c r="B52" s="81"/>
      <c r="C52" s="155"/>
      <c r="D52" s="81"/>
      <c r="E52" s="81"/>
      <c r="F52" s="81"/>
      <c r="G52" s="81">
        <f t="shared" ref="G52:I52" si="25">SUMIF($A$9:$A$41,"A",G9:G41)/($E$44-$E$42)</f>
        <v>0.23423657364451922</v>
      </c>
      <c r="H52" s="81">
        <f t="shared" si="25"/>
        <v>0.5384198975057628</v>
      </c>
      <c r="I52" s="81">
        <f t="shared" si="25"/>
        <v>0.22734352884971776</v>
      </c>
      <c r="J52" s="81"/>
      <c r="K52" s="81"/>
      <c r="L52" s="81" t="s">
        <v>1277</v>
      </c>
      <c r="M52" s="81"/>
      <c r="N52" s="156">
        <f>Orçamento!J95</f>
        <v>175596.78</v>
      </c>
      <c r="O52" s="81"/>
      <c r="P52" s="28"/>
      <c r="Q52" s="28"/>
      <c r="R52" s="28"/>
      <c r="S52" s="28"/>
      <c r="T52" s="28"/>
      <c r="U52" s="28"/>
      <c r="V52" s="28"/>
      <c r="W52" s="28"/>
      <c r="X52" s="28"/>
      <c r="Y52" s="28"/>
      <c r="Z52" s="28"/>
      <c r="AA52" s="28"/>
      <c r="AB52" s="28"/>
      <c r="AC52" s="28"/>
      <c r="AD52" s="28"/>
      <c r="AE52" s="28"/>
      <c r="AF52" s="28"/>
      <c r="AG52" s="28"/>
      <c r="AH52" s="28"/>
      <c r="AI52" s="28"/>
    </row>
    <row r="53" spans="2:35" ht="29.25" customHeight="1">
      <c r="B53" s="81"/>
      <c r="C53" s="155"/>
      <c r="D53" s="81"/>
      <c r="E53" s="81"/>
      <c r="F53" s="81"/>
      <c r="G53" s="81"/>
      <c r="H53" s="81"/>
      <c r="I53" s="81"/>
      <c r="J53" s="81"/>
      <c r="K53" s="81"/>
      <c r="L53" s="81" t="s">
        <v>1278</v>
      </c>
      <c r="M53" s="81"/>
      <c r="N53" s="156">
        <f>I46</f>
        <v>175596.77999999997</v>
      </c>
      <c r="O53" s="115" t="str">
        <f>IF(N52=N53,"OK","NOK")</f>
        <v>OK</v>
      </c>
      <c r="P53" s="28"/>
      <c r="Q53" s="28"/>
      <c r="R53" s="28"/>
      <c r="S53" s="28"/>
      <c r="T53" s="28"/>
      <c r="U53" s="28"/>
      <c r="V53" s="28"/>
      <c r="W53" s="28"/>
      <c r="X53" s="28"/>
      <c r="Y53" s="28"/>
      <c r="Z53" s="28"/>
      <c r="AA53" s="28"/>
      <c r="AB53" s="28"/>
      <c r="AC53" s="28"/>
      <c r="AD53" s="28"/>
      <c r="AE53" s="28"/>
      <c r="AF53" s="28"/>
      <c r="AG53" s="28"/>
      <c r="AH53" s="28"/>
      <c r="AI53" s="28"/>
    </row>
    <row r="54" spans="2:35" ht="29.25" customHeight="1">
      <c r="B54" s="81"/>
      <c r="C54" s="155"/>
      <c r="D54" s="81"/>
      <c r="E54" s="81"/>
      <c r="F54" s="81"/>
      <c r="G54" s="81">
        <f>'Cronograma Auxiliar'!L6</f>
        <v>12</v>
      </c>
      <c r="H54" s="81">
        <f t="shared" ref="H54:I54" si="26">G54+2</f>
        <v>14</v>
      </c>
      <c r="I54" s="81">
        <f t="shared" si="26"/>
        <v>16</v>
      </c>
      <c r="J54" s="81"/>
      <c r="K54" s="81"/>
      <c r="L54" s="81"/>
      <c r="M54" s="81"/>
      <c r="N54" s="81"/>
      <c r="O54" s="81"/>
      <c r="P54" s="28"/>
      <c r="Q54" s="28"/>
      <c r="R54" s="28"/>
      <c r="S54" s="28"/>
      <c r="T54" s="28"/>
      <c r="U54" s="28"/>
      <c r="V54" s="28"/>
      <c r="W54" s="28"/>
      <c r="X54" s="28"/>
      <c r="Y54" s="28"/>
      <c r="Z54" s="28"/>
      <c r="AA54" s="28"/>
      <c r="AB54" s="28"/>
      <c r="AC54" s="28"/>
      <c r="AD54" s="28"/>
      <c r="AE54" s="28"/>
      <c r="AF54" s="28"/>
      <c r="AG54" s="28"/>
      <c r="AH54" s="28"/>
      <c r="AI54" s="28"/>
    </row>
    <row r="55" spans="2:35" ht="12.75" customHeight="1">
      <c r="B55" s="81"/>
      <c r="C55" s="155"/>
      <c r="D55" s="81"/>
      <c r="E55" s="81"/>
      <c r="F55" s="81"/>
      <c r="G55" s="81"/>
      <c r="H55" s="81"/>
      <c r="I55" s="81"/>
      <c r="J55" s="81"/>
      <c r="K55" s="81"/>
      <c r="L55" s="81"/>
      <c r="M55" s="81"/>
      <c r="N55" s="81"/>
      <c r="O55" s="81"/>
      <c r="P55" s="28"/>
      <c r="Q55" s="28"/>
      <c r="R55" s="28"/>
      <c r="S55" s="28"/>
      <c r="T55" s="28"/>
      <c r="U55" s="28"/>
      <c r="V55" s="28"/>
      <c r="W55" s="28"/>
      <c r="X55" s="28"/>
      <c r="Y55" s="28"/>
      <c r="Z55" s="28"/>
      <c r="AA55" s="28"/>
      <c r="AB55" s="28"/>
      <c r="AC55" s="28"/>
      <c r="AD55" s="28"/>
      <c r="AE55" s="28"/>
      <c r="AF55" s="28"/>
      <c r="AG55" s="28"/>
      <c r="AH55" s="28"/>
      <c r="AI55" s="28"/>
    </row>
    <row r="56" spans="2:35" ht="12.75" customHeight="1">
      <c r="B56" s="81"/>
      <c r="C56" s="155"/>
      <c r="D56" s="81"/>
      <c r="E56" s="81"/>
      <c r="F56" s="81"/>
      <c r="G56" s="81"/>
      <c r="H56" s="81"/>
      <c r="I56" s="81"/>
      <c r="J56" s="81"/>
      <c r="K56" s="81"/>
      <c r="L56" s="81"/>
      <c r="M56" s="81"/>
      <c r="N56" s="81"/>
      <c r="O56" s="81"/>
      <c r="P56" s="28"/>
      <c r="Q56" s="28"/>
      <c r="R56" s="28"/>
      <c r="S56" s="28"/>
      <c r="T56" s="28"/>
      <c r="U56" s="28"/>
      <c r="V56" s="28"/>
      <c r="W56" s="28"/>
      <c r="X56" s="28"/>
      <c r="Y56" s="28"/>
      <c r="Z56" s="28"/>
      <c r="AA56" s="28"/>
      <c r="AB56" s="28"/>
      <c r="AC56" s="28"/>
      <c r="AD56" s="28"/>
      <c r="AE56" s="28"/>
      <c r="AF56" s="28"/>
      <c r="AG56" s="28"/>
      <c r="AH56" s="28"/>
      <c r="AI56" s="28"/>
    </row>
    <row r="57" spans="2:35" ht="12.75" customHeight="1">
      <c r="B57" s="81"/>
      <c r="C57" s="155"/>
      <c r="D57" s="81"/>
      <c r="E57" s="81"/>
      <c r="F57" s="81"/>
      <c r="G57" s="81"/>
      <c r="H57" s="81"/>
      <c r="I57" s="81"/>
      <c r="J57" s="81"/>
      <c r="K57" s="81"/>
      <c r="L57" s="81"/>
      <c r="M57" s="81"/>
      <c r="N57" s="81"/>
      <c r="O57" s="81"/>
      <c r="P57" s="28"/>
      <c r="Q57" s="28"/>
      <c r="R57" s="28"/>
      <c r="S57" s="28"/>
      <c r="T57" s="28"/>
      <c r="U57" s="28"/>
      <c r="V57" s="28"/>
      <c r="W57" s="28"/>
      <c r="X57" s="28"/>
      <c r="Y57" s="28"/>
      <c r="Z57" s="28"/>
      <c r="AA57" s="28"/>
      <c r="AB57" s="28"/>
      <c r="AC57" s="28"/>
      <c r="AD57" s="28"/>
      <c r="AE57" s="28"/>
      <c r="AF57" s="28"/>
      <c r="AG57" s="28"/>
      <c r="AH57" s="28"/>
      <c r="AI57" s="28"/>
    </row>
    <row r="58" spans="2:35" ht="12.75" customHeight="1">
      <c r="B58" s="28"/>
      <c r="C58" s="37"/>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row>
    <row r="59" spans="2:35" ht="12.75" customHeight="1">
      <c r="B59" s="28"/>
      <c r="C59" s="37"/>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row>
    <row r="60" spans="2:35" ht="12.75" customHeight="1">
      <c r="B60" s="28"/>
      <c r="C60" s="37"/>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row>
    <row r="61" spans="2:35" ht="12.75" customHeight="1">
      <c r="B61" s="28"/>
      <c r="C61" s="37"/>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row>
    <row r="62" spans="2:35" ht="12.75" customHeight="1">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row>
    <row r="63" spans="2:35" ht="12.75" customHeight="1">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row>
    <row r="64" spans="2:35" ht="12.75" customHeight="1">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row>
    <row r="65" spans="2:35" ht="12.75" customHeight="1">
      <c r="B65" s="28"/>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row>
    <row r="66" spans="2:35" ht="12.75" customHeight="1">
      <c r="B66" s="28"/>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row>
    <row r="67" spans="2:35" ht="12.75" customHeight="1">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row>
    <row r="68" spans="2:35" ht="12.75" customHeight="1">
      <c r="B68" s="28"/>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row>
    <row r="69" spans="2:35" ht="12.75" customHeight="1">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row>
    <row r="70" spans="2:35" ht="12.75" customHeight="1">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row>
    <row r="71" spans="2:35" ht="12.75" customHeight="1">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row>
    <row r="72" spans="2:35" ht="12.75" customHeight="1">
      <c r="B72" s="28"/>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row>
    <row r="73" spans="2:35" ht="12.75" customHeight="1">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row>
    <row r="74" spans="2:35" ht="12.75" customHeight="1">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row>
    <row r="75" spans="2:35" ht="12.75" customHeight="1">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row>
    <row r="76" spans="2:35" ht="12.75" customHeight="1">
      <c r="B76" s="28"/>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row>
    <row r="77" spans="2:35" ht="12.75" customHeight="1">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row>
    <row r="78" spans="2:35" ht="12.75" customHeight="1">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row>
    <row r="79" spans="2:35" ht="12.75" customHeight="1">
      <c r="B79" s="28"/>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row>
    <row r="80" spans="2:35" ht="12.75" customHeight="1">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row>
    <row r="81" spans="2:35" ht="12.75" customHeight="1">
      <c r="B81" s="28"/>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row>
    <row r="82" spans="2:35" ht="12.75" customHeight="1">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row>
    <row r="83" spans="2:35" ht="12.75" customHeight="1">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row>
    <row r="84" spans="2:35" ht="12.75" customHeight="1">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row>
    <row r="85" spans="2:35" ht="12.75" customHeight="1">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row>
    <row r="86" spans="2:35" ht="12.75" customHeight="1">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row>
    <row r="87" spans="2:35" ht="12.75" customHeight="1">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row>
    <row r="88" spans="2:35" ht="12.75" customHeight="1">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row>
    <row r="89" spans="2:35" ht="12.75" customHeight="1">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row>
    <row r="90" spans="2:35" ht="12.75" customHeight="1">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row>
    <row r="91" spans="2:35" ht="12.75" customHeight="1">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row>
    <row r="92" spans="2:35" ht="12.75" customHeight="1">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row>
    <row r="93" spans="2:35" ht="12.75" customHeight="1">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row>
    <row r="94" spans="2:35" ht="12.75" customHeight="1">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row>
    <row r="95" spans="2:35" ht="12.75" customHeight="1">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row>
    <row r="96" spans="2:35" ht="12.75" customHeight="1">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row>
    <row r="97" spans="2:35" ht="12.75" customHeight="1">
      <c r="B97" s="28"/>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row>
    <row r="98" spans="2:35" ht="12.75" customHeight="1">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row>
    <row r="99" spans="2:35" ht="12.75" customHeight="1">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row>
    <row r="100" spans="2:35" ht="12.75" customHeight="1">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row>
    <row r="101" spans="2:35" ht="12.75" customHeight="1">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row>
    <row r="102" spans="2:35" ht="12.75" customHeight="1">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row>
    <row r="103" spans="2:35" ht="12.75" customHeight="1">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row>
    <row r="104" spans="2:35" ht="12.75" customHeight="1">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row>
    <row r="105" spans="2:35" ht="12.75" customHeight="1">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row>
    <row r="106" spans="2:35" ht="12.75" customHeight="1">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row>
    <row r="107" spans="2:35" ht="12.75" customHeight="1">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row>
    <row r="108" spans="2:35" ht="12.75" customHeight="1">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row>
    <row r="109" spans="2:35" ht="12.75" customHeight="1">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row>
    <row r="110" spans="2:35" ht="12.75" customHeight="1">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row>
    <row r="111" spans="2:35" ht="12.75" customHeight="1">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row>
    <row r="112" spans="2:35" ht="12.75" customHeight="1">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row>
    <row r="113" spans="2:35" ht="12.75" customHeight="1">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row>
    <row r="114" spans="2:35" ht="12.75" customHeight="1">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row>
    <row r="115" spans="2:35" ht="12.75" customHeight="1">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row>
    <row r="116" spans="2:35" ht="12.75" customHeight="1">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row>
    <row r="117" spans="2:35" ht="12.75" customHeight="1">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row>
    <row r="118" spans="2:35" ht="12.75" customHeight="1">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row>
    <row r="119" spans="2:35" ht="12.75" customHeight="1">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row>
    <row r="120" spans="2:35" ht="12.75" customHeight="1">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row>
    <row r="121" spans="2:35" ht="12.75" customHeight="1">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row>
    <row r="122" spans="2:35" ht="12.75" customHeight="1">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row>
    <row r="123" spans="2:35" ht="12.75" customHeight="1">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row>
    <row r="124" spans="2:35" ht="12.75" customHeight="1">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row>
    <row r="125" spans="2:35" ht="12.75" customHeight="1">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row>
    <row r="126" spans="2:35" ht="12.75" customHeight="1">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row>
    <row r="127" spans="2:35" ht="12.75" customHeight="1">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row>
    <row r="128" spans="2:35" ht="12.75" customHeight="1">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row>
    <row r="129" spans="2:35" ht="12.75" customHeight="1">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row>
    <row r="130" spans="2:35" ht="12.75" customHeight="1">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row>
    <row r="131" spans="2:35" ht="12.75" customHeight="1">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row>
    <row r="132" spans="2:35" ht="12.75" customHeight="1">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row>
    <row r="133" spans="2:35" ht="12.75" customHeight="1">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row>
    <row r="134" spans="2:35" ht="12.75" customHeight="1">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row>
    <row r="135" spans="2:35" ht="12.75" customHeight="1">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row>
    <row r="136" spans="2:35" ht="12.75" customHeight="1">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row>
    <row r="137" spans="2:35" ht="12.75" customHeight="1">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row>
    <row r="138" spans="2:35" ht="12.75" customHeight="1">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row>
    <row r="139" spans="2:35" ht="12.75" customHeight="1">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row>
    <row r="140" spans="2:35" ht="12.75" customHeight="1">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row>
    <row r="141" spans="2:35" ht="12.75" customHeight="1">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row>
    <row r="142" spans="2:35" ht="12.75" customHeight="1">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row>
    <row r="143" spans="2:35" ht="12.75" customHeight="1">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row>
    <row r="144" spans="2:35" ht="12.75" customHeight="1">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row>
    <row r="145" spans="2:35" ht="12.75" customHeight="1">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row>
    <row r="146" spans="2:35" ht="12.75" customHeight="1">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row>
    <row r="147" spans="2:35" ht="12.75" customHeight="1">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row>
    <row r="148" spans="2:35" ht="12.75" customHeight="1">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row>
    <row r="149" spans="2:35" ht="12.75" customHeight="1">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row>
    <row r="150" spans="2:35" ht="12.75" customHeight="1">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row>
    <row r="151" spans="2:35" ht="12.75" customHeight="1">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row>
    <row r="152" spans="2:35" ht="12.75" customHeight="1">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row>
    <row r="153" spans="2:35" ht="12.75" customHeight="1">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row>
    <row r="154" spans="2:35" ht="12.75" customHeight="1">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row>
    <row r="155" spans="2:35" ht="12.75" customHeight="1">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row>
    <row r="156" spans="2:35" ht="12.75" customHeight="1">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row>
    <row r="157" spans="2:35" ht="12.75" customHeight="1">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row>
    <row r="158" spans="2:35" ht="12.75" customHeight="1">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row>
    <row r="159" spans="2:35" ht="12.75" customHeight="1">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row>
    <row r="160" spans="2:35" ht="12.75" customHeight="1">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row>
    <row r="161" spans="2:35" ht="12.75" customHeight="1">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row>
    <row r="162" spans="2:35" ht="12.75" customHeight="1">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row>
    <row r="163" spans="2:35" ht="12.75" customHeight="1">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row>
    <row r="164" spans="2:35" ht="12.75" customHeight="1">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row>
    <row r="165" spans="2:35" ht="12.75" customHeight="1">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row>
    <row r="166" spans="2:35" ht="12.75" customHeight="1">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row>
    <row r="167" spans="2:35" ht="12.75" customHeight="1">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row>
    <row r="168" spans="2:35" ht="12.75" customHeight="1">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row>
    <row r="169" spans="2:35" ht="12.75" customHeight="1">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row>
    <row r="170" spans="2:35" ht="12.75" customHeight="1">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row>
    <row r="171" spans="2:35" ht="12.75" customHeight="1">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row>
    <row r="172" spans="2:35" ht="12.75" customHeight="1">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row>
    <row r="173" spans="2:35" ht="12.75" customHeight="1">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row>
    <row r="174" spans="2:35" ht="12.75" customHeight="1">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row>
    <row r="175" spans="2:35" ht="12.75" customHeight="1">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row>
    <row r="176" spans="2:35" ht="12.75" customHeight="1">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row>
    <row r="177" spans="2:35" ht="12.75" customHeight="1">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row>
    <row r="178" spans="2:35" ht="12.75" customHeight="1">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row>
    <row r="179" spans="2:35" ht="12.75" customHeight="1">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row>
    <row r="180" spans="2:35" ht="12.75" customHeight="1">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row>
    <row r="181" spans="2:35" ht="12.75" customHeight="1">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row>
    <row r="182" spans="2:35" ht="12.75" customHeight="1">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row>
    <row r="183" spans="2:35" ht="12.75" customHeight="1">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row>
    <row r="184" spans="2:35" ht="12.75" customHeight="1">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row>
    <row r="185" spans="2:35" ht="12.75" customHeight="1">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row>
    <row r="186" spans="2:35" ht="12.75" customHeight="1">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row>
    <row r="187" spans="2:35" ht="12.75" customHeight="1">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row>
    <row r="188" spans="2:35" ht="12.75" customHeight="1">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row>
    <row r="189" spans="2:35" ht="12.75" customHeight="1">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row>
    <row r="190" spans="2:35" ht="12.75" customHeight="1">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row>
    <row r="191" spans="2:35" ht="12.75" customHeight="1">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row>
    <row r="192" spans="2:35" ht="12.75" customHeight="1">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row>
    <row r="193" spans="2:35" ht="12.75" customHeight="1">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row>
    <row r="194" spans="2:35" ht="12.75" customHeight="1">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row>
    <row r="195" spans="2:35" ht="12.75" customHeight="1">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row>
    <row r="196" spans="2:35" ht="12.75" customHeight="1">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row>
    <row r="197" spans="2:35" ht="12.75" customHeight="1">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row>
    <row r="198" spans="2:35" ht="12.75" customHeight="1">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row>
    <row r="199" spans="2:35" ht="12.75" customHeight="1">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row>
    <row r="200" spans="2:35" ht="12.75" customHeight="1">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row>
    <row r="201" spans="2:35" ht="12.75" customHeight="1">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row>
    <row r="202" spans="2:35" ht="12.75" customHeight="1">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row>
    <row r="203" spans="2:35" ht="12.75" customHeight="1">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row>
    <row r="204" spans="2:35" ht="12.75" customHeight="1">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row>
    <row r="205" spans="2:35" ht="12.75" customHeight="1">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row>
    <row r="206" spans="2:35" ht="12.75" customHeight="1">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row>
    <row r="207" spans="2:35" ht="12.75" customHeight="1">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row>
    <row r="208" spans="2:35" ht="12.75" customHeight="1">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row>
    <row r="209" spans="2:35" ht="12.75" customHeight="1">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row>
    <row r="210" spans="2:35" ht="12.75" customHeight="1">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row>
    <row r="211" spans="2:35" ht="12.75" customHeight="1">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row>
    <row r="212" spans="2:35" ht="12.75" customHeight="1">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row>
    <row r="213" spans="2:35" ht="12.75" customHeight="1">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row>
    <row r="214" spans="2:35" ht="12.75" customHeight="1">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row>
    <row r="215" spans="2:35" ht="12.75" customHeight="1">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row>
    <row r="216" spans="2:35" ht="12.75" customHeight="1">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row>
    <row r="217" spans="2:35" ht="12.75" customHeight="1">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row>
    <row r="218" spans="2:35" ht="12.75" customHeight="1">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row>
    <row r="219" spans="2:35" ht="12.75" customHeight="1">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row>
    <row r="220" spans="2:35" ht="12.75" customHeight="1">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row>
    <row r="221" spans="2:35" ht="12.75" customHeight="1">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row>
    <row r="222" spans="2:35" ht="12.75" customHeight="1">
      <c r="B222" s="28"/>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row>
    <row r="223" spans="2:35" ht="12.75" customHeight="1">
      <c r="B223" s="28"/>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row>
    <row r="224" spans="2:35" ht="12.75" customHeight="1">
      <c r="B224" s="28"/>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row>
    <row r="225" spans="2:35" ht="12.75" customHeight="1">
      <c r="B225" s="28"/>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row>
    <row r="226" spans="2:35" ht="12.75" customHeight="1">
      <c r="B226" s="28"/>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row>
    <row r="227" spans="2:35" ht="12.75" customHeight="1">
      <c r="B227" s="28"/>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row>
    <row r="228" spans="2:35" ht="12.75" customHeight="1">
      <c r="B228" s="2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row>
    <row r="229" spans="2:35" ht="12.75" customHeight="1">
      <c r="B229" s="2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row>
    <row r="230" spans="2:35" ht="12.75" customHeight="1">
      <c r="B230" s="2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row>
    <row r="231" spans="2:35" ht="12.75" customHeight="1">
      <c r="B231" s="2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row>
    <row r="232" spans="2:35" ht="12.75" customHeight="1">
      <c r="B232" s="2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row>
    <row r="233" spans="2:35" ht="12.75" customHeight="1">
      <c r="B233" s="2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row>
    <row r="234" spans="2:35" ht="12.75" customHeight="1">
      <c r="B234" s="2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row>
    <row r="235" spans="2:35" ht="12.75" customHeight="1">
      <c r="B235" s="2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row>
    <row r="236" spans="2:35" ht="12.75" customHeight="1">
      <c r="B236" s="2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row>
    <row r="237" spans="2:35" ht="12.75" customHeight="1">
      <c r="B237" s="2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row>
    <row r="238" spans="2:35" ht="12.75" customHeight="1">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row>
    <row r="239" spans="2:35" ht="12.75" customHeight="1">
      <c r="B239" s="2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row>
    <row r="240" spans="2:35" ht="12.75" customHeight="1">
      <c r="B240" s="2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row>
    <row r="241" spans="2:35" ht="12.75" customHeight="1">
      <c r="B241" s="2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row>
    <row r="242" spans="2:35" ht="12.75" customHeight="1">
      <c r="B242" s="2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row>
    <row r="243" spans="2:35" ht="12.75" customHeight="1">
      <c r="B243" s="2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row>
    <row r="244" spans="2:35" ht="12.75" customHeight="1">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row>
    <row r="245" spans="2:35" ht="12.75" customHeight="1">
      <c r="B245" s="2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row>
    <row r="246" spans="2:35" ht="12.75" customHeight="1">
      <c r="B246" s="2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row>
    <row r="247" spans="2:35" ht="12.75" customHeight="1">
      <c r="B247" s="2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row>
    <row r="248" spans="2:35" ht="12.75" customHeight="1">
      <c r="B248" s="2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row>
    <row r="249" spans="2:35" ht="12.75" customHeight="1">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row>
    <row r="250" spans="2:35" ht="12.75" customHeight="1">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row>
    <row r="251" spans="2:35" ht="12.75" customHeight="1">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row>
    <row r="252" spans="2:35" ht="12.75" customHeight="1">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row>
    <row r="253" spans="2:35" ht="12.75" customHeight="1">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row>
    <row r="254" spans="2:35" ht="12.75" customHeight="1">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row>
    <row r="255" spans="2:35" ht="12.75" customHeight="1">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row>
    <row r="256" spans="2:35" ht="12.75" customHeight="1">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row>
    <row r="257" spans="2:35" ht="12.75" customHeight="1">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row>
    <row r="258" spans="2:35" ht="12.75" customHeight="1">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row>
    <row r="259" spans="2:35" ht="12.75" customHeight="1">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row>
    <row r="260" spans="2:35" ht="12.75" customHeight="1">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row>
    <row r="261" spans="2:35" ht="12.75" customHeight="1">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row>
    <row r="262" spans="2:35" ht="12.75" customHeight="1">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row>
    <row r="263" spans="2:35" ht="12.75" customHeight="1">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row>
    <row r="264" spans="2:35" ht="12.75" customHeight="1">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row>
    <row r="265" spans="2:35" ht="12.75" customHeight="1">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row>
    <row r="266" spans="2:35" ht="12.75" customHeight="1">
      <c r="B266" s="2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row>
    <row r="267" spans="2:35" ht="12.75" customHeight="1">
      <c r="B267" s="2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row>
    <row r="268" spans="2:35" ht="12.75" customHeight="1">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row>
    <row r="269" spans="2:35" ht="12.75" customHeight="1">
      <c r="B269" s="2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row>
    <row r="270" spans="2:35" ht="12.75" customHeight="1">
      <c r="B270" s="2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row>
    <row r="271" spans="2:35" ht="12.75" customHeight="1">
      <c r="B271" s="2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row>
    <row r="272" spans="2:35" ht="12.75" customHeight="1">
      <c r="B272" s="2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row>
    <row r="273" spans="2:35" ht="12.75" customHeight="1">
      <c r="B273" s="2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row>
    <row r="274" spans="2:35" ht="12.75" customHeight="1">
      <c r="B274" s="2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row>
    <row r="275" spans="2:35" ht="12.75" customHeight="1">
      <c r="B275" s="2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row>
    <row r="276" spans="2:35" ht="12.75" customHeight="1">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row>
    <row r="277" spans="2:35" ht="12.75" customHeight="1">
      <c r="B277" s="2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row>
    <row r="278" spans="2:35" ht="12.75" customHeight="1">
      <c r="B278" s="2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row>
    <row r="279" spans="2:35" ht="12.75" customHeight="1">
      <c r="B279" s="2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row>
    <row r="280" spans="2:35" ht="12.75" customHeight="1">
      <c r="B280" s="2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row>
    <row r="281" spans="2:35" ht="12.75" customHeight="1">
      <c r="B281" s="2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row>
    <row r="282" spans="2:35" ht="12.75" customHeight="1">
      <c r="B282" s="2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row>
    <row r="283" spans="2:35" ht="12.75" customHeight="1">
      <c r="B283" s="2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row>
    <row r="284" spans="2:35" ht="12.75" customHeight="1">
      <c r="B284" s="2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row>
    <row r="285" spans="2:35" ht="12.75" customHeight="1">
      <c r="B285" s="2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row>
    <row r="286" spans="2:35" ht="12.75" customHeight="1">
      <c r="B286" s="2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row>
    <row r="287" spans="2:35" ht="12.75" customHeight="1">
      <c r="B287" s="2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row>
    <row r="288" spans="2:35" ht="12.75" customHeight="1">
      <c r="B288" s="2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row>
    <row r="289" spans="2:35" ht="12.75" customHeight="1">
      <c r="B289" s="2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row>
    <row r="290" spans="2:35" ht="12.75" customHeight="1">
      <c r="B290" s="2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row>
    <row r="291" spans="2:35" ht="12.75" customHeight="1">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row>
    <row r="292" spans="2:35" ht="12.75" customHeight="1">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row>
    <row r="293" spans="2:35" ht="12.75" customHeight="1">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row>
    <row r="294" spans="2:35" ht="12.75" customHeight="1">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row>
    <row r="295" spans="2:35" ht="12.75" customHeight="1">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row>
    <row r="296" spans="2:35" ht="12.75" customHeight="1">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row>
    <row r="297" spans="2:35" ht="12.75" customHeight="1">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row>
    <row r="298" spans="2:35" ht="12.75" customHeight="1">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row>
    <row r="299" spans="2:35" ht="12.75" customHeight="1">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row>
    <row r="300" spans="2:35" ht="12.75" customHeight="1">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row>
    <row r="301" spans="2:35" ht="12.75" customHeight="1">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row>
    <row r="302" spans="2:35" ht="12.75" customHeight="1">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row>
    <row r="303" spans="2:35" ht="12.75" customHeight="1">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row>
    <row r="304" spans="2:35" ht="12.75" customHeight="1">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row>
    <row r="305" spans="2:35" ht="12.75" customHeight="1">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row>
    <row r="306" spans="2:35" ht="12.75" customHeight="1">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row>
    <row r="307" spans="2:35" ht="12.75" customHeight="1">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row>
    <row r="308" spans="2:35" ht="12.75" customHeight="1">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row>
    <row r="309" spans="2:35" ht="12.75" customHeight="1">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row>
    <row r="310" spans="2:35" ht="12.75" customHeight="1">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row>
    <row r="311" spans="2:35" ht="12.75" customHeight="1">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row>
    <row r="312" spans="2:35" ht="12.75" customHeight="1">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row>
    <row r="313" spans="2:35" ht="12.75" customHeight="1">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row>
    <row r="314" spans="2:35" ht="12.75" customHeight="1">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row>
    <row r="315" spans="2:35" ht="12.75" customHeight="1">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row>
    <row r="316" spans="2:35" ht="12.75" customHeight="1">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row>
    <row r="317" spans="2:35" ht="12.75" customHeight="1">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row>
    <row r="318" spans="2:35" ht="12.75" customHeight="1">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row>
    <row r="319" spans="2:35" ht="12.75" customHeight="1">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row>
    <row r="320" spans="2:35" ht="12.75" customHeight="1">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row>
    <row r="321" spans="2:35" ht="12.75" customHeight="1">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row>
    <row r="322" spans="2:35" ht="12.75" customHeight="1">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row>
    <row r="323" spans="2:35" ht="12.75" customHeight="1">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row>
    <row r="324" spans="2:35" ht="12.75" customHeight="1">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row>
    <row r="325" spans="2:35" ht="12.75" customHeight="1">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row>
    <row r="326" spans="2:35" ht="12.75" customHeight="1">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row>
    <row r="327" spans="2:35" ht="12.75" customHeight="1">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row>
    <row r="328" spans="2:35" ht="12.75" customHeight="1">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row>
    <row r="329" spans="2:35" ht="12.75" customHeight="1">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row>
    <row r="330" spans="2:35" ht="12.75" customHeight="1">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row>
    <row r="331" spans="2:35" ht="12.75" customHeight="1">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row>
    <row r="332" spans="2:35" ht="12.75" customHeight="1">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row>
    <row r="333" spans="2:35" ht="12.75" customHeight="1">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row>
    <row r="334" spans="2:35" ht="12.75" customHeight="1">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row>
    <row r="335" spans="2:35" ht="12.75" customHeight="1">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row>
    <row r="336" spans="2:35" ht="12.75" customHeight="1">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row>
    <row r="337" spans="2:35" ht="12.75" customHeight="1">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row>
    <row r="338" spans="2:35" ht="12.75" customHeight="1">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row>
    <row r="339" spans="2:35" ht="12.75" customHeight="1">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row>
    <row r="340" spans="2:35" ht="12.75" customHeight="1">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row>
    <row r="341" spans="2:35" ht="12.75" customHeight="1">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row>
    <row r="342" spans="2:35" ht="12.75" customHeight="1">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row>
    <row r="343" spans="2:35" ht="12.75" customHeight="1">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row>
    <row r="344" spans="2:35" ht="12.75" customHeight="1">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row>
    <row r="345" spans="2:35" ht="12.75" customHeight="1">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row>
    <row r="346" spans="2:35" ht="12.75" customHeight="1">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row>
    <row r="347" spans="2:35" ht="12.75" customHeight="1">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row>
    <row r="348" spans="2:35" ht="12.75" customHeight="1">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row>
    <row r="349" spans="2:35" ht="12.75" customHeight="1">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row>
    <row r="350" spans="2:35" ht="12.75" customHeight="1">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row>
    <row r="351" spans="2:35" ht="12.75" customHeight="1">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row>
    <row r="352" spans="2:35" ht="12.75" customHeight="1">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row>
    <row r="353" spans="2:35" ht="12.75" customHeight="1">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row>
    <row r="354" spans="2:35" ht="12.75" customHeight="1">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row>
    <row r="355" spans="2:35" ht="12.75" customHeight="1">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row>
    <row r="356" spans="2:35" ht="12.75" customHeight="1">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row>
    <row r="357" spans="2:35" ht="12.75" customHeight="1">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row>
    <row r="358" spans="2:35" ht="12.75" customHeight="1">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row>
    <row r="359" spans="2:35" ht="12.75" customHeight="1">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row>
    <row r="360" spans="2:35" ht="12.75" customHeight="1">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row>
    <row r="361" spans="2:35" ht="12.75" customHeight="1">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row>
    <row r="362" spans="2:35" ht="12.75" customHeight="1">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row>
    <row r="363" spans="2:35" ht="12.75" customHeight="1">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row>
    <row r="364" spans="2:35" ht="12.75" customHeight="1">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row>
    <row r="365" spans="2:35" ht="12.75" customHeight="1">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row>
    <row r="366" spans="2:35" ht="12.75" customHeight="1">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row>
    <row r="367" spans="2:35" ht="12.75" customHeight="1">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row>
    <row r="368" spans="2:35" ht="12.75" customHeight="1">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row>
    <row r="369" spans="2:35" ht="12.75" customHeight="1">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row>
    <row r="370" spans="2:35" ht="12.75" customHeight="1">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row>
    <row r="371" spans="2:35" ht="12.75" customHeight="1">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row>
    <row r="372" spans="2:35" ht="12.75" customHeight="1">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row>
    <row r="373" spans="2:35" ht="12.75" customHeight="1">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row>
    <row r="374" spans="2:35" ht="12.75" customHeight="1">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row>
    <row r="375" spans="2:35" ht="12.75" customHeight="1">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row>
    <row r="376" spans="2:35" ht="12.75" customHeight="1">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row>
    <row r="377" spans="2:35" ht="12.75" customHeight="1">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row>
    <row r="378" spans="2:35" ht="12.75" customHeight="1">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row>
    <row r="379" spans="2:35" ht="12.75" customHeight="1">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row>
    <row r="380" spans="2:35" ht="12.75" customHeight="1">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row>
    <row r="381" spans="2:35" ht="12.75" customHeight="1">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row>
    <row r="382" spans="2:35" ht="12.75" customHeight="1">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row>
    <row r="383" spans="2:35" ht="12.75" customHeight="1">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row>
    <row r="384" spans="2:35" ht="12.75" customHeight="1">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row>
    <row r="385" spans="2:35" ht="12.75" customHeight="1">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row>
    <row r="386" spans="2:35" ht="12.75" customHeight="1">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row>
    <row r="387" spans="2:35" ht="12.75" customHeight="1">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row>
    <row r="388" spans="2:35" ht="12.75" customHeight="1">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row>
    <row r="389" spans="2:35" ht="12.75" customHeight="1">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row>
    <row r="390" spans="2:35" ht="12.75" customHeight="1">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row>
    <row r="391" spans="2:35" ht="12.75" customHeight="1">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row>
    <row r="392" spans="2:35" ht="12.75" customHeight="1">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row>
    <row r="393" spans="2:35" ht="12.75" customHeight="1">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row>
    <row r="394" spans="2:35" ht="12.75" customHeight="1">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row>
    <row r="395" spans="2:35" ht="12.75" customHeight="1">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row>
    <row r="396" spans="2:35" ht="12.75" customHeight="1">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row>
    <row r="397" spans="2:35" ht="12.75" customHeight="1">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row>
    <row r="398" spans="2:35" ht="12.75" customHeight="1">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row>
    <row r="399" spans="2:35" ht="12.75" customHeight="1">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row>
    <row r="400" spans="2:35" ht="12.75" customHeight="1">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row>
    <row r="401" spans="2:35" ht="12.75" customHeight="1">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row>
    <row r="402" spans="2:35" ht="12.75" customHeight="1">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row>
    <row r="403" spans="2:35" ht="12.75" customHeight="1">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row>
    <row r="404" spans="2:35" ht="12.75" customHeight="1">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row>
    <row r="405" spans="2:35" ht="12.75" customHeight="1">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row>
    <row r="406" spans="2:35" ht="12.75" customHeight="1">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row>
    <row r="407" spans="2:35" ht="12.75" customHeight="1">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row>
    <row r="408" spans="2:35" ht="12.75" customHeight="1">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row>
    <row r="409" spans="2:35" ht="12.75" customHeight="1">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row>
    <row r="410" spans="2:35" ht="12.75" customHeight="1">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row>
    <row r="411" spans="2:35" ht="12.75" customHeight="1">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row>
    <row r="412" spans="2:35" ht="12.75" customHeight="1">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row>
    <row r="413" spans="2:35" ht="12.75" customHeight="1">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row>
    <row r="414" spans="2:35" ht="12.75" customHeight="1">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row>
    <row r="415" spans="2:35" ht="12.75" customHeight="1">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row>
    <row r="416" spans="2:35" ht="12.75" customHeight="1">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row>
    <row r="417" spans="2:35" ht="12.75" customHeight="1">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row>
    <row r="418" spans="2:35" ht="12.75" customHeight="1">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row>
    <row r="419" spans="2:35" ht="12.75" customHeight="1">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row>
    <row r="420" spans="2:35" ht="12.75" customHeight="1">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row>
    <row r="421" spans="2:35" ht="12.75" customHeight="1">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row>
    <row r="422" spans="2:35" ht="12.75" customHeight="1">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row>
    <row r="423" spans="2:35" ht="12.75" customHeight="1">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row>
    <row r="424" spans="2:35" ht="12.75" customHeight="1">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row>
    <row r="425" spans="2:35" ht="12.75" customHeight="1">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row>
    <row r="426" spans="2:35" ht="12.75" customHeight="1">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row>
    <row r="427" spans="2:35" ht="12.75" customHeight="1">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row>
    <row r="428" spans="2:35" ht="12.75" customHeight="1">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row>
    <row r="429" spans="2:35" ht="12.75" customHeight="1">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row>
    <row r="430" spans="2:35" ht="12.75" customHeight="1">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row>
    <row r="431" spans="2:35" ht="12.75" customHeight="1">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row>
    <row r="432" spans="2:35" ht="12.75" customHeight="1">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row>
    <row r="433" spans="2:35" ht="12.75" customHeight="1">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row>
    <row r="434" spans="2:35" ht="12.75" customHeight="1">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row>
    <row r="435" spans="2:35" ht="12.75" customHeight="1">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row>
    <row r="436" spans="2:35" ht="12.75" customHeight="1">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row>
    <row r="437" spans="2:35" ht="12.75" customHeight="1">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row>
    <row r="438" spans="2:35" ht="12.75" customHeight="1">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row>
    <row r="439" spans="2:35" ht="12.75" customHeight="1">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row>
    <row r="440" spans="2:35" ht="12.75" customHeight="1">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row>
    <row r="441" spans="2:35" ht="12.75" customHeight="1">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row>
    <row r="442" spans="2:35" ht="12.75" customHeight="1">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row>
    <row r="443" spans="2:35" ht="12.75" customHeight="1">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row>
    <row r="444" spans="2:35" ht="12.75" customHeight="1">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row>
    <row r="445" spans="2:35" ht="12.75" customHeight="1">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row>
    <row r="446" spans="2:35" ht="12.75" customHeight="1">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row>
    <row r="447" spans="2:35" ht="12.75" customHeight="1">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row>
    <row r="448" spans="2:35" ht="12.75" customHeight="1">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row>
    <row r="449" spans="2:35" ht="12.75" customHeight="1">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row>
    <row r="450" spans="2:35" ht="12.75" customHeight="1">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row>
    <row r="451" spans="2:35" ht="12.75" customHeight="1">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row>
    <row r="452" spans="2:35" ht="12.75" customHeight="1">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row>
    <row r="453" spans="2:35" ht="12.75" customHeight="1">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row>
    <row r="454" spans="2:35" ht="12.75" customHeight="1">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row>
    <row r="455" spans="2:35" ht="12.75" customHeight="1">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row>
    <row r="456" spans="2:35" ht="12.75" customHeight="1">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row>
    <row r="457" spans="2:35" ht="12.75" customHeight="1">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row>
    <row r="458" spans="2:35" ht="12.75" customHeight="1">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row>
    <row r="459" spans="2:35" ht="12.75" customHeight="1">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row>
    <row r="460" spans="2:35" ht="12.75" customHeight="1">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row>
    <row r="461" spans="2:35" ht="12.75" customHeight="1">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row>
    <row r="462" spans="2:35" ht="12.75" customHeight="1">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row>
    <row r="463" spans="2:35" ht="12.75" customHeight="1">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row>
    <row r="464" spans="2:35" ht="12.75" customHeight="1">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row>
    <row r="465" spans="2:35" ht="12.75" customHeight="1">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row>
    <row r="466" spans="2:35" ht="12.75" customHeight="1">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row>
    <row r="467" spans="2:35" ht="12.75" customHeight="1">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row>
    <row r="468" spans="2:35" ht="12.75" customHeight="1">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row>
    <row r="469" spans="2:35" ht="12.75" customHeight="1">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row>
    <row r="470" spans="2:35" ht="12.75" customHeight="1">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row>
    <row r="471" spans="2:35" ht="12.75" customHeight="1">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row>
    <row r="472" spans="2:35" ht="12.75" customHeight="1">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row>
    <row r="473" spans="2:35" ht="12.75" customHeight="1">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row>
    <row r="474" spans="2:35" ht="12.75" customHeight="1">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row>
    <row r="475" spans="2:35" ht="12.75" customHeight="1">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row>
    <row r="476" spans="2:35" ht="12.75" customHeight="1">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row>
    <row r="477" spans="2:35" ht="12.75" customHeight="1">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row>
    <row r="478" spans="2:35" ht="12.75" customHeight="1">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row>
    <row r="479" spans="2:35" ht="12.75" customHeight="1">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row>
    <row r="480" spans="2:35" ht="12.75" customHeight="1">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row>
    <row r="481" spans="2:35" ht="12.75" customHeight="1">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row>
    <row r="482" spans="2:35" ht="12.75" customHeight="1">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row>
    <row r="483" spans="2:35" ht="12.75" customHeight="1">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row>
    <row r="484" spans="2:35" ht="12.75" customHeight="1">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row>
    <row r="485" spans="2:35" ht="12.75" customHeight="1">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row>
    <row r="486" spans="2:35" ht="12.75" customHeight="1">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row>
    <row r="487" spans="2:35" ht="12.75" customHeight="1">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row>
    <row r="488" spans="2:35" ht="12.75" customHeight="1">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row>
    <row r="489" spans="2:35" ht="12.75" customHeight="1">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row>
    <row r="490" spans="2:35" ht="12.75" customHeight="1">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row>
    <row r="491" spans="2:35" ht="12.75" customHeight="1">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row>
    <row r="492" spans="2:35" ht="12.75" customHeight="1">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row>
    <row r="493" spans="2:35" ht="12.75" customHeight="1">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row>
    <row r="494" spans="2:35" ht="12.75" customHeight="1">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row>
    <row r="495" spans="2:35" ht="12.75" customHeight="1">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row>
    <row r="496" spans="2:35" ht="12.75" customHeight="1">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row>
    <row r="497" spans="2:35" ht="12.75" customHeight="1">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row>
    <row r="498" spans="2:35" ht="12.75" customHeight="1">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row>
    <row r="499" spans="2:35" ht="12.75" customHeight="1">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row>
    <row r="500" spans="2:35" ht="12.75" customHeight="1">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row>
    <row r="501" spans="2:35" ht="12.75" customHeight="1">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row>
    <row r="502" spans="2:35" ht="12.75" customHeight="1">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row>
    <row r="503" spans="2:35" ht="12.75" customHeight="1">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row>
    <row r="504" spans="2:35" ht="12.75" customHeight="1">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row>
    <row r="505" spans="2:35" ht="12.75" customHeight="1">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row>
    <row r="506" spans="2:35" ht="12.75" customHeight="1">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row>
    <row r="507" spans="2:35" ht="12.75" customHeight="1">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row>
    <row r="508" spans="2:35" ht="12.75" customHeight="1">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row>
    <row r="509" spans="2:35" ht="12.75" customHeight="1">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row>
    <row r="510" spans="2:35" ht="12.75" customHeight="1">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row>
    <row r="511" spans="2:35" ht="12.75" customHeight="1">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row>
    <row r="512" spans="2:35" ht="12.75" customHeight="1">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row>
    <row r="513" spans="2:35" ht="12.75" customHeight="1">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row>
    <row r="514" spans="2:35" ht="12.75" customHeight="1">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row>
    <row r="515" spans="2:35" ht="12.75" customHeight="1">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row>
    <row r="516" spans="2:35" ht="12.75" customHeight="1">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row>
    <row r="517" spans="2:35" ht="12.75" customHeight="1">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row>
    <row r="518" spans="2:35" ht="12.75" customHeight="1">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row>
    <row r="519" spans="2:35" ht="12.75" customHeight="1">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row>
    <row r="520" spans="2:35" ht="12.75" customHeight="1">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row>
    <row r="521" spans="2:35" ht="12.75" customHeight="1">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row>
    <row r="522" spans="2:35" ht="12.75" customHeight="1">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row>
    <row r="523" spans="2:35" ht="12.75" customHeight="1">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row>
    <row r="524" spans="2:35" ht="12.75" customHeight="1">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row>
    <row r="525" spans="2:35" ht="12.75" customHeight="1">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row>
    <row r="526" spans="2:35" ht="12.75" customHeight="1">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row>
    <row r="527" spans="2:35" ht="12.75" customHeight="1">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row>
    <row r="528" spans="2:35" ht="12.75" customHeight="1">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row>
    <row r="529" spans="2:35" ht="12.75" customHeight="1">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row>
    <row r="530" spans="2:35" ht="12.75" customHeight="1">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row>
    <row r="531" spans="2:35" ht="12.75" customHeight="1">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row>
    <row r="532" spans="2:35" ht="12.75" customHeight="1">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row>
    <row r="533" spans="2:35" ht="12.75" customHeight="1">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row>
    <row r="534" spans="2:35" ht="12.75" customHeight="1">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row>
    <row r="535" spans="2:35" ht="12.75" customHeight="1">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row>
    <row r="536" spans="2:35" ht="12.75" customHeight="1">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row>
    <row r="537" spans="2:35" ht="12.75" customHeight="1">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row>
    <row r="538" spans="2:35" ht="12.75" customHeight="1">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row>
    <row r="539" spans="2:35" ht="12.75" customHeight="1">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row>
    <row r="540" spans="2:35" ht="12.75" customHeight="1">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row>
    <row r="541" spans="2:35" ht="12.75" customHeight="1">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row>
    <row r="542" spans="2:35" ht="12.75" customHeight="1">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row>
    <row r="543" spans="2:35" ht="12.75" customHeight="1">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row>
    <row r="544" spans="2:35" ht="12.75" customHeight="1">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row>
    <row r="545" spans="2:35" ht="12.75" customHeight="1">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row>
    <row r="546" spans="2:35" ht="12.75" customHeight="1">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row>
    <row r="547" spans="2:35" ht="12.75" customHeight="1">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row>
    <row r="548" spans="2:35" ht="12.75" customHeight="1">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row>
    <row r="549" spans="2:35" ht="12.75" customHeight="1">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row>
    <row r="550" spans="2:35" ht="12.75" customHeight="1">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row>
    <row r="551" spans="2:35" ht="12.75" customHeight="1">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row>
    <row r="552" spans="2:35" ht="12.75" customHeight="1">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row>
    <row r="553" spans="2:35" ht="12.75" customHeight="1">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row>
    <row r="554" spans="2:35" ht="12.75" customHeight="1">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row>
    <row r="555" spans="2:35" ht="12.75" customHeight="1">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row>
    <row r="556" spans="2:35" ht="12.75" customHeight="1">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row>
    <row r="557" spans="2:35" ht="12.75" customHeight="1">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row>
    <row r="558" spans="2:35" ht="12.75" customHeight="1">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row>
    <row r="559" spans="2:35" ht="12.75" customHeight="1">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row>
    <row r="560" spans="2:35" ht="12.75" customHeight="1">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row>
    <row r="561" spans="2:35" ht="12.75" customHeight="1">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row>
    <row r="562" spans="2:35" ht="12.75" customHeight="1">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row>
    <row r="563" spans="2:35" ht="12.75" customHeight="1">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row>
    <row r="564" spans="2:35" ht="12.75" customHeight="1">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row>
    <row r="565" spans="2:35" ht="12.75" customHeight="1">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row>
    <row r="566" spans="2:35" ht="12.75" customHeight="1">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row>
    <row r="567" spans="2:35" ht="12.75" customHeight="1">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row>
    <row r="568" spans="2:35" ht="12.75" customHeight="1">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row>
    <row r="569" spans="2:35" ht="12.75" customHeight="1">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row>
    <row r="570" spans="2:35" ht="12.75" customHeight="1">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row>
    <row r="571" spans="2:35" ht="12.75" customHeight="1">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row>
    <row r="572" spans="2:35" ht="12.75" customHeight="1">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row>
    <row r="573" spans="2:35" ht="12.75" customHeight="1">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row>
    <row r="574" spans="2:35" ht="12.75" customHeight="1">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row>
    <row r="575" spans="2:35" ht="12.75" customHeight="1">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row>
    <row r="576" spans="2:35" ht="12.75" customHeight="1">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row>
    <row r="577" spans="2:35" ht="12.75" customHeight="1">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row>
    <row r="578" spans="2:35" ht="12.75" customHeight="1">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row>
    <row r="579" spans="2:35" ht="12.75" customHeight="1">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row>
    <row r="580" spans="2:35" ht="12.75" customHeight="1">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row>
    <row r="581" spans="2:35" ht="12.75" customHeight="1">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row>
    <row r="582" spans="2:35" ht="12.75" customHeight="1">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row>
    <row r="583" spans="2:35" ht="12.75" customHeight="1">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row>
    <row r="584" spans="2:35" ht="12.75" customHeight="1">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row>
    <row r="585" spans="2:35" ht="12.75" customHeight="1">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row>
    <row r="586" spans="2:35" ht="12.75" customHeight="1">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row>
    <row r="587" spans="2:35" ht="12.75" customHeight="1">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row>
    <row r="588" spans="2:35" ht="12.75" customHeight="1">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row>
    <row r="589" spans="2:35" ht="12.75" customHeight="1">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row>
    <row r="590" spans="2:35" ht="12.75" customHeight="1">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row>
    <row r="591" spans="2:35" ht="12.75" customHeight="1">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row>
    <row r="592" spans="2:35" ht="12.75" customHeight="1">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row>
    <row r="593" spans="2:35" ht="12.75" customHeight="1">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row>
    <row r="594" spans="2:35" ht="12.75" customHeight="1">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row>
    <row r="595" spans="2:35" ht="12.75" customHeight="1">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row>
    <row r="596" spans="2:35" ht="12.75" customHeight="1">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row>
    <row r="597" spans="2:35" ht="12.75" customHeight="1">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row>
    <row r="598" spans="2:35" ht="12.75" customHeight="1">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row>
    <row r="599" spans="2:35" ht="12.75" customHeight="1">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row>
    <row r="600" spans="2:35" ht="12.75" customHeight="1">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row>
    <row r="601" spans="2:35" ht="12.75" customHeight="1">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row>
    <row r="602" spans="2:35" ht="12.75" customHeight="1">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row>
    <row r="603" spans="2:35" ht="12.75" customHeight="1">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row>
    <row r="604" spans="2:35" ht="12.75" customHeight="1">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row>
    <row r="605" spans="2:35" ht="12.75" customHeight="1">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row>
    <row r="606" spans="2:35" ht="12.75" customHeight="1">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row>
    <row r="607" spans="2:35" ht="12.75" customHeight="1">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row>
    <row r="608" spans="2:35" ht="12.75" customHeight="1">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row>
    <row r="609" spans="2:35" ht="12.75" customHeight="1">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row>
    <row r="610" spans="2:35" ht="12.75" customHeight="1">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row>
    <row r="611" spans="2:35" ht="12.75" customHeight="1">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row>
    <row r="612" spans="2:35" ht="12.75" customHeight="1">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row>
    <row r="613" spans="2:35" ht="12.75" customHeight="1">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row>
    <row r="614" spans="2:35" ht="12.75" customHeight="1">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row>
    <row r="615" spans="2:35" ht="12.75" customHeight="1">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row>
    <row r="616" spans="2:35" ht="12.75" customHeight="1">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row>
    <row r="617" spans="2:35" ht="12.75" customHeight="1">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row>
    <row r="618" spans="2:35" ht="12.75" customHeight="1">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row>
    <row r="619" spans="2:35" ht="12.75" customHeight="1">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row>
    <row r="620" spans="2:35" ht="12.75" customHeight="1">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row>
    <row r="621" spans="2:35" ht="12.75" customHeight="1">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row>
    <row r="622" spans="2:35" ht="12.75" customHeight="1">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row>
    <row r="623" spans="2:35" ht="12.75" customHeight="1">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row>
    <row r="624" spans="2:35" ht="12.75" customHeight="1">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row>
    <row r="625" spans="2:35" ht="12.75" customHeight="1">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row>
    <row r="626" spans="2:35" ht="12.75" customHeight="1">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row>
    <row r="627" spans="2:35" ht="12.75" customHeight="1">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row>
    <row r="628" spans="2:35" ht="12.75" customHeight="1">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row>
    <row r="629" spans="2:35" ht="12.75" customHeight="1">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row>
    <row r="630" spans="2:35" ht="12.75" customHeight="1">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row>
    <row r="631" spans="2:35" ht="12.75" customHeight="1">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row>
    <row r="632" spans="2:35" ht="12.75" customHeight="1">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row>
    <row r="633" spans="2:35" ht="12.75" customHeight="1">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row>
    <row r="634" spans="2:35" ht="12.75" customHeight="1">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row>
    <row r="635" spans="2:35" ht="12.75" customHeight="1">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row>
    <row r="636" spans="2:35" ht="12.75" customHeight="1">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row>
    <row r="637" spans="2:35" ht="12.75" customHeight="1">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row>
    <row r="638" spans="2:35" ht="12.75" customHeight="1">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row>
    <row r="639" spans="2:35" ht="12.75" customHeight="1">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row>
    <row r="640" spans="2:35" ht="12.75" customHeight="1">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row>
    <row r="641" spans="2:35" ht="12.75" customHeight="1">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row>
    <row r="642" spans="2:35" ht="12.75" customHeight="1">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row>
    <row r="643" spans="2:35" ht="12.75" customHeight="1">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row>
    <row r="644" spans="2:35" ht="12.75" customHeight="1">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row>
    <row r="645" spans="2:35" ht="12.75" customHeight="1">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row>
    <row r="646" spans="2:35" ht="12.75" customHeight="1">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row>
    <row r="647" spans="2:35" ht="12.75" customHeight="1">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row>
    <row r="648" spans="2:35" ht="12.75" customHeight="1">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row>
    <row r="649" spans="2:35" ht="12.75" customHeight="1">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row>
    <row r="650" spans="2:35" ht="12.75" customHeight="1">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row>
    <row r="651" spans="2:35" ht="12.75" customHeight="1">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row>
    <row r="652" spans="2:35" ht="12.75" customHeight="1">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row>
    <row r="653" spans="2:35" ht="12.75" customHeight="1">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row>
    <row r="654" spans="2:35" ht="12.75" customHeight="1">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row>
    <row r="655" spans="2:35" ht="12.75" customHeight="1">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row>
    <row r="656" spans="2:35" ht="12.75" customHeight="1">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row>
    <row r="657" spans="2:35" ht="12.75" customHeight="1">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row>
    <row r="658" spans="2:35" ht="12.75" customHeight="1">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row>
    <row r="659" spans="2:35" ht="12.75" customHeight="1">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row>
    <row r="660" spans="2:35" ht="12.75" customHeight="1">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row>
    <row r="661" spans="2:35" ht="12.75" customHeight="1">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row>
    <row r="662" spans="2:35" ht="12.75" customHeight="1">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row>
    <row r="663" spans="2:35" ht="12.75" customHeight="1">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row>
    <row r="664" spans="2:35" ht="12.75" customHeight="1">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row>
    <row r="665" spans="2:35" ht="12.75" customHeight="1">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row>
    <row r="666" spans="2:35" ht="12.75" customHeight="1">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row>
    <row r="667" spans="2:35" ht="12.75" customHeight="1">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row>
    <row r="668" spans="2:35" ht="12.75" customHeight="1">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row>
    <row r="669" spans="2:35" ht="12.75" customHeight="1">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row>
    <row r="670" spans="2:35" ht="12.75" customHeight="1">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row>
    <row r="671" spans="2:35" ht="12.75" customHeight="1">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row>
    <row r="672" spans="2:35" ht="12.75" customHeight="1">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row>
    <row r="673" spans="2:35" ht="12.75" customHeight="1">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row>
    <row r="674" spans="2:35" ht="12.75" customHeight="1">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row>
    <row r="675" spans="2:35" ht="12.75" customHeight="1">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row>
    <row r="676" spans="2:35" ht="12.75" customHeight="1">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row>
    <row r="677" spans="2:35" ht="12.75" customHeight="1">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row>
    <row r="678" spans="2:35" ht="12.75" customHeight="1">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row>
    <row r="679" spans="2:35" ht="12.75" customHeight="1">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row>
    <row r="680" spans="2:35" ht="12.75" customHeight="1">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row>
    <row r="681" spans="2:35" ht="12.75" customHeight="1">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row>
    <row r="682" spans="2:35" ht="12.75" customHeight="1">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row>
    <row r="683" spans="2:35" ht="12.75" customHeight="1">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row>
    <row r="684" spans="2:35" ht="12.75" customHeight="1">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row>
    <row r="685" spans="2:35" ht="12.75" customHeight="1">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row>
    <row r="686" spans="2:35" ht="12.75" customHeight="1">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row>
    <row r="687" spans="2:35" ht="12.75" customHeight="1">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row>
    <row r="688" spans="2:35" ht="12.75" customHeight="1">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row>
    <row r="689" spans="2:35" ht="12.75" customHeight="1">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row>
    <row r="690" spans="2:35" ht="12.75" customHeight="1">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row>
    <row r="691" spans="2:35" ht="12.75" customHeight="1">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row>
    <row r="692" spans="2:35" ht="12.75" customHeight="1">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row>
    <row r="693" spans="2:35" ht="12.75" customHeight="1">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row>
    <row r="694" spans="2:35" ht="12.75" customHeight="1">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row>
    <row r="695" spans="2:35" ht="12.75" customHeight="1">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row>
    <row r="696" spans="2:35" ht="12.75" customHeight="1">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row>
    <row r="697" spans="2:35" ht="12.75" customHeight="1">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row>
    <row r="698" spans="2:35" ht="12.75" customHeight="1">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row>
    <row r="699" spans="2:35" ht="12.75" customHeight="1">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row>
    <row r="700" spans="2:35" ht="12.75" customHeight="1">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row>
    <row r="701" spans="2:35" ht="12.75" customHeight="1">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row>
    <row r="702" spans="2:35" ht="12.75" customHeight="1">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row>
    <row r="703" spans="2:35" ht="12.75" customHeight="1">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row>
    <row r="704" spans="2:35" ht="12.75" customHeight="1">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row>
    <row r="705" spans="2:35" ht="12.75" customHeight="1">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row>
    <row r="706" spans="2:35" ht="12.75" customHeight="1">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row>
    <row r="707" spans="2:35" ht="12.75" customHeight="1">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row>
    <row r="708" spans="2:35" ht="12.75" customHeight="1">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row>
    <row r="709" spans="2:35" ht="12.75" customHeight="1">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row>
    <row r="710" spans="2:35" ht="12.75" customHeight="1">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row>
    <row r="711" spans="2:35" ht="12.75" customHeight="1">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row>
    <row r="712" spans="2:35" ht="12.75" customHeight="1">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row>
    <row r="713" spans="2:35" ht="12.75" customHeight="1">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row>
    <row r="714" spans="2:35" ht="12.75" customHeight="1">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row>
    <row r="715" spans="2:35" ht="12.75" customHeight="1">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row>
    <row r="716" spans="2:35" ht="12.75" customHeight="1">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row>
    <row r="717" spans="2:35" ht="12.75" customHeight="1">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row>
    <row r="718" spans="2:35" ht="12.75" customHeight="1">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row>
    <row r="719" spans="2:35" ht="12.75" customHeight="1">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row>
    <row r="720" spans="2:35" ht="12.75" customHeight="1">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row>
    <row r="721" spans="2:35" ht="12.75" customHeight="1">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row>
    <row r="722" spans="2:35" ht="12.75" customHeight="1">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row>
    <row r="723" spans="2:35" ht="12.75" customHeight="1">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row>
    <row r="724" spans="2:35" ht="12.75" customHeight="1">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row>
    <row r="725" spans="2:35" ht="12.75" customHeight="1">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row>
    <row r="726" spans="2:35" ht="12.75" customHeight="1">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row>
    <row r="727" spans="2:35" ht="12.75" customHeight="1">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row>
    <row r="728" spans="2:35" ht="12.75" customHeight="1">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row>
    <row r="729" spans="2:35" ht="12.75" customHeight="1">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row>
    <row r="730" spans="2:35" ht="12.75" customHeight="1">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row>
    <row r="731" spans="2:35" ht="12.75" customHeight="1">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row>
    <row r="732" spans="2:35" ht="12.75" customHeight="1">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row>
    <row r="733" spans="2:35" ht="12.75" customHeight="1">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row>
    <row r="734" spans="2:35" ht="12.75" customHeight="1">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row>
    <row r="735" spans="2:35" ht="12.75" customHeight="1">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row>
    <row r="736" spans="2:35" ht="12.75" customHeight="1">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row>
    <row r="737" spans="2:35" ht="12.75" customHeight="1">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row>
    <row r="738" spans="2:35" ht="12.75" customHeight="1">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row>
    <row r="739" spans="2:35" ht="12.75" customHeight="1">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row>
    <row r="740" spans="2:35" ht="12.75" customHeight="1">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row>
    <row r="741" spans="2:35" ht="12.75" customHeight="1">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row>
    <row r="742" spans="2:35" ht="12.75" customHeight="1">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row>
    <row r="743" spans="2:35" ht="12.75" customHeight="1">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row>
    <row r="744" spans="2:35" ht="12.75" customHeight="1">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row>
    <row r="745" spans="2:35" ht="12.75" customHeight="1">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row>
    <row r="746" spans="2:35" ht="12.75" customHeight="1">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row>
    <row r="747" spans="2:35" ht="12.75" customHeight="1">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row>
    <row r="748" spans="2:35" ht="12.75" customHeight="1">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row>
    <row r="749" spans="2:35" ht="12.75" customHeight="1">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row>
    <row r="750" spans="2:35" ht="12.75" customHeight="1">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row>
    <row r="751" spans="2:35" ht="12.75" customHeight="1">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row>
    <row r="752" spans="2:35" ht="12.75" customHeight="1">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row>
    <row r="753" spans="2:35" ht="12.75" customHeight="1">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row>
    <row r="754" spans="2:35" ht="12.75" customHeight="1">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row>
    <row r="755" spans="2:35" ht="12.75" customHeight="1">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row>
    <row r="756" spans="2:35" ht="12.75" customHeight="1">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row>
    <row r="757" spans="2:35" ht="12.75" customHeight="1">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row>
    <row r="758" spans="2:35" ht="12.75" customHeight="1">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row>
    <row r="759" spans="2:35" ht="12.75" customHeight="1">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row>
    <row r="760" spans="2:35" ht="12.75" customHeight="1">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row>
    <row r="761" spans="2:35" ht="12.75" customHeight="1">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row>
    <row r="762" spans="2:35" ht="12.75" customHeight="1">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row>
    <row r="763" spans="2:35" ht="12.75" customHeight="1">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row>
    <row r="764" spans="2:35" ht="12.75" customHeight="1">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row>
    <row r="765" spans="2:35" ht="12.75" customHeight="1">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row>
    <row r="766" spans="2:35" ht="12.75" customHeight="1">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row>
    <row r="767" spans="2:35" ht="12.75" customHeight="1">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row>
    <row r="768" spans="2:35" ht="12.75" customHeight="1">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row>
    <row r="769" spans="2:35" ht="12.75" customHeight="1">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row>
    <row r="770" spans="2:35" ht="12.75" customHeight="1">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row>
    <row r="771" spans="2:35" ht="12.75" customHeight="1">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row>
    <row r="772" spans="2:35" ht="12.75" customHeight="1">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row>
    <row r="773" spans="2:35" ht="12.75" customHeight="1">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row>
    <row r="774" spans="2:35" ht="12.75" customHeight="1">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row>
    <row r="775" spans="2:35" ht="12.75" customHeight="1">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row>
    <row r="776" spans="2:35" ht="12.75" customHeight="1">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row>
    <row r="777" spans="2:35" ht="12.75" customHeight="1">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row>
    <row r="778" spans="2:35" ht="12.75" customHeight="1">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row>
    <row r="779" spans="2:35" ht="12.75" customHeight="1">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row>
    <row r="780" spans="2:35" ht="12.75" customHeight="1">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row>
    <row r="781" spans="2:35" ht="12.75" customHeight="1">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row>
    <row r="782" spans="2:35" ht="12.75" customHeight="1">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row>
    <row r="783" spans="2:35" ht="12.75" customHeight="1">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row>
    <row r="784" spans="2:35" ht="12.75" customHeight="1">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row>
    <row r="785" spans="2:35" ht="12.75" customHeight="1">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row>
    <row r="786" spans="2:35" ht="12.75" customHeight="1">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row>
    <row r="787" spans="2:35" ht="12.75" customHeight="1">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row>
    <row r="788" spans="2:35" ht="12.75" customHeight="1">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row>
    <row r="789" spans="2:35" ht="12.75" customHeight="1">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row>
    <row r="790" spans="2:35" ht="12.75" customHeight="1">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row>
    <row r="791" spans="2:35" ht="12.75" customHeight="1">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row>
    <row r="792" spans="2:35" ht="12.75" customHeight="1">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row>
    <row r="793" spans="2:35" ht="12.75" customHeight="1">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row>
    <row r="794" spans="2:35" ht="12.75" customHeight="1">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row>
    <row r="795" spans="2:35" ht="12.75" customHeight="1">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row>
    <row r="796" spans="2:35" ht="12.75" customHeight="1">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row>
    <row r="797" spans="2:35" ht="12.75" customHeight="1">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row>
    <row r="798" spans="2:35" ht="12.75" customHeight="1">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row>
    <row r="799" spans="2:35" ht="12.75" customHeight="1">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row>
    <row r="800" spans="2:35" ht="12.75" customHeight="1">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row>
    <row r="801" spans="2:35" ht="12.75" customHeight="1">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row>
    <row r="802" spans="2:35" ht="12.75" customHeight="1">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row>
    <row r="803" spans="2:35" ht="12.75" customHeight="1">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row>
    <row r="804" spans="2:35" ht="12.75" customHeight="1">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row>
    <row r="805" spans="2:35" ht="12.75" customHeight="1">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row>
    <row r="806" spans="2:35" ht="12.75" customHeight="1">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row>
    <row r="807" spans="2:35" ht="12.75" customHeight="1">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row>
    <row r="808" spans="2:35" ht="12.75" customHeight="1">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row>
    <row r="809" spans="2:35" ht="12.75" customHeight="1">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row>
    <row r="810" spans="2:35" ht="12.75" customHeight="1">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row>
    <row r="811" spans="2:35" ht="12.75" customHeight="1">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row>
    <row r="812" spans="2:35" ht="12.75" customHeight="1">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row>
    <row r="813" spans="2:35" ht="12.75" customHeight="1">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row>
    <row r="814" spans="2:35" ht="12.75" customHeight="1">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row>
    <row r="815" spans="2:35" ht="12.75" customHeight="1">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row>
    <row r="816" spans="2:35" ht="12.75" customHeight="1">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row>
    <row r="817" spans="2:35" ht="12.75" customHeight="1">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row>
    <row r="818" spans="2:35" ht="12.75" customHeight="1">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row>
    <row r="819" spans="2:35" ht="12.75" customHeight="1">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row>
    <row r="820" spans="2:35" ht="12.75" customHeight="1">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row>
    <row r="821" spans="2:35" ht="12.75" customHeight="1">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row>
    <row r="822" spans="2:35" ht="12.75" customHeight="1">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row>
    <row r="823" spans="2:35" ht="12.75" customHeight="1">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row>
    <row r="824" spans="2:35" ht="12.75" customHeight="1">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row>
    <row r="825" spans="2:35" ht="12.75" customHeight="1">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row>
    <row r="826" spans="2:35" ht="12.75" customHeight="1">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row>
    <row r="827" spans="2:35" ht="12.75" customHeight="1">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row>
    <row r="828" spans="2:35" ht="12.75" customHeight="1">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row>
    <row r="829" spans="2:35" ht="12.75" customHeight="1">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row>
    <row r="830" spans="2:35" ht="12.75" customHeight="1">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row>
    <row r="831" spans="2:35" ht="12.75" customHeight="1">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row>
    <row r="832" spans="2:35" ht="12.75" customHeight="1">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row>
    <row r="833" spans="2:35" ht="12.75" customHeight="1">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row>
    <row r="834" spans="2:35" ht="12.75" customHeight="1">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row>
    <row r="835" spans="2:35" ht="12.75" customHeight="1">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row>
    <row r="836" spans="2:35" ht="12.75" customHeight="1">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row>
    <row r="837" spans="2:35" ht="12.75" customHeight="1">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row>
    <row r="838" spans="2:35" ht="12.75" customHeight="1">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row>
    <row r="839" spans="2:35" ht="12.75" customHeight="1">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row>
    <row r="840" spans="2:35" ht="12.75" customHeight="1">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row>
    <row r="841" spans="2:35" ht="12.75" customHeight="1">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row>
    <row r="842" spans="2:35" ht="12.75" customHeight="1">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row>
    <row r="843" spans="2:35" ht="12.75" customHeight="1">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row>
    <row r="844" spans="2:35" ht="12.75" customHeight="1">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row>
    <row r="845" spans="2:35" ht="12.75" customHeight="1">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row>
    <row r="846" spans="2:35" ht="12.75" customHeight="1">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row>
    <row r="847" spans="2:35" ht="12.75" customHeight="1">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row>
    <row r="848" spans="2:35" ht="12.75" customHeight="1">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row>
    <row r="849" spans="2:35" ht="12.75" customHeight="1">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row>
    <row r="850" spans="2:35" ht="12.75" customHeight="1">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row>
    <row r="851" spans="2:35" ht="12.75" customHeight="1">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row>
    <row r="852" spans="2:35" ht="12.75" customHeight="1">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row>
    <row r="853" spans="2:35" ht="12.75" customHeight="1">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row>
    <row r="854" spans="2:35" ht="12.75" customHeight="1">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row>
    <row r="855" spans="2:35" ht="12.75" customHeight="1">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row>
    <row r="856" spans="2:35" ht="12.75" customHeight="1">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row>
    <row r="857" spans="2:35" ht="12.75" customHeight="1">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row>
    <row r="858" spans="2:35" ht="12.75" customHeight="1">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row>
    <row r="859" spans="2:35" ht="12.75" customHeight="1">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row>
    <row r="860" spans="2:35" ht="12.75" customHeight="1">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row>
    <row r="861" spans="2:35" ht="12.75" customHeight="1">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row>
    <row r="862" spans="2:35" ht="12.75" customHeight="1">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row>
    <row r="863" spans="2:35" ht="12.75" customHeight="1">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row>
    <row r="864" spans="2:35" ht="12.75" customHeight="1">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row>
    <row r="865" spans="2:35" ht="12.75" customHeight="1">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row>
    <row r="866" spans="2:35" ht="12.75" customHeight="1">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row>
    <row r="867" spans="2:35" ht="12.75" customHeight="1">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row>
    <row r="868" spans="2:35" ht="12.75" customHeight="1">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row>
    <row r="869" spans="2:35" ht="12.75" customHeight="1">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row>
    <row r="870" spans="2:35" ht="12.75" customHeight="1">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row>
    <row r="871" spans="2:35" ht="12.75" customHeight="1">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row>
    <row r="872" spans="2:35" ht="12.75" customHeight="1">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row>
    <row r="873" spans="2:35" ht="12.75" customHeight="1">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row>
    <row r="874" spans="2:35" ht="12.75" customHeight="1">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row>
    <row r="875" spans="2:35" ht="12.75" customHeight="1">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row>
    <row r="876" spans="2:35" ht="12.75" customHeight="1">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row>
    <row r="877" spans="2:35" ht="12.75" customHeight="1">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row>
    <row r="878" spans="2:35" ht="12.75" customHeight="1">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row>
    <row r="879" spans="2:35" ht="12.75" customHeight="1">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row>
    <row r="880" spans="2:35" ht="12.75" customHeight="1">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row>
    <row r="881" spans="2:35" ht="12.75" customHeight="1">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row>
    <row r="882" spans="2:35" ht="12.75" customHeight="1">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row>
    <row r="883" spans="2:35" ht="12.75" customHeight="1">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row>
    <row r="884" spans="2:35" ht="12.75" customHeight="1">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row>
    <row r="885" spans="2:35" ht="12.75" customHeight="1">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row>
    <row r="886" spans="2:35" ht="12.75" customHeight="1">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row>
    <row r="887" spans="2:35" ht="12.75" customHeight="1">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row>
    <row r="888" spans="2:35" ht="12.75" customHeight="1">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row>
    <row r="889" spans="2:35" ht="12.75" customHeight="1">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row>
    <row r="890" spans="2:35" ht="12.75" customHeight="1">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row>
    <row r="891" spans="2:35" ht="12.75" customHeight="1">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row>
    <row r="892" spans="2:35" ht="12.75" customHeight="1">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row>
    <row r="893" spans="2:35" ht="12.75" customHeight="1">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row>
    <row r="894" spans="2:35" ht="12.75" customHeight="1">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row>
    <row r="895" spans="2:35" ht="12.75" customHeight="1">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row>
    <row r="896" spans="2:35" ht="12.75" customHeight="1">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row>
    <row r="897" spans="2:35" ht="12.75" customHeight="1">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row>
    <row r="898" spans="2:35" ht="12.75" customHeight="1">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row>
    <row r="899" spans="2:35" ht="12.75" customHeight="1">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row>
    <row r="900" spans="2:35" ht="12.75" customHeight="1">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row>
    <row r="901" spans="2:35" ht="12.75" customHeight="1">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row>
    <row r="902" spans="2:35" ht="12.75" customHeight="1">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row>
    <row r="903" spans="2:35" ht="12.75" customHeight="1">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row>
    <row r="904" spans="2:35" ht="12.75" customHeight="1">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row>
    <row r="905" spans="2:35" ht="12.75" customHeight="1">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row>
    <row r="906" spans="2:35" ht="12.75" customHeight="1">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row>
    <row r="907" spans="2:35" ht="12.75" customHeight="1">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row>
    <row r="908" spans="2:35" ht="12.75" customHeight="1">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row>
    <row r="909" spans="2:35" ht="12.75" customHeight="1">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row>
    <row r="910" spans="2:35" ht="12.75" customHeight="1">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row>
    <row r="911" spans="2:35" ht="12.75" customHeight="1">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row>
    <row r="912" spans="2:35" ht="12.75" customHeight="1">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row>
    <row r="913" spans="2:35" ht="12.75" customHeight="1">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row>
    <row r="914" spans="2:35" ht="12.75" customHeight="1">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row>
    <row r="915" spans="2:35" ht="12.75" customHeight="1">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c r="AG915" s="28"/>
      <c r="AH915" s="28"/>
      <c r="AI915" s="28"/>
    </row>
    <row r="916" spans="2:35" ht="12.75" customHeight="1">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c r="AG916" s="28"/>
      <c r="AH916" s="28"/>
      <c r="AI916" s="28"/>
    </row>
    <row r="917" spans="2:35" ht="12.75" customHeight="1">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c r="AG917" s="28"/>
      <c r="AH917" s="28"/>
      <c r="AI917" s="28"/>
    </row>
    <row r="918" spans="2:35" ht="12.75" customHeight="1">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c r="AG918" s="28"/>
      <c r="AH918" s="28"/>
      <c r="AI918" s="28"/>
    </row>
    <row r="919" spans="2:35" ht="12.75" customHeight="1">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c r="AG919" s="28"/>
      <c r="AH919" s="28"/>
      <c r="AI919" s="28"/>
    </row>
    <row r="920" spans="2:35" ht="12.75" customHeight="1">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c r="AG920" s="28"/>
      <c r="AH920" s="28"/>
      <c r="AI920" s="28"/>
    </row>
    <row r="921" spans="2:35" ht="12.75" customHeight="1">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c r="AG921" s="28"/>
      <c r="AH921" s="28"/>
      <c r="AI921" s="28"/>
    </row>
    <row r="922" spans="2:35" ht="12.75" customHeight="1">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c r="AG922" s="28"/>
      <c r="AH922" s="28"/>
      <c r="AI922" s="28"/>
    </row>
    <row r="923" spans="2:35" ht="12.75" customHeight="1">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c r="AG923" s="28"/>
      <c r="AH923" s="28"/>
      <c r="AI923" s="28"/>
    </row>
    <row r="924" spans="2:35" ht="12.75" customHeight="1">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c r="AG924" s="28"/>
      <c r="AH924" s="28"/>
      <c r="AI924" s="28"/>
    </row>
    <row r="925" spans="2:35" ht="12.75" customHeight="1">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c r="AG925" s="28"/>
      <c r="AH925" s="28"/>
      <c r="AI925" s="28"/>
    </row>
    <row r="926" spans="2:35" ht="12.75" customHeight="1">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c r="AG926" s="28"/>
      <c r="AH926" s="28"/>
      <c r="AI926" s="28"/>
    </row>
    <row r="927" spans="2:35" ht="12.75" customHeight="1">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c r="AG927" s="28"/>
      <c r="AH927" s="28"/>
      <c r="AI927" s="28"/>
    </row>
    <row r="928" spans="2:35" ht="12.75" customHeight="1">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c r="AG928" s="28"/>
      <c r="AH928" s="28"/>
      <c r="AI928" s="28"/>
    </row>
    <row r="929" spans="2:35" ht="12.75" customHeight="1">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c r="AG929" s="28"/>
      <c r="AH929" s="28"/>
      <c r="AI929" s="28"/>
    </row>
    <row r="930" spans="2:35" ht="12.75" customHeight="1">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c r="AG930" s="28"/>
      <c r="AH930" s="28"/>
      <c r="AI930" s="28"/>
    </row>
    <row r="931" spans="2:35" ht="12.75" customHeight="1">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c r="AG931" s="28"/>
      <c r="AH931" s="28"/>
      <c r="AI931" s="28"/>
    </row>
    <row r="932" spans="2:35" ht="12.75" customHeight="1">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c r="AG932" s="28"/>
      <c r="AH932" s="28"/>
      <c r="AI932" s="28"/>
    </row>
    <row r="933" spans="2:35" ht="12.75" customHeight="1">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c r="AG933" s="28"/>
      <c r="AH933" s="28"/>
      <c r="AI933" s="28"/>
    </row>
    <row r="934" spans="2:35" ht="12.75" customHeight="1">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c r="AG934" s="28"/>
      <c r="AH934" s="28"/>
      <c r="AI934" s="28"/>
    </row>
    <row r="935" spans="2:35" ht="12.75" customHeight="1">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c r="AG935" s="28"/>
      <c r="AH935" s="28"/>
      <c r="AI935" s="28"/>
    </row>
    <row r="936" spans="2:35" ht="12.75" customHeight="1">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c r="AG936" s="28"/>
      <c r="AH936" s="28"/>
      <c r="AI936" s="28"/>
    </row>
    <row r="937" spans="2:35" ht="12.75" customHeight="1">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c r="AG937" s="28"/>
      <c r="AH937" s="28"/>
      <c r="AI937" s="28"/>
    </row>
    <row r="938" spans="2:35" ht="12.75" customHeight="1">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c r="AG938" s="28"/>
      <c r="AH938" s="28"/>
      <c r="AI938" s="28"/>
    </row>
    <row r="939" spans="2:35" ht="12.75" customHeight="1">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c r="AA939" s="28"/>
      <c r="AB939" s="28"/>
      <c r="AC939" s="28"/>
      <c r="AD939" s="28"/>
      <c r="AE939" s="28"/>
      <c r="AF939" s="28"/>
      <c r="AG939" s="28"/>
      <c r="AH939" s="28"/>
      <c r="AI939" s="28"/>
    </row>
    <row r="940" spans="2:35" ht="12.75" customHeight="1">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c r="AA940" s="28"/>
      <c r="AB940" s="28"/>
      <c r="AC940" s="28"/>
      <c r="AD940" s="28"/>
      <c r="AE940" s="28"/>
      <c r="AF940" s="28"/>
      <c r="AG940" s="28"/>
      <c r="AH940" s="28"/>
      <c r="AI940" s="28"/>
    </row>
    <row r="941" spans="2:35" ht="12.75" customHeight="1">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c r="AA941" s="28"/>
      <c r="AB941" s="28"/>
      <c r="AC941" s="28"/>
      <c r="AD941" s="28"/>
      <c r="AE941" s="28"/>
      <c r="AF941" s="28"/>
      <c r="AG941" s="28"/>
      <c r="AH941" s="28"/>
      <c r="AI941" s="28"/>
    </row>
    <row r="942" spans="2:35" ht="12.75" customHeight="1">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c r="AA942" s="28"/>
      <c r="AB942" s="28"/>
      <c r="AC942" s="28"/>
      <c r="AD942" s="28"/>
      <c r="AE942" s="28"/>
      <c r="AF942" s="28"/>
      <c r="AG942" s="28"/>
      <c r="AH942" s="28"/>
      <c r="AI942" s="28"/>
    </row>
    <row r="943" spans="2:35" ht="12.75" customHeight="1">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c r="AA943" s="28"/>
      <c r="AB943" s="28"/>
      <c r="AC943" s="28"/>
      <c r="AD943" s="28"/>
      <c r="AE943" s="28"/>
      <c r="AF943" s="28"/>
      <c r="AG943" s="28"/>
      <c r="AH943" s="28"/>
      <c r="AI943" s="28"/>
    </row>
    <row r="944" spans="2:35" ht="12.75" customHeight="1">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c r="AA944" s="28"/>
      <c r="AB944" s="28"/>
      <c r="AC944" s="28"/>
      <c r="AD944" s="28"/>
      <c r="AE944" s="28"/>
      <c r="AF944" s="28"/>
      <c r="AG944" s="28"/>
      <c r="AH944" s="28"/>
      <c r="AI944" s="28"/>
    </row>
    <row r="945" spans="2:35" ht="12.75" customHeight="1">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c r="AA945" s="28"/>
      <c r="AB945" s="28"/>
      <c r="AC945" s="28"/>
      <c r="AD945" s="28"/>
      <c r="AE945" s="28"/>
      <c r="AF945" s="28"/>
      <c r="AG945" s="28"/>
      <c r="AH945" s="28"/>
      <c r="AI945" s="28"/>
    </row>
    <row r="946" spans="2:35" ht="12.75" customHeight="1">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c r="AA946" s="28"/>
      <c r="AB946" s="28"/>
      <c r="AC946" s="28"/>
      <c r="AD946" s="28"/>
      <c r="AE946" s="28"/>
      <c r="AF946" s="28"/>
      <c r="AG946" s="28"/>
      <c r="AH946" s="28"/>
      <c r="AI946" s="28"/>
    </row>
    <row r="947" spans="2:35" ht="12.75" customHeight="1">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c r="AA947" s="28"/>
      <c r="AB947" s="28"/>
      <c r="AC947" s="28"/>
      <c r="AD947" s="28"/>
      <c r="AE947" s="28"/>
      <c r="AF947" s="28"/>
      <c r="AG947" s="28"/>
      <c r="AH947" s="28"/>
      <c r="AI947" s="28"/>
    </row>
    <row r="948" spans="2:35" ht="12.75" customHeight="1">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c r="AA948" s="28"/>
      <c r="AB948" s="28"/>
      <c r="AC948" s="28"/>
      <c r="AD948" s="28"/>
      <c r="AE948" s="28"/>
      <c r="AF948" s="28"/>
      <c r="AG948" s="28"/>
      <c r="AH948" s="28"/>
      <c r="AI948" s="28"/>
    </row>
    <row r="949" spans="2:35" ht="12.75" customHeight="1">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c r="AA949" s="28"/>
      <c r="AB949" s="28"/>
      <c r="AC949" s="28"/>
      <c r="AD949" s="28"/>
      <c r="AE949" s="28"/>
      <c r="AF949" s="28"/>
      <c r="AG949" s="28"/>
      <c r="AH949" s="28"/>
      <c r="AI949" s="28"/>
    </row>
    <row r="950" spans="2:35" ht="12.75" customHeight="1">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c r="AA950" s="28"/>
      <c r="AB950" s="28"/>
      <c r="AC950" s="28"/>
      <c r="AD950" s="28"/>
      <c r="AE950" s="28"/>
      <c r="AF950" s="28"/>
      <c r="AG950" s="28"/>
      <c r="AH950" s="28"/>
      <c r="AI950" s="28"/>
    </row>
    <row r="951" spans="2:35" ht="12.75" customHeight="1">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c r="AA951" s="28"/>
      <c r="AB951" s="28"/>
      <c r="AC951" s="28"/>
      <c r="AD951" s="28"/>
      <c r="AE951" s="28"/>
      <c r="AF951" s="28"/>
      <c r="AG951" s="28"/>
      <c r="AH951" s="28"/>
      <c r="AI951" s="28"/>
    </row>
    <row r="952" spans="2:35" ht="12.75" customHeight="1">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c r="AA952" s="28"/>
      <c r="AB952" s="28"/>
      <c r="AC952" s="28"/>
      <c r="AD952" s="28"/>
      <c r="AE952" s="28"/>
      <c r="AF952" s="28"/>
      <c r="AG952" s="28"/>
      <c r="AH952" s="28"/>
      <c r="AI952" s="28"/>
    </row>
    <row r="953" spans="2:35" ht="12.75" customHeight="1">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c r="AA953" s="28"/>
      <c r="AB953" s="28"/>
      <c r="AC953" s="28"/>
      <c r="AD953" s="28"/>
      <c r="AE953" s="28"/>
      <c r="AF953" s="28"/>
      <c r="AG953" s="28"/>
      <c r="AH953" s="28"/>
      <c r="AI953" s="28"/>
    </row>
    <row r="954" spans="2:35" ht="12.75" customHeight="1">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c r="AA954" s="28"/>
      <c r="AB954" s="28"/>
      <c r="AC954" s="28"/>
      <c r="AD954" s="28"/>
      <c r="AE954" s="28"/>
      <c r="AF954" s="28"/>
      <c r="AG954" s="28"/>
      <c r="AH954" s="28"/>
      <c r="AI954" s="28"/>
    </row>
    <row r="955" spans="2:35" ht="12.75" customHeight="1">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c r="AA955" s="28"/>
      <c r="AB955" s="28"/>
      <c r="AC955" s="28"/>
      <c r="AD955" s="28"/>
      <c r="AE955" s="28"/>
      <c r="AF955" s="28"/>
      <c r="AG955" s="28"/>
      <c r="AH955" s="28"/>
      <c r="AI955" s="28"/>
    </row>
    <row r="956" spans="2:35" ht="12.75" customHeight="1">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c r="AA956" s="28"/>
      <c r="AB956" s="28"/>
      <c r="AC956" s="28"/>
      <c r="AD956" s="28"/>
      <c r="AE956" s="28"/>
      <c r="AF956" s="28"/>
      <c r="AG956" s="28"/>
      <c r="AH956" s="28"/>
      <c r="AI956" s="28"/>
    </row>
    <row r="957" spans="2:35" ht="12.75" customHeight="1">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c r="AA957" s="28"/>
      <c r="AB957" s="28"/>
      <c r="AC957" s="28"/>
      <c r="AD957" s="28"/>
      <c r="AE957" s="28"/>
      <c r="AF957" s="28"/>
      <c r="AG957" s="28"/>
      <c r="AH957" s="28"/>
      <c r="AI957" s="28"/>
    </row>
    <row r="958" spans="2:35" ht="12.75" customHeight="1">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c r="AA958" s="28"/>
      <c r="AB958" s="28"/>
      <c r="AC958" s="28"/>
      <c r="AD958" s="28"/>
      <c r="AE958" s="28"/>
      <c r="AF958" s="28"/>
      <c r="AG958" s="28"/>
      <c r="AH958" s="28"/>
      <c r="AI958" s="28"/>
    </row>
    <row r="959" spans="2:35" ht="12.75" customHeight="1">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c r="AA959" s="28"/>
      <c r="AB959" s="28"/>
      <c r="AC959" s="28"/>
      <c r="AD959" s="28"/>
      <c r="AE959" s="28"/>
      <c r="AF959" s="28"/>
      <c r="AG959" s="28"/>
      <c r="AH959" s="28"/>
      <c r="AI959" s="28"/>
    </row>
    <row r="960" spans="2:35" ht="12.75" customHeight="1">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c r="AA960" s="28"/>
      <c r="AB960" s="28"/>
      <c r="AC960" s="28"/>
      <c r="AD960" s="28"/>
      <c r="AE960" s="28"/>
      <c r="AF960" s="28"/>
      <c r="AG960" s="28"/>
      <c r="AH960" s="28"/>
      <c r="AI960" s="28"/>
    </row>
    <row r="961" spans="2:35" ht="12.75" customHeight="1">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c r="AA961" s="28"/>
      <c r="AB961" s="28"/>
      <c r="AC961" s="28"/>
      <c r="AD961" s="28"/>
      <c r="AE961" s="28"/>
      <c r="AF961" s="28"/>
      <c r="AG961" s="28"/>
      <c r="AH961" s="28"/>
      <c r="AI961" s="28"/>
    </row>
    <row r="962" spans="2:35" ht="12.75" customHeight="1">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c r="AA962" s="28"/>
      <c r="AB962" s="28"/>
      <c r="AC962" s="28"/>
      <c r="AD962" s="28"/>
      <c r="AE962" s="28"/>
      <c r="AF962" s="28"/>
      <c r="AG962" s="28"/>
      <c r="AH962" s="28"/>
      <c r="AI962" s="28"/>
    </row>
    <row r="963" spans="2:35" ht="12.75" customHeight="1">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c r="AA963" s="28"/>
      <c r="AB963" s="28"/>
      <c r="AC963" s="28"/>
      <c r="AD963" s="28"/>
      <c r="AE963" s="28"/>
      <c r="AF963" s="28"/>
      <c r="AG963" s="28"/>
      <c r="AH963" s="28"/>
      <c r="AI963" s="28"/>
    </row>
    <row r="964" spans="2:35" ht="12.75" customHeight="1">
      <c r="B964" s="28"/>
      <c r="C964" s="28"/>
      <c r="D964" s="28"/>
      <c r="E964" s="28"/>
      <c r="F964" s="28"/>
      <c r="G964" s="28"/>
      <c r="H964" s="28"/>
      <c r="I964" s="28"/>
      <c r="J964" s="28"/>
      <c r="K964" s="28"/>
      <c r="L964" s="28"/>
      <c r="M964" s="28"/>
      <c r="N964" s="28"/>
      <c r="O964" s="28"/>
      <c r="P964" s="28"/>
      <c r="Q964" s="28"/>
      <c r="R964" s="28"/>
      <c r="S964" s="28"/>
      <c r="T964" s="28"/>
      <c r="U964" s="28"/>
      <c r="V964" s="28"/>
      <c r="W964" s="28"/>
      <c r="X964" s="28"/>
      <c r="Y964" s="28"/>
      <c r="Z964" s="28"/>
      <c r="AA964" s="28"/>
      <c r="AB964" s="28"/>
      <c r="AC964" s="28"/>
      <c r="AD964" s="28"/>
      <c r="AE964" s="28"/>
      <c r="AF964" s="28"/>
      <c r="AG964" s="28"/>
      <c r="AH964" s="28"/>
      <c r="AI964" s="28"/>
    </row>
    <row r="965" spans="2:35" ht="12.75" customHeight="1">
      <c r="B965" s="28"/>
      <c r="C965" s="28"/>
      <c r="D965" s="28"/>
      <c r="E965" s="28"/>
      <c r="F965" s="28"/>
      <c r="G965" s="28"/>
      <c r="H965" s="28"/>
      <c r="I965" s="28"/>
      <c r="J965" s="28"/>
      <c r="K965" s="28"/>
      <c r="L965" s="28"/>
      <c r="M965" s="28"/>
      <c r="N965" s="28"/>
      <c r="O965" s="28"/>
      <c r="P965" s="28"/>
      <c r="Q965" s="28"/>
      <c r="R965" s="28"/>
      <c r="S965" s="28"/>
      <c r="T965" s="28"/>
      <c r="U965" s="28"/>
      <c r="V965" s="28"/>
      <c r="W965" s="28"/>
      <c r="X965" s="28"/>
      <c r="Y965" s="28"/>
      <c r="Z965" s="28"/>
      <c r="AA965" s="28"/>
      <c r="AB965" s="28"/>
      <c r="AC965" s="28"/>
      <c r="AD965" s="28"/>
      <c r="AE965" s="28"/>
      <c r="AF965" s="28"/>
      <c r="AG965" s="28"/>
      <c r="AH965" s="28"/>
      <c r="AI965" s="28"/>
    </row>
    <row r="966" spans="2:35" ht="12.75" customHeight="1">
      <c r="B966" s="28"/>
      <c r="C966" s="28"/>
      <c r="D966" s="28"/>
      <c r="E966" s="28"/>
      <c r="F966" s="28"/>
      <c r="G966" s="28"/>
      <c r="H966" s="28"/>
      <c r="I966" s="28"/>
      <c r="J966" s="28"/>
      <c r="K966" s="28"/>
      <c r="L966" s="28"/>
      <c r="M966" s="28"/>
      <c r="N966" s="28"/>
      <c r="O966" s="28"/>
      <c r="P966" s="28"/>
      <c r="Q966" s="28"/>
      <c r="R966" s="28"/>
      <c r="S966" s="28"/>
      <c r="T966" s="28"/>
      <c r="U966" s="28"/>
      <c r="V966" s="28"/>
      <c r="W966" s="28"/>
      <c r="X966" s="28"/>
      <c r="Y966" s="28"/>
      <c r="Z966" s="28"/>
      <c r="AA966" s="28"/>
      <c r="AB966" s="28"/>
      <c r="AC966" s="28"/>
      <c r="AD966" s="28"/>
      <c r="AE966" s="28"/>
      <c r="AF966" s="28"/>
      <c r="AG966" s="28"/>
      <c r="AH966" s="28"/>
      <c r="AI966" s="28"/>
    </row>
    <row r="967" spans="2:35" ht="12.75" customHeight="1">
      <c r="B967" s="28"/>
      <c r="C967" s="28"/>
      <c r="D967" s="28"/>
      <c r="E967" s="28"/>
      <c r="F967" s="28"/>
      <c r="G967" s="28"/>
      <c r="H967" s="28"/>
      <c r="I967" s="28"/>
      <c r="J967" s="28"/>
      <c r="K967" s="28"/>
      <c r="L967" s="28"/>
      <c r="M967" s="28"/>
      <c r="N967" s="28"/>
      <c r="O967" s="28"/>
      <c r="P967" s="28"/>
      <c r="Q967" s="28"/>
      <c r="R967" s="28"/>
      <c r="S967" s="28"/>
      <c r="T967" s="28"/>
      <c r="U967" s="28"/>
      <c r="V967" s="28"/>
      <c r="W967" s="28"/>
      <c r="X967" s="28"/>
      <c r="Y967" s="28"/>
      <c r="Z967" s="28"/>
      <c r="AA967" s="28"/>
      <c r="AB967" s="28"/>
      <c r="AC967" s="28"/>
      <c r="AD967" s="28"/>
      <c r="AE967" s="28"/>
      <c r="AF967" s="28"/>
      <c r="AG967" s="28"/>
      <c r="AH967" s="28"/>
      <c r="AI967" s="28"/>
    </row>
    <row r="968" spans="2:35" ht="12.75" customHeight="1">
      <c r="B968" s="28"/>
      <c r="C968" s="28"/>
      <c r="D968" s="28"/>
      <c r="E968" s="28"/>
      <c r="F968" s="28"/>
      <c r="G968" s="28"/>
      <c r="H968" s="28"/>
      <c r="I968" s="28"/>
      <c r="J968" s="28"/>
      <c r="K968" s="28"/>
      <c r="L968" s="28"/>
      <c r="M968" s="28"/>
      <c r="N968" s="28"/>
      <c r="O968" s="28"/>
      <c r="P968" s="28"/>
      <c r="Q968" s="28"/>
      <c r="R968" s="28"/>
      <c r="S968" s="28"/>
      <c r="T968" s="28"/>
      <c r="U968" s="28"/>
      <c r="V968" s="28"/>
      <c r="W968" s="28"/>
      <c r="X968" s="28"/>
      <c r="Y968" s="28"/>
      <c r="Z968" s="28"/>
      <c r="AA968" s="28"/>
      <c r="AB968" s="28"/>
      <c r="AC968" s="28"/>
      <c r="AD968" s="28"/>
      <c r="AE968" s="28"/>
      <c r="AF968" s="28"/>
      <c r="AG968" s="28"/>
      <c r="AH968" s="28"/>
      <c r="AI968" s="28"/>
    </row>
    <row r="969" spans="2:35" ht="12.75" customHeight="1">
      <c r="B969" s="28"/>
      <c r="C969" s="28"/>
      <c r="D969" s="28"/>
      <c r="E969" s="28"/>
      <c r="F969" s="28"/>
      <c r="G969" s="28"/>
      <c r="H969" s="28"/>
      <c r="I969" s="28"/>
      <c r="J969" s="28"/>
      <c r="K969" s="28"/>
      <c r="L969" s="28"/>
      <c r="M969" s="28"/>
      <c r="N969" s="28"/>
      <c r="O969" s="28"/>
      <c r="P969" s="28"/>
      <c r="Q969" s="28"/>
      <c r="R969" s="28"/>
      <c r="S969" s="28"/>
      <c r="T969" s="28"/>
      <c r="U969" s="28"/>
      <c r="V969" s="28"/>
      <c r="W969" s="28"/>
      <c r="X969" s="28"/>
      <c r="Y969" s="28"/>
      <c r="Z969" s="28"/>
      <c r="AA969" s="28"/>
      <c r="AB969" s="28"/>
      <c r="AC969" s="28"/>
      <c r="AD969" s="28"/>
      <c r="AE969" s="28"/>
      <c r="AF969" s="28"/>
      <c r="AG969" s="28"/>
      <c r="AH969" s="28"/>
      <c r="AI969" s="28"/>
    </row>
    <row r="970" spans="2:35" ht="12.75" customHeight="1">
      <c r="B970" s="28"/>
      <c r="C970" s="28"/>
      <c r="D970" s="28"/>
      <c r="E970" s="28"/>
      <c r="F970" s="28"/>
      <c r="G970" s="28"/>
      <c r="H970" s="28"/>
      <c r="I970" s="28"/>
      <c r="J970" s="28"/>
      <c r="K970" s="28"/>
      <c r="L970" s="28"/>
      <c r="M970" s="28"/>
      <c r="N970" s="28"/>
      <c r="O970" s="28"/>
      <c r="P970" s="28"/>
      <c r="Q970" s="28"/>
      <c r="R970" s="28"/>
      <c r="S970" s="28"/>
      <c r="T970" s="28"/>
      <c r="U970" s="28"/>
      <c r="V970" s="28"/>
      <c r="W970" s="28"/>
      <c r="X970" s="28"/>
      <c r="Y970" s="28"/>
      <c r="Z970" s="28"/>
      <c r="AA970" s="28"/>
      <c r="AB970" s="28"/>
      <c r="AC970" s="28"/>
      <c r="AD970" s="28"/>
      <c r="AE970" s="28"/>
      <c r="AF970" s="28"/>
      <c r="AG970" s="28"/>
      <c r="AH970" s="28"/>
      <c r="AI970" s="28"/>
    </row>
    <row r="971" spans="2:35" ht="12.75" customHeight="1">
      <c r="B971" s="28"/>
      <c r="C971" s="28"/>
      <c r="D971" s="28"/>
      <c r="E971" s="28"/>
      <c r="F971" s="28"/>
      <c r="G971" s="28"/>
      <c r="H971" s="28"/>
      <c r="I971" s="28"/>
      <c r="J971" s="28"/>
      <c r="K971" s="28"/>
      <c r="L971" s="28"/>
      <c r="M971" s="28"/>
      <c r="N971" s="28"/>
      <c r="O971" s="28"/>
      <c r="P971" s="28"/>
      <c r="Q971" s="28"/>
      <c r="R971" s="28"/>
      <c r="S971" s="28"/>
      <c r="T971" s="28"/>
      <c r="U971" s="28"/>
      <c r="V971" s="28"/>
      <c r="W971" s="28"/>
      <c r="X971" s="28"/>
      <c r="Y971" s="28"/>
      <c r="Z971" s="28"/>
      <c r="AA971" s="28"/>
      <c r="AB971" s="28"/>
      <c r="AC971" s="28"/>
      <c r="AD971" s="28"/>
      <c r="AE971" s="28"/>
      <c r="AF971" s="28"/>
      <c r="AG971" s="28"/>
      <c r="AH971" s="28"/>
      <c r="AI971" s="28"/>
    </row>
    <row r="972" spans="2:35" ht="12.75" customHeight="1">
      <c r="B972" s="28"/>
      <c r="C972" s="28"/>
      <c r="D972" s="28"/>
      <c r="E972" s="28"/>
      <c r="F972" s="28"/>
      <c r="G972" s="28"/>
      <c r="H972" s="28"/>
      <c r="I972" s="28"/>
      <c r="J972" s="28"/>
      <c r="K972" s="28"/>
      <c r="L972" s="28"/>
      <c r="M972" s="28"/>
      <c r="N972" s="28"/>
      <c r="O972" s="28"/>
      <c r="P972" s="28"/>
      <c r="Q972" s="28"/>
      <c r="R972" s="28"/>
      <c r="S972" s="28"/>
      <c r="T972" s="28"/>
      <c r="U972" s="28"/>
      <c r="V972" s="28"/>
      <c r="W972" s="28"/>
      <c r="X972" s="28"/>
      <c r="Y972" s="28"/>
      <c r="Z972" s="28"/>
      <c r="AA972" s="28"/>
      <c r="AB972" s="28"/>
      <c r="AC972" s="28"/>
      <c r="AD972" s="28"/>
      <c r="AE972" s="28"/>
      <c r="AF972" s="28"/>
      <c r="AG972" s="28"/>
      <c r="AH972" s="28"/>
      <c r="AI972" s="28"/>
    </row>
    <row r="973" spans="2:35" ht="12.75" customHeight="1">
      <c r="B973" s="28"/>
      <c r="C973" s="28"/>
      <c r="D973" s="28"/>
      <c r="E973" s="28"/>
      <c r="F973" s="28"/>
      <c r="G973" s="28"/>
      <c r="H973" s="28"/>
      <c r="I973" s="28"/>
      <c r="J973" s="28"/>
      <c r="K973" s="28"/>
      <c r="L973" s="28"/>
      <c r="M973" s="28"/>
      <c r="N973" s="28"/>
      <c r="O973" s="28"/>
      <c r="P973" s="28"/>
      <c r="Q973" s="28"/>
      <c r="R973" s="28"/>
      <c r="S973" s="28"/>
      <c r="T973" s="28"/>
      <c r="U973" s="28"/>
      <c r="V973" s="28"/>
      <c r="W973" s="28"/>
      <c r="X973" s="28"/>
      <c r="Y973" s="28"/>
      <c r="Z973" s="28"/>
      <c r="AA973" s="28"/>
      <c r="AB973" s="28"/>
      <c r="AC973" s="28"/>
      <c r="AD973" s="28"/>
      <c r="AE973" s="28"/>
      <c r="AF973" s="28"/>
      <c r="AG973" s="28"/>
      <c r="AH973" s="28"/>
      <c r="AI973" s="28"/>
    </row>
    <row r="974" spans="2:35" ht="12.75" customHeight="1">
      <c r="B974" s="28"/>
      <c r="C974" s="28"/>
      <c r="D974" s="28"/>
      <c r="E974" s="28"/>
      <c r="F974" s="28"/>
      <c r="G974" s="28"/>
      <c r="H974" s="28"/>
      <c r="I974" s="28"/>
      <c r="J974" s="28"/>
      <c r="K974" s="28"/>
      <c r="L974" s="28"/>
      <c r="M974" s="28"/>
      <c r="N974" s="28"/>
      <c r="O974" s="28"/>
      <c r="P974" s="28"/>
      <c r="Q974" s="28"/>
      <c r="R974" s="28"/>
      <c r="S974" s="28"/>
      <c r="T974" s="28"/>
      <c r="U974" s="28"/>
      <c r="V974" s="28"/>
      <c r="W974" s="28"/>
      <c r="X974" s="28"/>
      <c r="Y974" s="28"/>
      <c r="Z974" s="28"/>
      <c r="AA974" s="28"/>
      <c r="AB974" s="28"/>
      <c r="AC974" s="28"/>
      <c r="AD974" s="28"/>
      <c r="AE974" s="28"/>
      <c r="AF974" s="28"/>
      <c r="AG974" s="28"/>
      <c r="AH974" s="28"/>
      <c r="AI974" s="28"/>
    </row>
    <row r="975" spans="2:35" ht="12.75" customHeight="1">
      <c r="B975" s="28"/>
      <c r="C975" s="28"/>
      <c r="D975" s="28"/>
      <c r="E975" s="28"/>
      <c r="F975" s="28"/>
      <c r="G975" s="28"/>
      <c r="H975" s="28"/>
      <c r="I975" s="28"/>
      <c r="J975" s="28"/>
      <c r="K975" s="28"/>
      <c r="L975" s="28"/>
      <c r="M975" s="28"/>
      <c r="N975" s="28"/>
      <c r="O975" s="28"/>
      <c r="P975" s="28"/>
      <c r="Q975" s="28"/>
      <c r="R975" s="28"/>
      <c r="S975" s="28"/>
      <c r="T975" s="28"/>
      <c r="U975" s="28"/>
      <c r="V975" s="28"/>
      <c r="W975" s="28"/>
      <c r="X975" s="28"/>
      <c r="Y975" s="28"/>
      <c r="Z975" s="28"/>
      <c r="AA975" s="28"/>
      <c r="AB975" s="28"/>
      <c r="AC975" s="28"/>
      <c r="AD975" s="28"/>
      <c r="AE975" s="28"/>
      <c r="AF975" s="28"/>
      <c r="AG975" s="28"/>
      <c r="AH975" s="28"/>
      <c r="AI975" s="28"/>
    </row>
    <row r="976" spans="2:35" ht="12.75" customHeight="1">
      <c r="B976" s="28"/>
      <c r="C976" s="28"/>
      <c r="D976" s="28"/>
      <c r="E976" s="28"/>
      <c r="F976" s="28"/>
      <c r="G976" s="28"/>
      <c r="H976" s="28"/>
      <c r="I976" s="28"/>
      <c r="J976" s="28"/>
      <c r="K976" s="28"/>
      <c r="L976" s="28"/>
      <c r="M976" s="28"/>
      <c r="N976" s="28"/>
      <c r="O976" s="28"/>
      <c r="P976" s="28"/>
      <c r="Q976" s="28"/>
      <c r="R976" s="28"/>
      <c r="S976" s="28"/>
      <c r="T976" s="28"/>
      <c r="U976" s="28"/>
      <c r="V976" s="28"/>
      <c r="W976" s="28"/>
      <c r="X976" s="28"/>
      <c r="Y976" s="28"/>
      <c r="Z976" s="28"/>
      <c r="AA976" s="28"/>
      <c r="AB976" s="28"/>
      <c r="AC976" s="28"/>
      <c r="AD976" s="28"/>
      <c r="AE976" s="28"/>
      <c r="AF976" s="28"/>
      <c r="AG976" s="28"/>
      <c r="AH976" s="28"/>
      <c r="AI976" s="28"/>
    </row>
    <row r="977" spans="2:35" ht="12.75" customHeight="1">
      <c r="B977" s="28"/>
      <c r="C977" s="28"/>
      <c r="D977" s="28"/>
      <c r="E977" s="28"/>
      <c r="F977" s="28"/>
      <c r="G977" s="28"/>
      <c r="H977" s="28"/>
      <c r="I977" s="28"/>
      <c r="J977" s="28"/>
      <c r="K977" s="28"/>
      <c r="L977" s="28"/>
      <c r="M977" s="28"/>
      <c r="N977" s="28"/>
      <c r="O977" s="28"/>
      <c r="P977" s="28"/>
      <c r="Q977" s="28"/>
      <c r="R977" s="28"/>
      <c r="S977" s="28"/>
      <c r="T977" s="28"/>
      <c r="U977" s="28"/>
      <c r="V977" s="28"/>
      <c r="W977" s="28"/>
      <c r="X977" s="28"/>
      <c r="Y977" s="28"/>
      <c r="Z977" s="28"/>
      <c r="AA977" s="28"/>
      <c r="AB977" s="28"/>
      <c r="AC977" s="28"/>
      <c r="AD977" s="28"/>
      <c r="AE977" s="28"/>
      <c r="AF977" s="28"/>
      <c r="AG977" s="28"/>
      <c r="AH977" s="28"/>
      <c r="AI977" s="28"/>
    </row>
    <row r="978" spans="2:35" ht="12.75" customHeight="1">
      <c r="B978" s="28"/>
      <c r="C978" s="28"/>
      <c r="D978" s="28"/>
      <c r="E978" s="28"/>
      <c r="F978" s="28"/>
      <c r="G978" s="28"/>
      <c r="H978" s="28"/>
      <c r="I978" s="28"/>
      <c r="J978" s="28"/>
      <c r="K978" s="28"/>
      <c r="L978" s="28"/>
      <c r="M978" s="28"/>
      <c r="N978" s="28"/>
      <c r="O978" s="28"/>
      <c r="P978" s="28"/>
      <c r="Q978" s="28"/>
      <c r="R978" s="28"/>
      <c r="S978" s="28"/>
      <c r="T978" s="28"/>
      <c r="U978" s="28"/>
      <c r="V978" s="28"/>
      <c r="W978" s="28"/>
      <c r="X978" s="28"/>
      <c r="Y978" s="28"/>
      <c r="Z978" s="28"/>
      <c r="AA978" s="28"/>
      <c r="AB978" s="28"/>
      <c r="AC978" s="28"/>
      <c r="AD978" s="28"/>
      <c r="AE978" s="28"/>
      <c r="AF978" s="28"/>
      <c r="AG978" s="28"/>
      <c r="AH978" s="28"/>
      <c r="AI978" s="28"/>
    </row>
    <row r="979" spans="2:35" ht="12.75" customHeight="1">
      <c r="B979" s="28"/>
      <c r="C979" s="28"/>
      <c r="D979" s="28"/>
      <c r="E979" s="28"/>
      <c r="F979" s="28"/>
      <c r="G979" s="28"/>
      <c r="H979" s="28"/>
      <c r="I979" s="28"/>
      <c r="J979" s="28"/>
      <c r="K979" s="28"/>
      <c r="L979" s="28"/>
      <c r="M979" s="28"/>
      <c r="N979" s="28"/>
      <c r="O979" s="28"/>
      <c r="P979" s="28"/>
      <c r="Q979" s="28"/>
      <c r="R979" s="28"/>
      <c r="S979" s="28"/>
      <c r="T979" s="28"/>
      <c r="U979" s="28"/>
      <c r="V979" s="28"/>
      <c r="W979" s="28"/>
      <c r="X979" s="28"/>
      <c r="Y979" s="28"/>
      <c r="Z979" s="28"/>
      <c r="AA979" s="28"/>
      <c r="AB979" s="28"/>
      <c r="AC979" s="28"/>
      <c r="AD979" s="28"/>
      <c r="AE979" s="28"/>
      <c r="AF979" s="28"/>
      <c r="AG979" s="28"/>
      <c r="AH979" s="28"/>
      <c r="AI979" s="28"/>
    </row>
    <row r="980" spans="2:35" ht="12.75" customHeight="1">
      <c r="B980" s="28"/>
      <c r="C980" s="28"/>
      <c r="D980" s="28"/>
      <c r="E980" s="28"/>
      <c r="F980" s="28"/>
      <c r="G980" s="28"/>
      <c r="H980" s="28"/>
      <c r="I980" s="28"/>
      <c r="J980" s="28"/>
      <c r="K980" s="28"/>
      <c r="L980" s="28"/>
      <c r="M980" s="28"/>
      <c r="N980" s="28"/>
      <c r="O980" s="28"/>
      <c r="P980" s="28"/>
      <c r="Q980" s="28"/>
      <c r="R980" s="28"/>
      <c r="S980" s="28"/>
      <c r="T980" s="28"/>
      <c r="U980" s="28"/>
      <c r="V980" s="28"/>
      <c r="W980" s="28"/>
      <c r="X980" s="28"/>
      <c r="Y980" s="28"/>
      <c r="Z980" s="28"/>
      <c r="AA980" s="28"/>
      <c r="AB980" s="28"/>
      <c r="AC980" s="28"/>
      <c r="AD980" s="28"/>
      <c r="AE980" s="28"/>
      <c r="AF980" s="28"/>
      <c r="AG980" s="28"/>
      <c r="AH980" s="28"/>
      <c r="AI980" s="28"/>
    </row>
    <row r="981" spans="2:35" ht="12.75" customHeight="1">
      <c r="B981" s="28"/>
      <c r="C981" s="28"/>
      <c r="D981" s="28"/>
      <c r="E981" s="28"/>
      <c r="F981" s="28"/>
      <c r="G981" s="28"/>
      <c r="H981" s="28"/>
      <c r="I981" s="28"/>
      <c r="J981" s="28"/>
      <c r="K981" s="28"/>
      <c r="L981" s="28"/>
      <c r="M981" s="28"/>
      <c r="N981" s="28"/>
      <c r="O981" s="28"/>
      <c r="P981" s="28"/>
      <c r="Q981" s="28"/>
      <c r="R981" s="28"/>
      <c r="S981" s="28"/>
      <c r="T981" s="28"/>
      <c r="U981" s="28"/>
      <c r="V981" s="28"/>
      <c r="W981" s="28"/>
      <c r="X981" s="28"/>
      <c r="Y981" s="28"/>
      <c r="Z981" s="28"/>
      <c r="AA981" s="28"/>
      <c r="AB981" s="28"/>
      <c r="AC981" s="28"/>
      <c r="AD981" s="28"/>
      <c r="AE981" s="28"/>
      <c r="AF981" s="28"/>
      <c r="AG981" s="28"/>
      <c r="AH981" s="28"/>
      <c r="AI981" s="28"/>
    </row>
    <row r="982" spans="2:35" ht="12.75" customHeight="1">
      <c r="B982" s="28"/>
      <c r="C982" s="28"/>
      <c r="D982" s="28"/>
      <c r="E982" s="28"/>
      <c r="F982" s="28"/>
      <c r="G982" s="28"/>
      <c r="H982" s="28"/>
      <c r="I982" s="28"/>
      <c r="J982" s="28"/>
      <c r="K982" s="28"/>
      <c r="L982" s="28"/>
      <c r="M982" s="28"/>
      <c r="N982" s="28"/>
      <c r="O982" s="28"/>
      <c r="P982" s="28"/>
      <c r="Q982" s="28"/>
      <c r="R982" s="28"/>
      <c r="S982" s="28"/>
      <c r="T982" s="28"/>
      <c r="U982" s="28"/>
      <c r="V982" s="28"/>
      <c r="W982" s="28"/>
      <c r="X982" s="28"/>
      <c r="Y982" s="28"/>
      <c r="Z982" s="28"/>
      <c r="AA982" s="28"/>
      <c r="AB982" s="28"/>
      <c r="AC982" s="28"/>
      <c r="AD982" s="28"/>
      <c r="AE982" s="28"/>
      <c r="AF982" s="28"/>
      <c r="AG982" s="28"/>
      <c r="AH982" s="28"/>
      <c r="AI982" s="28"/>
    </row>
    <row r="983" spans="2:35" ht="12.75" customHeight="1">
      <c r="B983" s="28"/>
      <c r="C983" s="28"/>
      <c r="D983" s="28"/>
      <c r="E983" s="28"/>
      <c r="F983" s="28"/>
      <c r="G983" s="28"/>
      <c r="H983" s="28"/>
      <c r="I983" s="28"/>
      <c r="J983" s="28"/>
      <c r="K983" s="28"/>
      <c r="L983" s="28"/>
      <c r="M983" s="28"/>
      <c r="N983" s="28"/>
      <c r="O983" s="28"/>
      <c r="P983" s="28"/>
      <c r="Q983" s="28"/>
      <c r="R983" s="28"/>
      <c r="S983" s="28"/>
      <c r="T983" s="28"/>
      <c r="U983" s="28"/>
      <c r="V983" s="28"/>
      <c r="W983" s="28"/>
      <c r="X983" s="28"/>
      <c r="Y983" s="28"/>
      <c r="Z983" s="28"/>
      <c r="AA983" s="28"/>
      <c r="AB983" s="28"/>
      <c r="AC983" s="28"/>
      <c r="AD983" s="28"/>
      <c r="AE983" s="28"/>
      <c r="AF983" s="28"/>
      <c r="AG983" s="28"/>
      <c r="AH983" s="28"/>
      <c r="AI983" s="28"/>
    </row>
    <row r="984" spans="2:35" ht="12.75" customHeight="1">
      <c r="B984" s="28"/>
      <c r="C984" s="28"/>
      <c r="D984" s="28"/>
      <c r="E984" s="28"/>
      <c r="F984" s="28"/>
      <c r="G984" s="28"/>
      <c r="H984" s="28"/>
      <c r="I984" s="28"/>
      <c r="J984" s="28"/>
      <c r="K984" s="28"/>
      <c r="L984" s="28"/>
      <c r="M984" s="28"/>
      <c r="N984" s="28"/>
      <c r="O984" s="28"/>
      <c r="P984" s="28"/>
      <c r="Q984" s="28"/>
      <c r="R984" s="28"/>
      <c r="S984" s="28"/>
      <c r="T984" s="28"/>
      <c r="U984" s="28"/>
      <c r="V984" s="28"/>
      <c r="W984" s="28"/>
      <c r="X984" s="28"/>
      <c r="Y984" s="28"/>
      <c r="Z984" s="28"/>
      <c r="AA984" s="28"/>
      <c r="AB984" s="28"/>
      <c r="AC984" s="28"/>
      <c r="AD984" s="28"/>
      <c r="AE984" s="28"/>
      <c r="AF984" s="28"/>
      <c r="AG984" s="28"/>
      <c r="AH984" s="28"/>
      <c r="AI984" s="28"/>
    </row>
    <row r="985" spans="2:35" ht="12.75" customHeight="1">
      <c r="B985" s="28"/>
      <c r="C985" s="28"/>
      <c r="D985" s="28"/>
      <c r="E985" s="28"/>
      <c r="F985" s="28"/>
      <c r="G985" s="28"/>
      <c r="H985" s="28"/>
      <c r="I985" s="28"/>
      <c r="J985" s="28"/>
      <c r="K985" s="28"/>
      <c r="L985" s="28"/>
      <c r="M985" s="28"/>
      <c r="N985" s="28"/>
      <c r="O985" s="28"/>
      <c r="P985" s="28"/>
      <c r="Q985" s="28"/>
      <c r="R985" s="28"/>
      <c r="S985" s="28"/>
      <c r="T985" s="28"/>
      <c r="U985" s="28"/>
      <c r="V985" s="28"/>
      <c r="W985" s="28"/>
      <c r="X985" s="28"/>
      <c r="Y985" s="28"/>
      <c r="Z985" s="28"/>
      <c r="AA985" s="28"/>
      <c r="AB985" s="28"/>
      <c r="AC985" s="28"/>
      <c r="AD985" s="28"/>
      <c r="AE985" s="28"/>
      <c r="AF985" s="28"/>
      <c r="AG985" s="28"/>
      <c r="AH985" s="28"/>
      <c r="AI985" s="28"/>
    </row>
    <row r="986" spans="2:35" ht="12.75" customHeight="1">
      <c r="B986" s="28"/>
      <c r="C986" s="28"/>
      <c r="D986" s="28"/>
      <c r="E986" s="28"/>
      <c r="F986" s="28"/>
      <c r="G986" s="28"/>
      <c r="H986" s="28"/>
      <c r="I986" s="28"/>
      <c r="J986" s="28"/>
      <c r="K986" s="28"/>
      <c r="L986" s="28"/>
      <c r="M986" s="28"/>
      <c r="N986" s="28"/>
      <c r="O986" s="28"/>
      <c r="P986" s="28"/>
      <c r="Q986" s="28"/>
      <c r="R986" s="28"/>
      <c r="S986" s="28"/>
      <c r="T986" s="28"/>
      <c r="U986" s="28"/>
      <c r="V986" s="28"/>
      <c r="W986" s="28"/>
      <c r="X986" s="28"/>
      <c r="Y986" s="28"/>
      <c r="Z986" s="28"/>
      <c r="AA986" s="28"/>
      <c r="AB986" s="28"/>
      <c r="AC986" s="28"/>
      <c r="AD986" s="28"/>
      <c r="AE986" s="28"/>
      <c r="AF986" s="28"/>
      <c r="AG986" s="28"/>
      <c r="AH986" s="28"/>
      <c r="AI986" s="28"/>
    </row>
    <row r="987" spans="2:35" ht="12.75" customHeight="1">
      <c r="B987" s="28"/>
      <c r="C987" s="28"/>
      <c r="D987" s="28"/>
      <c r="E987" s="28"/>
      <c r="F987" s="28"/>
      <c r="G987" s="28"/>
      <c r="H987" s="28"/>
      <c r="I987" s="28"/>
      <c r="J987" s="28"/>
      <c r="K987" s="28"/>
      <c r="L987" s="28"/>
      <c r="M987" s="28"/>
      <c r="N987" s="28"/>
      <c r="O987" s="28"/>
      <c r="P987" s="28"/>
      <c r="Q987" s="28"/>
      <c r="R987" s="28"/>
      <c r="S987" s="28"/>
      <c r="T987" s="28"/>
      <c r="U987" s="28"/>
      <c r="V987" s="28"/>
      <c r="W987" s="28"/>
      <c r="X987" s="28"/>
      <c r="Y987" s="28"/>
      <c r="Z987" s="28"/>
      <c r="AA987" s="28"/>
      <c r="AB987" s="28"/>
      <c r="AC987" s="28"/>
      <c r="AD987" s="28"/>
      <c r="AE987" s="28"/>
      <c r="AF987" s="28"/>
      <c r="AG987" s="28"/>
      <c r="AH987" s="28"/>
      <c r="AI987" s="28"/>
    </row>
    <row r="988" spans="2:35" ht="12.75" customHeight="1">
      <c r="B988" s="28"/>
      <c r="C988" s="28"/>
      <c r="D988" s="28"/>
      <c r="E988" s="28"/>
      <c r="F988" s="28"/>
      <c r="G988" s="28"/>
      <c r="H988" s="28"/>
      <c r="I988" s="28"/>
      <c r="J988" s="28"/>
      <c r="K988" s="28"/>
      <c r="L988" s="28"/>
      <c r="M988" s="28"/>
      <c r="N988" s="28"/>
      <c r="O988" s="28"/>
      <c r="P988" s="28"/>
      <c r="Q988" s="28"/>
      <c r="R988" s="28"/>
      <c r="S988" s="28"/>
      <c r="T988" s="28"/>
      <c r="U988" s="28"/>
      <c r="V988" s="28"/>
      <c r="W988" s="28"/>
      <c r="X988" s="28"/>
      <c r="Y988" s="28"/>
      <c r="Z988" s="28"/>
      <c r="AA988" s="28"/>
      <c r="AB988" s="28"/>
      <c r="AC988" s="28"/>
      <c r="AD988" s="28"/>
      <c r="AE988" s="28"/>
      <c r="AF988" s="28"/>
      <c r="AG988" s="28"/>
      <c r="AH988" s="28"/>
      <c r="AI988" s="28"/>
    </row>
    <row r="989" spans="2:35" ht="12.75" customHeight="1">
      <c r="B989" s="28"/>
      <c r="C989" s="28"/>
      <c r="D989" s="28"/>
      <c r="E989" s="28"/>
      <c r="F989" s="28"/>
      <c r="G989" s="28"/>
      <c r="H989" s="28"/>
      <c r="I989" s="28"/>
      <c r="J989" s="28"/>
      <c r="K989" s="28"/>
      <c r="L989" s="28"/>
      <c r="M989" s="28"/>
      <c r="N989" s="28"/>
      <c r="O989" s="28"/>
      <c r="P989" s="28"/>
      <c r="Q989" s="28"/>
      <c r="R989" s="28"/>
      <c r="S989" s="28"/>
      <c r="T989" s="28"/>
      <c r="U989" s="28"/>
      <c r="V989" s="28"/>
      <c r="W989" s="28"/>
      <c r="X989" s="28"/>
      <c r="Y989" s="28"/>
      <c r="Z989" s="28"/>
      <c r="AA989" s="28"/>
      <c r="AB989" s="28"/>
      <c r="AC989" s="28"/>
      <c r="AD989" s="28"/>
      <c r="AE989" s="28"/>
      <c r="AF989" s="28"/>
      <c r="AG989" s="28"/>
      <c r="AH989" s="28"/>
      <c r="AI989" s="28"/>
    </row>
    <row r="990" spans="2:35" ht="12.75" customHeight="1">
      <c r="B990" s="28"/>
      <c r="C990" s="28"/>
      <c r="D990" s="28"/>
      <c r="E990" s="28"/>
      <c r="F990" s="28"/>
      <c r="G990" s="28"/>
      <c r="H990" s="28"/>
      <c r="I990" s="28"/>
      <c r="J990" s="28"/>
      <c r="K990" s="28"/>
      <c r="L990" s="28"/>
      <c r="M990" s="28"/>
      <c r="N990" s="28"/>
      <c r="O990" s="28"/>
      <c r="P990" s="28"/>
      <c r="Q990" s="28"/>
      <c r="R990" s="28"/>
      <c r="S990" s="28"/>
      <c r="T990" s="28"/>
      <c r="U990" s="28"/>
      <c r="V990" s="28"/>
      <c r="W990" s="28"/>
      <c r="X990" s="28"/>
      <c r="Y990" s="28"/>
      <c r="Z990" s="28"/>
      <c r="AA990" s="28"/>
      <c r="AB990" s="28"/>
      <c r="AC990" s="28"/>
      <c r="AD990" s="28"/>
      <c r="AE990" s="28"/>
      <c r="AF990" s="28"/>
      <c r="AG990" s="28"/>
      <c r="AH990" s="28"/>
      <c r="AI990" s="28"/>
    </row>
    <row r="991" spans="2:35" ht="12.75" customHeight="1">
      <c r="B991" s="28"/>
      <c r="C991" s="28"/>
      <c r="D991" s="28"/>
      <c r="E991" s="28"/>
      <c r="F991" s="28"/>
      <c r="G991" s="28"/>
      <c r="H991" s="28"/>
      <c r="I991" s="28"/>
      <c r="J991" s="28"/>
      <c r="K991" s="28"/>
      <c r="L991" s="28"/>
      <c r="M991" s="28"/>
      <c r="N991" s="28"/>
      <c r="O991" s="28"/>
      <c r="P991" s="28"/>
      <c r="Q991" s="28"/>
      <c r="R991" s="28"/>
      <c r="S991" s="28"/>
      <c r="T991" s="28"/>
      <c r="U991" s="28"/>
      <c r="V991" s="28"/>
      <c r="W991" s="28"/>
      <c r="X991" s="28"/>
      <c r="Y991" s="28"/>
      <c r="Z991" s="28"/>
      <c r="AA991" s="28"/>
      <c r="AB991" s="28"/>
      <c r="AC991" s="28"/>
      <c r="AD991" s="28"/>
      <c r="AE991" s="28"/>
      <c r="AF991" s="28"/>
      <c r="AG991" s="28"/>
      <c r="AH991" s="28"/>
      <c r="AI991" s="28"/>
    </row>
    <row r="992" spans="2:35" ht="12.75" customHeight="1">
      <c r="B992" s="28"/>
      <c r="C992" s="28"/>
      <c r="D992" s="28"/>
      <c r="E992" s="28"/>
      <c r="F992" s="28"/>
      <c r="G992" s="28"/>
      <c r="H992" s="28"/>
      <c r="I992" s="28"/>
      <c r="J992" s="28"/>
      <c r="K992" s="28"/>
      <c r="L992" s="28"/>
      <c r="M992" s="28"/>
      <c r="N992" s="28"/>
      <c r="O992" s="28"/>
      <c r="P992" s="28"/>
      <c r="Q992" s="28"/>
      <c r="R992" s="28"/>
      <c r="S992" s="28"/>
      <c r="T992" s="28"/>
      <c r="U992" s="28"/>
      <c r="V992" s="28"/>
      <c r="W992" s="28"/>
      <c r="X992" s="28"/>
      <c r="Y992" s="28"/>
      <c r="Z992" s="28"/>
      <c r="AA992" s="28"/>
      <c r="AB992" s="28"/>
      <c r="AC992" s="28"/>
      <c r="AD992" s="28"/>
      <c r="AE992" s="28"/>
      <c r="AF992" s="28"/>
      <c r="AG992" s="28"/>
      <c r="AH992" s="28"/>
      <c r="AI992" s="28"/>
    </row>
    <row r="993" spans="2:35" ht="12.75" customHeight="1">
      <c r="B993" s="28"/>
      <c r="C993" s="28"/>
      <c r="D993" s="28"/>
      <c r="E993" s="28"/>
      <c r="F993" s="28"/>
      <c r="G993" s="28"/>
      <c r="H993" s="28"/>
      <c r="I993" s="28"/>
      <c r="J993" s="28"/>
      <c r="K993" s="28"/>
      <c r="L993" s="28"/>
      <c r="M993" s="28"/>
      <c r="N993" s="28"/>
      <c r="O993" s="28"/>
      <c r="P993" s="28"/>
      <c r="Q993" s="28"/>
      <c r="R993" s="28"/>
      <c r="S993" s="28"/>
      <c r="T993" s="28"/>
      <c r="U993" s="28"/>
      <c r="V993" s="28"/>
      <c r="W993" s="28"/>
      <c r="X993" s="28"/>
      <c r="Y993" s="28"/>
      <c r="Z993" s="28"/>
      <c r="AA993" s="28"/>
      <c r="AB993" s="28"/>
      <c r="AC993" s="28"/>
      <c r="AD993" s="28"/>
      <c r="AE993" s="28"/>
      <c r="AF993" s="28"/>
      <c r="AG993" s="28"/>
      <c r="AH993" s="28"/>
      <c r="AI993" s="28"/>
    </row>
    <row r="994" spans="2:35" ht="12.75" customHeight="1">
      <c r="B994" s="28"/>
      <c r="C994" s="28"/>
      <c r="D994" s="28"/>
      <c r="E994" s="28"/>
      <c r="F994" s="28"/>
      <c r="G994" s="28"/>
      <c r="H994" s="28"/>
      <c r="I994" s="28"/>
      <c r="J994" s="28"/>
      <c r="K994" s="28"/>
      <c r="L994" s="28"/>
      <c r="M994" s="28"/>
      <c r="N994" s="28"/>
      <c r="O994" s="28"/>
      <c r="P994" s="28"/>
      <c r="Q994" s="28"/>
      <c r="R994" s="28"/>
      <c r="S994" s="28"/>
      <c r="T994" s="28"/>
      <c r="U994" s="28"/>
      <c r="V994" s="28"/>
      <c r="W994" s="28"/>
      <c r="X994" s="28"/>
      <c r="Y994" s="28"/>
      <c r="Z994" s="28"/>
      <c r="AA994" s="28"/>
      <c r="AB994" s="28"/>
      <c r="AC994" s="28"/>
      <c r="AD994" s="28"/>
      <c r="AE994" s="28"/>
      <c r="AF994" s="28"/>
      <c r="AG994" s="28"/>
      <c r="AH994" s="28"/>
      <c r="AI994" s="28"/>
    </row>
    <row r="995" spans="2:35" ht="12.75" customHeight="1">
      <c r="B995" s="28"/>
      <c r="C995" s="28"/>
      <c r="D995" s="28"/>
      <c r="E995" s="28"/>
      <c r="F995" s="28"/>
      <c r="G995" s="28"/>
      <c r="H995" s="28"/>
      <c r="I995" s="28"/>
      <c r="J995" s="28"/>
      <c r="K995" s="28"/>
      <c r="L995" s="28"/>
      <c r="M995" s="28"/>
      <c r="N995" s="28"/>
      <c r="O995" s="28"/>
      <c r="P995" s="28"/>
      <c r="Q995" s="28"/>
      <c r="R995" s="28"/>
      <c r="S995" s="28"/>
      <c r="T995" s="28"/>
      <c r="U995" s="28"/>
      <c r="V995" s="28"/>
      <c r="W995" s="28"/>
      <c r="X995" s="28"/>
      <c r="Y995" s="28"/>
      <c r="Z995" s="28"/>
      <c r="AA995" s="28"/>
      <c r="AB995" s="28"/>
      <c r="AC995" s="28"/>
      <c r="AD995" s="28"/>
      <c r="AE995" s="28"/>
      <c r="AF995" s="28"/>
      <c r="AG995" s="28"/>
      <c r="AH995" s="28"/>
      <c r="AI995" s="28"/>
    </row>
    <row r="996" spans="2:35" ht="12.75" customHeight="1">
      <c r="B996" s="28"/>
      <c r="C996" s="28"/>
      <c r="D996" s="28"/>
      <c r="E996" s="28"/>
      <c r="F996" s="28"/>
      <c r="G996" s="28"/>
      <c r="H996" s="28"/>
      <c r="I996" s="28"/>
      <c r="J996" s="28"/>
      <c r="K996" s="28"/>
      <c r="L996" s="28"/>
      <c r="M996" s="28"/>
      <c r="N996" s="28"/>
      <c r="O996" s="28"/>
      <c r="P996" s="28"/>
      <c r="Q996" s="28"/>
      <c r="R996" s="28"/>
      <c r="S996" s="28"/>
      <c r="T996" s="28"/>
      <c r="U996" s="28"/>
      <c r="V996" s="28"/>
      <c r="W996" s="28"/>
      <c r="X996" s="28"/>
      <c r="Y996" s="28"/>
      <c r="Z996" s="28"/>
      <c r="AA996" s="28"/>
      <c r="AB996" s="28"/>
      <c r="AC996" s="28"/>
      <c r="AD996" s="28"/>
      <c r="AE996" s="28"/>
      <c r="AF996" s="28"/>
      <c r="AG996" s="28"/>
      <c r="AH996" s="28"/>
      <c r="AI996" s="28"/>
    </row>
    <row r="997" spans="2:35" ht="12.75" customHeight="1">
      <c r="B997" s="28"/>
      <c r="C997" s="28"/>
      <c r="D997" s="28"/>
      <c r="E997" s="28"/>
      <c r="F997" s="28"/>
      <c r="G997" s="28"/>
      <c r="H997" s="28"/>
      <c r="I997" s="28"/>
      <c r="J997" s="28"/>
      <c r="K997" s="28"/>
      <c r="L997" s="28"/>
      <c r="M997" s="28"/>
      <c r="N997" s="28"/>
      <c r="O997" s="28"/>
      <c r="P997" s="28"/>
      <c r="Q997" s="28"/>
      <c r="R997" s="28"/>
      <c r="S997" s="28"/>
      <c r="T997" s="28"/>
      <c r="U997" s="28"/>
      <c r="V997" s="28"/>
      <c r="W997" s="28"/>
      <c r="X997" s="28"/>
      <c r="Y997" s="28"/>
      <c r="Z997" s="28"/>
      <c r="AA997" s="28"/>
      <c r="AB997" s="28"/>
      <c r="AC997" s="28"/>
      <c r="AD997" s="28"/>
      <c r="AE997" s="28"/>
      <c r="AF997" s="28"/>
      <c r="AG997" s="28"/>
      <c r="AH997" s="28"/>
      <c r="AI997" s="28"/>
    </row>
    <row r="998" spans="2:35" ht="12.75" customHeight="1">
      <c r="B998" s="28"/>
      <c r="C998" s="28"/>
      <c r="D998" s="28"/>
      <c r="E998" s="28"/>
      <c r="F998" s="28"/>
      <c r="G998" s="28"/>
      <c r="H998" s="28"/>
      <c r="I998" s="28"/>
      <c r="J998" s="28"/>
      <c r="K998" s="28"/>
      <c r="L998" s="28"/>
      <c r="M998" s="28"/>
      <c r="N998" s="28"/>
      <c r="O998" s="28"/>
      <c r="P998" s="28"/>
      <c r="Q998" s="28"/>
      <c r="R998" s="28"/>
      <c r="S998" s="28"/>
      <c r="T998" s="28"/>
      <c r="U998" s="28"/>
      <c r="V998" s="28"/>
      <c r="W998" s="28"/>
      <c r="X998" s="28"/>
      <c r="Y998" s="28"/>
      <c r="Z998" s="28"/>
      <c r="AA998" s="28"/>
      <c r="AB998" s="28"/>
      <c r="AC998" s="28"/>
      <c r="AD998" s="28"/>
      <c r="AE998" s="28"/>
      <c r="AF998" s="28"/>
      <c r="AG998" s="28"/>
      <c r="AH998" s="28"/>
      <c r="AI998" s="28"/>
    </row>
    <row r="999" spans="2:35" ht="12.75" customHeight="1">
      <c r="B999" s="28"/>
      <c r="C999" s="28"/>
      <c r="D999" s="28"/>
      <c r="E999" s="28"/>
      <c r="F999" s="28"/>
      <c r="G999" s="28"/>
      <c r="H999" s="28"/>
      <c r="I999" s="28"/>
      <c r="J999" s="28"/>
      <c r="K999" s="28"/>
      <c r="L999" s="28"/>
      <c r="M999" s="28"/>
      <c r="N999" s="28"/>
      <c r="O999" s="28"/>
      <c r="P999" s="28"/>
      <c r="Q999" s="28"/>
      <c r="R999" s="28"/>
      <c r="S999" s="28"/>
      <c r="T999" s="28"/>
      <c r="U999" s="28"/>
      <c r="V999" s="28"/>
      <c r="W999" s="28"/>
      <c r="X999" s="28"/>
      <c r="Y999" s="28"/>
      <c r="Z999" s="28"/>
      <c r="AA999" s="28"/>
      <c r="AB999" s="28"/>
      <c r="AC999" s="28"/>
      <c r="AD999" s="28"/>
      <c r="AE999" s="28"/>
      <c r="AF999" s="28"/>
      <c r="AG999" s="28"/>
      <c r="AH999" s="28"/>
      <c r="AI999" s="28"/>
    </row>
    <row r="1000" spans="2:35" ht="12.75" customHeight="1">
      <c r="B1000" s="28"/>
      <c r="C1000" s="28"/>
      <c r="D1000" s="28"/>
      <c r="E1000" s="28"/>
      <c r="F1000" s="28"/>
      <c r="G1000" s="28"/>
      <c r="H1000" s="28"/>
      <c r="I1000" s="28"/>
      <c r="J1000" s="28"/>
      <c r="K1000" s="28"/>
      <c r="L1000" s="28"/>
      <c r="M1000" s="28"/>
      <c r="N1000" s="28"/>
      <c r="O1000" s="28"/>
      <c r="P1000" s="28"/>
      <c r="Q1000" s="28"/>
      <c r="R1000" s="28"/>
      <c r="S1000" s="28"/>
      <c r="T1000" s="28"/>
      <c r="U1000" s="28"/>
      <c r="V1000" s="28"/>
      <c r="W1000" s="28"/>
      <c r="X1000" s="28"/>
      <c r="Y1000" s="28"/>
      <c r="Z1000" s="28"/>
      <c r="AA1000" s="28"/>
      <c r="AB1000" s="28"/>
      <c r="AC1000" s="28"/>
      <c r="AD1000" s="28"/>
      <c r="AE1000" s="28"/>
      <c r="AF1000" s="28"/>
      <c r="AG1000" s="28"/>
      <c r="AH1000" s="28"/>
      <c r="AI1000" s="28"/>
    </row>
  </sheetData>
  <mergeCells count="6">
    <mergeCell ref="E47:F47"/>
    <mergeCell ref="B4:I4"/>
    <mergeCell ref="C5:G5"/>
    <mergeCell ref="C6:G6"/>
    <mergeCell ref="L8:O8"/>
    <mergeCell ref="E46:F46"/>
  </mergeCells>
  <conditionalFormatting sqref="M10:M47 O10:O43 O53">
    <cfRule type="cellIs" dxfId="12" priority="2" operator="equal">
      <formula>"NOK"</formula>
    </cfRule>
  </conditionalFormatting>
  <conditionalFormatting sqref="M10:M47 O10:O43 O53">
    <cfRule type="cellIs" dxfId="11" priority="3" operator="equal">
      <formula>"OK"</formula>
    </cfRule>
  </conditionalFormatting>
  <conditionalFormatting sqref="G11:I11 G15:I15 G18:G22 G24:I24 G27:G29 G34:H36 G41:I41 H18 H20 H22:I22 H27:I27 H29:I29 I18:I20 I34 I36">
    <cfRule type="cellIs" dxfId="10" priority="4" operator="notEqual">
      <formula>0</formula>
    </cfRule>
  </conditionalFormatting>
  <conditionalFormatting sqref="G10:I10 G12:I12 G14:I14 G17:I17 G19 G21 G23:I23 G26:I26 G28 G30:I30 G33:I33 G35:H35 G37:I37 G40:I40 I19">
    <cfRule type="cellIs" dxfId="9" priority="5" operator="equal">
      <formula>0</formula>
    </cfRule>
  </conditionalFormatting>
  <conditionalFormatting sqref="G11:I11 G15:I15 G18:G22 G24:I24 G27:G29 G31:I31 G34:H36 G41:I41 H18 H20 H22:I22 H27:I27 H29:I29 I18:I20 I34 I36 G38:I38">
    <cfRule type="cellIs" dxfId="8" priority="6" operator="equal">
      <formula>0</formula>
    </cfRule>
  </conditionalFormatting>
  <conditionalFormatting sqref="G13:I13">
    <cfRule type="cellIs" dxfId="7" priority="7" operator="equal">
      <formula>0</formula>
    </cfRule>
  </conditionalFormatting>
  <conditionalFormatting sqref="G13:I13">
    <cfRule type="cellIs" dxfId="6" priority="8" operator="notEqual">
      <formula>0</formula>
    </cfRule>
  </conditionalFormatting>
  <conditionalFormatting sqref="G43:I43">
    <cfRule type="cellIs" dxfId="5" priority="9" operator="notEqual">
      <formula>0</formula>
    </cfRule>
  </conditionalFormatting>
  <conditionalFormatting sqref="G43:I43">
    <cfRule type="cellIs" dxfId="4" priority="10" operator="equal">
      <formula>0</formula>
    </cfRule>
  </conditionalFormatting>
  <conditionalFormatting sqref="G29:I29 G31:I31">
    <cfRule type="cellIs" dxfId="3" priority="11" operator="notEqual">
      <formula>0</formula>
    </cfRule>
  </conditionalFormatting>
  <conditionalFormatting sqref="G29:I29 G31:I31">
    <cfRule type="cellIs" dxfId="2" priority="12" operator="notEqual">
      <formula>0</formula>
    </cfRule>
  </conditionalFormatting>
  <conditionalFormatting sqref="G42:I42">
    <cfRule type="cellIs" dxfId="1" priority="13" operator="equal">
      <formula>0</formula>
    </cfRule>
  </conditionalFormatting>
  <conditionalFormatting sqref="I38">
    <cfRule type="cellIs" dxfId="0" priority="1" operator="notEqual">
      <formula>0</formula>
    </cfRule>
  </conditionalFormatting>
  <pageMargins left="0.59055118110236227" right="0.39370078740157483" top="0.59055118110236227" bottom="0.39370078740157483" header="0" footer="0"/>
  <pageSetup paperSize="9" scale="45" fitToHeight="0" pageOrder="overThenDown"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Orçamento</vt:lpstr>
      <vt:lpstr>Composições Abertas</vt:lpstr>
      <vt:lpstr>Cronograma Auxiliar</vt:lpstr>
      <vt:lpstr>CRONOGRAMA</vt:lpstr>
      <vt:lpstr>'Composições Abertas'!Area_de_impressao</vt:lpstr>
      <vt:lpstr>CRONOGRAMA!Area_de_impressao</vt:lpstr>
      <vt:lpstr>'Cronograma Auxiliar'!Area_de_impressao</vt:lpstr>
      <vt:lpstr>Orçamento!Area_de_impressao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Renata de Moraes Souza</dc:creator>
  <cp:lastModifiedBy>rsouza</cp:lastModifiedBy>
  <cp:lastPrinted>2026-09-22T16:07:05Z</cp:lastPrinted>
  <dcterms:created xsi:type="dcterms:W3CDTF">2026-10-27T12:52:47Z</dcterms:created>
  <dcterms:modified xsi:type="dcterms:W3CDTF">2026-10-27T12:52:47Z</dcterms:modified>
</cp:coreProperties>
</file>