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_COLABORADORES\Rodolfo\0.0 - R - Convênios ~ Serviços Públicos\8 - 5581-2023 - Reforma Vestiário Campo Municipal - Visita 05-10-2023\2° CM - Convênios - março 2026\"/>
    </mc:Choice>
  </mc:AlternateContent>
  <xr:revisionPtr revIDLastSave="0" documentId="13_ncr:1_{92372CBF-6565-4483-B896-AFFE1E24C328}" xr6:coauthVersionLast="47" xr6:coauthVersionMax="47" xr10:uidLastSave="{00000000-0000-0000-0000-000000000000}"/>
  <bookViews>
    <workbookView xWindow="-120" yWindow="-120" windowWidth="29040" windowHeight="15840" tabRatio="904" xr2:uid="{00000000-000D-0000-FFFF-FFFF00000000}"/>
  </bookViews>
  <sheets>
    <sheet name="ORÇAMENTO" sheetId="20" r:id="rId1"/>
    <sheet name="CRONOGRAMA" sheetId="17" r:id="rId2"/>
  </sheets>
  <externalReferences>
    <externalReference r:id="rId3"/>
    <externalReference r:id="rId4"/>
  </externalReferences>
  <definedNames>
    <definedName name="_xlnm._FilterDatabase" localSheetId="0" hidden="1">ORÇAMENTO!$A$8:$I$188</definedName>
    <definedName name="_xlnm.Print_Area" localSheetId="1">CRONOGRAMA!$A$1:$Q$76</definedName>
    <definedName name="_xlnm.Print_Area" localSheetId="0">ORÇAMENTO!$A$1:$I$192</definedName>
    <definedName name="I.Lotes">[1]QCI!$Z$8:$Z$18</definedName>
    <definedName name="ItemInvestimento">OFFSET([1]Listas!$B$2,1,0,COUNTA([1]Listas!$B:$B)-1)</definedName>
    <definedName name="SubItemInvestimento">OFFSET([1]Listas!$A$2,1,MATCH([1]QCI!$E1,[1]Listas!$2:$2,0)-1,INDEX([1]Listas!$2:$2,MATCH([1]QCI!$E1,[1]Listas!$2:$2,0)+1))</definedName>
    <definedName name="_xlnm.Print_Titles" localSheetId="1">CRONOGRAMA!$1:$9</definedName>
    <definedName name="_xlnm.Print_Titles" localSheetId="0">ORÇAMENTO!$8:$9</definedName>
  </definedNames>
  <calcPr calcId="181029" fullPrecision="0"/>
</workbook>
</file>

<file path=xl/calcChain.xml><?xml version="1.0" encoding="utf-8"?>
<calcChain xmlns="http://schemas.openxmlformats.org/spreadsheetml/2006/main">
  <c r="D50" i="17" l="1"/>
  <c r="D48" i="17"/>
  <c r="D46" i="17"/>
  <c r="D44" i="17"/>
  <c r="D42" i="17"/>
  <c r="D40" i="17"/>
  <c r="D38" i="17"/>
  <c r="D36" i="17"/>
  <c r="D34" i="17"/>
  <c r="H160" i="20" l="1"/>
  <c r="I160" i="20" s="1"/>
  <c r="H133" i="20"/>
  <c r="I133" i="20" s="1"/>
  <c r="H114" i="20"/>
  <c r="I114" i="20" s="1"/>
  <c r="H66" i="20"/>
  <c r="I66" i="20" s="1"/>
  <c r="H168" i="20" l="1"/>
  <c r="I168" i="20" s="1"/>
  <c r="H171" i="20"/>
  <c r="I171" i="20" s="1"/>
  <c r="H166" i="20"/>
  <c r="I166" i="20" s="1"/>
  <c r="H48" i="20"/>
  <c r="H170" i="20"/>
  <c r="I170" i="20" s="1"/>
  <c r="H169" i="20"/>
  <c r="I169" i="20" s="1"/>
  <c r="H163" i="20"/>
  <c r="I163" i="20" s="1"/>
  <c r="H164" i="20"/>
  <c r="I164" i="20" s="1"/>
  <c r="H165" i="20"/>
  <c r="I165" i="20" s="1"/>
  <c r="H167" i="20"/>
  <c r="I167" i="20" s="1"/>
  <c r="I162" i="20" l="1"/>
  <c r="D49" i="17" s="1"/>
  <c r="H134" i="20"/>
  <c r="H136" i="20"/>
  <c r="H137" i="20"/>
  <c r="H89" i="20"/>
  <c r="I89" i="20" s="1"/>
  <c r="H91" i="20"/>
  <c r="H99" i="20"/>
  <c r="I99" i="20" s="1"/>
  <c r="H77" i="20"/>
  <c r="H78" i="20"/>
  <c r="I78" i="20" s="1"/>
  <c r="H79" i="20"/>
  <c r="I79" i="20" s="1"/>
  <c r="H97" i="20"/>
  <c r="I97" i="20" s="1"/>
  <c r="H81" i="20"/>
  <c r="I81" i="20" s="1"/>
  <c r="H100" i="20"/>
  <c r="I100" i="20" s="1"/>
  <c r="H101" i="20"/>
  <c r="I101" i="20" s="1"/>
  <c r="H96" i="20"/>
  <c r="I96" i="20" s="1"/>
  <c r="H95" i="20"/>
  <c r="I95" i="20" s="1"/>
  <c r="H90" i="20"/>
  <c r="H36" i="20"/>
  <c r="I36" i="20" s="1"/>
  <c r="H93" i="20"/>
  <c r="H80" i="20"/>
  <c r="H45" i="20"/>
  <c r="I45" i="20" s="1"/>
  <c r="H37" i="20"/>
  <c r="I37" i="20" s="1"/>
  <c r="H27" i="20"/>
  <c r="I27" i="20" s="1"/>
  <c r="H26" i="20"/>
  <c r="I26" i="20" s="1"/>
  <c r="I77" i="20" l="1"/>
  <c r="H86" i="20"/>
  <c r="I86" i="20" s="1"/>
  <c r="H98" i="20"/>
  <c r="I98" i="20" s="1"/>
  <c r="H88" i="20"/>
  <c r="I88" i="20" s="1"/>
  <c r="H87" i="20"/>
  <c r="I87" i="20" s="1"/>
  <c r="I93" i="20"/>
  <c r="H84" i="20"/>
  <c r="I84" i="20" s="1"/>
  <c r="I80" i="20" l="1"/>
  <c r="H85" i="20"/>
  <c r="I85" i="20" s="1"/>
  <c r="I91" i="20"/>
  <c r="H94" i="20"/>
  <c r="I94" i="20" s="1"/>
  <c r="H38" i="20" l="1"/>
  <c r="I38" i="20" s="1"/>
  <c r="H28" i="20"/>
  <c r="I28" i="20" s="1"/>
  <c r="H29" i="20"/>
  <c r="I29" i="20" s="1"/>
  <c r="H39" i="20"/>
  <c r="I39" i="20" s="1"/>
  <c r="H34" i="20"/>
  <c r="I34" i="20" s="1"/>
  <c r="H35" i="20"/>
  <c r="I35" i="20" s="1"/>
  <c r="H32" i="20"/>
  <c r="I32" i="20" s="1"/>
  <c r="H31" i="20"/>
  <c r="I31" i="20" s="1"/>
  <c r="H33" i="20"/>
  <c r="I33" i="20" s="1"/>
  <c r="H30" i="20"/>
  <c r="I30" i="20" s="1"/>
  <c r="H25" i="20"/>
  <c r="I25" i="20" s="1"/>
  <c r="H131" i="20"/>
  <c r="I131" i="20" s="1"/>
  <c r="I24" i="20" l="1"/>
  <c r="D19" i="17" s="1"/>
  <c r="H117" i="20"/>
  <c r="I117" i="20" s="1"/>
  <c r="H119" i="20"/>
  <c r="I119" i="20" s="1"/>
  <c r="H118" i="20"/>
  <c r="I118" i="20" s="1"/>
  <c r="H120" i="20"/>
  <c r="I120" i="20" s="1"/>
  <c r="M19" i="17" l="1"/>
  <c r="N19" i="17"/>
  <c r="K19" i="17"/>
  <c r="L19" i="17"/>
  <c r="H67" i="20"/>
  <c r="I67" i="20" s="1"/>
  <c r="H68" i="20"/>
  <c r="I68" i="20" s="1"/>
  <c r="H75" i="20"/>
  <c r="I75" i="20" s="1"/>
  <c r="H71" i="20"/>
  <c r="I71" i="20" s="1"/>
  <c r="H70" i="20"/>
  <c r="I70" i="20" s="1"/>
  <c r="H72" i="20"/>
  <c r="I72" i="20" s="1"/>
  <c r="H69" i="20"/>
  <c r="I69" i="20" s="1"/>
  <c r="H73" i="20"/>
  <c r="I73" i="20" s="1"/>
  <c r="F55" i="20"/>
  <c r="H53" i="20"/>
  <c r="I53" i="20" s="1"/>
  <c r="H54" i="20"/>
  <c r="I54" i="20" s="1"/>
  <c r="H17" i="20"/>
  <c r="I17" i="20" s="1"/>
  <c r="H139" i="20" l="1"/>
  <c r="I139" i="20" s="1"/>
  <c r="I136" i="20" l="1"/>
  <c r="I134" i="20"/>
  <c r="H140" i="20"/>
  <c r="I140" i="20" s="1"/>
  <c r="I138" i="20" s="1"/>
  <c r="D41" i="17" s="1"/>
  <c r="H116" i="20"/>
  <c r="I116" i="20" s="1"/>
  <c r="H121" i="20"/>
  <c r="I121" i="20" s="1"/>
  <c r="H157" i="20" l="1"/>
  <c r="I157" i="20" s="1"/>
  <c r="H156" i="20"/>
  <c r="I156" i="20" s="1"/>
  <c r="H155" i="20"/>
  <c r="I155" i="20" s="1"/>
  <c r="H154" i="20"/>
  <c r="I154" i="20" s="1"/>
  <c r="H153" i="20"/>
  <c r="I153" i="20" s="1"/>
  <c r="H152" i="20"/>
  <c r="I152" i="20" s="1"/>
  <c r="H158" i="20"/>
  <c r="I158" i="20" s="1"/>
  <c r="H151" i="20"/>
  <c r="I151" i="20" s="1"/>
  <c r="H150" i="20"/>
  <c r="I150" i="20" s="1"/>
  <c r="H149" i="20"/>
  <c r="I149" i="20" s="1"/>
  <c r="H148" i="20"/>
  <c r="I148" i="20" s="1"/>
  <c r="H161" i="20"/>
  <c r="I161" i="20" s="1"/>
  <c r="I159" i="20" s="1"/>
  <c r="D47" i="17" s="1"/>
  <c r="H174" i="20"/>
  <c r="I174" i="20" s="1"/>
  <c r="H106" i="20"/>
  <c r="I106" i="20" s="1"/>
  <c r="H105" i="20"/>
  <c r="I105" i="20" s="1"/>
  <c r="H104" i="20"/>
  <c r="I104" i="20" s="1"/>
  <c r="H103" i="20"/>
  <c r="I103" i="20" s="1"/>
  <c r="H64" i="20"/>
  <c r="H179" i="20"/>
  <c r="I179" i="20" s="1"/>
  <c r="H175" i="20"/>
  <c r="I175" i="20" s="1"/>
  <c r="H176" i="20"/>
  <c r="I176" i="20" s="1"/>
  <c r="H177" i="20"/>
  <c r="I177" i="20" s="1"/>
  <c r="H173" i="20"/>
  <c r="I173" i="20" s="1"/>
  <c r="H142" i="20"/>
  <c r="I142" i="20" s="1"/>
  <c r="H144" i="20"/>
  <c r="I144" i="20" s="1"/>
  <c r="H145" i="20"/>
  <c r="I145" i="20" s="1"/>
  <c r="H143" i="20"/>
  <c r="I143" i="20" s="1"/>
  <c r="H135" i="20"/>
  <c r="I135" i="20" s="1"/>
  <c r="H130" i="20"/>
  <c r="I130" i="20" s="1"/>
  <c r="I129" i="20" s="1"/>
  <c r="D37" i="17" s="1"/>
  <c r="H124" i="20"/>
  <c r="H126" i="20"/>
  <c r="I126" i="20" s="1"/>
  <c r="H127" i="20"/>
  <c r="I127" i="20" s="1"/>
  <c r="H128" i="20"/>
  <c r="I128" i="20" s="1"/>
  <c r="H123" i="20"/>
  <c r="I123" i="20" s="1"/>
  <c r="H125" i="20"/>
  <c r="I125" i="20" s="1"/>
  <c r="H115" i="20"/>
  <c r="I115" i="20" s="1"/>
  <c r="H110" i="20"/>
  <c r="I110" i="20" s="1"/>
  <c r="H111" i="20"/>
  <c r="I111" i="20" s="1"/>
  <c r="H112" i="20"/>
  <c r="I112" i="20" s="1"/>
  <c r="H109" i="20"/>
  <c r="I109" i="20" s="1"/>
  <c r="H147" i="20"/>
  <c r="I147" i="20" s="1"/>
  <c r="H107" i="20"/>
  <c r="I107" i="20" s="1"/>
  <c r="H82" i="20"/>
  <c r="I82" i="20" s="1"/>
  <c r="I90" i="20"/>
  <c r="H92" i="20"/>
  <c r="I92" i="20" s="1"/>
  <c r="H83" i="20"/>
  <c r="I83" i="20" s="1"/>
  <c r="H74" i="20"/>
  <c r="I74" i="20" s="1"/>
  <c r="I65" i="20" s="1"/>
  <c r="H60" i="20"/>
  <c r="I60" i="20" s="1"/>
  <c r="H61" i="20"/>
  <c r="I61" i="20" s="1"/>
  <c r="H62" i="20"/>
  <c r="I62" i="20" s="1"/>
  <c r="H63" i="20"/>
  <c r="I63" i="20" s="1"/>
  <c r="H59" i="20"/>
  <c r="I59" i="20" s="1"/>
  <c r="H49" i="20"/>
  <c r="I49" i="20" s="1"/>
  <c r="H52" i="20"/>
  <c r="I52" i="20" s="1"/>
  <c r="H50" i="20"/>
  <c r="I50" i="20" s="1"/>
  <c r="H56" i="20"/>
  <c r="I56" i="20" s="1"/>
  <c r="I48" i="20"/>
  <c r="H51" i="20"/>
  <c r="I51" i="20" s="1"/>
  <c r="H57" i="20"/>
  <c r="I57" i="20" s="1"/>
  <c r="H47" i="20"/>
  <c r="I47" i="20" s="1"/>
  <c r="H46" i="20"/>
  <c r="I46" i="20" s="1"/>
  <c r="H43" i="20"/>
  <c r="I43" i="20" s="1"/>
  <c r="H42" i="20"/>
  <c r="I42" i="20" s="1"/>
  <c r="H44" i="20"/>
  <c r="I44" i="20" s="1"/>
  <c r="H55" i="20"/>
  <c r="H41" i="20"/>
  <c r="I41" i="20" s="1"/>
  <c r="H19" i="20"/>
  <c r="I19" i="20" s="1"/>
  <c r="H13" i="20"/>
  <c r="I13" i="20" s="1"/>
  <c r="H14" i="20"/>
  <c r="I14" i="20" s="1"/>
  <c r="H23" i="20"/>
  <c r="I23" i="20" s="1"/>
  <c r="H22" i="20"/>
  <c r="I22" i="20" s="1"/>
  <c r="H21" i="20"/>
  <c r="I21" i="20" s="1"/>
  <c r="H15" i="20"/>
  <c r="I15" i="20" s="1"/>
  <c r="H16" i="20"/>
  <c r="I16" i="20" s="1"/>
  <c r="H20" i="20"/>
  <c r="I20" i="20" s="1"/>
  <c r="H18" i="20"/>
  <c r="I18" i="20" s="1"/>
  <c r="H11" i="20"/>
  <c r="I11" i="20" s="1"/>
  <c r="I113" i="20" l="1"/>
  <c r="D33" i="17" s="1"/>
  <c r="I12" i="20"/>
  <c r="D17" i="17" s="1"/>
  <c r="I76" i="20"/>
  <c r="D27" i="17" s="1"/>
  <c r="I102" i="20"/>
  <c r="D29" i="17" s="1"/>
  <c r="I146" i="20"/>
  <c r="D45" i="17" s="1"/>
  <c r="I172" i="20"/>
  <c r="D51" i="17" s="1"/>
  <c r="I64" i="20"/>
  <c r="I58" i="20" s="1"/>
  <c r="D23" i="17" s="1"/>
  <c r="I137" i="20"/>
  <c r="I132" i="20" s="1"/>
  <c r="D39" i="17" s="1"/>
  <c r="I55" i="20"/>
  <c r="I40" i="20" s="1"/>
  <c r="D21" i="17" s="1"/>
  <c r="P51" i="17" l="1"/>
  <c r="G49" i="17"/>
  <c r="J43" i="17"/>
  <c r="P39" i="17"/>
  <c r="H37" i="17"/>
  <c r="K33" i="17"/>
  <c r="F43" i="17"/>
  <c r="N51" i="17"/>
  <c r="L47" i="17"/>
  <c r="L41" i="17"/>
  <c r="L37" i="17"/>
  <c r="M33" i="17"/>
  <c r="G39" i="17"/>
  <c r="E51" i="17"/>
  <c r="H45" i="17"/>
  <c r="K41" i="17"/>
  <c r="P37" i="17"/>
  <c r="G35" i="17"/>
  <c r="F35" i="17"/>
  <c r="L35" i="17"/>
  <c r="O45" i="17"/>
  <c r="J39" i="17"/>
  <c r="H43" i="17"/>
  <c r="O43" i="17"/>
  <c r="F47" i="17"/>
  <c r="E43" i="17"/>
  <c r="J41" i="17"/>
  <c r="I45" i="17"/>
  <c r="F37" i="17"/>
  <c r="I37" i="17"/>
  <c r="M43" i="17"/>
  <c r="H47" i="17"/>
  <c r="O37" i="17"/>
  <c r="J47" i="17"/>
  <c r="K45" i="17"/>
  <c r="I49" i="17"/>
  <c r="K39" i="17"/>
  <c r="J37" i="17"/>
  <c r="E47" i="17"/>
  <c r="I51" i="17"/>
  <c r="G47" i="17"/>
  <c r="N41" i="17"/>
  <c r="E39" i="17"/>
  <c r="J35" i="17"/>
  <c r="J49" i="17"/>
  <c r="N37" i="17"/>
  <c r="N49" i="17"/>
  <c r="N43" i="17"/>
  <c r="O39" i="17"/>
  <c r="N35" i="17"/>
  <c r="E45" i="17"/>
  <c r="N33" i="17"/>
  <c r="K47" i="17"/>
  <c r="G43" i="17"/>
  <c r="M39" i="17"/>
  <c r="E37" i="17"/>
  <c r="K43" i="17"/>
  <c r="H49" i="17"/>
  <c r="E41" i="17"/>
  <c r="L51" i="17"/>
  <c r="J45" i="17"/>
  <c r="K37" i="17"/>
  <c r="N47" i="17"/>
  <c r="L49" i="17"/>
  <c r="I41" i="17"/>
  <c r="F45" i="17"/>
  <c r="M41" i="17"/>
  <c r="O49" i="17"/>
  <c r="L45" i="17"/>
  <c r="H41" i="17"/>
  <c r="M37" i="17"/>
  <c r="E35" i="17"/>
  <c r="M45" i="17"/>
  <c r="K35" i="17"/>
  <c r="F49" i="17"/>
  <c r="I43" i="17"/>
  <c r="I39" i="17"/>
  <c r="I35" i="17"/>
  <c r="O41" i="17"/>
  <c r="M51" i="17"/>
  <c r="P45" i="17"/>
  <c r="P41" i="17"/>
  <c r="H39" i="17"/>
  <c r="M35" i="17"/>
  <c r="L39" i="17"/>
  <c r="K51" i="17"/>
  <c r="L43" i="17"/>
  <c r="I47" i="17"/>
  <c r="M47" i="17"/>
  <c r="N39" i="17"/>
  <c r="H51" i="17"/>
  <c r="O51" i="17"/>
  <c r="P43" i="17"/>
  <c r="P49" i="17"/>
  <c r="G45" i="17"/>
  <c r="G51" i="17"/>
  <c r="P35" i="17"/>
  <c r="L33" i="17"/>
  <c r="M49" i="17"/>
  <c r="O47" i="17"/>
  <c r="O35" i="17"/>
  <c r="J51" i="17"/>
  <c r="F51" i="17"/>
  <c r="G41" i="17"/>
  <c r="P47" i="17"/>
  <c r="K49" i="17"/>
  <c r="F41" i="17"/>
  <c r="N45" i="17"/>
  <c r="E49" i="17"/>
  <c r="H35" i="17"/>
  <c r="F39" i="17"/>
  <c r="G37" i="17"/>
  <c r="L23" i="17"/>
  <c r="N23" i="17"/>
  <c r="K23" i="17"/>
  <c r="M23" i="17"/>
  <c r="M27" i="17"/>
  <c r="L27" i="17"/>
  <c r="N27" i="17"/>
  <c r="K27" i="17"/>
  <c r="L21" i="17"/>
  <c r="N21" i="17"/>
  <c r="K21" i="17"/>
  <c r="M21" i="17"/>
  <c r="K29" i="17"/>
  <c r="N29" i="17"/>
  <c r="M29" i="17"/>
  <c r="L29" i="17"/>
  <c r="L17" i="17"/>
  <c r="M17" i="17"/>
  <c r="N17" i="17"/>
  <c r="K17" i="17"/>
  <c r="I141" i="20" l="1"/>
  <c r="D43" i="17" s="1"/>
  <c r="F124" i="20" l="1"/>
  <c r="I124" i="20" s="1"/>
  <c r="I122" i="20" l="1"/>
  <c r="D35" i="17" s="1"/>
  <c r="I178" i="20"/>
  <c r="D53" i="17" s="1"/>
  <c r="I10" i="20"/>
  <c r="D15" i="17" s="1"/>
  <c r="K15" i="17" l="1"/>
  <c r="M15" i="17"/>
  <c r="N15" i="17"/>
  <c r="L15" i="17"/>
  <c r="L53" i="17"/>
  <c r="M53" i="17"/>
  <c r="K53" i="17"/>
  <c r="N53" i="17"/>
  <c r="I108" i="20"/>
  <c r="D31" i="17" s="1"/>
  <c r="F31" i="17" s="1"/>
  <c r="P33" i="17"/>
  <c r="O33" i="17"/>
  <c r="J33" i="17"/>
  <c r="I33" i="17"/>
  <c r="H33" i="17"/>
  <c r="G33" i="17"/>
  <c r="F33" i="17"/>
  <c r="E33" i="17"/>
  <c r="O53" i="17"/>
  <c r="O29" i="17"/>
  <c r="O27" i="17"/>
  <c r="O23" i="17"/>
  <c r="O21" i="17"/>
  <c r="O19" i="17"/>
  <c r="O17" i="17"/>
  <c r="O15" i="17"/>
  <c r="J53" i="17"/>
  <c r="J29" i="17"/>
  <c r="J27" i="17"/>
  <c r="J23" i="17"/>
  <c r="J21" i="17"/>
  <c r="J19" i="17"/>
  <c r="J17" i="17"/>
  <c r="J15" i="17"/>
  <c r="P6" i="17"/>
  <c r="D32" i="17"/>
  <c r="D30" i="17"/>
  <c r="E31" i="17" l="1"/>
  <c r="I31" i="17"/>
  <c r="N31" i="17"/>
  <c r="K31" i="17"/>
  <c r="M31" i="17"/>
  <c r="L31" i="17"/>
  <c r="G31" i="17"/>
  <c r="O31" i="17"/>
  <c r="J31" i="17"/>
  <c r="H31" i="17"/>
  <c r="P31" i="17"/>
  <c r="I180" i="20" l="1"/>
  <c r="D25" i="17"/>
  <c r="G25" i="17" s="1"/>
  <c r="F53" i="17"/>
  <c r="G53" i="17"/>
  <c r="H53" i="17"/>
  <c r="I53" i="17"/>
  <c r="P53" i="17"/>
  <c r="F29" i="17"/>
  <c r="G29" i="17"/>
  <c r="H29" i="17"/>
  <c r="I29" i="17"/>
  <c r="P29" i="17"/>
  <c r="F27" i="17"/>
  <c r="G27" i="17"/>
  <c r="H27" i="17"/>
  <c r="I27" i="17"/>
  <c r="P27" i="17"/>
  <c r="F23" i="17"/>
  <c r="G23" i="17"/>
  <c r="H23" i="17"/>
  <c r="I23" i="17"/>
  <c r="P23" i="17"/>
  <c r="F21" i="17"/>
  <c r="G21" i="17"/>
  <c r="H21" i="17"/>
  <c r="I21" i="17"/>
  <c r="P21" i="17"/>
  <c r="F19" i="17"/>
  <c r="G19" i="17"/>
  <c r="H19" i="17"/>
  <c r="I19" i="17"/>
  <c r="P19" i="17"/>
  <c r="F17" i="17"/>
  <c r="G17" i="17"/>
  <c r="H17" i="17"/>
  <c r="I17" i="17"/>
  <c r="P17" i="17"/>
  <c r="F15" i="17"/>
  <c r="G15" i="17"/>
  <c r="G54" i="17" s="1"/>
  <c r="H15" i="17"/>
  <c r="I15" i="17"/>
  <c r="P15" i="17"/>
  <c r="I54" i="17" l="1"/>
  <c r="H54" i="17"/>
  <c r="H25" i="17"/>
  <c r="F25" i="17"/>
  <c r="F54" i="17" s="1"/>
  <c r="P25" i="17"/>
  <c r="P54" i="17" s="1"/>
  <c r="I25" i="17"/>
  <c r="M25" i="17"/>
  <c r="M54" i="17" s="1"/>
  <c r="L25" i="17"/>
  <c r="L54" i="17" s="1"/>
  <c r="K25" i="17"/>
  <c r="K54" i="17" s="1"/>
  <c r="N25" i="17"/>
  <c r="N54" i="17" s="1"/>
  <c r="J25" i="17"/>
  <c r="J54" i="17" s="1"/>
  <c r="D54" i="17"/>
  <c r="O25" i="17"/>
  <c r="O54" i="17" s="1"/>
  <c r="D52" i="17" l="1"/>
  <c r="D28" i="17"/>
  <c r="D26" i="17"/>
  <c r="D24" i="17"/>
  <c r="D22" i="17"/>
  <c r="D20" i="17"/>
  <c r="D18" i="17"/>
  <c r="D16" i="17"/>
  <c r="D14" i="17"/>
  <c r="E29" i="17" l="1"/>
  <c r="E15" i="17" l="1"/>
  <c r="E25" i="17"/>
  <c r="E53" i="17"/>
  <c r="E27" i="17"/>
  <c r="E19" i="17"/>
  <c r="E21" i="17"/>
  <c r="E23" i="17" l="1"/>
  <c r="E17" i="17" l="1"/>
  <c r="E54" i="17" s="1"/>
</calcChain>
</file>

<file path=xl/sharedStrings.xml><?xml version="1.0" encoding="utf-8"?>
<sst xmlns="http://schemas.openxmlformats.org/spreadsheetml/2006/main" count="703" uniqueCount="360">
  <si>
    <t>Obra:</t>
  </si>
  <si>
    <t>Convênio:</t>
  </si>
  <si>
    <t>Endereço:</t>
  </si>
  <si>
    <t>Boletins:</t>
  </si>
  <si>
    <t>Data:</t>
  </si>
  <si>
    <t>INÍCIO, APOIO E ADMINISTRAÇÃO DA OBRA</t>
  </si>
  <si>
    <t>m²</t>
  </si>
  <si>
    <t>m</t>
  </si>
  <si>
    <r>
      <rPr>
        <b/>
        <sz val="12"/>
        <rFont val="Calibri"/>
        <family val="1"/>
      </rPr>
      <t>ITEM</t>
    </r>
  </si>
  <si>
    <r>
      <rPr>
        <b/>
        <sz val="12"/>
        <rFont val="Calibri"/>
        <family val="1"/>
      </rPr>
      <t>SERVIÇO</t>
    </r>
  </si>
  <si>
    <r>
      <rPr>
        <b/>
        <sz val="12"/>
        <rFont val="Calibri"/>
        <family val="1"/>
      </rPr>
      <t>Unid.</t>
    </r>
  </si>
  <si>
    <r>
      <rPr>
        <b/>
        <sz val="12"/>
        <rFont val="Calibri"/>
        <family val="1"/>
      </rPr>
      <t>Quant.</t>
    </r>
  </si>
  <si>
    <r>
      <rPr>
        <b/>
        <sz val="12"/>
        <rFont val="Calibri"/>
        <family val="1"/>
      </rPr>
      <t>$ unitário</t>
    </r>
  </si>
  <si>
    <r>
      <rPr>
        <b/>
        <sz val="12"/>
        <rFont val="Calibri"/>
        <family val="1"/>
      </rPr>
      <t>$ unit c/ BDI</t>
    </r>
  </si>
  <si>
    <r>
      <rPr>
        <b/>
        <sz val="12"/>
        <rFont val="Calibri"/>
        <family val="1"/>
      </rPr>
      <t>$ total c/ BDI</t>
    </r>
  </si>
  <si>
    <t>BDI:</t>
  </si>
  <si>
    <t>CRONOGRAMA FÍSICO-FINANCEIRO</t>
  </si>
  <si>
    <t>ITEM</t>
  </si>
  <si>
    <t>DESCRIÇÃO</t>
  </si>
  <si>
    <t>VALOR TOTAL</t>
  </si>
  <si>
    <t>MÊS 1</t>
  </si>
  <si>
    <t>MÊS 2</t>
  </si>
  <si>
    <t>MÊS 3</t>
  </si>
  <si>
    <t>MÊS 4</t>
  </si>
  <si>
    <t>TOTAL</t>
  </si>
  <si>
    <t>EMPRESA</t>
  </si>
  <si>
    <t>COBERTURA</t>
  </si>
  <si>
    <t>MÊS 5</t>
  </si>
  <si>
    <t>MÊS 6</t>
  </si>
  <si>
    <t>33.03.780</t>
  </si>
  <si>
    <t>CDHU</t>
  </si>
  <si>
    <t>un</t>
  </si>
  <si>
    <t>SINAPI</t>
  </si>
  <si>
    <t>m³</t>
  </si>
  <si>
    <t>TUBO PVC, SERIE NORMAL, ESGOTO PREDIAL, DN 100 MM, FORNECIDO E INSTALADO EM RAMAL DE DESCARGA OU RAMAL DE ESGOTO SANITÁRIO. AF_08/2022</t>
  </si>
  <si>
    <t>CAIXA SIFONADA, PVC, DN 150 X 185 X 75 MM, JUNTA ELÁSTICA, FORNECIDA E INSTALADA EM RAMAL DE DESCARGA OU EM RAMAL DE ESGOTO SANITÁRIO. AF_08/2022</t>
  </si>
  <si>
    <t>55.01.020</t>
  </si>
  <si>
    <t>kg</t>
  </si>
  <si>
    <t>ESCAVAÇÃO MANUAL PARA BLOCO DE COROAMENTO OU SAPATA (INCLUINDO ESCAVAÇÃO PARA COLOCAÇÃO DE FÔRMAS). AF_06/2017</t>
  </si>
  <si>
    <t>FABRICAÇÃO, MONTAGEM E DESMONTAGEM DE FÔRMA PARA VIGA BALDRAME, EM MADEIRA SERRADA, E=25 MM, 2 UTILIZAÇÕES. AF_06/2017</t>
  </si>
  <si>
    <t>LASTRO COM MATERIAL GRANULAR, APLICAÇÃO EM BLOCOS DE COROAMENTO, ESPESSURA DE *5 CM*. AF_08/2017</t>
  </si>
  <si>
    <t>CONCRETAGEM DE BLOCOS DE COROAMENTO E VIGAS BALDRAME, FCK 30 MPA, COM USO DE JERICA  LANÇAMENTO, ADENSAMENTO E ACABAMENTO. AF_06/2017</t>
  </si>
  <si>
    <t>DEMOLIÇÃO DE ALVENARIA DE BLOCO FURADO, DE FORMA MANUAL, SEM REAPROVEITAMENTO. AF_09/2023</t>
  </si>
  <si>
    <t>TUBO PVC, SÉRIE R, ÁGUA PLUVIAL, DN 150 MM, FORNECIDO E INSTALADO EM RAMAL DE ENCAMINHAMENTO. AF_06/2022</t>
  </si>
  <si>
    <t>und</t>
  </si>
  <si>
    <t>ARMAÇÃO DE PILAR OU VIGA DE ESTRUTURA CONVENCIONAL DE CONCRETO ARMADO UTILIZANDO AÇO CA-50 DE 10,0 MM - MONTAGEM. AF_06/2022</t>
  </si>
  <si>
    <t>REMOÇÃO DE LOUÇAS, DE FORMA MANUAL, SEM REAPROVEITAMENTO. AF_09/2023</t>
  </si>
  <si>
    <t>REGISTRO DE GAVETA BRUTO, LATÃO, ROSCÁVEL, 3/4", COM ACABAMENTO E CANOPLA CROMADOS - FORNECIMENTO E INSTALAÇÃO. AF_08/2021</t>
  </si>
  <si>
    <t>REMOÇÃO DE PORTAS, DE FORMA MANUAL, SEM REAPROVEITAMENTO. AF_09/2023</t>
  </si>
  <si>
    <t>DEMOLIÇÃO DE REVESTIMENTO CERÂMICO, DE FORMA MANUAL, SEM REAPROVEITAMENTO. AF_09/2023</t>
  </si>
  <si>
    <t>ASSENTO SANITÁRIO CONVENCIONAL - FORNECIMENTO E INSTALACAO. AF_01/2020</t>
  </si>
  <si>
    <t>TRAMA DE AÇO COMPOSTA POR TERÇAS PARA TELHADOS DE ATÉ 2 ÁGUAS PARA TELHA ONDULADA DE FIBROCIMENTO, METÁLICA, PLÁSTICA OU TERMOACÚSTICA, INCLUSO TRANSPORTE VERTICAL. AF_07/2019</t>
  </si>
  <si>
    <t>CORRIMÃO SIMPLES, DIÂMETRO EXTERNO = 1 1/2, EM AÇO GALVANIZADO. AF_04/2019_PS</t>
  </si>
  <si>
    <t>MÊS 7</t>
  </si>
  <si>
    <t>MÊS 8</t>
  </si>
  <si>
    <t>Reforma dos Vestiários do Estádio Municipal Lino de Matos</t>
  </si>
  <si>
    <t>DEMOLIÇÃO DE ALVENARIA DE TIJOLO MACIÇO, DE FORMA MANUAL, SEM REAPROVEITAMENTO. AF_09/2023</t>
  </si>
  <si>
    <t>FORNECIMENTO E INSTALAÇÃO DE PLACA DE OBRA COM CHAPA GALVANIZADA E ESTRUTURA DE MADEIRA. AF_03/2022_PS</t>
  </si>
  <si>
    <t>SERVIÇOS PRELIMINARES</t>
  </si>
  <si>
    <t>ESCADA EM CONCRETO ARMADO</t>
  </si>
  <si>
    <t>REMOÇÃO DE JANELAS, DE FORMA MANUAL, SEM REAPROVEITAMENTO. AF_09/2023</t>
  </si>
  <si>
    <t>DEMOLIÇÃO DE PISO DE CONCRETO SIMPLES, DE FORMA MECANIZADA COM MARTELETE, SEM REAPROVEITAMENTO. AF_09/2023</t>
  </si>
  <si>
    <t>REMOÇÃO DE TELHAS DE FIBROCIMENTO METÁLICA E CERÂMICA, DE FORMA MANUAL, SEM REAPROVEITAMENTO. AF_09/2023</t>
  </si>
  <si>
    <t>REMOÇÃO DE TESOURAS DE MADEIRA, COM VÃO MENOR QUE 8M, DE FORMA MANUAL SEM REAPROVEITAMENTO. AF_09/2023</t>
  </si>
  <si>
    <t>UN</t>
  </si>
  <si>
    <t>FABRICAÇÃO E INSTALAÇÃO DE TESOURA INTEIRA EM AÇO, VÃO DE 6 M, PARA TELHA ONDULADA DE FIBROCIMENTO, METÁLICA, PLÁSTICA OU TERMOACÚSTICA, INCLUSO IÇAMENTO. AF_12/2015</t>
  </si>
  <si>
    <t>FABRICAÇÃO E INSTALAÇÃO DE TESOURA INTEIRA EM AÇO, VÃO DE 7 M, PARA TELHA ONDULADA DE FIBROCIMENTO, METÁLICA, PLÁSTICA OU TERMOACÚSTICA, INCLUSO IÇAMENTO. AF_12/2015</t>
  </si>
  <si>
    <t>TELHAMENTO COM TELHA METÁLICA TERMOACÚSTICA E = 30 MM, COM ATÉ 2 ÁGUAS, INCLUSO IÇAMENTO. AF_07/2019</t>
  </si>
  <si>
    <t>JANELA DE ALUMÍNIO TIPO MAXIM-AR, COM VIDROS, BATENTE E FERRAGENS. EXCLUSIVE ALIZAR, ACABAMENTO E CONTRAMARCO. FORNECIMENTO E INSTALAÇÃO. AF_12/2019</t>
  </si>
  <si>
    <t>JANELA DE ALUMÍNIO DE CORRER COM 2 FOLHAS PARA VIDROS, COM VIDROS, BATENTE, ACABAMENTO COM ACETATO OU BRILHANTE E FERRAGENS. EXCLUSIVE ALIZAR E CONTRAMARCO. FORNECIMENTO E INSTALAÇÃO. AF_12/2019</t>
  </si>
  <si>
    <t>JANELA DE ALUMÍNIO DE CORRER COM 4 FOLHAS PARA VIDROS, COM VIDROS, BATENTE, ACABAMENTO COM ACETATO OU BRILHANTE E FERRAGENS. EXCLUSIVE ALIZAE CONTRAMARCO. FORNECIMENTO E INSTALAÇÃO. AF_12/2019</t>
  </si>
  <si>
    <t>REFORÇO DE FUNDAÇÕES, ESTRUTURAS DE CONCRETO E ALVENARIA DE ELEVAÇÃO</t>
  </si>
  <si>
    <t>INSTALAÇÕES HIDRÁULICAS EMBUTIDAS</t>
  </si>
  <si>
    <t>INSTALAÇÕES ELÉTRICAS EMBUTIDAS</t>
  </si>
  <si>
    <t>PORTAS, ESQUADRIAS E DEMAIS ELEMENTOS METÁLICOS</t>
  </si>
  <si>
    <t>REVESTIMENTOS DE PAREDE</t>
  </si>
  <si>
    <t>PISOS</t>
  </si>
  <si>
    <t>PINTURA</t>
  </si>
  <si>
    <t>INSTALAÇÕES ELÉTRICAS APARENTES</t>
  </si>
  <si>
    <t>RESERVATÓRIO DE ÁGUA</t>
  </si>
  <si>
    <t>TRATAMENTO DE ESGOTO</t>
  </si>
  <si>
    <t>SERVIÇOS COMPLEMENTARES</t>
  </si>
  <si>
    <t>REVESTIMENTO CERÂMICO PARA PISO COM PLACAS TIPO ESMALTADA EXTRA DE DIMENSÕES 45X45 CM APLICADA EM DIAGONAL EM AMBIENTES DE ÁREA MAIOR QUE 10M². AF_02/2023_PE</t>
  </si>
  <si>
    <t>REVESTIMENTO CERÂMICO PARA PISO COM PLACAS TIPO ESMALTADA EXTRA DE DIMENSÕES 45X45 CM APLICADA EM DIAGONAL EM AMBIENTES DE ÁREA ENTRE 5 M² E 10 M². AF_02/2023_PE</t>
  </si>
  <si>
    <t>REVESTIMENTO CERÂMICO PARA PISO COM PLACAS TIPO ESMALTADA EXTRA DE DIMENSÕES 35X35 CM APLICADA EM AMBIENTES DE ÁREA MENOR QUE 5 M2. AF_02/20 23_PE</t>
  </si>
  <si>
    <t>CONTRAPISO EM ARGAMASSA TRAÇO 1:4 (CIMENTO E AREIA), PREPARO MANUAL, APLICADO EM ÁREAS SECAS SOBRE LAJE, ADERIDO, ACABAMENTO NÃO REFORÇADO, ESPESSURA 3CM. AF_07/2021</t>
  </si>
  <si>
    <t>LASTRO DE CONCRETO MAGRO, APLICADO EM PISOS, LAJES SOBRE SOLO OU RADIERS. AF_01/2024</t>
  </si>
  <si>
    <t>CHUVEIRO ELÉTRICO COMUM CORPO PLÁSTICO, TIPO DUCHA - FORNECIMENTO E INSTALAÇÃO. AF_01/2020</t>
  </si>
  <si>
    <t>VASO SANITÁRIO SIFONADO COM CAIXA ACOPLADA LOUÇA BRANCA - PADRÃO MÉDIO, INCLUSO ENGATE FLEXÍVEL EM METAL CROMADO, 1/2 X 40CM - FORNECIMENTO E INSTALAÇÃO. AF_01/2020</t>
  </si>
  <si>
    <t>LAVATÓRIO LOUÇA BRANCA COM COLUNA, 45 X 55CM OU EQUIVALENTE, PADRÃO MÉDIO, INCLUSO SIFÃO TIPO GARRAFA, VÁLVULA E ENGATE FLEXÍVEL DE 40CM EM METAL CROMADO, COM TORNEIRA CROMADA DE MESA, PADRÃO MÉDIO - FORNECIMENTO E INSTALAÇÃO. AF_01/2020</t>
  </si>
  <si>
    <t>FORRO EM DRYWALL, PARA AMBIENTES COMERCIAIS, INCLUSIVE ESTRUTURA BIRECIONAL DE FIXAÇÃO. AF_08/2023_PS</t>
  </si>
  <si>
    <t>Rua Quintino de Campos, 160, Centro, Piedade-SP (CEP - 18170-000)</t>
  </si>
  <si>
    <t>Ministérios do Esporte / Contrato de Repasse n° 941095/2023 / Processo PMP 05581/2023</t>
  </si>
  <si>
    <t>CONCRETAGEM DE PILARES, FCK = 25 MPA, COM USO DE BALDES - LANÇAMENTO, ADENSAMENTO E ACABAMENTO. AF_02/2022</t>
  </si>
  <si>
    <t>ARMAÇÃO DE PILAR OU VIGA DE ESTRUTURA CONVENCIONAL DE CONCRETO ARMADO UTILIZANDO AÇO CA-50 DE 6,3 MM - MONTAGEM. AF_06/2022</t>
  </si>
  <si>
    <t>TANQUE SÉPTICO CIRCULAR, EM CONCRETO PRÉ-MOLDADO, DIÂMETRO INTERNO = 1,88 M, ALTURA INTERNA = 2,50 M, VOLUME ÚTIL: 6245,8 L (PARA 32 CONTRIBUINTES). AF_12/2020_PA</t>
  </si>
  <si>
    <t>FILTRO ANAERÓBIO CIRCULAR, EM CONCRETO PRÉ-MOLDADO, DIÂMETRO INTERNO =1,88 M, ALTURA INTERNA = 1,50 M, VOLUME ÚTIL: 3331,1 L (PARA 19 CONTRIBUINTES). AF_12/2020_PA</t>
  </si>
  <si>
    <t>SUMIDOURO CIRCULAR, EM CONCRETO PRÉ-MOLDADO, DIÂMETRO INTERNO = 2,38 M, ALTURA INTERNA = 3,0 M, ÁREA DE INFILTRAÇÃO: 25 M² (PARA 10 CONTRIBUINTES). AF_12/2020_PA</t>
  </si>
  <si>
    <t>PINTURA LÁTEX ACRÍLICA PREMIUM, APLICAÇÃO MANUAL EM TETO, DUAS DEMÃOSAF_04/2023</t>
  </si>
  <si>
    <t>PINTURA LÁTEX ACRÍLICA PREMIUM, APLICAÇÃO MANUAL EM PAREDES, DUAS DEMÃOS. AF_04/2023</t>
  </si>
  <si>
    <t>CINTA DE AMARRAÇÃO DE ALVENARIA MOLDADA IN LOCO COM UTILIZAÇÃO DE BLOCOS CANALETA, ESPESSURA DE *20* CM. AF_03/2024</t>
  </si>
  <si>
    <t>ALVENARIA DE VEDAÇÃO DE BLOCOS VAZADOS DE CONCRETO DE 19X19X39 CM (ESPESSURA 19 CM) E ARGAMASSA DE ASSENTAMENTO COM PREPARO EM BETONEIRA. AF_12/2021</t>
  </si>
  <si>
    <t>CHAPISCO APLICADO EM ALVENARIAS E ESTRUTURAS DE CONCRETO INTERNAS, COM COLHER DE PEDREIRO. ARGAMASSA TRAÇO 1:3 COM PREPARO MANUAL. AF_10/2022 EM PAREDES INTERNAS DE AMBIENTES COM ÁREA MENOR QUE 5M², E = 17,5MM</t>
  </si>
  <si>
    <t>EMBOÇO, EM ARGAMASSA TRAÇO 1:2:8, PREPARO MANUAL, APLICADO MANUALMENTE COM TALISCAS. AF_03/2024</t>
  </si>
  <si>
    <t>CABO DE COBRE FLEXÍVEL ISOLADO, 6 MM², ANTI-CHAMA 450/750 V, PARA CIRCUITOS TERMINAIS - FORNECIMENTO E INSTALAÇÃO. AF_03/2023</t>
  </si>
  <si>
    <t>MUROS</t>
  </si>
  <si>
    <t>PORTA DE FERRO, DE ABRIR, TIPO GRADE COM CHAPA, COM GUARNIÇÕES. AF_12/</t>
  </si>
  <si>
    <t>VERNIZ DE PROTEÇÃO ANTIPICHAÇÃO</t>
  </si>
  <si>
    <t>LIMPEZA FINAL DA OBRA</t>
  </si>
  <si>
    <t>TOMADA BAIXA DE EMBUTIR (2 MÓDULOS), 2P+T 10 A, INCLUINDO SUPORTE E PLACA - FORNECIMENTO E INSTALAÇÃO. AF_03/2023</t>
  </si>
  <si>
    <t>REF.</t>
  </si>
  <si>
    <t>CALHA EM CHAPA DE AÇO GALVANIZADO NÚMERO 24, DESENVOLVIMENTO DE 50 CM, INCLUSO TRANSPORTE VERTICAL. AF_07/2019</t>
  </si>
  <si>
    <t>IMPERMEABILIZAÇÃO DE SUPERFÍCIE COM ARGAMASSA DE CIMENTO E AREIA, COM ADITIVO IMPERMEABILIZANTE, E = 1,5CM. AF_09/2023</t>
  </si>
  <si>
    <t>IMPERMEABILIZAÇÃO DE SUPERFÍCIE COM EMULSÃO ASFÁLTICA, 2 DEMÃOS. AF_09/2023</t>
  </si>
  <si>
    <t>FABRICAÇÃO E INSTALAÇÃO DE TESOURA INTEIRA EM AÇO, VÃO DE 4 M, PARA TELHA ONDULADA DE FIBROCIMENTO, METÁLICA, PLÁSTICA OU TERMOACÚSTICA, INCLUSO IÇAMENTO. AF_12/2015</t>
  </si>
  <si>
    <t>4.1</t>
  </si>
  <si>
    <t>5.3</t>
  </si>
  <si>
    <t>2.2</t>
  </si>
  <si>
    <t>2.1</t>
  </si>
  <si>
    <t>4.2</t>
  </si>
  <si>
    <t>4.3</t>
  </si>
  <si>
    <t>4.4</t>
  </si>
  <si>
    <t>4.5</t>
  </si>
  <si>
    <t>4.8</t>
  </si>
  <si>
    <t>4.9</t>
  </si>
  <si>
    <t>4.10</t>
  </si>
  <si>
    <t>4.11</t>
  </si>
  <si>
    <t>4.12</t>
  </si>
  <si>
    <t>4.13</t>
  </si>
  <si>
    <t>5.1</t>
  </si>
  <si>
    <t>5.2</t>
  </si>
  <si>
    <t>5.4</t>
  </si>
  <si>
    <t>5.5</t>
  </si>
  <si>
    <t>5.6</t>
  </si>
  <si>
    <t>3.1</t>
  </si>
  <si>
    <t>1.1</t>
  </si>
  <si>
    <t>2.3</t>
  </si>
  <si>
    <t>2.4</t>
  </si>
  <si>
    <t>6.1</t>
  </si>
  <si>
    <t>6.2</t>
  </si>
  <si>
    <t>6.3</t>
  </si>
  <si>
    <t>6.4</t>
  </si>
  <si>
    <t>2.5</t>
  </si>
  <si>
    <t>2.8</t>
  </si>
  <si>
    <t>2.9</t>
  </si>
  <si>
    <t>2.10</t>
  </si>
  <si>
    <t>2.11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</si>
  <si>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</si>
  <si>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</si>
  <si>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</si>
  <si>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</si>
  <si>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</si>
  <si>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</si>
  <si>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</si>
  <si>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</si>
  <si>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</si>
  <si>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</si>
  <si>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</si>
  <si>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</si>
  <si>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</si>
  <si>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</si>
  <si>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4.14</t>
  </si>
  <si>
    <t>INSTALAÇÕES HIDRAULICAS LOUÇA SANITÁRIA</t>
  </si>
  <si>
    <t>INSTALAÇÕES ELÉTRICAS ILUMINAÇÃO</t>
  </si>
  <si>
    <t>8.1</t>
  </si>
  <si>
    <t>8.2</t>
  </si>
  <si>
    <t>8.3</t>
  </si>
  <si>
    <t>8.4</t>
  </si>
  <si>
    <t>CABO DE COBRE FLEXÍVEL ISOLADO, 4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</si>
  <si>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</si>
  <si>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1,5 MM², ANTI-CHAMA 450/750 V, PARA CIRCUITOS TERMINAIS - FORNECIMENTO E INSTALAÇÃO. AF_03/2023</t>
  </si>
  <si>
    <t>8.5</t>
  </si>
  <si>
    <t>ELETRODUTO FLEXÍVEL CORRUGADO, PVC, DN 25 MM (3/4"), PARA CIRCUITOS TERMINAIS, INSTALADO EM PAREDE - FORNECIMENTO E INSTALAÇÃO. AF_03/2023</t>
  </si>
  <si>
    <t>TOMADA MÉDIA DE EMBUTIR (1 MÓDULO), 2P+T 10 A, INCLUINDO SUPORTE E PLACA - FORNECIMENTO E INSTALAÇÃO. AF_03/2023</t>
  </si>
  <si>
    <t>15.1</t>
  </si>
  <si>
    <t>15.2</t>
  </si>
  <si>
    <t>15.3</t>
  </si>
  <si>
    <t>15.4</t>
  </si>
  <si>
    <t>TOMADA MÉDIA DE EMBUTIR (2 MÓDULOS), 2P+T 10 A, INCLUINDO SUPORTE E PLACA - FORNECIMENTO E INSTALAÇÃO. AF_03/2023</t>
  </si>
  <si>
    <t>TOMADA MÉDIA DE EMBUTIR (2 MÓDULOS), 2P+T 20 A, INCLUINDO SUPORTE E PLACA - FORNECIMENTO E INSTALAÇÃO. AF_03/2023</t>
  </si>
  <si>
    <t>TOMADA BAIXA DE EMBUTIR (2 MÓDULOS), 2P+T 20 A, INCLUINDO SUPORTE E PLACA - FORNECIMENTO E INSTALAÇÃO. AF_03/2023</t>
  </si>
  <si>
    <t>QUADRO DE DISTRIBUIÇÃO DE ENERGIA EM CHAPA DE AÇO GALVANIZADO, DE EMBUTIR, COM BARRAMENTO TRIFÁSICO, PARA 40 DISJUNTORES DIN 100A - FORNECIMENTO E INSTALAÇÃO. AF_10/2020</t>
  </si>
  <si>
    <t>DISJUNTOR MONOPOLAR TIPO DIN, CORRENTE NOMINAL DE 16A - FORNECIMENTO E INSTALAÇÃO. AF_10/2020</t>
  </si>
  <si>
    <t>DISJUNTOR MONOPOLAR TIPO DIN, CORRENTE NOMINAL DE 25A - FORNECIMENTO E INSTALAÇÃO. AF_10/2020</t>
  </si>
  <si>
    <t>DISJUNTOR MONOPOLAR TIPO DIN, CORRENTE NOMINAL DE 50A - FORNECIMENTO E INSTALAÇÃO. AF_10/2020</t>
  </si>
  <si>
    <t>DISJUNTOR BIPOLAR TIPO DIN, CORRENTE NOMINAL DE 16A - FORNECIMENTO E INSTALAÇÃO. AF_10/2020</t>
  </si>
  <si>
    <t>DISJUNTOR BIPOLAR TIPO DIN, CORRENTE NOMINAL DE 20A - FORNECIMENTO E INSTALAÇÃO. AF_10/2020</t>
  </si>
  <si>
    <t>DISJUNTOR BIPOLAR TIPO DIN, CORRENTE NOMINAL DE 50A - FORNECIMENTO E INSTALAÇÃO. AF_10/2020</t>
  </si>
  <si>
    <t>18.1</t>
  </si>
  <si>
    <t>19.1</t>
  </si>
  <si>
    <t>9.1</t>
  </si>
  <si>
    <t>9.4</t>
  </si>
  <si>
    <t>9.2</t>
  </si>
  <si>
    <t>9.3</t>
  </si>
  <si>
    <t>11.1</t>
  </si>
  <si>
    <t>11.2</t>
  </si>
  <si>
    <t>11.3</t>
  </si>
  <si>
    <t>11.4</t>
  </si>
  <si>
    <t>11.5</t>
  </si>
  <si>
    <t>11.6</t>
  </si>
  <si>
    <t>12.1</t>
  </si>
  <si>
    <t>10.1</t>
  </si>
  <si>
    <t>10.2</t>
  </si>
  <si>
    <t>10.3</t>
  </si>
  <si>
    <t>10.5</t>
  </si>
  <si>
    <t>REVESTIMENTO CERÂMICO PARA PAREDES INTERNAS COM PLACAS TIPO ESMALTADA EXTRA DE DIMENSÕES 20X20 CM APLICADAS NA ALTURA INTEIRA DAS PAREDES. AF_02/2023 PE</t>
  </si>
  <si>
    <t>REVESTIMENTO CERÂMICO PARA PAREDES INTERNAS COM PLACAS TIPO ESMALTADA EXTRA DE DIMENSÕES 25X35 CM APLICADAS A MEIA ALTURA DAS PAREDES. AF_0223 PE</t>
  </si>
  <si>
    <t>10.4</t>
  </si>
  <si>
    <t>REVESTIMENTO CERÂMICO PARA PAREDES INTERNAS COM PLACAS TIPO ESMALTADA EXTRA DE DIMENSÕES 20X20 CM APLICADAS EM DIAGONAL, A MEIA ALTURA DAS PAREDES. AF_02/2023_PE</t>
  </si>
  <si>
    <t>10.6</t>
  </si>
  <si>
    <t>03.03.020</t>
  </si>
  <si>
    <t>13.1</t>
  </si>
  <si>
    <t>13.2</t>
  </si>
  <si>
    <t>13.3</t>
  </si>
  <si>
    <t>13.5</t>
  </si>
  <si>
    <t>14.1</t>
  </si>
  <si>
    <t>APLICAÇÃO MANUAL DE TINTA LÁTEX ACRÍLICA EM PAREDE EXTERNAS DE CASAS, DUAS DEMÃOS. AF_03/2024</t>
  </si>
  <si>
    <t>13.4</t>
  </si>
  <si>
    <t>FUNDO SELADOR ACRÍLICO, APLICAÇÃO MANUAL EM TETO, UMA DEMÃO. AF_04/2023</t>
  </si>
  <si>
    <t>FUNDO SELADOR ACRÍLICO, APLICAÇÃO MANUAL EM PAREDE, UMA DEMÃO. AF_04/2023</t>
  </si>
  <si>
    <t>14.2</t>
  </si>
  <si>
    <t>20.1</t>
  </si>
  <si>
    <t>19.2</t>
  </si>
  <si>
    <t>19.3</t>
  </si>
  <si>
    <t>19.4</t>
  </si>
  <si>
    <t>19.6</t>
  </si>
  <si>
    <t xml:space="preserve"> IMPERMEABILIZAÇÃO E TRATAMENTO DE LAJES</t>
  </si>
  <si>
    <t>2.6</t>
  </si>
  <si>
    <t>2.7</t>
  </si>
  <si>
    <t>ALVENARIA DE VEDAÇÃO DE BLOCOS CERÂMICOS FURADOS NA HORIZONTAL DE 14X9X19 CM (ESPESSURA 14 CM, BLOCO DEITADO) E ARGAMASSA DE ASSENTAMENTO COM PREPARO MANUAL. AF_12/2021</t>
  </si>
  <si>
    <t>ALVENARIA DE VEDAÇÃO DE BLOCOS CERÂMICOS MACIÇOS DE 5X10X20CM (ESPESSURA 10CM) E ARGAMASSA DE ASSENTAMENTO COM PREPARO EM BETONEIRA. AF_05/2020</t>
  </si>
  <si>
    <t>4.16</t>
  </si>
  <si>
    <t>4.15</t>
  </si>
  <si>
    <t>4.6</t>
  </si>
  <si>
    <t>4.7</t>
  </si>
  <si>
    <t>ESCADA EM CONCRETO ARMADO MOLDADO IN LOCO, FCK 25 MPA, COM 2 LANCES EM L E LAJE PLANA, FÔRMA EM CHAPA DE MADEIRA COMPENSADA RESINADA. AF_1 1/2020_PA</t>
  </si>
  <si>
    <t>6.5</t>
  </si>
  <si>
    <t>6.6</t>
  </si>
  <si>
    <t>6.7</t>
  </si>
  <si>
    <t>6.8</t>
  </si>
  <si>
    <t>6.9</t>
  </si>
  <si>
    <t>6.10</t>
  </si>
  <si>
    <t>APICOAMENTO MANUAL DE PISO, PAREDE OU TETO</t>
  </si>
  <si>
    <t>CHAPISCO APLICADO NO TETO OU EM ESTRUTURA, COM DESEMPENADEIRA DENTADA. ARGAMASSA INDUSTRIALIZADA COM PREPARO MANUAL. AF_10/2022</t>
  </si>
  <si>
    <t>MASSA ÚNICA, EM ARGAMASSA TRAÇO 1:2:8, PREPARO MECÂNICO, APLICADA MANUALMENTE EM TETO, E = 17,5MM, COM TALISCAS. AF_03/2024</t>
  </si>
  <si>
    <t>CHAPISCO APLICADO EM ALVENARIA (COM PRESENÇA DE VÃOS) E ESTRUTURAS DE CONCRETO DE FACHADA, COM COLHER DE PEDREIRO. ARGAMASSA TRAÇO 1:3 COM PREPARO MANUAL. AF_10/2022</t>
  </si>
  <si>
    <t>10.7</t>
  </si>
  <si>
    <t>10.8</t>
  </si>
  <si>
    <t>EMBOÇO OU MASSA ÚNICA EM ARGAMASSA TRAÇO 1:2:8, PREPARO MANUAL, APLICADA MANUALMENTE EM PANOS DE FACHADA SEM PRESENÇA DE VÃOS, ESPESSURA DE 25 MM, ACESSO POR ANDAIME. AF_08/2022</t>
  </si>
  <si>
    <t>FORROS E DIVISÓRIAS</t>
  </si>
  <si>
    <t>12.2</t>
  </si>
  <si>
    <t>DIVISORIA SANITÁRIA, TIPO CABINE, EM PAINEL DE GRANILITE, ESP = 3CM, ASSENTADO COM ARGAMASSA COLANTE AC III-E, EXCLUSIVE FERRAGENS. AF_01/20</t>
  </si>
  <si>
    <t>REGISTRO DE GAVETA BRUTO, LATÃO, ROSCÁVEL, 1", COM ACABAMENTO E CANOPLA CROMADOS - FORNECIMENTO E INSTALAÇÃO. AF_08/2021</t>
  </si>
  <si>
    <t>REGISTRO DE PRESSÃO BRUTO, LATÃO, ROSCÁVEL, 3/4", COM ACABAMENTO E CANOPLA CROMADOS - FORNECIMENTO E INSTALAÇÃO. AF_08/2021</t>
  </si>
  <si>
    <t>ADAPTADOR CURTO COM BOLSA E ROSCA PARA REGISTRO, PVC, SOLDÁVEL, DN 32MM X 1 , INSTALADO EM PRUMADA DE ÁGUA - FORNECIMENTO E INSTALAÇÃO. AF_06/2022</t>
  </si>
  <si>
    <t>ADAPTADOR CURTO COM BOLSA E ROSCA PARA REGISTRO, PVC, SOLDÁVEL, DN 25MM X 3/4 , INSTALADO EM PRUMADA DE ÁGUA - FORNECIMENTO E INSTALAÇÃO. AF_06/2022</t>
  </si>
  <si>
    <t>JOELHO 90 GRAUS, PVC, SOLDÁVEL, DN 25MM, INSTALADO EM PRUMADA DE ÁGUA - FORNECIMENTO E INSTALAÇÃO. AF_06/2022</t>
  </si>
  <si>
    <t>JOELHO 90 GRAUS COM BUCHA DE LATÃO, PVC, SOLDÁVEL, DN 25MM, X 1/2  INSTALADO EM RAMAL OU SUB-RAMAL DE ÁGUA - FORNECIMENTO E INSTALAÇÃO. AF_0 6/2022</t>
  </si>
  <si>
    <t>TE, PVC, SOLDÁVEL, DN 32MM, INSTALADO EM PRUMADA DE ÁGUA - FORNECIMENTO E INSTALAÇÃO. AF_06/2022</t>
  </si>
  <si>
    <t>JOELHO DE REDUÇÃO, 90 GRAUS, PVC, SOLDÁVEL, DN 32 MM X 25 MM, INSTALAD O EM PRUMADA DE ÁGUA - FORNECIMENTO E INSTALAÇÃO. AF_06/2022</t>
  </si>
  <si>
    <t>TE, PVC, SOLDÁVEL, DN 25MM, INSTALADO EM PRUMADA DE ÁGUA - FORNECIMENTO E INSTALAÇÃO. AF_06/2022</t>
  </si>
  <si>
    <t>7.1</t>
  </si>
  <si>
    <t>7.4</t>
  </si>
  <si>
    <t>7.8</t>
  </si>
  <si>
    <t>7.2</t>
  </si>
  <si>
    <t>7.3</t>
  </si>
  <si>
    <t>7.5</t>
  </si>
  <si>
    <t>7.6</t>
  </si>
  <si>
    <t>7.7</t>
  </si>
  <si>
    <t>7.9</t>
  </si>
  <si>
    <t>7.10</t>
  </si>
  <si>
    <t>7.11</t>
  </si>
  <si>
    <t>7.12</t>
  </si>
  <si>
    <t>7.13</t>
  </si>
  <si>
    <t>7.14</t>
  </si>
  <si>
    <t>TÊ DE REDUÇÃO, PVC, SOLDÁVEL, DN 32MM X 25MM, INSTALADO EM PRUMADA DE ÁGUA - FORNECIMENTO E INSTALAÇÃO. AF_06/2022</t>
  </si>
  <si>
    <t>TUBO, PVC, SOLDÁVEL, DE 25MM, INSTALADO EM PRUMADA DE ÁGUA - FORNECIMENTO E INSTALAÇÃO. AF_06/2022</t>
  </si>
  <si>
    <t>TUBO, PVC, SOLDÁVEL, DE 32MM, INSTALADO EM PRUMADA DE ÁGUA - FORNECIMENTO E INSTALAÇÃO. AF_06/2022</t>
  </si>
  <si>
    <t>TUBO, PVC, SOLDÁVEL, DE 40MM, INSTALADO EM RAMAL DE DISTRIBUIÇÃO DE ÁGUA - FORNECIMENTO E INSTALAÇÃO. AF_06/2022</t>
  </si>
  <si>
    <t>TUBO, PVC, SOLDÁVEL, DE 25MM, INSTALADO EM RAMAL DE DISTRIBUIÇÃO DE ÁGUA - FORNECIMENTO E INSTALAÇÃO. AF_06/2022</t>
  </si>
  <si>
    <t xml:space="preserve"> CURVA 90 GRAUS, PVC, SOLDÁVEL, DN 25MM, INSTALADO EM RAMAL DE DISTRIBUIÇÃO DE ÁGUA - FORNECIMENTO E INSTALAÇÃO. AF_06/2022</t>
  </si>
  <si>
    <t>RALO SIFONADO REDONDO, PVC, DN 100 X 40 MM, JUNTA SOLDÁVEL, FORNECIDOE INSTALADO EM RAMAL DE DESCARGA OU EM RAMAL DE ESGOTO SANITÁRIO. AF_08/2022</t>
  </si>
  <si>
    <t>FABRICAÇÃO DE FÔRMA PARA PILARES E ESTRUTURAS SIMILARES, EM MADEIRA SERRADA, E=25 MM. AF_09/2020</t>
  </si>
  <si>
    <t>FABRICAÇÃO DE FÔRMA PARA VIGAS, COM MADEIRA SERRADA, E = 25 MM. AF_09/2020</t>
  </si>
  <si>
    <t>ALVENARIA DE VEDAÇÃO DE BLOCOS VAZADOS DE CONCRETO DE 9X19X39 CM (ESPESSURA 9 CM) E ARGAMASSA DE ASSENTAMENTO COM PREPARO MANUAL. AF_12/2021</t>
  </si>
  <si>
    <t>7.15</t>
  </si>
  <si>
    <t>7.16</t>
  </si>
  <si>
    <t>7.17</t>
  </si>
  <si>
    <t>7.18</t>
  </si>
  <si>
    <t>CURVA 90 GRAUS, PVC, SOLDÁVEL, DN 32MM, INSTALADO EM RAMAL DE DISTRIBUIÇÃO DE ÁGUA - FORNECIMENTO E INSTALAÇÃO. AF_06/2022</t>
  </si>
  <si>
    <t>BUCHA DE REDUÇÃO, LONGA, PVC, SOLDÁVEL, DN 40 X 25 MM, INSTALADO EM PRUMADA DE ÁGUA - FORNECIMENTO E INSTALAÇÃO. AF_06/2022</t>
  </si>
  <si>
    <t>7.19</t>
  </si>
  <si>
    <t>7.20</t>
  </si>
  <si>
    <t>TE, PVC, SOLDÁVEL, DN 40MM, INSTALADO EM RAMAL DE DISTRIBUIÇÃO DE ÁGUA - FORNECIMENTO E INSTALAÇÃO. AF_06/2022</t>
  </si>
  <si>
    <t>TE, PVC, SOLDÁVEL, DN 25MM, INSTALADO EM RAMAL DE DISTRIBUIÇÃO DE ÁGUA - FORNECIMENTO E INSTALAÇÃO. AF_06/2022</t>
  </si>
  <si>
    <t>7.21</t>
  </si>
  <si>
    <t>7.22</t>
  </si>
  <si>
    <t>7.23</t>
  </si>
  <si>
    <t>7.24</t>
  </si>
  <si>
    <t>TUBO PVC, SERIE NORMAL, ESGOTO PREDIAL, DN 50 MM, FORNECIDO E INSTALADO EM RAMAL DE DESCARGA OU RAMAL DE ESGOTO SANITÁRIO. AF_08/2022</t>
  </si>
  <si>
    <t>7.25</t>
  </si>
  <si>
    <t>17.1</t>
  </si>
  <si>
    <t>17.2</t>
  </si>
  <si>
    <t>LAJE PRÉ-MOLDADA UNIDIRECIONAL, BIAPOIADA, PARA PISO, ENCHIMENTO EM CERÂMICA, VIGOTA CONVENCIONAL, ALTURA TOTAL DA LAJE (ENCHIMENTO+CAPA) = (8+4). AF_11/2020_PA</t>
  </si>
  <si>
    <t xml:space="preserve">TOTAL   </t>
  </si>
  <si>
    <t>4.17</t>
  </si>
  <si>
    <t>ESTACA TIPO STRAUSS, DIÂMETRO DE 25CM ATÉ 20T</t>
  </si>
  <si>
    <t>12.06.020</t>
  </si>
  <si>
    <t>M2</t>
  </si>
  <si>
    <t>FABRICAÇÃO, MONTAGEM E DESMONTAGEM DE FÔRMA PARA VIGA BALDRAME, EM MADEIRA SERRADA, E=25 MM, 2 UTILIZAÇÕES. AF_01/2024</t>
  </si>
  <si>
    <t>18.6</t>
  </si>
  <si>
    <t>M3</t>
  </si>
  <si>
    <t>LASTRO DE CONCRETO MAGRO, APLICADO EM BLOCOS DE COROAMENTO OU SAPATAS. AF_01/2024</t>
  </si>
  <si>
    <t>18.5</t>
  </si>
  <si>
    <t>ESCAVAÇÃO MANUAL PARA BLOCO DE COROAMENTO OU SAPATA (INCLUINDO ESCAVAÇÃO PARA COLOCAÇÃO DE FÔRMAS). AF_01/2024</t>
  </si>
  <si>
    <t>18.4</t>
  </si>
  <si>
    <t>M</t>
  </si>
  <si>
    <t>ESTACA TIPO STRAUSS, DIÂMETRO DE 25CM ATÉ 20 T</t>
  </si>
  <si>
    <t>18.3</t>
  </si>
  <si>
    <t>TAXA DE MOBILIZAÇÃO E DESMOBILIZAÇÃO DE EQUIPAMENTOS PARA EXECUÇÃO DE ESTACAS STRAUSS</t>
  </si>
  <si>
    <t>12.06.010</t>
  </si>
  <si>
    <t>18.2</t>
  </si>
  <si>
    <t>18.7</t>
  </si>
  <si>
    <t>18.8</t>
  </si>
  <si>
    <t>18.9</t>
  </si>
  <si>
    <t>COMPACTAÇÃO MECÂNICA DE SOLO PARA EXECUÇÃO DE RADIER, PISO DE CONCRETO OU LAJE SOBRE SOLO, COM COMPACTADOR DE SOLOS TIPO PLACA VIBRATÓRIA. AF_09/202</t>
  </si>
  <si>
    <t>CONCRETAGEM DE BLOCO DE COROAMENTO OU VIGA BALDRAME, FCK 30 MPA, COM USO DE JERICA - LANÇAMENTO, ADENSAMENTO E ACABAMENTO. AF_01/2024</t>
  </si>
  <si>
    <t>ARMAÇÃO DE PILAR OU VIGA DE ESTRUTURA CONVENCIONAL DE CONCRETO ARMADO UTILIZANDO AÇO CA-50 DE 12,5 MM - MONTAGEM. AF_06/2022</t>
  </si>
  <si>
    <t>KG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</si>
  <si>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</si>
  <si>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</si>
  <si>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</si>
  <si>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</si>
  <si>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</si>
  <si>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</si>
  <si>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</si>
  <si>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</si>
  <si>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</si>
  <si>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</si>
  <si>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</si>
  <si>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</si>
  <si>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41.13.050</t>
  </si>
  <si>
    <t>Luminária blindada de sobrepor ou pendente em calha fechada, para 2 lâmpadas fluorescentes de 32 W/36 W/40 W</t>
  </si>
  <si>
    <t>LÂMPADA TUBULAR LED DE 18/20 W, COM SOQUETE, BASE G13 - FORNECIMENTO E INSTALAÇÃO. AF_09/2024_PS</t>
  </si>
  <si>
    <t>CAIXA ENTERRADA HIDRÁULICA RETANGULAR, EM ALVENARIA COM BLOCOS DE CONCRETO, DIMENSÕES INTERNAS: 0,4X0,4X0,4 M PARA REDE DE ESGOTO. AF_12/2020</t>
  </si>
  <si>
    <t>CAIXA ENTERRADA HIDRÁULICA RETANGULAR, EM ALVENARIA COM BLOCOS DE CONCRETO, DIMENSÕES INTERNAS: 0,6X0,6X0,6 M PARA REDE DE ESGOTO. AF_12/2020</t>
  </si>
  <si>
    <t>MÊS 9</t>
  </si>
  <si>
    <t>MÊS 10</t>
  </si>
  <si>
    <t>MÊS 11</t>
  </si>
  <si>
    <t>MÊS 12</t>
  </si>
  <si>
    <t>SICRO</t>
  </si>
  <si>
    <t>Fornecimento e instalação de reservatório metálico tipo taça de 5.000 litros pintura interna e externa com escada de acesso e base de concreto armado - areia e brita comerciais</t>
  </si>
  <si>
    <t>PORTA EM ALUMÍNIO DE ABRIR TIPO VENEZIANA COM GUARNIÇÃO, FIXAÇÃO COM PARAFUSOS - FORNECIMENTO E INSTALAÇÃO. AF_10/2025</t>
  </si>
  <si>
    <t>SINAPI 01/2026 não desonerado; CDHU Boletim-200 NOV/2025 sem desoneração; SICRO OUTUBRO/2025</t>
  </si>
  <si>
    <t>SINAPI 02/2026 não desonerado; CDHU Boletim-200 NOV/2025 sem desoneração; SICRO OUTUBRO/2025</t>
  </si>
  <si>
    <t>PISO CIMENTADO, TRAÇO 1:5 (CIMENTO E AREIA), ACABAMENTO LISO, ESPESSURA 2,0 CM, PREPARO MECÂNICO DA ARGAMASSA. AF_02/2026</t>
  </si>
  <si>
    <t xml:space="preserve">LOGO DA EMPRESA
</t>
  </si>
  <si>
    <t>PLANILHA ORÇAMENTÁRIA</t>
  </si>
  <si>
    <t>SOMENTE PREENCHER A COLUNA AMARELA, SEM FÓRMULAS</t>
  </si>
  <si>
    <t>LOGO DA EMRPESA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</si>
</sst>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4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sz val="8"/>
      <name val="Times New Roman"/>
      <family val="1"/>
    </font>
    <font>
      <sz val="11"/>
      <name val="Arial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name val="Arial"/>
      <family val="2"/>
    </font>
    <font>
      <b/>
      <sz val="24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2"/>
      <name val="Arial"/>
      <family val="2"/>
    </font>
    <font>
      <b/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8"/>
      <color theme="1"/>
      <name val="Arial"/>
      <family val="2"/>
    </font>
    <font>
      <sz val="11"/>
      <color rgb="FF000000"/>
      <name val="Times New Roman"/>
      <family val="1"/>
    </font>
    <font>
      <sz val="10"/>
      <name val="Times New Roman"/>
      <family val="1"/>
    </font>
    <font>
      <b/>
      <sz val="36"/>
      <name val="Calibri"/>
      <family val="2"/>
    </font>
    <font>
      <sz val="8"/>
      <name val="Times New Roman"/>
      <family val="1"/>
    </font>
    <font>
      <b/>
      <sz val="16"/>
      <color rgb="FF000000"/>
      <name val="Times New Roman"/>
      <family val="1"/>
    </font>
    <font>
      <sz val="12"/>
      <name val="Calibri"/>
      <family val="1"/>
    </font>
    <font>
      <sz val="12"/>
      <name val="Calibri"/>
      <family val="2"/>
    </font>
    <font>
      <sz val="10"/>
      <color rgb="FFFF0000"/>
      <name val="Times New Roman"/>
      <family val="1"/>
    </font>
    <font>
      <sz val="12"/>
      <color rgb="FFFF0000"/>
      <name val="Calibri"/>
      <family val="1"/>
    </font>
    <font>
      <sz val="12"/>
      <color rgb="FFFF0000"/>
      <name val="Calibri"/>
      <family val="2"/>
    </font>
    <font>
      <b/>
      <sz val="12"/>
      <color theme="0"/>
      <name val="Calibri"/>
      <family val="1"/>
    </font>
    <font>
      <sz val="12"/>
      <color theme="0"/>
      <name val="Times New Roman"/>
      <family val="1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b/>
      <sz val="14"/>
      <name val="Segoe UI Black"/>
      <family val="2"/>
    </font>
    <font>
      <b/>
      <sz val="18"/>
      <color theme="4" tint="-0.499984740745262"/>
      <name val="Broadway"/>
      <family val="5"/>
    </font>
    <font>
      <sz val="12"/>
      <color rgb="FF0070C0"/>
      <name val="Calibri"/>
      <family val="2"/>
    </font>
    <font>
      <u/>
      <sz val="11"/>
      <color theme="10"/>
      <name val="Calibri"/>
      <family val="2"/>
    </font>
    <font>
      <b/>
      <sz val="24"/>
      <name val="Calibri"/>
      <family val="1"/>
    </font>
    <font>
      <b/>
      <sz val="18"/>
      <color rgb="FF000000"/>
      <name val="Times New Roman"/>
      <family val="1"/>
    </font>
    <font>
      <b/>
      <sz val="24"/>
      <color rgb="FF000000"/>
      <name val="Times New Roman"/>
      <family val="1"/>
    </font>
    <font>
      <b/>
      <sz val="20"/>
      <name val="Arial"/>
      <family val="2"/>
    </font>
    <font>
      <b/>
      <sz val="2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2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/>
    <xf numFmtId="0" fontId="8" fillId="0" borderId="0"/>
    <xf numFmtId="0" fontId="3" fillId="0" borderId="0"/>
    <xf numFmtId="0" fontId="4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</cellStyleXfs>
  <cellXfs count="136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right" wrapText="1" indent="1"/>
    </xf>
    <xf numFmtId="0" fontId="4" fillId="0" borderId="2" xfId="0" applyFont="1" applyBorder="1" applyAlignment="1">
      <alignment horizontal="right" wrapText="1" indent="1"/>
    </xf>
    <xf numFmtId="9" fontId="5" fillId="0" borderId="3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5" fillId="0" borderId="0" xfId="4" applyFont="1" applyAlignment="1">
      <alignment horizontal="center" vertical="center"/>
    </xf>
    <xf numFmtId="0" fontId="15" fillId="0" borderId="0" xfId="4" applyFont="1"/>
    <xf numFmtId="0" fontId="17" fillId="0" borderId="0" xfId="4" applyFont="1" applyAlignment="1">
      <alignment horizontal="center" vertical="center"/>
    </xf>
    <xf numFmtId="0" fontId="17" fillId="0" borderId="0" xfId="4" applyFont="1"/>
    <xf numFmtId="0" fontId="19" fillId="0" borderId="0" xfId="4" applyFont="1" applyAlignment="1">
      <alignment horizontal="center" vertical="center"/>
    </xf>
    <xf numFmtId="0" fontId="21" fillId="0" borderId="2" xfId="0" applyFont="1" applyBorder="1" applyAlignment="1">
      <alignment horizontal="left" wrapText="1"/>
    </xf>
    <xf numFmtId="0" fontId="21" fillId="0" borderId="2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14" fontId="20" fillId="0" borderId="2" xfId="0" applyNumberFormat="1" applyFont="1" applyBorder="1" applyAlignment="1">
      <alignment horizontal="center" vertical="center" wrapText="1"/>
    </xf>
    <xf numFmtId="10" fontId="20" fillId="0" borderId="2" xfId="3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8" fillId="6" borderId="4" xfId="4" applyFont="1" applyFill="1" applyBorder="1" applyAlignment="1">
      <alignment horizontal="center" vertical="center"/>
    </xf>
    <xf numFmtId="44" fontId="17" fillId="7" borderId="4" xfId="2" applyFont="1" applyFill="1" applyBorder="1" applyAlignment="1">
      <alignment horizontal="center" vertical="center"/>
    </xf>
    <xf numFmtId="44" fontId="18" fillId="7" borderId="4" xfId="2" applyFont="1" applyFill="1" applyBorder="1" applyAlignment="1">
      <alignment horizontal="center" vertical="center"/>
    </xf>
    <xf numFmtId="44" fontId="17" fillId="0" borderId="4" xfId="2" applyFont="1" applyFill="1" applyBorder="1" applyAlignment="1">
      <alignment horizontal="center" vertical="center"/>
    </xf>
    <xf numFmtId="9" fontId="17" fillId="0" borderId="4" xfId="3" applyFont="1" applyFill="1" applyBorder="1" applyAlignment="1">
      <alignment horizontal="center" vertical="center"/>
    </xf>
    <xf numFmtId="9" fontId="18" fillId="0" borderId="4" xfId="4" applyNumberFormat="1" applyFont="1" applyBorder="1" applyAlignment="1">
      <alignment horizontal="center" vertical="center"/>
    </xf>
    <xf numFmtId="0" fontId="15" fillId="0" borderId="7" xfId="4" applyFont="1" applyBorder="1"/>
    <xf numFmtId="0" fontId="15" fillId="0" borderId="0" xfId="4" applyFont="1" applyAlignment="1">
      <alignment horizontal="left"/>
    </xf>
    <xf numFmtId="0" fontId="24" fillId="0" borderId="0" xfId="0" applyFont="1" applyAlignment="1">
      <alignment horizontal="center" vertical="top"/>
    </xf>
    <xf numFmtId="9" fontId="5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top"/>
    </xf>
    <xf numFmtId="0" fontId="25" fillId="0" borderId="0" xfId="0" applyFont="1" applyAlignment="1">
      <alignment horizontal="left" vertical="top"/>
    </xf>
    <xf numFmtId="0" fontId="7" fillId="0" borderId="2" xfId="0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4" fillId="2" borderId="5" xfId="0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28" fillId="0" borderId="0" xfId="0" applyFont="1" applyAlignment="1">
      <alignment horizontal="center" vertical="top"/>
    </xf>
    <xf numFmtId="4" fontId="9" fillId="0" borderId="2" xfId="0" applyNumberFormat="1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left" vertical="top" wrapText="1"/>
    </xf>
    <xf numFmtId="4" fontId="4" fillId="2" borderId="5" xfId="0" applyNumberFormat="1" applyFont="1" applyFill="1" applyBorder="1" applyAlignment="1">
      <alignment horizontal="right" vertical="center" wrapText="1"/>
    </xf>
    <xf numFmtId="4" fontId="0" fillId="0" borderId="0" xfId="0" applyNumberFormat="1" applyAlignment="1">
      <alignment horizontal="left" vertical="top"/>
    </xf>
    <xf numFmtId="0" fontId="30" fillId="0" borderId="4" xfId="0" applyFont="1" applyBorder="1" applyAlignment="1">
      <alignment horizontal="center" vertical="center" wrapText="1"/>
    </xf>
    <xf numFmtId="4" fontId="29" fillId="0" borderId="4" xfId="0" applyNumberFormat="1" applyFont="1" applyBorder="1" applyAlignment="1">
      <alignment horizontal="left" vertical="center" wrapText="1"/>
    </xf>
    <xf numFmtId="4" fontId="29" fillId="0" borderId="4" xfId="0" applyNumberFormat="1" applyFont="1" applyBorder="1" applyAlignment="1">
      <alignment horizontal="center" vertical="center" wrapText="1"/>
    </xf>
    <xf numFmtId="4" fontId="30" fillId="0" borderId="4" xfId="0" applyNumberFormat="1" applyFont="1" applyBorder="1" applyAlignment="1">
      <alignment horizontal="right" vertical="center" shrinkToFit="1"/>
    </xf>
    <xf numFmtId="0" fontId="31" fillId="0" borderId="0" xfId="0" applyFont="1" applyAlignment="1">
      <alignment horizontal="left" vertical="top"/>
    </xf>
    <xf numFmtId="0" fontId="30" fillId="0" borderId="4" xfId="0" applyFont="1" applyBorder="1" applyAlignment="1">
      <alignment horizontal="left" vertical="center" wrapText="1"/>
    </xf>
    <xf numFmtId="2" fontId="30" fillId="0" borderId="4" xfId="0" applyNumberFormat="1" applyFont="1" applyBorder="1" applyAlignment="1">
      <alignment horizontal="right" vertical="center" wrapText="1"/>
    </xf>
    <xf numFmtId="4" fontId="30" fillId="0" borderId="4" xfId="0" applyNumberFormat="1" applyFont="1" applyBorder="1" applyAlignment="1">
      <alignment horizontal="right" vertical="center" wrapText="1"/>
    </xf>
    <xf numFmtId="4" fontId="30" fillId="0" borderId="4" xfId="0" applyNumberFormat="1" applyFont="1" applyBorder="1" applyAlignment="1">
      <alignment horizontal="center" vertical="center" wrapText="1"/>
    </xf>
    <xf numFmtId="0" fontId="34" fillId="8" borderId="4" xfId="0" applyFont="1" applyFill="1" applyBorder="1" applyAlignment="1">
      <alignment horizontal="center" vertical="top" wrapText="1"/>
    </xf>
    <xf numFmtId="0" fontId="35" fillId="8" borderId="4" xfId="0" applyFont="1" applyFill="1" applyBorder="1" applyAlignment="1">
      <alignment horizontal="left" wrapText="1"/>
    </xf>
    <xf numFmtId="0" fontId="34" fillId="8" borderId="4" xfId="0" applyFont="1" applyFill="1" applyBorder="1" applyAlignment="1">
      <alignment horizontal="left" vertical="top" wrapText="1"/>
    </xf>
    <xf numFmtId="0" fontId="35" fillId="8" borderId="4" xfId="0" applyFont="1" applyFill="1" applyBorder="1" applyAlignment="1">
      <alignment horizontal="right" wrapText="1"/>
    </xf>
    <xf numFmtId="4" fontId="35" fillId="8" borderId="4" xfId="0" applyNumberFormat="1" applyFont="1" applyFill="1" applyBorder="1" applyAlignment="1">
      <alignment horizontal="right" wrapText="1"/>
    </xf>
    <xf numFmtId="4" fontId="36" fillId="8" borderId="4" xfId="0" applyNumberFormat="1" applyFont="1" applyFill="1" applyBorder="1" applyAlignment="1">
      <alignment horizontal="right" vertical="top" shrinkToFit="1"/>
    </xf>
    <xf numFmtId="4" fontId="30" fillId="0" borderId="4" xfId="0" applyNumberFormat="1" applyFont="1" applyBorder="1" applyAlignment="1">
      <alignment horizontal="left" vertical="center" wrapText="1"/>
    </xf>
    <xf numFmtId="4" fontId="4" fillId="4" borderId="4" xfId="0" applyNumberFormat="1" applyFont="1" applyFill="1" applyBorder="1" applyAlignment="1">
      <alignment horizontal="right" vertical="center" shrinkToFit="1"/>
    </xf>
    <xf numFmtId="0" fontId="4" fillId="0" borderId="15" xfId="0" applyFont="1" applyBorder="1" applyAlignment="1">
      <alignment horizontal="right" wrapText="1" indent="1"/>
    </xf>
    <xf numFmtId="0" fontId="4" fillId="0" borderId="16" xfId="0" applyFont="1" applyBorder="1" applyAlignment="1">
      <alignment horizontal="right" wrapText="1" indent="1"/>
    </xf>
    <xf numFmtId="0" fontId="7" fillId="0" borderId="16" xfId="0" applyFont="1" applyBorder="1" applyAlignment="1">
      <alignment horizontal="left" wrapText="1"/>
    </xf>
    <xf numFmtId="0" fontId="7" fillId="0" borderId="16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right" vertical="center" wrapText="1"/>
    </xf>
    <xf numFmtId="4" fontId="7" fillId="0" borderId="16" xfId="0" applyNumberFormat="1" applyFont="1" applyBorder="1" applyAlignment="1">
      <alignment horizontal="left" vertical="top" wrapText="1"/>
    </xf>
    <xf numFmtId="0" fontId="4" fillId="0" borderId="16" xfId="0" applyFont="1" applyBorder="1" applyAlignment="1">
      <alignment horizontal="center" vertical="center" wrapText="1"/>
    </xf>
    <xf numFmtId="9" fontId="5" fillId="0" borderId="17" xfId="0" applyNumberFormat="1" applyFont="1" applyBorder="1" applyAlignment="1">
      <alignment horizontal="right" vertical="center" shrinkToFit="1"/>
    </xf>
    <xf numFmtId="4" fontId="32" fillId="0" borderId="14" xfId="0" applyNumberFormat="1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4" fontId="32" fillId="0" borderId="14" xfId="0" applyNumberFormat="1" applyFont="1" applyBorder="1" applyAlignment="1">
      <alignment horizontal="left" vertical="center" wrapText="1"/>
    </xf>
    <xf numFmtId="4" fontId="33" fillId="0" borderId="14" xfId="0" applyNumberFormat="1" applyFont="1" applyBorder="1" applyAlignment="1">
      <alignment horizontal="right" vertical="center" shrinkToFit="1"/>
    </xf>
    <xf numFmtId="0" fontId="6" fillId="2" borderId="5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shrinkToFit="1"/>
    </xf>
    <xf numFmtId="4" fontId="30" fillId="9" borderId="4" xfId="0" applyNumberFormat="1" applyFont="1" applyFill="1" applyBorder="1" applyAlignment="1">
      <alignment horizontal="center" vertical="center" wrapText="1"/>
    </xf>
    <xf numFmtId="0" fontId="30" fillId="9" borderId="4" xfId="0" applyFont="1" applyFill="1" applyBorder="1" applyAlignment="1">
      <alignment horizontal="center" vertical="center" wrapText="1"/>
    </xf>
    <xf numFmtId="4" fontId="30" fillId="9" borderId="4" xfId="0" applyNumberFormat="1" applyFont="1" applyFill="1" applyBorder="1" applyAlignment="1">
      <alignment horizontal="left" vertical="center" wrapText="1"/>
    </xf>
    <xf numFmtId="4" fontId="30" fillId="9" borderId="4" xfId="0" applyNumberFormat="1" applyFont="1" applyFill="1" applyBorder="1" applyAlignment="1">
      <alignment horizontal="right" vertical="center" shrinkToFit="1"/>
    </xf>
    <xf numFmtId="4" fontId="4" fillId="9" borderId="4" xfId="0" applyNumberFormat="1" applyFont="1" applyFill="1" applyBorder="1" applyAlignment="1">
      <alignment horizontal="right" vertical="center" shrinkToFit="1"/>
    </xf>
    <xf numFmtId="0" fontId="31" fillId="9" borderId="0" xfId="0" applyFont="1" applyFill="1" applyAlignment="1">
      <alignment horizontal="left" vertical="top"/>
    </xf>
    <xf numFmtId="4" fontId="29" fillId="9" borderId="4" xfId="0" applyNumberFormat="1" applyFont="1" applyFill="1" applyBorder="1" applyAlignment="1">
      <alignment horizontal="center" vertical="center" wrapText="1"/>
    </xf>
    <xf numFmtId="4" fontId="30" fillId="4" borderId="4" xfId="0" applyNumberFormat="1" applyFont="1" applyFill="1" applyBorder="1" applyAlignment="1">
      <alignment horizontal="right" vertical="center" shrinkToFit="1"/>
    </xf>
    <xf numFmtId="4" fontId="30" fillId="9" borderId="4" xfId="0" applyNumberFormat="1" applyFont="1" applyFill="1" applyBorder="1" applyAlignment="1">
      <alignment horizontal="right" vertical="center" wrapText="1"/>
    </xf>
    <xf numFmtId="0" fontId="25" fillId="9" borderId="0" xfId="0" applyFont="1" applyFill="1" applyAlignment="1">
      <alignment horizontal="left" vertical="top"/>
    </xf>
    <xf numFmtId="0" fontId="38" fillId="0" borderId="2" xfId="0" applyFont="1" applyBorder="1" applyAlignment="1">
      <alignment horizontal="left" wrapText="1"/>
    </xf>
    <xf numFmtId="10" fontId="38" fillId="0" borderId="2" xfId="3" applyNumberFormat="1" applyFont="1" applyBorder="1" applyAlignment="1">
      <alignment horizontal="left" wrapText="1"/>
    </xf>
    <xf numFmtId="4" fontId="37" fillId="10" borderId="4" xfId="0" applyNumberFormat="1" applyFont="1" applyFill="1" applyBorder="1" applyAlignment="1">
      <alignment horizontal="right" vertical="center" shrinkToFit="1"/>
    </xf>
    <xf numFmtId="4" fontId="39" fillId="0" borderId="18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right" vertical="center"/>
    </xf>
    <xf numFmtId="4" fontId="40" fillId="0" borderId="4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4" fontId="40" fillId="0" borderId="4" xfId="0" applyNumberFormat="1" applyFont="1" applyBorder="1" applyAlignment="1">
      <alignment horizontal="left" vertical="center" wrapText="1"/>
    </xf>
    <xf numFmtId="4" fontId="40" fillId="9" borderId="4" xfId="0" applyNumberFormat="1" applyFont="1" applyFill="1" applyBorder="1" applyAlignment="1">
      <alignment horizontal="right" vertical="center" shrinkToFit="1"/>
    </xf>
    <xf numFmtId="4" fontId="40" fillId="0" borderId="4" xfId="0" applyNumberFormat="1" applyFont="1" applyBorder="1" applyAlignment="1">
      <alignment horizontal="right" vertical="center" shrinkToFit="1"/>
    </xf>
    <xf numFmtId="4" fontId="40" fillId="4" borderId="4" xfId="0" applyNumberFormat="1" applyFont="1" applyFill="1" applyBorder="1" applyAlignment="1">
      <alignment horizontal="right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left" wrapText="1"/>
    </xf>
    <xf numFmtId="0" fontId="38" fillId="0" borderId="3" xfId="0" applyFont="1" applyBorder="1" applyAlignment="1">
      <alignment horizontal="left" wrapText="1"/>
    </xf>
    <xf numFmtId="0" fontId="17" fillId="7" borderId="6" xfId="4" applyFont="1" applyFill="1" applyBorder="1" applyAlignment="1">
      <alignment horizontal="center" vertical="center"/>
    </xf>
    <xf numFmtId="0" fontId="17" fillId="7" borderId="8" xfId="4" applyFont="1" applyFill="1" applyBorder="1" applyAlignment="1">
      <alignment horizontal="center" vertical="center"/>
    </xf>
    <xf numFmtId="0" fontId="18" fillId="0" borderId="6" xfId="4" applyFont="1" applyBorder="1" applyAlignment="1">
      <alignment horizontal="center" vertical="center"/>
    </xf>
    <xf numFmtId="0" fontId="18" fillId="0" borderId="8" xfId="4" applyFont="1" applyBorder="1" applyAlignment="1">
      <alignment horizontal="center" vertical="center"/>
    </xf>
    <xf numFmtId="0" fontId="16" fillId="5" borderId="9" xfId="4" applyFont="1" applyFill="1" applyBorder="1" applyAlignment="1">
      <alignment horizontal="center" vertical="center"/>
    </xf>
    <xf numFmtId="0" fontId="16" fillId="5" borderId="10" xfId="4" applyFont="1" applyFill="1" applyBorder="1" applyAlignment="1">
      <alignment horizontal="center" vertical="center"/>
    </xf>
    <xf numFmtId="0" fontId="16" fillId="5" borderId="11" xfId="4" applyFont="1" applyFill="1" applyBorder="1" applyAlignment="1">
      <alignment horizontal="center" vertical="center"/>
    </xf>
    <xf numFmtId="0" fontId="18" fillId="7" borderId="4" xfId="4" applyFont="1" applyFill="1" applyBorder="1" applyAlignment="1">
      <alignment horizontal="right" vertical="center"/>
    </xf>
    <xf numFmtId="0" fontId="23" fillId="0" borderId="0" xfId="4" applyFont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7" fillId="0" borderId="23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right" vertical="center" wrapText="1"/>
    </xf>
    <xf numFmtId="4" fontId="9" fillId="0" borderId="23" xfId="0" applyNumberFormat="1" applyFont="1" applyBorder="1" applyAlignment="1">
      <alignment horizontal="left" vertical="top" wrapText="1"/>
    </xf>
    <xf numFmtId="17" fontId="38" fillId="0" borderId="23" xfId="0" applyNumberFormat="1" applyFont="1" applyBorder="1" applyAlignment="1">
      <alignment horizontal="left" wrapText="1"/>
    </xf>
    <xf numFmtId="0" fontId="38" fillId="0" borderId="23" xfId="0" applyFont="1" applyBorder="1" applyAlignment="1">
      <alignment horizontal="left" wrapText="1"/>
    </xf>
    <xf numFmtId="0" fontId="44" fillId="3" borderId="20" xfId="0" applyFont="1" applyFill="1" applyBorder="1" applyAlignment="1">
      <alignment horizontal="center" vertical="center" wrapText="1"/>
    </xf>
    <xf numFmtId="0" fontId="44" fillId="3" borderId="21" xfId="0" applyFont="1" applyFill="1" applyBorder="1" applyAlignment="1">
      <alignment horizontal="center" vertical="center" wrapText="1"/>
    </xf>
    <xf numFmtId="0" fontId="44" fillId="3" borderId="12" xfId="0" applyFont="1" applyFill="1" applyBorder="1" applyAlignment="1">
      <alignment horizontal="center" vertical="center" wrapText="1"/>
    </xf>
    <xf numFmtId="4" fontId="30" fillId="3" borderId="4" xfId="0" applyNumberFormat="1" applyFont="1" applyFill="1" applyBorder="1" applyAlignment="1">
      <alignment horizontal="right" vertical="center" shrinkToFit="1"/>
    </xf>
    <xf numFmtId="0" fontId="9" fillId="0" borderId="14" xfId="0" applyFont="1" applyBorder="1" applyAlignment="1">
      <alignment horizontal="center" vertical="top"/>
    </xf>
    <xf numFmtId="0" fontId="15" fillId="0" borderId="0" xfId="4" applyFont="1" applyBorder="1"/>
    <xf numFmtId="0" fontId="28" fillId="0" borderId="0" xfId="0" applyFont="1" applyBorder="1" applyAlignment="1">
      <alignment vertical="top"/>
    </xf>
    <xf numFmtId="0" fontId="10" fillId="0" borderId="0" xfId="0" applyFont="1" applyBorder="1" applyAlignment="1">
      <alignment horizontal="center" vertical="top"/>
    </xf>
    <xf numFmtId="0" fontId="45" fillId="0" borderId="0" xfId="4" applyFont="1"/>
    <xf numFmtId="0" fontId="21" fillId="0" borderId="23" xfId="0" applyFont="1" applyBorder="1" applyAlignment="1">
      <alignment horizontal="left" vertical="top" wrapText="1"/>
    </xf>
    <xf numFmtId="0" fontId="22" fillId="0" borderId="23" xfId="0" applyFont="1" applyBorder="1" applyAlignment="1">
      <alignment horizontal="left" vertical="top" wrapText="1"/>
    </xf>
    <xf numFmtId="0" fontId="46" fillId="0" borderId="13" xfId="4" applyFont="1" applyBorder="1" applyAlignment="1">
      <alignment horizontal="center" vertical="center"/>
    </xf>
    <xf numFmtId="0" fontId="46" fillId="0" borderId="14" xfId="4" applyFont="1" applyBorder="1" applyAlignment="1">
      <alignment horizontal="center" vertical="center"/>
    </xf>
    <xf numFmtId="0" fontId="46" fillId="0" borderId="18" xfId="4" applyFont="1" applyBorder="1" applyAlignment="1">
      <alignment horizontal="center" vertical="center"/>
    </xf>
    <xf numFmtId="0" fontId="46" fillId="0" borderId="22" xfId="4" applyFont="1" applyBorder="1" applyAlignment="1">
      <alignment horizontal="center" vertical="center"/>
    </xf>
    <xf numFmtId="0" fontId="46" fillId="0" borderId="0" xfId="4" applyFont="1" applyBorder="1" applyAlignment="1">
      <alignment horizontal="center" vertical="center"/>
    </xf>
    <xf numFmtId="0" fontId="46" fillId="0" borderId="19" xfId="4" applyFont="1" applyBorder="1" applyAlignment="1">
      <alignment horizontal="center" vertical="center"/>
    </xf>
    <xf numFmtId="0" fontId="46" fillId="0" borderId="24" xfId="4" applyFont="1" applyBorder="1" applyAlignment="1">
      <alignment horizontal="center" vertical="center"/>
    </xf>
    <xf numFmtId="0" fontId="46" fillId="0" borderId="7" xfId="4" applyFont="1" applyBorder="1" applyAlignment="1">
      <alignment horizontal="center" vertical="center"/>
    </xf>
    <xf numFmtId="0" fontId="46" fillId="0" borderId="25" xfId="4" applyFont="1" applyBorder="1" applyAlignment="1">
      <alignment horizontal="center" vertical="center"/>
    </xf>
  </cellXfs>
  <cellStyles count="10">
    <cellStyle name="Hiperlink 2" xfId="7" xr:uid="{0F1EA8BF-2A9D-425B-810F-613F474D431C}"/>
    <cellStyle name="Moeda" xfId="2" builtinId="4"/>
    <cellStyle name="Normal" xfId="0" builtinId="0"/>
    <cellStyle name="Normal 2" xfId="1" xr:uid="{00000000-0005-0000-0000-000002000000}"/>
    <cellStyle name="Normal 3" xfId="4" xr:uid="{00000000-0005-0000-0000-000003000000}"/>
    <cellStyle name="Normal 4" xfId="5" xr:uid="{00000000-0005-0000-0000-000004000000}"/>
    <cellStyle name="Normal 5" xfId="6" xr:uid="{F0A7E1A5-AE2F-4379-A2EC-53D437338F6A}"/>
    <cellStyle name="Normal 6" xfId="8" xr:uid="{20057311-8532-49BB-AA8D-E8BC30A94DE3}"/>
    <cellStyle name="Normal 7" xfId="9" xr:uid="{23BD200B-7A30-4310-9206-0B023DBD0CDC}"/>
    <cellStyle name="Porcentagem" xfId="3" builtinId="5"/>
  </cellStyles>
  <dxfs count="0"/>
  <tableStyles count="0" defaultTableStyle="TableStyleMedium9" defaultPivotStyle="PivotStyleLight16"/>
  <colors>
    <mruColors>
      <color rgb="FFFFFFCC"/>
      <color rgb="FFCCECFF"/>
      <color rgb="FFDD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1</xdr:row>
      <xdr:rowOff>190501</xdr:rowOff>
    </xdr:from>
    <xdr:to>
      <xdr:col>3</xdr:col>
      <xdr:colOff>1270005</xdr:colOff>
      <xdr:row>1</xdr:row>
      <xdr:rowOff>1143001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E982FA8-07C5-4E81-A7EC-E74A59231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3" y="635001"/>
          <a:ext cx="317500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367393</xdr:colOff>
      <xdr:row>0</xdr:row>
      <xdr:rowOff>217713</xdr:rowOff>
    </xdr:from>
    <xdr:to>
      <xdr:col>2</xdr:col>
      <xdr:colOff>5998799</xdr:colOff>
      <xdr:row>3</xdr:row>
      <xdr:rowOff>367393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4BB5DEB-F6FF-4223-A658-4736C17ED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179" y="217713"/>
          <a:ext cx="6815227" cy="1251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P%20OBRAS\Desktop\PREFEITURA\CONVENIOS\Rua%20Louren&#231;o%20Jose%20Pereira\2016\2&#186;%20Semestre\CAIXA%20ECONOMICA%20-%20EMENDA%20FEDERAL\QCI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38%20MAURO\02%20-%20OBRAS%20CONVENIOS\2024%20-%2002%20-%20EST&#193;DIO%20LINO%20DE%20MATTOS\PLANILHA%20OR&#199;AMENTARIA.xls.xlsx" TargetMode="External"/><Relationship Id="rId1" Type="http://schemas.openxmlformats.org/officeDocument/2006/relationships/externalLinkPath" Target="/38%20MAURO/02%20-%20OBRAS%20CONVENIOS/2024%20-%2002%20-%20EST&#193;DIO%20LINO%20DE%20MATTOS/PLANILHA%20OR&#199;AMENTARIA.x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QCI"/>
      <sheetName val="CRONO"/>
      <sheetName val="RRE"/>
      <sheetName val="Ofício"/>
      <sheetName val="Listas"/>
    </sheetNames>
    <sheetDataSet>
      <sheetData sheetId="0"/>
      <sheetData sheetId="1">
        <row r="8">
          <cell r="Z8" t="str">
            <v>Lote 1</v>
          </cell>
        </row>
        <row r="9">
          <cell r="Z9" t="str">
            <v>Adm. Direta</v>
          </cell>
        </row>
        <row r="10">
          <cell r="Z10" t="str">
            <v>Lote 2</v>
          </cell>
        </row>
        <row r="11">
          <cell r="Z11" t="str">
            <v>Lote 3</v>
          </cell>
        </row>
        <row r="12">
          <cell r="Z12" t="str">
            <v>Lote 4</v>
          </cell>
        </row>
        <row r="13">
          <cell r="Z13" t="str">
            <v>Lote 5</v>
          </cell>
        </row>
        <row r="14">
          <cell r="Z14" t="str">
            <v>Lote 6</v>
          </cell>
        </row>
        <row r="15">
          <cell r="Z15" t="str">
            <v>Lote 7</v>
          </cell>
        </row>
        <row r="16">
          <cell r="Z16" t="str">
            <v>Lote 8</v>
          </cell>
        </row>
        <row r="17">
          <cell r="Z17" t="str">
            <v>Lote 9</v>
          </cell>
        </row>
      </sheetData>
      <sheetData sheetId="2"/>
      <sheetData sheetId="3"/>
      <sheetData sheetId="4"/>
      <sheetData sheetId="5">
        <row r="2">
          <cell r="A2" t="str">
            <v>GIGOVs</v>
          </cell>
          <cell r="B2" t="str">
            <v>Itens de Investimento</v>
          </cell>
          <cell r="C2" t="str">
            <v>Unidades habitacionais</v>
          </cell>
          <cell r="D2">
            <v>3</v>
          </cell>
          <cell r="E2" t="str">
            <v>Equipamentos comunitários</v>
          </cell>
          <cell r="F2">
            <v>6</v>
          </cell>
          <cell r="G2" t="str">
            <v>Pavimentação</v>
          </cell>
          <cell r="H2">
            <v>6</v>
          </cell>
          <cell r="I2" t="str">
            <v xml:space="preserve">Drenagem </v>
          </cell>
          <cell r="J2">
            <v>5</v>
          </cell>
          <cell r="K2" t="str">
            <v>Abastecimento de água</v>
          </cell>
          <cell r="L2">
            <v>11</v>
          </cell>
          <cell r="M2" t="str">
            <v>Esgotamento sanitário</v>
          </cell>
          <cell r="N2">
            <v>8</v>
          </cell>
          <cell r="O2" t="str">
            <v>Energia elétrica e iluminação pública</v>
          </cell>
          <cell r="P2">
            <v>4</v>
          </cell>
          <cell r="Q2" t="str">
            <v>Coleta e tratamento de resíduos sólidos</v>
          </cell>
          <cell r="R2">
            <v>6</v>
          </cell>
          <cell r="S2" t="str">
            <v xml:space="preserve">Contenção e estabilização de encostas </v>
          </cell>
          <cell r="T2">
            <v>2</v>
          </cell>
          <cell r="U2" t="str">
            <v>Regularização fundiária</v>
          </cell>
          <cell r="V2">
            <v>2</v>
          </cell>
          <cell r="W2" t="str">
            <v>Aquisição de terreno</v>
          </cell>
          <cell r="Y2" t="str">
            <v>Aquisição de equipamentos e insumos</v>
          </cell>
          <cell r="Z2">
            <v>1</v>
          </cell>
          <cell r="AA2" t="str">
            <v>Elaboração de estudos e projetos</v>
          </cell>
          <cell r="AB2">
            <v>1</v>
          </cell>
          <cell r="AC2" t="str">
            <v>Instrumentos e ações em planejamento e gestão pública</v>
          </cell>
          <cell r="AD2">
            <v>1</v>
          </cell>
          <cell r="AE2" t="str">
            <v>Ações complementares às obras</v>
          </cell>
          <cell r="AF2">
            <v>3</v>
          </cell>
          <cell r="AG2" t="str">
            <v>Gerenciamento</v>
          </cell>
          <cell r="AH2">
            <v>1</v>
          </cell>
          <cell r="AI2" t="str">
            <v>Trabalho social</v>
          </cell>
          <cell r="AJ2">
            <v>4</v>
          </cell>
        </row>
        <row r="3">
          <cell r="B3" t="str">
            <v>Unidades habitacionais</v>
          </cell>
        </row>
        <row r="4">
          <cell r="B4" t="str">
            <v>Equipamentos comunitários</v>
          </cell>
        </row>
        <row r="5">
          <cell r="B5" t="str">
            <v>Pavimentação</v>
          </cell>
        </row>
        <row r="6">
          <cell r="B6" t="str">
            <v xml:space="preserve">Drenagem </v>
          </cell>
        </row>
        <row r="7">
          <cell r="B7" t="str">
            <v>Abastecimento de água</v>
          </cell>
        </row>
        <row r="8">
          <cell r="B8" t="str">
            <v>Esgotamento sanitário</v>
          </cell>
        </row>
        <row r="9">
          <cell r="B9" t="str">
            <v>Energia elétrica e iluminação pública</v>
          </cell>
        </row>
        <row r="10">
          <cell r="B10" t="str">
            <v>Coleta e tratamento de resíduos sólidos</v>
          </cell>
        </row>
        <row r="11">
          <cell r="B11" t="str">
            <v xml:space="preserve">Contenção e estabilização de encostas </v>
          </cell>
        </row>
        <row r="12">
          <cell r="B12" t="str">
            <v>Regularização fundiária</v>
          </cell>
        </row>
        <row r="13">
          <cell r="B13" t="str">
            <v>Aquisição de terreno</v>
          </cell>
        </row>
        <row r="14">
          <cell r="B14" t="str">
            <v>Aquisição de equipamentos e insumos</v>
          </cell>
        </row>
        <row r="15">
          <cell r="B15" t="str">
            <v>Elaboração de estudos e projetos</v>
          </cell>
        </row>
        <row r="16">
          <cell r="B16" t="str">
            <v>Instrumentos e ações em planejamento e gestão pública</v>
          </cell>
        </row>
        <row r="17">
          <cell r="B17" t="str">
            <v>Ações complementares às obras</v>
          </cell>
        </row>
        <row r="18">
          <cell r="B18" t="str">
            <v>Gerenciamento</v>
          </cell>
        </row>
        <row r="19">
          <cell r="B19" t="str">
            <v>Trabalho social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ETAPAS"/>
      <sheetName val="ELETRICA"/>
      <sheetName val="escada"/>
      <sheetName val="DEMOLIÇÕES"/>
      <sheetName val="REVESTIMENTOS"/>
      <sheetName val="6 - COBERTURA"/>
      <sheetName val="09 - ESQUADRIAS"/>
      <sheetName val="DEMOLIÇÃO PISO"/>
      <sheetName val="11 - PISOS"/>
      <sheetName val="ILUMIN-VENTIL"/>
      <sheetName val="CRONOGRAMA"/>
      <sheetName val="Planilha2"/>
    </sheetNames>
    <sheetDataSet>
      <sheetData sheetId="0">
        <row r="3">
          <cell r="H3">
            <v>0.22339999999999999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1"/>
  <sheetViews>
    <sheetView showGridLines="0" tabSelected="1" view="pageBreakPreview" zoomScale="90" zoomScaleNormal="90" zoomScaleSheetLayoutView="9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K185" sqref="K185"/>
    </sheetView>
  </sheetViews>
  <sheetFormatPr defaultRowHeight="12.75" x14ac:dyDescent="0.2"/>
  <cols>
    <col min="1" max="1" width="8.83203125" customWidth="1"/>
    <col min="2" max="2" width="11" customWidth="1"/>
    <col min="3" max="3" width="14.83203125" customWidth="1"/>
    <col min="4" max="4" width="149.5" customWidth="1"/>
    <col min="5" max="5" width="9.1640625" customWidth="1"/>
    <col min="6" max="6" width="11.5" style="35" customWidth="1"/>
    <col min="7" max="7" width="13" style="43" customWidth="1"/>
    <col min="8" max="8" width="15.6640625" customWidth="1"/>
    <col min="9" max="9" width="26.1640625" style="32" customWidth="1"/>
  </cols>
  <sheetData>
    <row r="1" spans="1:9" ht="35.25" customHeight="1" x14ac:dyDescent="0.2">
      <c r="D1" s="110" t="s">
        <v>357</v>
      </c>
    </row>
    <row r="2" spans="1:9" ht="120.75" customHeight="1" x14ac:dyDescent="0.2">
      <c r="A2" s="96"/>
      <c r="B2" s="97"/>
      <c r="C2" s="97"/>
      <c r="D2" s="109" t="s">
        <v>356</v>
      </c>
      <c r="E2" s="116" t="s">
        <v>358</v>
      </c>
      <c r="F2" s="117"/>
      <c r="G2" s="117"/>
      <c r="H2" s="117"/>
      <c r="I2" s="118"/>
    </row>
    <row r="3" spans="1:9" ht="20.25" x14ac:dyDescent="0.35">
      <c r="A3" s="1"/>
      <c r="B3" s="2"/>
      <c r="C3" s="2" t="s">
        <v>1</v>
      </c>
      <c r="D3" s="85" t="s">
        <v>92</v>
      </c>
      <c r="E3" s="111"/>
      <c r="F3" s="112"/>
      <c r="G3" s="113" t="s">
        <v>4</v>
      </c>
      <c r="H3" s="114"/>
      <c r="I3" s="115"/>
    </row>
    <row r="4" spans="1:9" ht="20.25" x14ac:dyDescent="0.35">
      <c r="A4" s="1"/>
      <c r="B4" s="2"/>
      <c r="C4" s="2" t="s">
        <v>0</v>
      </c>
      <c r="D4" s="85" t="s">
        <v>55</v>
      </c>
      <c r="E4" s="7"/>
      <c r="F4" s="34"/>
      <c r="G4" s="40" t="s">
        <v>15</v>
      </c>
      <c r="H4" s="86">
        <v>0.22339999999999999</v>
      </c>
      <c r="I4" s="85"/>
    </row>
    <row r="5" spans="1:9" ht="20.25" x14ac:dyDescent="0.35">
      <c r="A5" s="1"/>
      <c r="B5" s="2"/>
      <c r="C5" s="2" t="s">
        <v>2</v>
      </c>
      <c r="D5" s="85" t="s">
        <v>91</v>
      </c>
      <c r="E5" s="7"/>
      <c r="F5" s="34"/>
      <c r="G5" s="41"/>
      <c r="H5" s="4"/>
      <c r="I5" s="31"/>
    </row>
    <row r="6" spans="1:9" ht="21" customHeight="1" x14ac:dyDescent="0.35">
      <c r="A6" s="1"/>
      <c r="B6" s="2"/>
      <c r="C6" s="2" t="s">
        <v>3</v>
      </c>
      <c r="D6" s="98" t="s">
        <v>354</v>
      </c>
      <c r="E6" s="98"/>
      <c r="F6" s="98"/>
      <c r="G6" s="98"/>
      <c r="H6" s="98"/>
      <c r="I6" s="99"/>
    </row>
    <row r="7" spans="1:9" ht="9.75" customHeight="1" x14ac:dyDescent="0.25">
      <c r="A7" s="1"/>
      <c r="B7" s="2"/>
      <c r="C7" s="2"/>
      <c r="D7" s="5"/>
      <c r="E7" s="7"/>
      <c r="F7" s="34"/>
      <c r="G7" s="41"/>
      <c r="H7" s="4"/>
      <c r="I7" s="31"/>
    </row>
    <row r="8" spans="1:9" ht="20.100000000000001" customHeight="1" x14ac:dyDescent="0.2">
      <c r="A8" s="8" t="s">
        <v>8</v>
      </c>
      <c r="B8" s="73" t="s">
        <v>110</v>
      </c>
      <c r="C8" s="8" t="s">
        <v>9</v>
      </c>
      <c r="D8" s="8"/>
      <c r="E8" s="8" t="s">
        <v>10</v>
      </c>
      <c r="F8" s="36" t="s">
        <v>11</v>
      </c>
      <c r="G8" s="42" t="s">
        <v>12</v>
      </c>
      <c r="H8" s="36" t="s">
        <v>13</v>
      </c>
      <c r="I8" s="8" t="s">
        <v>14</v>
      </c>
    </row>
    <row r="9" spans="1:9" ht="15.75" x14ac:dyDescent="0.25">
      <c r="A9" s="61"/>
      <c r="B9" s="62"/>
      <c r="C9" s="62"/>
      <c r="D9" s="63"/>
      <c r="E9" s="64"/>
      <c r="F9" s="65"/>
      <c r="G9" s="66"/>
      <c r="H9" s="67"/>
      <c r="I9" s="68"/>
    </row>
    <row r="10" spans="1:9" s="33" customFormat="1" ht="15.75" x14ac:dyDescent="0.25">
      <c r="A10" s="53">
        <v>1</v>
      </c>
      <c r="B10" s="54"/>
      <c r="C10" s="53"/>
      <c r="D10" s="55" t="s">
        <v>5</v>
      </c>
      <c r="E10" s="54"/>
      <c r="F10" s="56"/>
      <c r="G10" s="57"/>
      <c r="H10" s="56"/>
      <c r="I10" s="58">
        <f>I11</f>
        <v>0</v>
      </c>
    </row>
    <row r="11" spans="1:9" s="33" customFormat="1" ht="15.75" x14ac:dyDescent="0.2">
      <c r="A11" s="46" t="s">
        <v>135</v>
      </c>
      <c r="B11" s="44" t="s">
        <v>32</v>
      </c>
      <c r="C11" s="44">
        <v>103689</v>
      </c>
      <c r="D11" s="45" t="s">
        <v>57</v>
      </c>
      <c r="E11" s="46" t="s">
        <v>6</v>
      </c>
      <c r="F11" s="47">
        <v>4.5</v>
      </c>
      <c r="G11" s="119">
        <v>0</v>
      </c>
      <c r="H11" s="47">
        <f>ROUND(((G11*$H$4)+G11),2)</f>
        <v>0</v>
      </c>
      <c r="I11" s="60">
        <f>ROUND((H11*F11),2)</f>
        <v>0</v>
      </c>
    </row>
    <row r="12" spans="1:9" s="33" customFormat="1" ht="15.75" x14ac:dyDescent="0.25">
      <c r="A12" s="53">
        <v>2</v>
      </c>
      <c r="B12" s="54"/>
      <c r="C12" s="53"/>
      <c r="D12" s="55" t="s">
        <v>58</v>
      </c>
      <c r="E12" s="54"/>
      <c r="F12" s="56"/>
      <c r="G12" s="57"/>
      <c r="H12" s="56"/>
      <c r="I12" s="58">
        <f>SUM(I13:I23)</f>
        <v>0</v>
      </c>
    </row>
    <row r="13" spans="1:9" s="33" customFormat="1" ht="15.75" x14ac:dyDescent="0.2">
      <c r="A13" s="46" t="s">
        <v>118</v>
      </c>
      <c r="B13" s="44" t="s">
        <v>32</v>
      </c>
      <c r="C13" s="44">
        <v>97622</v>
      </c>
      <c r="D13" s="45" t="s">
        <v>42</v>
      </c>
      <c r="E13" s="46" t="s">
        <v>33</v>
      </c>
      <c r="F13" s="47">
        <v>10.57</v>
      </c>
      <c r="G13" s="119">
        <v>0</v>
      </c>
      <c r="H13" s="47">
        <f t="shared" ref="H13:H23" si="0">ROUND(((G13*$H$4)+G13),2)</f>
        <v>0</v>
      </c>
      <c r="I13" s="60">
        <f t="shared" ref="I13:I23" si="1">ROUND((H13*F13),2)</f>
        <v>0</v>
      </c>
    </row>
    <row r="14" spans="1:9" s="33" customFormat="1" ht="15.75" x14ac:dyDescent="0.2">
      <c r="A14" s="46" t="s">
        <v>117</v>
      </c>
      <c r="B14" s="44" t="s">
        <v>32</v>
      </c>
      <c r="C14" s="44">
        <v>97624</v>
      </c>
      <c r="D14" s="45" t="s">
        <v>56</v>
      </c>
      <c r="E14" s="46" t="s">
        <v>33</v>
      </c>
      <c r="F14" s="47">
        <v>10.61</v>
      </c>
      <c r="G14" s="119">
        <v>0</v>
      </c>
      <c r="H14" s="47">
        <f t="shared" si="0"/>
        <v>0</v>
      </c>
      <c r="I14" s="60">
        <f t="shared" si="1"/>
        <v>0</v>
      </c>
    </row>
    <row r="15" spans="1:9" s="33" customFormat="1" ht="15.75" x14ac:dyDescent="0.2">
      <c r="A15" s="46" t="s">
        <v>136</v>
      </c>
      <c r="B15" s="44" t="s">
        <v>32</v>
      </c>
      <c r="C15" s="44">
        <v>97633</v>
      </c>
      <c r="D15" s="45" t="s">
        <v>49</v>
      </c>
      <c r="E15" s="46" t="s">
        <v>6</v>
      </c>
      <c r="F15" s="47">
        <v>43.09</v>
      </c>
      <c r="G15" s="119">
        <v>0</v>
      </c>
      <c r="H15" s="47">
        <f t="shared" si="0"/>
        <v>0</v>
      </c>
      <c r="I15" s="60">
        <f t="shared" si="1"/>
        <v>0</v>
      </c>
    </row>
    <row r="16" spans="1:9" s="33" customFormat="1" ht="15.75" x14ac:dyDescent="0.2">
      <c r="A16" s="46" t="s">
        <v>137</v>
      </c>
      <c r="B16" s="44" t="s">
        <v>32</v>
      </c>
      <c r="C16" s="44">
        <v>97644</v>
      </c>
      <c r="D16" s="45" t="s">
        <v>48</v>
      </c>
      <c r="E16" s="46" t="s">
        <v>6</v>
      </c>
      <c r="F16" s="47">
        <v>24.93</v>
      </c>
      <c r="G16" s="119">
        <v>0</v>
      </c>
      <c r="H16" s="47">
        <f t="shared" si="0"/>
        <v>0</v>
      </c>
      <c r="I16" s="60">
        <f t="shared" si="1"/>
        <v>0</v>
      </c>
    </row>
    <row r="17" spans="1:9" s="33" customFormat="1" ht="15.75" x14ac:dyDescent="0.2">
      <c r="A17" s="46" t="s">
        <v>142</v>
      </c>
      <c r="B17" s="44" t="s">
        <v>32</v>
      </c>
      <c r="C17" s="44">
        <v>97645</v>
      </c>
      <c r="D17" s="45" t="s">
        <v>60</v>
      </c>
      <c r="E17" s="46" t="s">
        <v>6</v>
      </c>
      <c r="F17" s="47">
        <v>12.14</v>
      </c>
      <c r="G17" s="119">
        <v>0</v>
      </c>
      <c r="H17" s="47">
        <f t="shared" si="0"/>
        <v>0</v>
      </c>
      <c r="I17" s="60">
        <f t="shared" si="1"/>
        <v>0</v>
      </c>
    </row>
    <row r="18" spans="1:9" s="33" customFormat="1" ht="15.75" x14ac:dyDescent="0.2">
      <c r="A18" s="46" t="s">
        <v>227</v>
      </c>
      <c r="B18" s="44" t="s">
        <v>32</v>
      </c>
      <c r="C18" s="44">
        <v>97647</v>
      </c>
      <c r="D18" s="45" t="s">
        <v>62</v>
      </c>
      <c r="E18" s="46" t="s">
        <v>6</v>
      </c>
      <c r="F18" s="78">
        <v>171.81</v>
      </c>
      <c r="G18" s="119">
        <v>0</v>
      </c>
      <c r="H18" s="47">
        <f t="shared" si="0"/>
        <v>0</v>
      </c>
      <c r="I18" s="60">
        <f t="shared" si="1"/>
        <v>0</v>
      </c>
    </row>
    <row r="19" spans="1:9" s="33" customFormat="1" ht="15.75" x14ac:dyDescent="0.2">
      <c r="A19" s="46" t="s">
        <v>228</v>
      </c>
      <c r="B19" s="44" t="s">
        <v>32</v>
      </c>
      <c r="C19" s="44">
        <v>97651</v>
      </c>
      <c r="D19" s="45" t="s">
        <v>63</v>
      </c>
      <c r="E19" s="46" t="s">
        <v>64</v>
      </c>
      <c r="F19" s="47">
        <v>4</v>
      </c>
      <c r="G19" s="119">
        <v>0</v>
      </c>
      <c r="H19" s="47">
        <f t="shared" si="0"/>
        <v>0</v>
      </c>
      <c r="I19" s="60">
        <f t="shared" si="1"/>
        <v>0</v>
      </c>
    </row>
    <row r="20" spans="1:9" s="33" customFormat="1" ht="15.75" x14ac:dyDescent="0.2">
      <c r="A20" s="81" t="s">
        <v>143</v>
      </c>
      <c r="B20" s="44" t="s">
        <v>32</v>
      </c>
      <c r="C20" s="44">
        <v>97663</v>
      </c>
      <c r="D20" s="45" t="s">
        <v>46</v>
      </c>
      <c r="E20" s="46" t="s">
        <v>44</v>
      </c>
      <c r="F20" s="47">
        <v>6</v>
      </c>
      <c r="G20" s="119">
        <v>0</v>
      </c>
      <c r="H20" s="47">
        <f t="shared" si="0"/>
        <v>0</v>
      </c>
      <c r="I20" s="60">
        <f t="shared" si="1"/>
        <v>0</v>
      </c>
    </row>
    <row r="21" spans="1:9" s="33" customFormat="1" ht="30.75" customHeight="1" x14ac:dyDescent="0.2">
      <c r="A21" s="81" t="s">
        <v>144</v>
      </c>
      <c r="B21" s="44" t="s">
        <v>32</v>
      </c>
      <c r="C21" s="44">
        <v>101159</v>
      </c>
      <c r="D21" s="45" t="s">
        <v>230</v>
      </c>
      <c r="E21" s="46" t="s">
        <v>6</v>
      </c>
      <c r="F21" s="47">
        <v>21.18</v>
      </c>
      <c r="G21" s="119">
        <v>0</v>
      </c>
      <c r="H21" s="47">
        <f t="shared" si="0"/>
        <v>0</v>
      </c>
      <c r="I21" s="60">
        <f t="shared" si="1"/>
        <v>0</v>
      </c>
    </row>
    <row r="22" spans="1:9" s="33" customFormat="1" ht="32.1" customHeight="1" x14ac:dyDescent="0.2">
      <c r="A22" s="81" t="s">
        <v>145</v>
      </c>
      <c r="B22" s="44" t="s">
        <v>32</v>
      </c>
      <c r="C22" s="44">
        <v>103335</v>
      </c>
      <c r="D22" s="45" t="s">
        <v>229</v>
      </c>
      <c r="E22" s="46" t="s">
        <v>6</v>
      </c>
      <c r="F22" s="47">
        <v>6.79</v>
      </c>
      <c r="G22" s="119">
        <v>0</v>
      </c>
      <c r="H22" s="47">
        <f t="shared" si="0"/>
        <v>0</v>
      </c>
      <c r="I22" s="60">
        <f t="shared" si="1"/>
        <v>0</v>
      </c>
    </row>
    <row r="23" spans="1:9" s="33" customFormat="1" ht="32.1" customHeight="1" x14ac:dyDescent="0.2">
      <c r="A23" s="81" t="s">
        <v>146</v>
      </c>
      <c r="B23" s="44" t="s">
        <v>32</v>
      </c>
      <c r="C23" s="44">
        <v>104790</v>
      </c>
      <c r="D23" s="45" t="s">
        <v>61</v>
      </c>
      <c r="E23" s="46" t="s">
        <v>33</v>
      </c>
      <c r="F23" s="47">
        <v>6.73</v>
      </c>
      <c r="G23" s="119">
        <v>0</v>
      </c>
      <c r="H23" s="47">
        <f t="shared" si="0"/>
        <v>0</v>
      </c>
      <c r="I23" s="60">
        <f t="shared" si="1"/>
        <v>0</v>
      </c>
    </row>
    <row r="24" spans="1:9" s="33" customFormat="1" ht="15.75" x14ac:dyDescent="0.25">
      <c r="A24" s="53">
        <v>3</v>
      </c>
      <c r="B24" s="54"/>
      <c r="C24" s="53"/>
      <c r="D24" s="55" t="s">
        <v>71</v>
      </c>
      <c r="E24" s="54"/>
      <c r="F24" s="56"/>
      <c r="G24" s="57"/>
      <c r="H24" s="56"/>
      <c r="I24" s="58">
        <f>SUM(I25:I39)</f>
        <v>0</v>
      </c>
    </row>
    <row r="25" spans="1:9" s="33" customFormat="1" ht="15.75" x14ac:dyDescent="0.2">
      <c r="A25" s="90" t="s">
        <v>134</v>
      </c>
      <c r="B25" s="91" t="s">
        <v>30</v>
      </c>
      <c r="C25" s="91" t="s">
        <v>307</v>
      </c>
      <c r="D25" s="92" t="s">
        <v>306</v>
      </c>
      <c r="E25" s="90" t="s">
        <v>7</v>
      </c>
      <c r="F25" s="93">
        <v>54</v>
      </c>
      <c r="G25" s="119">
        <v>0</v>
      </c>
      <c r="H25" s="94">
        <f t="shared" ref="H25" si="2">ROUND(((G25*$H$4)+G25),2)</f>
        <v>0</v>
      </c>
      <c r="I25" s="95">
        <f t="shared" ref="I25" si="3">ROUND((H25*F25),2)</f>
        <v>0</v>
      </c>
    </row>
    <row r="26" spans="1:9" s="33" customFormat="1" ht="15.75" x14ac:dyDescent="0.2">
      <c r="A26" s="46" t="s">
        <v>147</v>
      </c>
      <c r="B26" s="75" t="s">
        <v>32</v>
      </c>
      <c r="C26" s="76">
        <v>92269</v>
      </c>
      <c r="D26" s="77" t="s">
        <v>282</v>
      </c>
      <c r="E26" s="81" t="s">
        <v>6</v>
      </c>
      <c r="F26" s="78">
        <v>10.5</v>
      </c>
      <c r="G26" s="119">
        <v>0</v>
      </c>
      <c r="H26" s="78">
        <f t="shared" ref="H26:H39" si="4">ROUND(((G26*$H$4)+G26),2)</f>
        <v>0</v>
      </c>
      <c r="I26" s="82">
        <f t="shared" ref="I26:I39" si="5">ROUND((H26*F26),2)</f>
        <v>0</v>
      </c>
    </row>
    <row r="27" spans="1:9" s="33" customFormat="1" ht="15.75" x14ac:dyDescent="0.2">
      <c r="A27" s="46" t="s">
        <v>148</v>
      </c>
      <c r="B27" s="75" t="s">
        <v>32</v>
      </c>
      <c r="C27" s="76">
        <v>92270</v>
      </c>
      <c r="D27" s="77" t="s">
        <v>283</v>
      </c>
      <c r="E27" s="81" t="s">
        <v>6</v>
      </c>
      <c r="F27" s="78">
        <v>2.1800000000000002</v>
      </c>
      <c r="G27" s="119">
        <v>0</v>
      </c>
      <c r="H27" s="78">
        <f t="shared" si="4"/>
        <v>0</v>
      </c>
      <c r="I27" s="82">
        <f t="shared" si="5"/>
        <v>0</v>
      </c>
    </row>
    <row r="28" spans="1:9" s="33" customFormat="1" ht="31.5" x14ac:dyDescent="0.2">
      <c r="A28" s="46" t="s">
        <v>149</v>
      </c>
      <c r="B28" s="52" t="s">
        <v>32</v>
      </c>
      <c r="C28" s="44">
        <v>92760</v>
      </c>
      <c r="D28" s="59" t="s">
        <v>94</v>
      </c>
      <c r="E28" s="46" t="s">
        <v>37</v>
      </c>
      <c r="F28" s="78">
        <v>34.03</v>
      </c>
      <c r="G28" s="119">
        <v>0</v>
      </c>
      <c r="H28" s="47">
        <f t="shared" si="4"/>
        <v>0</v>
      </c>
      <c r="I28" s="82">
        <f t="shared" si="5"/>
        <v>0</v>
      </c>
    </row>
    <row r="29" spans="1:9" s="33" customFormat="1" ht="31.5" x14ac:dyDescent="0.2">
      <c r="A29" s="46" t="s">
        <v>150</v>
      </c>
      <c r="B29" s="52" t="s">
        <v>32</v>
      </c>
      <c r="C29" s="44">
        <v>92762</v>
      </c>
      <c r="D29" s="59" t="s">
        <v>45</v>
      </c>
      <c r="E29" s="46" t="s">
        <v>37</v>
      </c>
      <c r="F29" s="78">
        <v>90.75</v>
      </c>
      <c r="G29" s="119">
        <v>0</v>
      </c>
      <c r="H29" s="47">
        <f t="shared" si="4"/>
        <v>0</v>
      </c>
      <c r="I29" s="82">
        <f t="shared" si="5"/>
        <v>0</v>
      </c>
    </row>
    <row r="30" spans="1:9" s="33" customFormat="1" ht="31.5" x14ac:dyDescent="0.2">
      <c r="A30" s="46" t="s">
        <v>151</v>
      </c>
      <c r="B30" s="44" t="s">
        <v>32</v>
      </c>
      <c r="C30" s="44">
        <v>96523</v>
      </c>
      <c r="D30" s="45" t="s">
        <v>38</v>
      </c>
      <c r="E30" s="46" t="s">
        <v>33</v>
      </c>
      <c r="F30" s="78">
        <v>2.64</v>
      </c>
      <c r="G30" s="119">
        <v>0</v>
      </c>
      <c r="H30" s="47">
        <f t="shared" si="4"/>
        <v>0</v>
      </c>
      <c r="I30" s="82">
        <f t="shared" si="5"/>
        <v>0</v>
      </c>
    </row>
    <row r="31" spans="1:9" s="33" customFormat="1" ht="31.5" x14ac:dyDescent="0.2">
      <c r="A31" s="46" t="s">
        <v>152</v>
      </c>
      <c r="B31" s="52" t="s">
        <v>32</v>
      </c>
      <c r="C31" s="44">
        <v>96533</v>
      </c>
      <c r="D31" s="59" t="s">
        <v>39</v>
      </c>
      <c r="E31" s="46" t="s">
        <v>6</v>
      </c>
      <c r="F31" s="78">
        <v>5.74</v>
      </c>
      <c r="G31" s="119">
        <v>0</v>
      </c>
      <c r="H31" s="47">
        <f t="shared" si="4"/>
        <v>0</v>
      </c>
      <c r="I31" s="82">
        <f t="shared" si="5"/>
        <v>0</v>
      </c>
    </row>
    <row r="32" spans="1:9" s="33" customFormat="1" ht="31.5" x14ac:dyDescent="0.2">
      <c r="A32" s="46" t="s">
        <v>153</v>
      </c>
      <c r="B32" s="52" t="s">
        <v>32</v>
      </c>
      <c r="C32" s="44">
        <v>96555</v>
      </c>
      <c r="D32" s="59" t="s">
        <v>41</v>
      </c>
      <c r="E32" s="46" t="s">
        <v>33</v>
      </c>
      <c r="F32" s="78">
        <v>0.6</v>
      </c>
      <c r="G32" s="119">
        <v>0</v>
      </c>
      <c r="H32" s="47">
        <f t="shared" si="4"/>
        <v>0</v>
      </c>
      <c r="I32" s="82">
        <f t="shared" si="5"/>
        <v>0</v>
      </c>
    </row>
    <row r="33" spans="1:9" s="33" customFormat="1" ht="15.75" x14ac:dyDescent="0.2">
      <c r="A33" s="46" t="s">
        <v>154</v>
      </c>
      <c r="B33" s="44" t="s">
        <v>32</v>
      </c>
      <c r="C33" s="44">
        <v>96621</v>
      </c>
      <c r="D33" s="45" t="s">
        <v>40</v>
      </c>
      <c r="E33" s="46" t="s">
        <v>33</v>
      </c>
      <c r="F33" s="78">
        <v>0.13</v>
      </c>
      <c r="G33" s="119">
        <v>0</v>
      </c>
      <c r="H33" s="47">
        <f t="shared" si="4"/>
        <v>0</v>
      </c>
      <c r="I33" s="82">
        <f t="shared" si="5"/>
        <v>0</v>
      </c>
    </row>
    <row r="34" spans="1:9" s="33" customFormat="1" ht="15.75" x14ac:dyDescent="0.2">
      <c r="A34" s="46" t="s">
        <v>155</v>
      </c>
      <c r="B34" s="52" t="s">
        <v>32</v>
      </c>
      <c r="C34" s="44">
        <v>98557</v>
      </c>
      <c r="D34" s="59" t="s">
        <v>113</v>
      </c>
      <c r="E34" s="46" t="s">
        <v>6</v>
      </c>
      <c r="F34" s="78">
        <v>3.95</v>
      </c>
      <c r="G34" s="119">
        <v>0</v>
      </c>
      <c r="H34" s="47">
        <f t="shared" si="4"/>
        <v>0</v>
      </c>
      <c r="I34" s="82">
        <f t="shared" si="5"/>
        <v>0</v>
      </c>
    </row>
    <row r="35" spans="1:9" s="84" customFormat="1" ht="31.5" x14ac:dyDescent="0.2">
      <c r="A35" s="46" t="s">
        <v>156</v>
      </c>
      <c r="B35" s="52" t="s">
        <v>32</v>
      </c>
      <c r="C35" s="44">
        <v>98562</v>
      </c>
      <c r="D35" s="59" t="s">
        <v>112</v>
      </c>
      <c r="E35" s="46" t="s">
        <v>6</v>
      </c>
      <c r="F35" s="78">
        <v>3.95</v>
      </c>
      <c r="G35" s="119">
        <v>0</v>
      </c>
      <c r="H35" s="47">
        <f t="shared" si="4"/>
        <v>0</v>
      </c>
      <c r="I35" s="82">
        <f t="shared" si="5"/>
        <v>0</v>
      </c>
    </row>
    <row r="36" spans="1:9" s="84" customFormat="1" ht="31.5" x14ac:dyDescent="0.2">
      <c r="A36" s="46" t="s">
        <v>157</v>
      </c>
      <c r="B36" s="44" t="s">
        <v>32</v>
      </c>
      <c r="C36" s="44">
        <v>101963</v>
      </c>
      <c r="D36" s="45" t="s">
        <v>303</v>
      </c>
      <c r="E36" s="46" t="s">
        <v>6</v>
      </c>
      <c r="F36" s="78">
        <v>4.57</v>
      </c>
      <c r="G36" s="119">
        <v>0</v>
      </c>
      <c r="H36" s="47">
        <f t="shared" si="4"/>
        <v>0</v>
      </c>
      <c r="I36" s="82">
        <f t="shared" si="5"/>
        <v>0</v>
      </c>
    </row>
    <row r="37" spans="1:9" s="33" customFormat="1" ht="31.5" x14ac:dyDescent="0.2">
      <c r="A37" s="46" t="s">
        <v>158</v>
      </c>
      <c r="B37" s="44" t="s">
        <v>32</v>
      </c>
      <c r="C37" s="44">
        <v>103317</v>
      </c>
      <c r="D37" s="45" t="s">
        <v>284</v>
      </c>
      <c r="E37" s="46" t="s">
        <v>6</v>
      </c>
      <c r="F37" s="78">
        <v>5.62</v>
      </c>
      <c r="G37" s="119">
        <v>0</v>
      </c>
      <c r="H37" s="47">
        <f t="shared" si="4"/>
        <v>0</v>
      </c>
      <c r="I37" s="82">
        <f t="shared" si="5"/>
        <v>0</v>
      </c>
    </row>
    <row r="38" spans="1:9" s="33" customFormat="1" ht="31.5" x14ac:dyDescent="0.2">
      <c r="A38" s="46" t="s">
        <v>159</v>
      </c>
      <c r="B38" s="44" t="s">
        <v>32</v>
      </c>
      <c r="C38" s="44">
        <v>103320</v>
      </c>
      <c r="D38" s="45" t="s">
        <v>101</v>
      </c>
      <c r="E38" s="46" t="s">
        <v>6</v>
      </c>
      <c r="F38" s="78">
        <v>10.31</v>
      </c>
      <c r="G38" s="119">
        <v>0</v>
      </c>
      <c r="H38" s="47">
        <f t="shared" si="4"/>
        <v>0</v>
      </c>
      <c r="I38" s="82">
        <f t="shared" si="5"/>
        <v>0</v>
      </c>
    </row>
    <row r="39" spans="1:9" s="33" customFormat="1" ht="15.75" x14ac:dyDescent="0.2">
      <c r="A39" s="46" t="s">
        <v>160</v>
      </c>
      <c r="B39" s="52" t="s">
        <v>32</v>
      </c>
      <c r="C39" s="44">
        <v>103669</v>
      </c>
      <c r="D39" s="59" t="s">
        <v>93</v>
      </c>
      <c r="E39" s="46" t="s">
        <v>33</v>
      </c>
      <c r="F39" s="78">
        <v>0.87</v>
      </c>
      <c r="G39" s="119">
        <v>0</v>
      </c>
      <c r="H39" s="47">
        <f t="shared" si="4"/>
        <v>0</v>
      </c>
      <c r="I39" s="82">
        <f t="shared" si="5"/>
        <v>0</v>
      </c>
    </row>
    <row r="40" spans="1:9" s="33" customFormat="1" ht="15.75" x14ac:dyDescent="0.25">
      <c r="A40" s="53">
        <v>4</v>
      </c>
      <c r="B40" s="54"/>
      <c r="C40" s="53"/>
      <c r="D40" s="55" t="s">
        <v>105</v>
      </c>
      <c r="E40" s="54"/>
      <c r="F40" s="56"/>
      <c r="G40" s="57"/>
      <c r="H40" s="56"/>
      <c r="I40" s="58">
        <f>SUM(I41:I57)</f>
        <v>0</v>
      </c>
    </row>
    <row r="41" spans="1:9" s="33" customFormat="1" ht="15.75" x14ac:dyDescent="0.2">
      <c r="A41" s="52" t="s">
        <v>115</v>
      </c>
      <c r="B41" s="44" t="s">
        <v>30</v>
      </c>
      <c r="C41" s="44" t="s">
        <v>307</v>
      </c>
      <c r="D41" s="59" t="s">
        <v>306</v>
      </c>
      <c r="E41" s="52" t="s">
        <v>7</v>
      </c>
      <c r="F41" s="78">
        <v>84</v>
      </c>
      <c r="G41" s="119">
        <v>0</v>
      </c>
      <c r="H41" s="47">
        <f t="shared" ref="H41" si="6">ROUND(((G41*$H$4)+G41),2)</f>
        <v>0</v>
      </c>
      <c r="I41" s="82">
        <f t="shared" ref="I41" si="7">ROUND((H41*F41),2)</f>
        <v>0</v>
      </c>
    </row>
    <row r="42" spans="1:9" s="33" customFormat="1" ht="15.75" x14ac:dyDescent="0.2">
      <c r="A42" s="46" t="s">
        <v>119</v>
      </c>
      <c r="B42" s="44" t="s">
        <v>32</v>
      </c>
      <c r="C42" s="44">
        <v>87528</v>
      </c>
      <c r="D42" s="49" t="s">
        <v>103</v>
      </c>
      <c r="E42" s="44" t="s">
        <v>6</v>
      </c>
      <c r="F42" s="83">
        <v>110.62</v>
      </c>
      <c r="G42" s="119">
        <v>0</v>
      </c>
      <c r="H42" s="47">
        <f t="shared" ref="H42:H57" si="8">ROUND(((G42*$H$4)+G42),2)</f>
        <v>0</v>
      </c>
      <c r="I42" s="82">
        <f t="shared" ref="I42:I57" si="9">ROUND((H42*F42),2)</f>
        <v>0</v>
      </c>
    </row>
    <row r="43" spans="1:9" s="33" customFormat="1" ht="36" customHeight="1" x14ac:dyDescent="0.2">
      <c r="A43" s="46" t="s">
        <v>120</v>
      </c>
      <c r="B43" s="44" t="s">
        <v>32</v>
      </c>
      <c r="C43" s="44">
        <v>87878</v>
      </c>
      <c r="D43" s="49" t="s">
        <v>102</v>
      </c>
      <c r="E43" s="44" t="s">
        <v>6</v>
      </c>
      <c r="F43" s="83">
        <v>110.62</v>
      </c>
      <c r="G43" s="119">
        <v>0</v>
      </c>
      <c r="H43" s="47">
        <f t="shared" si="8"/>
        <v>0</v>
      </c>
      <c r="I43" s="82">
        <f t="shared" si="9"/>
        <v>0</v>
      </c>
    </row>
    <row r="44" spans="1:9" s="33" customFormat="1" ht="15.75" x14ac:dyDescent="0.2">
      <c r="A44" s="46" t="s">
        <v>121</v>
      </c>
      <c r="B44" s="44" t="s">
        <v>32</v>
      </c>
      <c r="C44" s="44">
        <v>88489</v>
      </c>
      <c r="D44" s="49" t="s">
        <v>99</v>
      </c>
      <c r="E44" s="44" t="s">
        <v>6</v>
      </c>
      <c r="F44" s="83">
        <v>110.62</v>
      </c>
      <c r="G44" s="119">
        <v>0</v>
      </c>
      <c r="H44" s="47">
        <f t="shared" si="8"/>
        <v>0</v>
      </c>
      <c r="I44" s="82">
        <f t="shared" si="9"/>
        <v>0</v>
      </c>
    </row>
    <row r="45" spans="1:9" s="33" customFormat="1" ht="15.75" x14ac:dyDescent="0.2">
      <c r="A45" s="46" t="s">
        <v>122</v>
      </c>
      <c r="B45" s="52" t="s">
        <v>32</v>
      </c>
      <c r="C45" s="44">
        <v>92269</v>
      </c>
      <c r="D45" s="59" t="s">
        <v>282</v>
      </c>
      <c r="E45" s="46" t="s">
        <v>6</v>
      </c>
      <c r="F45" s="78">
        <v>19.62</v>
      </c>
      <c r="G45" s="119">
        <v>0</v>
      </c>
      <c r="H45" s="47">
        <f t="shared" si="8"/>
        <v>0</v>
      </c>
      <c r="I45" s="82">
        <f t="shared" si="9"/>
        <v>0</v>
      </c>
    </row>
    <row r="46" spans="1:9" s="33" customFormat="1" ht="31.5" x14ac:dyDescent="0.2">
      <c r="A46" s="46" t="s">
        <v>233</v>
      </c>
      <c r="B46" s="52" t="s">
        <v>32</v>
      </c>
      <c r="C46" s="44">
        <v>92760</v>
      </c>
      <c r="D46" s="59" t="s">
        <v>94</v>
      </c>
      <c r="E46" s="46" t="s">
        <v>37</v>
      </c>
      <c r="F46" s="78">
        <v>62.43</v>
      </c>
      <c r="G46" s="119">
        <v>0</v>
      </c>
      <c r="H46" s="47">
        <f t="shared" si="8"/>
        <v>0</v>
      </c>
      <c r="I46" s="82">
        <f t="shared" si="9"/>
        <v>0</v>
      </c>
    </row>
    <row r="47" spans="1:9" s="33" customFormat="1" ht="31.5" x14ac:dyDescent="0.2">
      <c r="A47" s="46" t="s">
        <v>234</v>
      </c>
      <c r="B47" s="52" t="s">
        <v>32</v>
      </c>
      <c r="C47" s="44">
        <v>92762</v>
      </c>
      <c r="D47" s="59" t="s">
        <v>45</v>
      </c>
      <c r="E47" s="46" t="s">
        <v>37</v>
      </c>
      <c r="F47" s="78">
        <v>178.91</v>
      </c>
      <c r="G47" s="119">
        <v>0</v>
      </c>
      <c r="H47" s="47">
        <f t="shared" si="8"/>
        <v>0</v>
      </c>
      <c r="I47" s="82">
        <f t="shared" si="9"/>
        <v>0</v>
      </c>
    </row>
    <row r="48" spans="1:9" s="33" customFormat="1" ht="31.5" x14ac:dyDescent="0.2">
      <c r="A48" s="46" t="s">
        <v>123</v>
      </c>
      <c r="B48" s="52" t="s">
        <v>32</v>
      </c>
      <c r="C48" s="44">
        <v>93205</v>
      </c>
      <c r="D48" s="59" t="s">
        <v>100</v>
      </c>
      <c r="E48" s="46" t="s">
        <v>7</v>
      </c>
      <c r="F48" s="78">
        <v>39.58</v>
      </c>
      <c r="G48" s="119">
        <v>0</v>
      </c>
      <c r="H48" s="47">
        <f t="shared" si="8"/>
        <v>0</v>
      </c>
      <c r="I48" s="82">
        <f t="shared" si="9"/>
        <v>0</v>
      </c>
    </row>
    <row r="49" spans="1:9" s="33" customFormat="1" ht="31.5" x14ac:dyDescent="0.2">
      <c r="A49" s="46" t="s">
        <v>124</v>
      </c>
      <c r="B49" s="44" t="s">
        <v>32</v>
      </c>
      <c r="C49" s="44">
        <v>96523</v>
      </c>
      <c r="D49" s="45" t="s">
        <v>38</v>
      </c>
      <c r="E49" s="46" t="s">
        <v>33</v>
      </c>
      <c r="F49" s="78">
        <v>2.13</v>
      </c>
      <c r="G49" s="119">
        <v>0</v>
      </c>
      <c r="H49" s="47">
        <f t="shared" si="8"/>
        <v>0</v>
      </c>
      <c r="I49" s="82">
        <f t="shared" si="9"/>
        <v>0</v>
      </c>
    </row>
    <row r="50" spans="1:9" s="33" customFormat="1" ht="31.5" x14ac:dyDescent="0.2">
      <c r="A50" s="46" t="s">
        <v>125</v>
      </c>
      <c r="B50" s="52" t="s">
        <v>32</v>
      </c>
      <c r="C50" s="44">
        <v>96533</v>
      </c>
      <c r="D50" s="59" t="s">
        <v>39</v>
      </c>
      <c r="E50" s="46" t="s">
        <v>6</v>
      </c>
      <c r="F50" s="78">
        <v>11.89</v>
      </c>
      <c r="G50" s="119">
        <v>0</v>
      </c>
      <c r="H50" s="47">
        <f t="shared" si="8"/>
        <v>0</v>
      </c>
      <c r="I50" s="82">
        <f t="shared" si="9"/>
        <v>0</v>
      </c>
    </row>
    <row r="51" spans="1:9" s="33" customFormat="1" ht="31.5" x14ac:dyDescent="0.2">
      <c r="A51" s="46" t="s">
        <v>126</v>
      </c>
      <c r="B51" s="52" t="s">
        <v>32</v>
      </c>
      <c r="C51" s="44">
        <v>96555</v>
      </c>
      <c r="D51" s="59" t="s">
        <v>41</v>
      </c>
      <c r="E51" s="46" t="s">
        <v>33</v>
      </c>
      <c r="F51" s="78">
        <v>1.2</v>
      </c>
      <c r="G51" s="119">
        <v>0</v>
      </c>
      <c r="H51" s="47">
        <f t="shared" si="8"/>
        <v>0</v>
      </c>
      <c r="I51" s="82">
        <f t="shared" si="9"/>
        <v>0</v>
      </c>
    </row>
    <row r="52" spans="1:9" s="33" customFormat="1" ht="15.75" x14ac:dyDescent="0.2">
      <c r="A52" s="46" t="s">
        <v>127</v>
      </c>
      <c r="B52" s="44" t="s">
        <v>32</v>
      </c>
      <c r="C52" s="44">
        <v>96621</v>
      </c>
      <c r="D52" s="45" t="s">
        <v>40</v>
      </c>
      <c r="E52" s="46" t="s">
        <v>33</v>
      </c>
      <c r="F52" s="78">
        <v>0.24</v>
      </c>
      <c r="G52" s="119">
        <v>0</v>
      </c>
      <c r="H52" s="47">
        <f t="shared" si="8"/>
        <v>0</v>
      </c>
      <c r="I52" s="82">
        <f t="shared" si="9"/>
        <v>0</v>
      </c>
    </row>
    <row r="53" spans="1:9" s="33" customFormat="1" ht="15.75" x14ac:dyDescent="0.2">
      <c r="A53" s="46" t="s">
        <v>128</v>
      </c>
      <c r="B53" s="52" t="s">
        <v>32</v>
      </c>
      <c r="C53" s="44">
        <v>98557</v>
      </c>
      <c r="D53" s="59" t="s">
        <v>113</v>
      </c>
      <c r="E53" s="46" t="s">
        <v>6</v>
      </c>
      <c r="F53" s="78">
        <v>7.94</v>
      </c>
      <c r="G53" s="119">
        <v>0</v>
      </c>
      <c r="H53" s="47">
        <f t="shared" si="8"/>
        <v>0</v>
      </c>
      <c r="I53" s="82">
        <f t="shared" si="9"/>
        <v>0</v>
      </c>
    </row>
    <row r="54" spans="1:9" s="33" customFormat="1" ht="31.5" x14ac:dyDescent="0.2">
      <c r="A54" s="46" t="s">
        <v>161</v>
      </c>
      <c r="B54" s="52" t="s">
        <v>32</v>
      </c>
      <c r="C54" s="44">
        <v>98562</v>
      </c>
      <c r="D54" s="59" t="s">
        <v>112</v>
      </c>
      <c r="E54" s="46" t="s">
        <v>6</v>
      </c>
      <c r="F54" s="78">
        <v>7.94</v>
      </c>
      <c r="G54" s="119">
        <v>0</v>
      </c>
      <c r="H54" s="47">
        <f t="shared" si="8"/>
        <v>0</v>
      </c>
      <c r="I54" s="82">
        <f t="shared" si="9"/>
        <v>0</v>
      </c>
    </row>
    <row r="55" spans="1:9" s="33" customFormat="1" ht="15.75" x14ac:dyDescent="0.2">
      <c r="A55" s="46" t="s">
        <v>232</v>
      </c>
      <c r="B55" s="44" t="s">
        <v>32</v>
      </c>
      <c r="C55" s="44">
        <v>100701</v>
      </c>
      <c r="D55" s="49" t="s">
        <v>106</v>
      </c>
      <c r="E55" s="44" t="s">
        <v>6</v>
      </c>
      <c r="F55" s="83">
        <f>1.2*2.24</f>
        <v>2.69</v>
      </c>
      <c r="G55" s="119">
        <v>0</v>
      </c>
      <c r="H55" s="47">
        <f t="shared" si="8"/>
        <v>0</v>
      </c>
      <c r="I55" s="82">
        <f t="shared" si="9"/>
        <v>0</v>
      </c>
    </row>
    <row r="56" spans="1:9" s="33" customFormat="1" ht="31.5" x14ac:dyDescent="0.2">
      <c r="A56" s="46" t="s">
        <v>231</v>
      </c>
      <c r="B56" s="44" t="s">
        <v>32</v>
      </c>
      <c r="C56" s="44">
        <v>103320</v>
      </c>
      <c r="D56" s="45" t="s">
        <v>101</v>
      </c>
      <c r="E56" s="46" t="s">
        <v>6</v>
      </c>
      <c r="F56" s="78">
        <v>41.46</v>
      </c>
      <c r="G56" s="119">
        <v>0</v>
      </c>
      <c r="H56" s="47">
        <f t="shared" si="8"/>
        <v>0</v>
      </c>
      <c r="I56" s="82">
        <f t="shared" si="9"/>
        <v>0</v>
      </c>
    </row>
    <row r="57" spans="1:9" s="33" customFormat="1" ht="15.75" x14ac:dyDescent="0.2">
      <c r="A57" s="46" t="s">
        <v>305</v>
      </c>
      <c r="B57" s="52" t="s">
        <v>32</v>
      </c>
      <c r="C57" s="44">
        <v>103669</v>
      </c>
      <c r="D57" s="59" t="s">
        <v>93</v>
      </c>
      <c r="E57" s="46" t="s">
        <v>33</v>
      </c>
      <c r="F57" s="78">
        <v>1.58</v>
      </c>
      <c r="G57" s="119">
        <v>0</v>
      </c>
      <c r="H57" s="47">
        <f t="shared" si="8"/>
        <v>0</v>
      </c>
      <c r="I57" s="82">
        <f t="shared" si="9"/>
        <v>0</v>
      </c>
    </row>
    <row r="58" spans="1:9" s="33" customFormat="1" ht="15.75" x14ac:dyDescent="0.25">
      <c r="A58" s="53">
        <v>5</v>
      </c>
      <c r="B58" s="54"/>
      <c r="C58" s="53"/>
      <c r="D58" s="55" t="s">
        <v>26</v>
      </c>
      <c r="E58" s="54"/>
      <c r="F58" s="56"/>
      <c r="G58" s="57"/>
      <c r="H58" s="56"/>
      <c r="I58" s="58">
        <f>SUM(I59:I64)</f>
        <v>0</v>
      </c>
    </row>
    <row r="59" spans="1:9" s="33" customFormat="1" ht="31.5" x14ac:dyDescent="0.2">
      <c r="A59" s="52" t="s">
        <v>129</v>
      </c>
      <c r="B59" s="44" t="s">
        <v>32</v>
      </c>
      <c r="C59" s="44">
        <v>92580</v>
      </c>
      <c r="D59" s="49" t="s">
        <v>51</v>
      </c>
      <c r="E59" s="44" t="s">
        <v>6</v>
      </c>
      <c r="F59" s="50">
        <v>191.04</v>
      </c>
      <c r="G59" s="119">
        <v>0</v>
      </c>
      <c r="H59" s="47">
        <f t="shared" ref="H59:H64" si="10">ROUND(((G59*$H$4)+G59),2)</f>
        <v>0</v>
      </c>
      <c r="I59" s="60">
        <f t="shared" ref="I59:I64" si="11">ROUND((H59*F59),2)</f>
        <v>0</v>
      </c>
    </row>
    <row r="60" spans="1:9" s="33" customFormat="1" ht="31.5" x14ac:dyDescent="0.2">
      <c r="A60" s="52" t="s">
        <v>130</v>
      </c>
      <c r="B60" s="44" t="s">
        <v>32</v>
      </c>
      <c r="C60" s="44">
        <v>92604</v>
      </c>
      <c r="D60" s="49" t="s">
        <v>114</v>
      </c>
      <c r="E60" s="44" t="s">
        <v>31</v>
      </c>
      <c r="F60" s="51">
        <v>1</v>
      </c>
      <c r="G60" s="119">
        <v>0</v>
      </c>
      <c r="H60" s="47">
        <f t="shared" si="10"/>
        <v>0</v>
      </c>
      <c r="I60" s="60">
        <f t="shared" si="11"/>
        <v>0</v>
      </c>
    </row>
    <row r="61" spans="1:9" s="33" customFormat="1" ht="31.5" x14ac:dyDescent="0.2">
      <c r="A61" s="52" t="s">
        <v>116</v>
      </c>
      <c r="B61" s="44" t="s">
        <v>32</v>
      </c>
      <c r="C61" s="44">
        <v>92608</v>
      </c>
      <c r="D61" s="49" t="s">
        <v>65</v>
      </c>
      <c r="E61" s="44" t="s">
        <v>31</v>
      </c>
      <c r="F61" s="51">
        <v>2</v>
      </c>
      <c r="G61" s="119">
        <v>0</v>
      </c>
      <c r="H61" s="47">
        <f t="shared" si="10"/>
        <v>0</v>
      </c>
      <c r="I61" s="60">
        <f t="shared" si="11"/>
        <v>0</v>
      </c>
    </row>
    <row r="62" spans="1:9" s="33" customFormat="1" ht="31.5" x14ac:dyDescent="0.2">
      <c r="A62" s="52" t="s">
        <v>131</v>
      </c>
      <c r="B62" s="44" t="s">
        <v>32</v>
      </c>
      <c r="C62" s="44">
        <v>92610</v>
      </c>
      <c r="D62" s="49" t="s">
        <v>66</v>
      </c>
      <c r="E62" s="44" t="s">
        <v>31</v>
      </c>
      <c r="F62" s="51">
        <v>2</v>
      </c>
      <c r="G62" s="119">
        <v>0</v>
      </c>
      <c r="H62" s="47">
        <f t="shared" si="10"/>
        <v>0</v>
      </c>
      <c r="I62" s="60">
        <f t="shared" si="11"/>
        <v>0</v>
      </c>
    </row>
    <row r="63" spans="1:9" s="33" customFormat="1" ht="15.75" x14ac:dyDescent="0.2">
      <c r="A63" s="52" t="s">
        <v>132</v>
      </c>
      <c r="B63" s="44" t="s">
        <v>32</v>
      </c>
      <c r="C63" s="44">
        <v>94216</v>
      </c>
      <c r="D63" s="49" t="s">
        <v>67</v>
      </c>
      <c r="E63" s="44" t="s">
        <v>6</v>
      </c>
      <c r="F63" s="51">
        <v>178.18</v>
      </c>
      <c r="G63" s="119">
        <v>0</v>
      </c>
      <c r="H63" s="47">
        <f t="shared" si="10"/>
        <v>0</v>
      </c>
      <c r="I63" s="60">
        <f t="shared" si="11"/>
        <v>0</v>
      </c>
    </row>
    <row r="64" spans="1:9" s="33" customFormat="1" ht="31.5" x14ac:dyDescent="0.2">
      <c r="A64" s="52" t="s">
        <v>133</v>
      </c>
      <c r="B64" s="44" t="s">
        <v>32</v>
      </c>
      <c r="C64" s="44">
        <v>94228</v>
      </c>
      <c r="D64" s="49" t="s">
        <v>111</v>
      </c>
      <c r="E64" s="44" t="s">
        <v>7</v>
      </c>
      <c r="F64" s="51">
        <v>8.17</v>
      </c>
      <c r="G64" s="119">
        <v>0</v>
      </c>
      <c r="H64" s="47">
        <f t="shared" si="10"/>
        <v>0</v>
      </c>
      <c r="I64" s="60">
        <f t="shared" si="11"/>
        <v>0</v>
      </c>
    </row>
    <row r="65" spans="1:9" s="33" customFormat="1" ht="15.75" x14ac:dyDescent="0.25">
      <c r="A65" s="53">
        <v>6</v>
      </c>
      <c r="B65" s="54"/>
      <c r="C65" s="53"/>
      <c r="D65" s="55" t="s">
        <v>59</v>
      </c>
      <c r="E65" s="54"/>
      <c r="F65" s="56"/>
      <c r="G65" s="57"/>
      <c r="H65" s="56"/>
      <c r="I65" s="58">
        <f>SUM(I66:I75)</f>
        <v>0</v>
      </c>
    </row>
    <row r="66" spans="1:9" s="33" customFormat="1" ht="15.75" x14ac:dyDescent="0.2">
      <c r="A66" s="52" t="s">
        <v>138</v>
      </c>
      <c r="B66" s="44" t="s">
        <v>30</v>
      </c>
      <c r="C66" s="44" t="s">
        <v>307</v>
      </c>
      <c r="D66" s="59" t="s">
        <v>306</v>
      </c>
      <c r="E66" s="52" t="s">
        <v>7</v>
      </c>
      <c r="F66" s="78">
        <v>12</v>
      </c>
      <c r="G66" s="119">
        <v>0</v>
      </c>
      <c r="H66" s="47">
        <f t="shared" ref="H66" si="12">ROUND(((G66*$H$4)+G66),2)</f>
        <v>0</v>
      </c>
      <c r="I66" s="82">
        <f t="shared" ref="I66" si="13">ROUND((H66*F66),2)</f>
        <v>0</v>
      </c>
    </row>
    <row r="67" spans="1:9" s="33" customFormat="1" ht="31.5" x14ac:dyDescent="0.2">
      <c r="A67" s="52" t="s">
        <v>139</v>
      </c>
      <c r="B67" s="52" t="s">
        <v>32</v>
      </c>
      <c r="C67" s="44">
        <v>92760</v>
      </c>
      <c r="D67" s="59" t="s">
        <v>94</v>
      </c>
      <c r="E67" s="46" t="s">
        <v>37</v>
      </c>
      <c r="F67" s="78">
        <v>11.2</v>
      </c>
      <c r="G67" s="119">
        <v>0</v>
      </c>
      <c r="H67" s="47">
        <f t="shared" ref="H67:H75" si="14">ROUND(((G67*$H$4)+G67),2)</f>
        <v>0</v>
      </c>
      <c r="I67" s="82">
        <f t="shared" ref="I67:I75" si="15">ROUND((H67*F67),2)</f>
        <v>0</v>
      </c>
    </row>
    <row r="68" spans="1:9" s="33" customFormat="1" ht="31.5" x14ac:dyDescent="0.2">
      <c r="A68" s="52" t="s">
        <v>140</v>
      </c>
      <c r="B68" s="52" t="s">
        <v>32</v>
      </c>
      <c r="C68" s="44">
        <v>92762</v>
      </c>
      <c r="D68" s="59" t="s">
        <v>45</v>
      </c>
      <c r="E68" s="46" t="s">
        <v>37</v>
      </c>
      <c r="F68" s="78">
        <v>19.96</v>
      </c>
      <c r="G68" s="119">
        <v>0</v>
      </c>
      <c r="H68" s="47">
        <f t="shared" si="14"/>
        <v>0</v>
      </c>
      <c r="I68" s="82">
        <f t="shared" si="15"/>
        <v>0</v>
      </c>
    </row>
    <row r="69" spans="1:9" s="33" customFormat="1" ht="31.5" x14ac:dyDescent="0.2">
      <c r="A69" s="52" t="s">
        <v>141</v>
      </c>
      <c r="B69" s="44" t="s">
        <v>32</v>
      </c>
      <c r="C69" s="44">
        <v>96523</v>
      </c>
      <c r="D69" s="45" t="s">
        <v>38</v>
      </c>
      <c r="E69" s="46" t="s">
        <v>33</v>
      </c>
      <c r="F69" s="78">
        <v>0.55000000000000004</v>
      </c>
      <c r="G69" s="119">
        <v>0</v>
      </c>
      <c r="H69" s="47">
        <f t="shared" si="14"/>
        <v>0</v>
      </c>
      <c r="I69" s="82">
        <f t="shared" si="15"/>
        <v>0</v>
      </c>
    </row>
    <row r="70" spans="1:9" s="33" customFormat="1" ht="31.5" x14ac:dyDescent="0.2">
      <c r="A70" s="52" t="s">
        <v>236</v>
      </c>
      <c r="B70" s="52" t="s">
        <v>32</v>
      </c>
      <c r="C70" s="44">
        <v>96533</v>
      </c>
      <c r="D70" s="59" t="s">
        <v>39</v>
      </c>
      <c r="E70" s="46" t="s">
        <v>6</v>
      </c>
      <c r="F70" s="78">
        <v>3.74</v>
      </c>
      <c r="G70" s="119">
        <v>0</v>
      </c>
      <c r="H70" s="47">
        <f t="shared" si="14"/>
        <v>0</v>
      </c>
      <c r="I70" s="82">
        <f t="shared" si="15"/>
        <v>0</v>
      </c>
    </row>
    <row r="71" spans="1:9" s="33" customFormat="1" ht="31.5" x14ac:dyDescent="0.2">
      <c r="A71" s="52" t="s">
        <v>237</v>
      </c>
      <c r="B71" s="52" t="s">
        <v>32</v>
      </c>
      <c r="C71" s="44">
        <v>96555</v>
      </c>
      <c r="D71" s="59" t="s">
        <v>41</v>
      </c>
      <c r="E71" s="46" t="s">
        <v>33</v>
      </c>
      <c r="F71" s="78">
        <v>0.37</v>
      </c>
      <c r="G71" s="119">
        <v>0</v>
      </c>
      <c r="H71" s="47">
        <f t="shared" si="14"/>
        <v>0</v>
      </c>
      <c r="I71" s="82">
        <f t="shared" si="15"/>
        <v>0</v>
      </c>
    </row>
    <row r="72" spans="1:9" s="33" customFormat="1" ht="15.75" x14ac:dyDescent="0.2">
      <c r="A72" s="52" t="s">
        <v>238</v>
      </c>
      <c r="B72" s="44" t="s">
        <v>32</v>
      </c>
      <c r="C72" s="44">
        <v>96621</v>
      </c>
      <c r="D72" s="45" t="s">
        <v>40</v>
      </c>
      <c r="E72" s="46" t="s">
        <v>33</v>
      </c>
      <c r="F72" s="78">
        <v>0.08</v>
      </c>
      <c r="G72" s="119">
        <v>0</v>
      </c>
      <c r="H72" s="47">
        <f t="shared" si="14"/>
        <v>0</v>
      </c>
      <c r="I72" s="82">
        <f t="shared" si="15"/>
        <v>0</v>
      </c>
    </row>
    <row r="73" spans="1:9" s="33" customFormat="1" ht="15.75" x14ac:dyDescent="0.2">
      <c r="A73" s="52" t="s">
        <v>239</v>
      </c>
      <c r="B73" s="44" t="s">
        <v>32</v>
      </c>
      <c r="C73" s="44">
        <v>99855</v>
      </c>
      <c r="D73" s="45" t="s">
        <v>52</v>
      </c>
      <c r="E73" s="46" t="s">
        <v>7</v>
      </c>
      <c r="F73" s="47">
        <v>13.29</v>
      </c>
      <c r="G73" s="119">
        <v>0</v>
      </c>
      <c r="H73" s="47">
        <f t="shared" si="14"/>
        <v>0</v>
      </c>
      <c r="I73" s="82">
        <f t="shared" si="15"/>
        <v>0</v>
      </c>
    </row>
    <row r="74" spans="1:9" s="33" customFormat="1" ht="31.5" x14ac:dyDescent="0.2">
      <c r="A74" s="52" t="s">
        <v>240</v>
      </c>
      <c r="B74" s="44" t="s">
        <v>32</v>
      </c>
      <c r="C74" s="44">
        <v>102073</v>
      </c>
      <c r="D74" s="45" t="s">
        <v>235</v>
      </c>
      <c r="E74" s="46" t="s">
        <v>33</v>
      </c>
      <c r="F74" s="47">
        <v>2.2999999999999998</v>
      </c>
      <c r="G74" s="119">
        <v>0</v>
      </c>
      <c r="H74" s="47">
        <f t="shared" si="14"/>
        <v>0</v>
      </c>
      <c r="I74" s="82">
        <f t="shared" si="15"/>
        <v>0</v>
      </c>
    </row>
    <row r="75" spans="1:9" s="33" customFormat="1" ht="15.75" x14ac:dyDescent="0.2">
      <c r="A75" s="52" t="s">
        <v>241</v>
      </c>
      <c r="B75" s="52" t="s">
        <v>32</v>
      </c>
      <c r="C75" s="44">
        <v>103669</v>
      </c>
      <c r="D75" s="59" t="s">
        <v>93</v>
      </c>
      <c r="E75" s="46" t="s">
        <v>33</v>
      </c>
      <c r="F75" s="78">
        <v>0.14000000000000001</v>
      </c>
      <c r="G75" s="119">
        <v>0</v>
      </c>
      <c r="H75" s="47">
        <f t="shared" si="14"/>
        <v>0</v>
      </c>
      <c r="I75" s="82">
        <f t="shared" si="15"/>
        <v>0</v>
      </c>
    </row>
    <row r="76" spans="1:9" s="33" customFormat="1" ht="15.75" x14ac:dyDescent="0.25">
      <c r="A76" s="53">
        <v>7</v>
      </c>
      <c r="B76" s="54"/>
      <c r="C76" s="53"/>
      <c r="D76" s="55" t="s">
        <v>72</v>
      </c>
      <c r="E76" s="54"/>
      <c r="F76" s="56"/>
      <c r="G76" s="57"/>
      <c r="H76" s="56"/>
      <c r="I76" s="58">
        <f>SUM(I77:I101)</f>
        <v>0</v>
      </c>
    </row>
    <row r="77" spans="1:9" s="33" customFormat="1" ht="31.5" x14ac:dyDescent="0.2">
      <c r="A77" s="46" t="s">
        <v>261</v>
      </c>
      <c r="B77" s="44" t="s">
        <v>32</v>
      </c>
      <c r="C77" s="44">
        <v>89402</v>
      </c>
      <c r="D77" s="45" t="s">
        <v>279</v>
      </c>
      <c r="E77" s="46" t="s">
        <v>7</v>
      </c>
      <c r="F77" s="47">
        <v>20.03</v>
      </c>
      <c r="G77" s="119">
        <v>0</v>
      </c>
      <c r="H77" s="47">
        <f t="shared" ref="H77:H101" si="16">ROUND(((G77*$H$4)+G77),2)</f>
        <v>0</v>
      </c>
      <c r="I77" s="60">
        <f t="shared" ref="I77:I101" si="17">ROUND((H77*F77),2)</f>
        <v>0</v>
      </c>
    </row>
    <row r="78" spans="1:9" s="33" customFormat="1" ht="31.5" x14ac:dyDescent="0.2">
      <c r="A78" s="46" t="s">
        <v>264</v>
      </c>
      <c r="B78" s="44" t="s">
        <v>32</v>
      </c>
      <c r="C78" s="44">
        <v>89410</v>
      </c>
      <c r="D78" s="45" t="s">
        <v>280</v>
      </c>
      <c r="E78" s="46" t="s">
        <v>31</v>
      </c>
      <c r="F78" s="47">
        <v>4</v>
      </c>
      <c r="G78" s="119">
        <v>0</v>
      </c>
      <c r="H78" s="47">
        <f t="shared" si="16"/>
        <v>0</v>
      </c>
      <c r="I78" s="60">
        <f t="shared" si="17"/>
        <v>0</v>
      </c>
    </row>
    <row r="79" spans="1:9" s="33" customFormat="1" ht="31.5" x14ac:dyDescent="0.2">
      <c r="A79" s="46" t="s">
        <v>265</v>
      </c>
      <c r="B79" s="44" t="s">
        <v>32</v>
      </c>
      <c r="C79" s="44">
        <v>89415</v>
      </c>
      <c r="D79" s="45" t="s">
        <v>289</v>
      </c>
      <c r="E79" s="46" t="s">
        <v>31</v>
      </c>
      <c r="F79" s="47">
        <v>2</v>
      </c>
      <c r="G79" s="119">
        <v>0</v>
      </c>
      <c r="H79" s="47">
        <f t="shared" si="16"/>
        <v>0</v>
      </c>
      <c r="I79" s="60">
        <f t="shared" si="17"/>
        <v>0</v>
      </c>
    </row>
    <row r="80" spans="1:9" s="33" customFormat="1" ht="31.5" x14ac:dyDescent="0.2">
      <c r="A80" s="46" t="s">
        <v>262</v>
      </c>
      <c r="B80" s="44" t="s">
        <v>32</v>
      </c>
      <c r="C80" s="44">
        <v>89429</v>
      </c>
      <c r="D80" s="45" t="s">
        <v>255</v>
      </c>
      <c r="E80" s="46" t="s">
        <v>31</v>
      </c>
      <c r="F80" s="47">
        <v>36</v>
      </c>
      <c r="G80" s="119">
        <v>0</v>
      </c>
      <c r="H80" s="47">
        <f t="shared" si="16"/>
        <v>0</v>
      </c>
      <c r="I80" s="60">
        <f t="shared" si="17"/>
        <v>0</v>
      </c>
    </row>
    <row r="81" spans="1:9" s="33" customFormat="1" ht="15.75" x14ac:dyDescent="0.2">
      <c r="A81" s="46" t="s">
        <v>266</v>
      </c>
      <c r="B81" s="44" t="s">
        <v>32</v>
      </c>
      <c r="C81" s="44">
        <v>89440</v>
      </c>
      <c r="D81" s="45" t="s">
        <v>294</v>
      </c>
      <c r="E81" s="46" t="s">
        <v>31</v>
      </c>
      <c r="F81" s="47">
        <v>1</v>
      </c>
      <c r="G81" s="119">
        <v>0</v>
      </c>
      <c r="H81" s="47">
        <f t="shared" si="16"/>
        <v>0</v>
      </c>
      <c r="I81" s="60">
        <f t="shared" si="17"/>
        <v>0</v>
      </c>
    </row>
    <row r="82" spans="1:9" s="33" customFormat="1" ht="15.75" x14ac:dyDescent="0.2">
      <c r="A82" s="46" t="s">
        <v>267</v>
      </c>
      <c r="B82" s="44" t="s">
        <v>32</v>
      </c>
      <c r="C82" s="44">
        <v>89446</v>
      </c>
      <c r="D82" s="45" t="s">
        <v>276</v>
      </c>
      <c r="E82" s="46" t="s">
        <v>7</v>
      </c>
      <c r="F82" s="47">
        <v>36.4</v>
      </c>
      <c r="G82" s="119">
        <v>0</v>
      </c>
      <c r="H82" s="47">
        <f t="shared" si="16"/>
        <v>0</v>
      </c>
      <c r="I82" s="60">
        <f t="shared" si="17"/>
        <v>0</v>
      </c>
    </row>
    <row r="83" spans="1:9" s="33" customFormat="1" ht="15.75" x14ac:dyDescent="0.2">
      <c r="A83" s="46" t="s">
        <v>268</v>
      </c>
      <c r="B83" s="44" t="s">
        <v>32</v>
      </c>
      <c r="C83" s="44">
        <v>89447</v>
      </c>
      <c r="D83" s="45" t="s">
        <v>277</v>
      </c>
      <c r="E83" s="46" t="s">
        <v>7</v>
      </c>
      <c r="F83" s="47">
        <v>14.72</v>
      </c>
      <c r="G83" s="119">
        <v>0</v>
      </c>
      <c r="H83" s="47">
        <f t="shared" si="16"/>
        <v>0</v>
      </c>
      <c r="I83" s="60">
        <f t="shared" si="17"/>
        <v>0</v>
      </c>
    </row>
    <row r="84" spans="1:9" s="33" customFormat="1" ht="15.75" x14ac:dyDescent="0.2">
      <c r="A84" s="46" t="s">
        <v>263</v>
      </c>
      <c r="B84" s="44" t="s">
        <v>32</v>
      </c>
      <c r="C84" s="44">
        <v>89481</v>
      </c>
      <c r="D84" s="45" t="s">
        <v>256</v>
      </c>
      <c r="E84" s="46" t="s">
        <v>31</v>
      </c>
      <c r="F84" s="47">
        <v>2</v>
      </c>
      <c r="G84" s="119">
        <v>0</v>
      </c>
      <c r="H84" s="47">
        <f t="shared" si="16"/>
        <v>0</v>
      </c>
      <c r="I84" s="60">
        <f t="shared" si="17"/>
        <v>0</v>
      </c>
    </row>
    <row r="85" spans="1:9" s="33" customFormat="1" ht="31.5" x14ac:dyDescent="0.2">
      <c r="A85" s="46" t="s">
        <v>269</v>
      </c>
      <c r="B85" s="44" t="s">
        <v>32</v>
      </c>
      <c r="C85" s="44">
        <v>89553</v>
      </c>
      <c r="D85" s="45" t="s">
        <v>254</v>
      </c>
      <c r="E85" s="46" t="s">
        <v>31</v>
      </c>
      <c r="F85" s="47">
        <v>6</v>
      </c>
      <c r="G85" s="119">
        <v>0</v>
      </c>
      <c r="H85" s="47">
        <f t="shared" si="16"/>
        <v>0</v>
      </c>
      <c r="I85" s="60">
        <f t="shared" si="17"/>
        <v>0</v>
      </c>
    </row>
    <row r="86" spans="1:9" s="33" customFormat="1" ht="15.75" x14ac:dyDescent="0.2">
      <c r="A86" s="46" t="s">
        <v>270</v>
      </c>
      <c r="B86" s="44" t="s">
        <v>32</v>
      </c>
      <c r="C86" s="44">
        <v>89617</v>
      </c>
      <c r="D86" s="45" t="s">
        <v>260</v>
      </c>
      <c r="E86" s="46" t="s">
        <v>31</v>
      </c>
      <c r="F86" s="47">
        <v>4</v>
      </c>
      <c r="G86" s="119">
        <v>0</v>
      </c>
      <c r="H86" s="47">
        <f t="shared" si="16"/>
        <v>0</v>
      </c>
      <c r="I86" s="60">
        <f t="shared" si="17"/>
        <v>0</v>
      </c>
    </row>
    <row r="87" spans="1:9" s="33" customFormat="1" ht="15.75" x14ac:dyDescent="0.2">
      <c r="A87" s="46" t="s">
        <v>271</v>
      </c>
      <c r="B87" s="44" t="s">
        <v>32</v>
      </c>
      <c r="C87" s="44">
        <v>89620</v>
      </c>
      <c r="D87" s="45" t="s">
        <v>258</v>
      </c>
      <c r="E87" s="46" t="s">
        <v>31</v>
      </c>
      <c r="F87" s="47">
        <v>3</v>
      </c>
      <c r="G87" s="119">
        <v>0</v>
      </c>
      <c r="H87" s="47">
        <f t="shared" si="16"/>
        <v>0</v>
      </c>
      <c r="I87" s="60">
        <f t="shared" si="17"/>
        <v>0</v>
      </c>
    </row>
    <row r="88" spans="1:9" s="33" customFormat="1" ht="31.5" x14ac:dyDescent="0.2">
      <c r="A88" s="46" t="s">
        <v>272</v>
      </c>
      <c r="B88" s="44" t="s">
        <v>32</v>
      </c>
      <c r="C88" s="44">
        <v>89622</v>
      </c>
      <c r="D88" s="45" t="s">
        <v>275</v>
      </c>
      <c r="E88" s="46" t="s">
        <v>31</v>
      </c>
      <c r="F88" s="47">
        <v>4</v>
      </c>
      <c r="G88" s="119">
        <v>0</v>
      </c>
      <c r="H88" s="47">
        <f t="shared" si="16"/>
        <v>0</v>
      </c>
      <c r="I88" s="60">
        <f t="shared" si="17"/>
        <v>0</v>
      </c>
    </row>
    <row r="89" spans="1:9" s="33" customFormat="1" ht="31.5" x14ac:dyDescent="0.2">
      <c r="A89" s="46" t="s">
        <v>273</v>
      </c>
      <c r="B89" s="44" t="s">
        <v>32</v>
      </c>
      <c r="C89" s="44">
        <v>89712</v>
      </c>
      <c r="D89" s="45" t="s">
        <v>299</v>
      </c>
      <c r="E89" s="46" t="s">
        <v>7</v>
      </c>
      <c r="F89" s="47">
        <v>26.2</v>
      </c>
      <c r="G89" s="119">
        <v>0</v>
      </c>
      <c r="H89" s="47">
        <f t="shared" si="16"/>
        <v>0</v>
      </c>
      <c r="I89" s="60">
        <f t="shared" si="17"/>
        <v>0</v>
      </c>
    </row>
    <row r="90" spans="1:9" s="33" customFormat="1" ht="31.5" x14ac:dyDescent="0.2">
      <c r="A90" s="46" t="s">
        <v>274</v>
      </c>
      <c r="B90" s="44" t="s">
        <v>32</v>
      </c>
      <c r="C90" s="44">
        <v>89714</v>
      </c>
      <c r="D90" s="45" t="s">
        <v>34</v>
      </c>
      <c r="E90" s="46" t="s">
        <v>7</v>
      </c>
      <c r="F90" s="47">
        <v>39.1</v>
      </c>
      <c r="G90" s="119">
        <v>0</v>
      </c>
      <c r="H90" s="47">
        <f t="shared" si="16"/>
        <v>0</v>
      </c>
      <c r="I90" s="60">
        <f t="shared" si="17"/>
        <v>0</v>
      </c>
    </row>
    <row r="91" spans="1:9" s="33" customFormat="1" ht="31.5" x14ac:dyDescent="0.2">
      <c r="A91" s="46" t="s">
        <v>285</v>
      </c>
      <c r="B91" s="44" t="s">
        <v>32</v>
      </c>
      <c r="C91" s="44">
        <v>89985</v>
      </c>
      <c r="D91" s="45" t="s">
        <v>253</v>
      </c>
      <c r="E91" s="46" t="s">
        <v>31</v>
      </c>
      <c r="F91" s="47">
        <v>10</v>
      </c>
      <c r="G91" s="119">
        <v>0</v>
      </c>
      <c r="H91" s="47">
        <f t="shared" si="16"/>
        <v>0</v>
      </c>
      <c r="I91" s="60">
        <f t="shared" si="17"/>
        <v>0</v>
      </c>
    </row>
    <row r="92" spans="1:9" s="33" customFormat="1" ht="31.5" x14ac:dyDescent="0.2">
      <c r="A92" s="46" t="s">
        <v>286</v>
      </c>
      <c r="B92" s="44" t="s">
        <v>32</v>
      </c>
      <c r="C92" s="44">
        <v>89987</v>
      </c>
      <c r="D92" s="45" t="s">
        <v>47</v>
      </c>
      <c r="E92" s="46" t="s">
        <v>31</v>
      </c>
      <c r="F92" s="47">
        <v>10</v>
      </c>
      <c r="G92" s="119">
        <v>0</v>
      </c>
      <c r="H92" s="47">
        <f t="shared" si="16"/>
        <v>0</v>
      </c>
      <c r="I92" s="60">
        <f t="shared" si="17"/>
        <v>0</v>
      </c>
    </row>
    <row r="93" spans="1:9" s="33" customFormat="1" ht="31.5" x14ac:dyDescent="0.2">
      <c r="A93" s="46" t="s">
        <v>287</v>
      </c>
      <c r="B93" s="44" t="s">
        <v>32</v>
      </c>
      <c r="C93" s="44">
        <v>90373</v>
      </c>
      <c r="D93" s="45" t="s">
        <v>257</v>
      </c>
      <c r="E93" s="46" t="s">
        <v>31</v>
      </c>
      <c r="F93" s="47">
        <v>22</v>
      </c>
      <c r="G93" s="119">
        <v>0</v>
      </c>
      <c r="H93" s="47">
        <f t="shared" si="16"/>
        <v>0</v>
      </c>
      <c r="I93" s="60">
        <f t="shared" si="17"/>
        <v>0</v>
      </c>
    </row>
    <row r="94" spans="1:9" s="33" customFormat="1" ht="31.5" x14ac:dyDescent="0.2">
      <c r="A94" s="46" t="s">
        <v>288</v>
      </c>
      <c r="B94" s="44" t="s">
        <v>32</v>
      </c>
      <c r="C94" s="44">
        <v>94792</v>
      </c>
      <c r="D94" s="45" t="s">
        <v>252</v>
      </c>
      <c r="E94" s="46" t="s">
        <v>31</v>
      </c>
      <c r="F94" s="47">
        <v>3</v>
      </c>
      <c r="G94" s="119">
        <v>0</v>
      </c>
      <c r="H94" s="47">
        <f t="shared" si="16"/>
        <v>0</v>
      </c>
      <c r="I94" s="60">
        <f t="shared" si="17"/>
        <v>0</v>
      </c>
    </row>
    <row r="95" spans="1:9" s="33" customFormat="1" ht="31.5" x14ac:dyDescent="0.2">
      <c r="A95" s="46" t="s">
        <v>291</v>
      </c>
      <c r="B95" s="44" t="s">
        <v>32</v>
      </c>
      <c r="C95" s="44">
        <v>97905</v>
      </c>
      <c r="D95" s="45" t="s">
        <v>344</v>
      </c>
      <c r="E95" s="46" t="s">
        <v>31</v>
      </c>
      <c r="F95" s="47">
        <v>1</v>
      </c>
      <c r="G95" s="119">
        <v>0</v>
      </c>
      <c r="H95" s="47">
        <f t="shared" si="16"/>
        <v>0</v>
      </c>
      <c r="I95" s="60">
        <f t="shared" si="17"/>
        <v>0</v>
      </c>
    </row>
    <row r="96" spans="1:9" s="33" customFormat="1" ht="31.5" x14ac:dyDescent="0.2">
      <c r="A96" s="46" t="s">
        <v>292</v>
      </c>
      <c r="B96" s="44" t="s">
        <v>32</v>
      </c>
      <c r="C96" s="44">
        <v>97906</v>
      </c>
      <c r="D96" s="45" t="s">
        <v>345</v>
      </c>
      <c r="E96" s="46" t="s">
        <v>31</v>
      </c>
      <c r="F96" s="47">
        <v>7</v>
      </c>
      <c r="G96" s="119">
        <v>0</v>
      </c>
      <c r="H96" s="47">
        <f t="shared" si="16"/>
        <v>0</v>
      </c>
      <c r="I96" s="60">
        <f t="shared" si="17"/>
        <v>0</v>
      </c>
    </row>
    <row r="97" spans="1:9" s="33" customFormat="1" ht="31.5" x14ac:dyDescent="0.2">
      <c r="A97" s="46" t="s">
        <v>295</v>
      </c>
      <c r="B97" s="44" t="s">
        <v>32</v>
      </c>
      <c r="C97" s="44">
        <v>103964</v>
      </c>
      <c r="D97" s="45" t="s">
        <v>290</v>
      </c>
      <c r="E97" s="46" t="s">
        <v>31</v>
      </c>
      <c r="F97" s="47">
        <v>5</v>
      </c>
      <c r="G97" s="119">
        <v>0</v>
      </c>
      <c r="H97" s="47">
        <f t="shared" si="16"/>
        <v>0</v>
      </c>
      <c r="I97" s="60">
        <f t="shared" si="17"/>
        <v>0</v>
      </c>
    </row>
    <row r="98" spans="1:9" s="33" customFormat="1" ht="31.5" x14ac:dyDescent="0.2">
      <c r="A98" s="46" t="s">
        <v>296</v>
      </c>
      <c r="B98" s="44" t="s">
        <v>32</v>
      </c>
      <c r="C98" s="44">
        <v>103974</v>
      </c>
      <c r="D98" s="45" t="s">
        <v>259</v>
      </c>
      <c r="E98" s="46" t="s">
        <v>31</v>
      </c>
      <c r="F98" s="47">
        <v>6</v>
      </c>
      <c r="G98" s="119">
        <v>0</v>
      </c>
      <c r="H98" s="47">
        <f t="shared" si="16"/>
        <v>0</v>
      </c>
      <c r="I98" s="60">
        <f t="shared" si="17"/>
        <v>0</v>
      </c>
    </row>
    <row r="99" spans="1:9" s="33" customFormat="1" ht="31.5" x14ac:dyDescent="0.2">
      <c r="A99" s="46" t="s">
        <v>297</v>
      </c>
      <c r="B99" s="44" t="s">
        <v>32</v>
      </c>
      <c r="C99" s="44">
        <v>103978</v>
      </c>
      <c r="D99" s="45" t="s">
        <v>278</v>
      </c>
      <c r="E99" s="46" t="s">
        <v>7</v>
      </c>
      <c r="F99" s="47">
        <v>12.86</v>
      </c>
      <c r="G99" s="119">
        <v>0</v>
      </c>
      <c r="H99" s="47">
        <f t="shared" si="16"/>
        <v>0</v>
      </c>
      <c r="I99" s="60">
        <f t="shared" si="17"/>
        <v>0</v>
      </c>
    </row>
    <row r="100" spans="1:9" s="33" customFormat="1" ht="15.75" x14ac:dyDescent="0.2">
      <c r="A100" s="46" t="s">
        <v>298</v>
      </c>
      <c r="B100" s="44" t="s">
        <v>32</v>
      </c>
      <c r="C100" s="44">
        <v>104011</v>
      </c>
      <c r="D100" s="45" t="s">
        <v>293</v>
      </c>
      <c r="E100" s="46" t="s">
        <v>31</v>
      </c>
      <c r="F100" s="47">
        <v>4</v>
      </c>
      <c r="G100" s="119">
        <v>0</v>
      </c>
      <c r="H100" s="47">
        <f t="shared" si="16"/>
        <v>0</v>
      </c>
      <c r="I100" s="60">
        <f t="shared" si="17"/>
        <v>0</v>
      </c>
    </row>
    <row r="101" spans="1:9" s="33" customFormat="1" ht="31.5" x14ac:dyDescent="0.2">
      <c r="A101" s="46" t="s">
        <v>300</v>
      </c>
      <c r="B101" s="44" t="s">
        <v>32</v>
      </c>
      <c r="C101" s="44">
        <v>104327</v>
      </c>
      <c r="D101" s="45" t="s">
        <v>281</v>
      </c>
      <c r="E101" s="46" t="s">
        <v>31</v>
      </c>
      <c r="F101" s="47">
        <v>10</v>
      </c>
      <c r="G101" s="119">
        <v>0</v>
      </c>
      <c r="H101" s="47">
        <f t="shared" si="16"/>
        <v>0</v>
      </c>
      <c r="I101" s="60">
        <f t="shared" si="17"/>
        <v>0</v>
      </c>
    </row>
    <row r="102" spans="1:9" s="33" customFormat="1" ht="15.75" x14ac:dyDescent="0.25">
      <c r="A102" s="53">
        <v>8</v>
      </c>
      <c r="B102" s="54"/>
      <c r="C102" s="53"/>
      <c r="D102" s="55" t="s">
        <v>73</v>
      </c>
      <c r="E102" s="54"/>
      <c r="F102" s="56"/>
      <c r="G102" s="57"/>
      <c r="H102" s="56"/>
      <c r="I102" s="58">
        <f>SUM(I103:I107)</f>
        <v>0</v>
      </c>
    </row>
    <row r="103" spans="1:9" s="33" customFormat="1" ht="31.5" x14ac:dyDescent="0.2">
      <c r="A103" s="46" t="s">
        <v>164</v>
      </c>
      <c r="B103" s="44" t="s">
        <v>32</v>
      </c>
      <c r="C103" s="44">
        <v>91854</v>
      </c>
      <c r="D103" s="45" t="s">
        <v>172</v>
      </c>
      <c r="E103" s="46" t="s">
        <v>7</v>
      </c>
      <c r="F103" s="47">
        <v>150</v>
      </c>
      <c r="G103" s="119">
        <v>0</v>
      </c>
      <c r="H103" s="47">
        <f>ROUND(((G103*$H$4)+G103),2)</f>
        <v>0</v>
      </c>
      <c r="I103" s="60">
        <f>ROUND((H103*F103),2)</f>
        <v>0</v>
      </c>
    </row>
    <row r="104" spans="1:9" s="33" customFormat="1" ht="31.5" x14ac:dyDescent="0.2">
      <c r="A104" s="46" t="s">
        <v>165</v>
      </c>
      <c r="B104" s="44" t="s">
        <v>32</v>
      </c>
      <c r="C104" s="44">
        <v>91924</v>
      </c>
      <c r="D104" s="45" t="s">
        <v>170</v>
      </c>
      <c r="E104" s="46" t="s">
        <v>7</v>
      </c>
      <c r="F104" s="47">
        <v>450</v>
      </c>
      <c r="G104" s="119">
        <v>0</v>
      </c>
      <c r="H104" s="47">
        <f>ROUND(((G104*$H$4)+G104),2)</f>
        <v>0</v>
      </c>
      <c r="I104" s="60">
        <f>ROUND((H104*F104),2)</f>
        <v>0</v>
      </c>
    </row>
    <row r="105" spans="1:9" s="33" customFormat="1" ht="31.5" x14ac:dyDescent="0.2">
      <c r="A105" s="46" t="s">
        <v>166</v>
      </c>
      <c r="B105" s="44" t="s">
        <v>32</v>
      </c>
      <c r="C105" s="44">
        <v>91926</v>
      </c>
      <c r="D105" s="45" t="s">
        <v>169</v>
      </c>
      <c r="E105" s="46" t="s">
        <v>7</v>
      </c>
      <c r="F105" s="47">
        <v>140</v>
      </c>
      <c r="G105" s="119">
        <v>0</v>
      </c>
      <c r="H105" s="47">
        <f>ROUND(((G105*$H$4)+G105),2)</f>
        <v>0</v>
      </c>
      <c r="I105" s="60">
        <f>ROUND((H105*F105),2)</f>
        <v>0</v>
      </c>
    </row>
    <row r="106" spans="1:9" s="33" customFormat="1" ht="31.5" x14ac:dyDescent="0.2">
      <c r="A106" s="46" t="s">
        <v>167</v>
      </c>
      <c r="B106" s="44" t="s">
        <v>32</v>
      </c>
      <c r="C106" s="44">
        <v>91928</v>
      </c>
      <c r="D106" s="45" t="s">
        <v>168</v>
      </c>
      <c r="E106" s="46" t="s">
        <v>7</v>
      </c>
      <c r="F106" s="47">
        <v>150</v>
      </c>
      <c r="G106" s="119">
        <v>0</v>
      </c>
      <c r="H106" s="47">
        <f>ROUND(((G106*$H$4)+G106),2)</f>
        <v>0</v>
      </c>
      <c r="I106" s="60">
        <f>ROUND((H106*F106),2)</f>
        <v>0</v>
      </c>
    </row>
    <row r="107" spans="1:9" s="33" customFormat="1" ht="31.5" x14ac:dyDescent="0.2">
      <c r="A107" s="46" t="s">
        <v>171</v>
      </c>
      <c r="B107" s="44" t="s">
        <v>32</v>
      </c>
      <c r="C107" s="44">
        <v>91930</v>
      </c>
      <c r="D107" s="45" t="s">
        <v>104</v>
      </c>
      <c r="E107" s="46" t="s">
        <v>7</v>
      </c>
      <c r="F107" s="47">
        <v>500</v>
      </c>
      <c r="G107" s="119">
        <v>0</v>
      </c>
      <c r="H107" s="47">
        <f>ROUND(((G107*$H$4)+G107),2)</f>
        <v>0</v>
      </c>
      <c r="I107" s="60">
        <f>ROUND((H107*F107),2)</f>
        <v>0</v>
      </c>
    </row>
    <row r="108" spans="1:9" s="33" customFormat="1" ht="15.75" x14ac:dyDescent="0.25">
      <c r="A108" s="53">
        <v>9</v>
      </c>
      <c r="B108" s="54"/>
      <c r="C108" s="53"/>
      <c r="D108" s="55" t="s">
        <v>74</v>
      </c>
      <c r="E108" s="54"/>
      <c r="F108" s="56"/>
      <c r="G108" s="57"/>
      <c r="H108" s="56"/>
      <c r="I108" s="58">
        <f>SUM(I109:I112)</f>
        <v>0</v>
      </c>
    </row>
    <row r="109" spans="1:9" s="33" customFormat="1" ht="31.5" x14ac:dyDescent="0.2">
      <c r="A109" s="52" t="s">
        <v>190</v>
      </c>
      <c r="B109" s="44" t="s">
        <v>32</v>
      </c>
      <c r="C109" s="44">
        <v>91341</v>
      </c>
      <c r="D109" s="49" t="s">
        <v>352</v>
      </c>
      <c r="E109" s="44" t="s">
        <v>6</v>
      </c>
      <c r="F109" s="51">
        <v>30.03</v>
      </c>
      <c r="G109" s="119">
        <v>0</v>
      </c>
      <c r="H109" s="47">
        <f>ROUND(((G109*$H$4)+G109),2)</f>
        <v>0</v>
      </c>
      <c r="I109" s="60">
        <f>ROUND((H109*F109),2)</f>
        <v>0</v>
      </c>
    </row>
    <row r="110" spans="1:9" s="33" customFormat="1" ht="31.5" x14ac:dyDescent="0.2">
      <c r="A110" s="52" t="s">
        <v>192</v>
      </c>
      <c r="B110" s="44" t="s">
        <v>32</v>
      </c>
      <c r="C110" s="44">
        <v>94569</v>
      </c>
      <c r="D110" s="49" t="s">
        <v>68</v>
      </c>
      <c r="E110" s="44" t="s">
        <v>6</v>
      </c>
      <c r="F110" s="51">
        <v>7.09</v>
      </c>
      <c r="G110" s="119">
        <v>0</v>
      </c>
      <c r="H110" s="47">
        <f>ROUND(((G110*$H$4)+G110),2)</f>
        <v>0</v>
      </c>
      <c r="I110" s="60">
        <f>ROUND((H110*F110),2)</f>
        <v>0</v>
      </c>
    </row>
    <row r="111" spans="1:9" s="33" customFormat="1" ht="31.5" x14ac:dyDescent="0.2">
      <c r="A111" s="52" t="s">
        <v>193</v>
      </c>
      <c r="B111" s="44" t="s">
        <v>32</v>
      </c>
      <c r="C111" s="44">
        <v>94570</v>
      </c>
      <c r="D111" s="49" t="s">
        <v>69</v>
      </c>
      <c r="E111" s="44" t="s">
        <v>6</v>
      </c>
      <c r="F111" s="51">
        <v>7.2</v>
      </c>
      <c r="G111" s="119">
        <v>0</v>
      </c>
      <c r="H111" s="47">
        <f>ROUND(((G111*$H$4)+G111),2)</f>
        <v>0</v>
      </c>
      <c r="I111" s="60">
        <f>ROUND((H111*F111),2)</f>
        <v>0</v>
      </c>
    </row>
    <row r="112" spans="1:9" s="33" customFormat="1" ht="31.5" x14ac:dyDescent="0.2">
      <c r="A112" s="52" t="s">
        <v>191</v>
      </c>
      <c r="B112" s="44" t="s">
        <v>32</v>
      </c>
      <c r="C112" s="44">
        <v>94573</v>
      </c>
      <c r="D112" s="49" t="s">
        <v>70</v>
      </c>
      <c r="E112" s="44" t="s">
        <v>6</v>
      </c>
      <c r="F112" s="51">
        <v>13.35</v>
      </c>
      <c r="G112" s="119">
        <v>0</v>
      </c>
      <c r="H112" s="47">
        <f>ROUND(((G112*$H$4)+G112),2)</f>
        <v>0</v>
      </c>
      <c r="I112" s="60">
        <f>ROUND((H112*F112),2)</f>
        <v>0</v>
      </c>
    </row>
    <row r="113" spans="1:9" s="33" customFormat="1" ht="15.75" x14ac:dyDescent="0.25">
      <c r="A113" s="53">
        <v>10</v>
      </c>
      <c r="B113" s="54"/>
      <c r="C113" s="53"/>
      <c r="D113" s="55" t="s">
        <v>75</v>
      </c>
      <c r="E113" s="54"/>
      <c r="F113" s="56"/>
      <c r="G113" s="57"/>
      <c r="H113" s="56"/>
      <c r="I113" s="58">
        <f>SUM(I114:I121)</f>
        <v>0</v>
      </c>
    </row>
    <row r="114" spans="1:9" s="33" customFormat="1" ht="15.75" x14ac:dyDescent="0.2">
      <c r="A114" s="52" t="s">
        <v>201</v>
      </c>
      <c r="B114" s="44" t="s">
        <v>30</v>
      </c>
      <c r="C114" s="44" t="s">
        <v>210</v>
      </c>
      <c r="D114" s="49" t="s">
        <v>242</v>
      </c>
      <c r="E114" s="44" t="s">
        <v>6</v>
      </c>
      <c r="F114" s="51">
        <v>415.34</v>
      </c>
      <c r="G114" s="119">
        <v>0</v>
      </c>
      <c r="H114" s="47">
        <f t="shared" ref="H114" si="18">ROUND(((G114*$H$4)+G114),2)</f>
        <v>0</v>
      </c>
      <c r="I114" s="74">
        <f t="shared" ref="I114" si="19">ROUND((H114*F114),2)</f>
        <v>0</v>
      </c>
    </row>
    <row r="115" spans="1:9" s="33" customFormat="1" ht="31.5" x14ac:dyDescent="0.2">
      <c r="A115" s="52" t="s">
        <v>202</v>
      </c>
      <c r="B115" s="44" t="s">
        <v>32</v>
      </c>
      <c r="C115" s="44">
        <v>87265</v>
      </c>
      <c r="D115" s="49" t="s">
        <v>205</v>
      </c>
      <c r="E115" s="44" t="s">
        <v>6</v>
      </c>
      <c r="F115" s="51">
        <v>163.61000000000001</v>
      </c>
      <c r="G115" s="119">
        <v>0</v>
      </c>
      <c r="H115" s="47">
        <f t="shared" ref="H115:H121" si="20">ROUND(((G115*$H$4)+G115),2)</f>
        <v>0</v>
      </c>
      <c r="I115" s="74">
        <f t="shared" ref="I115:I121" si="21">ROUND((H115*F115),2)</f>
        <v>0</v>
      </c>
    </row>
    <row r="116" spans="1:9" s="33" customFormat="1" ht="31.5" x14ac:dyDescent="0.2">
      <c r="A116" s="52" t="s">
        <v>203</v>
      </c>
      <c r="B116" s="44" t="s">
        <v>32</v>
      </c>
      <c r="C116" s="44">
        <v>87271</v>
      </c>
      <c r="D116" s="49" t="s">
        <v>206</v>
      </c>
      <c r="E116" s="44" t="s">
        <v>6</v>
      </c>
      <c r="F116" s="51">
        <v>130.11000000000001</v>
      </c>
      <c r="G116" s="119">
        <v>0</v>
      </c>
      <c r="H116" s="47">
        <f t="shared" si="20"/>
        <v>0</v>
      </c>
      <c r="I116" s="74">
        <f t="shared" si="21"/>
        <v>0</v>
      </c>
    </row>
    <row r="117" spans="1:9" s="33" customFormat="1" ht="31.5" x14ac:dyDescent="0.2">
      <c r="A117" s="52" t="s">
        <v>207</v>
      </c>
      <c r="B117" s="44" t="s">
        <v>32</v>
      </c>
      <c r="C117" s="44">
        <v>87886</v>
      </c>
      <c r="D117" s="49" t="s">
        <v>243</v>
      </c>
      <c r="E117" s="44" t="s">
        <v>6</v>
      </c>
      <c r="F117" s="51">
        <v>47.13</v>
      </c>
      <c r="G117" s="119">
        <v>0</v>
      </c>
      <c r="H117" s="47">
        <f t="shared" si="20"/>
        <v>0</v>
      </c>
      <c r="I117" s="74">
        <f t="shared" si="21"/>
        <v>0</v>
      </c>
    </row>
    <row r="118" spans="1:9" s="33" customFormat="1" ht="31.5" x14ac:dyDescent="0.2">
      <c r="A118" s="52" t="s">
        <v>204</v>
      </c>
      <c r="B118" s="44" t="s">
        <v>32</v>
      </c>
      <c r="C118" s="44">
        <v>87904</v>
      </c>
      <c r="D118" s="49" t="s">
        <v>245</v>
      </c>
      <c r="E118" s="44" t="s">
        <v>6</v>
      </c>
      <c r="F118" s="51">
        <v>289.60000000000002</v>
      </c>
      <c r="G118" s="119">
        <v>0</v>
      </c>
      <c r="H118" s="47">
        <f t="shared" si="20"/>
        <v>0</v>
      </c>
      <c r="I118" s="74">
        <f t="shared" si="21"/>
        <v>0</v>
      </c>
    </row>
    <row r="119" spans="1:9" s="33" customFormat="1" ht="31.5" x14ac:dyDescent="0.2">
      <c r="A119" s="52" t="s">
        <v>209</v>
      </c>
      <c r="B119" s="44" t="s">
        <v>32</v>
      </c>
      <c r="C119" s="44">
        <v>90406</v>
      </c>
      <c r="D119" s="49" t="s">
        <v>244</v>
      </c>
      <c r="E119" s="44" t="s">
        <v>6</v>
      </c>
      <c r="F119" s="51">
        <v>47.13</v>
      </c>
      <c r="G119" s="119">
        <v>0</v>
      </c>
      <c r="H119" s="47">
        <f t="shared" si="20"/>
        <v>0</v>
      </c>
      <c r="I119" s="74">
        <f t="shared" si="21"/>
        <v>0</v>
      </c>
    </row>
    <row r="120" spans="1:9" s="33" customFormat="1" ht="31.5" x14ac:dyDescent="0.2">
      <c r="A120" s="52" t="s">
        <v>246</v>
      </c>
      <c r="B120" s="44" t="s">
        <v>32</v>
      </c>
      <c r="C120" s="44">
        <v>104234</v>
      </c>
      <c r="D120" s="49" t="s">
        <v>248</v>
      </c>
      <c r="E120" s="44" t="s">
        <v>6</v>
      </c>
      <c r="F120" s="51">
        <v>289.60000000000002</v>
      </c>
      <c r="G120" s="119">
        <v>0</v>
      </c>
      <c r="H120" s="47">
        <f t="shared" si="20"/>
        <v>0</v>
      </c>
      <c r="I120" s="74">
        <f t="shared" si="21"/>
        <v>0</v>
      </c>
    </row>
    <row r="121" spans="1:9" s="33" customFormat="1" ht="31.5" x14ac:dyDescent="0.2">
      <c r="A121" s="52" t="s">
        <v>247</v>
      </c>
      <c r="B121" s="44" t="s">
        <v>32</v>
      </c>
      <c r="C121" s="44">
        <v>104614</v>
      </c>
      <c r="D121" s="49" t="s">
        <v>208</v>
      </c>
      <c r="E121" s="44" t="s">
        <v>6</v>
      </c>
      <c r="F121" s="51">
        <v>121.62</v>
      </c>
      <c r="G121" s="119">
        <v>0</v>
      </c>
      <c r="H121" s="47">
        <f t="shared" si="20"/>
        <v>0</v>
      </c>
      <c r="I121" s="74">
        <f t="shared" si="21"/>
        <v>0</v>
      </c>
    </row>
    <row r="122" spans="1:9" s="33" customFormat="1" ht="15.75" x14ac:dyDescent="0.25">
      <c r="A122" s="53">
        <v>11</v>
      </c>
      <c r="B122" s="54"/>
      <c r="C122" s="53"/>
      <c r="D122" s="55" t="s">
        <v>76</v>
      </c>
      <c r="E122" s="54"/>
      <c r="F122" s="56"/>
      <c r="G122" s="57"/>
      <c r="H122" s="56"/>
      <c r="I122" s="58">
        <f>SUM(I123:I128)</f>
        <v>0</v>
      </c>
    </row>
    <row r="123" spans="1:9" s="33" customFormat="1" ht="31.5" x14ac:dyDescent="0.2">
      <c r="A123" s="52" t="s">
        <v>194</v>
      </c>
      <c r="B123" s="44" t="s">
        <v>32</v>
      </c>
      <c r="C123" s="44">
        <v>87246</v>
      </c>
      <c r="D123" s="49" t="s">
        <v>84</v>
      </c>
      <c r="E123" s="44" t="s">
        <v>6</v>
      </c>
      <c r="F123" s="51">
        <v>3.75</v>
      </c>
      <c r="G123" s="119">
        <v>0</v>
      </c>
      <c r="H123" s="47">
        <f t="shared" ref="H123:H128" si="22">ROUND(((G123*$H$4)+G123),2)</f>
        <v>0</v>
      </c>
      <c r="I123" s="60">
        <f t="shared" ref="I123:I128" si="23">ROUND((H123*F123),2)</f>
        <v>0</v>
      </c>
    </row>
    <row r="124" spans="1:9" s="33" customFormat="1" ht="31.5" x14ac:dyDescent="0.2">
      <c r="A124" s="52" t="s">
        <v>195</v>
      </c>
      <c r="B124" s="44" t="s">
        <v>32</v>
      </c>
      <c r="C124" s="44">
        <v>87632</v>
      </c>
      <c r="D124" s="49" t="s">
        <v>85</v>
      </c>
      <c r="E124" s="44" t="s">
        <v>6</v>
      </c>
      <c r="F124" s="51">
        <f>F125+F126+F127+F128</f>
        <v>220.16</v>
      </c>
      <c r="G124" s="119">
        <v>0</v>
      </c>
      <c r="H124" s="47">
        <f t="shared" si="22"/>
        <v>0</v>
      </c>
      <c r="I124" s="60">
        <f t="shared" si="23"/>
        <v>0</v>
      </c>
    </row>
    <row r="125" spans="1:9" s="33" customFormat="1" ht="15.75" x14ac:dyDescent="0.2">
      <c r="A125" s="52" t="s">
        <v>196</v>
      </c>
      <c r="B125" s="44" t="s">
        <v>32</v>
      </c>
      <c r="C125" s="44">
        <v>96620</v>
      </c>
      <c r="D125" s="49" t="s">
        <v>86</v>
      </c>
      <c r="E125" s="44" t="s">
        <v>33</v>
      </c>
      <c r="F125" s="51">
        <v>7.94</v>
      </c>
      <c r="G125" s="119">
        <v>0</v>
      </c>
      <c r="H125" s="47">
        <f t="shared" si="22"/>
        <v>0</v>
      </c>
      <c r="I125" s="60">
        <f t="shared" si="23"/>
        <v>0</v>
      </c>
    </row>
    <row r="126" spans="1:9" s="33" customFormat="1" ht="31.5" x14ac:dyDescent="0.2">
      <c r="A126" s="52" t="s">
        <v>197</v>
      </c>
      <c r="B126" s="44" t="s">
        <v>32</v>
      </c>
      <c r="C126" s="44">
        <v>98679</v>
      </c>
      <c r="D126" s="49" t="s">
        <v>355</v>
      </c>
      <c r="E126" s="44" t="s">
        <v>6</v>
      </c>
      <c r="F126" s="51">
        <v>76.16</v>
      </c>
      <c r="G126" s="119">
        <v>0</v>
      </c>
      <c r="H126" s="47">
        <f t="shared" si="22"/>
        <v>0</v>
      </c>
      <c r="I126" s="60">
        <f t="shared" si="23"/>
        <v>0</v>
      </c>
    </row>
    <row r="127" spans="1:9" s="33" customFormat="1" ht="31.5" x14ac:dyDescent="0.2">
      <c r="A127" s="52" t="s">
        <v>198</v>
      </c>
      <c r="B127" s="44" t="s">
        <v>32</v>
      </c>
      <c r="C127" s="44">
        <v>104606</v>
      </c>
      <c r="D127" s="49" t="s">
        <v>83</v>
      </c>
      <c r="E127" s="44" t="s">
        <v>6</v>
      </c>
      <c r="F127" s="51">
        <v>19.22</v>
      </c>
      <c r="G127" s="119">
        <v>0</v>
      </c>
      <c r="H127" s="47">
        <f t="shared" si="22"/>
        <v>0</v>
      </c>
      <c r="I127" s="60">
        <f t="shared" si="23"/>
        <v>0</v>
      </c>
    </row>
    <row r="128" spans="1:9" s="33" customFormat="1" ht="31.5" x14ac:dyDescent="0.2">
      <c r="A128" s="52" t="s">
        <v>199</v>
      </c>
      <c r="B128" s="44" t="s">
        <v>32</v>
      </c>
      <c r="C128" s="44">
        <v>104607</v>
      </c>
      <c r="D128" s="49" t="s">
        <v>82</v>
      </c>
      <c r="E128" s="44" t="s">
        <v>6</v>
      </c>
      <c r="F128" s="51">
        <v>116.84</v>
      </c>
      <c r="G128" s="119">
        <v>0</v>
      </c>
      <c r="H128" s="47">
        <f t="shared" si="22"/>
        <v>0</v>
      </c>
      <c r="I128" s="60">
        <f t="shared" si="23"/>
        <v>0</v>
      </c>
    </row>
    <row r="129" spans="1:9" s="33" customFormat="1" ht="15.75" x14ac:dyDescent="0.25">
      <c r="A129" s="53">
        <v>12</v>
      </c>
      <c r="B129" s="54"/>
      <c r="C129" s="53"/>
      <c r="D129" s="55" t="s">
        <v>249</v>
      </c>
      <c r="E129" s="54"/>
      <c r="F129" s="56"/>
      <c r="G129" s="57"/>
      <c r="H129" s="56"/>
      <c r="I129" s="58">
        <f>I130+I131</f>
        <v>0</v>
      </c>
    </row>
    <row r="130" spans="1:9" s="33" customFormat="1" ht="15.75" x14ac:dyDescent="0.2">
      <c r="A130" s="52" t="s">
        <v>200</v>
      </c>
      <c r="B130" s="44" t="s">
        <v>32</v>
      </c>
      <c r="C130" s="44">
        <v>96114</v>
      </c>
      <c r="D130" s="49" t="s">
        <v>90</v>
      </c>
      <c r="E130" s="44" t="s">
        <v>6</v>
      </c>
      <c r="F130" s="51">
        <v>92.05</v>
      </c>
      <c r="G130" s="119">
        <v>0</v>
      </c>
      <c r="H130" s="47">
        <f t="shared" ref="H130:H131" si="24">ROUND(((G130*$H$4)+G130),2)</f>
        <v>0</v>
      </c>
      <c r="I130" s="60">
        <f t="shared" ref="I130:I131" si="25">ROUND((H130*F130),2)</f>
        <v>0</v>
      </c>
    </row>
    <row r="131" spans="1:9" s="33" customFormat="1" ht="31.5" x14ac:dyDescent="0.2">
      <c r="A131" s="52" t="s">
        <v>250</v>
      </c>
      <c r="B131" s="44" t="s">
        <v>32</v>
      </c>
      <c r="C131" s="44">
        <v>102257</v>
      </c>
      <c r="D131" s="49" t="s">
        <v>251</v>
      </c>
      <c r="E131" s="44" t="s">
        <v>6</v>
      </c>
      <c r="F131" s="51">
        <v>17.559999999999999</v>
      </c>
      <c r="G131" s="119">
        <v>0</v>
      </c>
      <c r="H131" s="47">
        <f t="shared" si="24"/>
        <v>0</v>
      </c>
      <c r="I131" s="60">
        <f t="shared" si="25"/>
        <v>0</v>
      </c>
    </row>
    <row r="132" spans="1:9" s="33" customFormat="1" ht="15.75" x14ac:dyDescent="0.25">
      <c r="A132" s="53">
        <v>13</v>
      </c>
      <c r="B132" s="54"/>
      <c r="C132" s="53"/>
      <c r="D132" s="55" t="s">
        <v>77</v>
      </c>
      <c r="E132" s="54"/>
      <c r="F132" s="56"/>
      <c r="G132" s="57"/>
      <c r="H132" s="56"/>
      <c r="I132" s="58">
        <f>SUM(I133:I137)</f>
        <v>0</v>
      </c>
    </row>
    <row r="133" spans="1:9" s="33" customFormat="1" ht="15.75" x14ac:dyDescent="0.2">
      <c r="A133" s="52" t="s">
        <v>211</v>
      </c>
      <c r="B133" s="44" t="s">
        <v>30</v>
      </c>
      <c r="C133" s="44" t="s">
        <v>29</v>
      </c>
      <c r="D133" s="49" t="s">
        <v>107</v>
      </c>
      <c r="E133" s="44" t="s">
        <v>6</v>
      </c>
      <c r="F133" s="51">
        <v>289.60000000000002</v>
      </c>
      <c r="G133" s="119">
        <v>0</v>
      </c>
      <c r="H133" s="47">
        <f t="shared" ref="H133" si="26">ROUND(((G133*$H$4)+G133),2)</f>
        <v>0</v>
      </c>
      <c r="I133" s="60">
        <f t="shared" ref="I133" si="27">ROUND((H133*F133),2)</f>
        <v>0</v>
      </c>
    </row>
    <row r="134" spans="1:9" s="33" customFormat="1" ht="15.75" x14ac:dyDescent="0.2">
      <c r="A134" s="52" t="s">
        <v>212</v>
      </c>
      <c r="B134" s="44" t="s">
        <v>32</v>
      </c>
      <c r="C134" s="44">
        <v>88488</v>
      </c>
      <c r="D134" s="49" t="s">
        <v>98</v>
      </c>
      <c r="E134" s="44" t="s">
        <v>6</v>
      </c>
      <c r="F134" s="51">
        <v>47.13</v>
      </c>
      <c r="G134" s="119">
        <v>0</v>
      </c>
      <c r="H134" s="47">
        <f>ROUND(((G134*$H$4)+G134),2)</f>
        <v>0</v>
      </c>
      <c r="I134" s="60">
        <f>ROUND((H134*F134),2)</f>
        <v>0</v>
      </c>
    </row>
    <row r="135" spans="1:9" s="33" customFormat="1" ht="15.75" x14ac:dyDescent="0.2">
      <c r="A135" s="52" t="s">
        <v>213</v>
      </c>
      <c r="B135" s="44" t="s">
        <v>32</v>
      </c>
      <c r="C135" s="44">
        <v>88494</v>
      </c>
      <c r="D135" s="49" t="s">
        <v>218</v>
      </c>
      <c r="E135" s="44" t="s">
        <v>6</v>
      </c>
      <c r="F135" s="51">
        <v>47.13</v>
      </c>
      <c r="G135" s="119">
        <v>0</v>
      </c>
      <c r="H135" s="47">
        <f>ROUND(((G135*$H$4)+G135),2)</f>
        <v>0</v>
      </c>
      <c r="I135" s="60">
        <f>ROUND((H135*F135),2)</f>
        <v>0</v>
      </c>
    </row>
    <row r="136" spans="1:9" s="33" customFormat="1" ht="15.75" x14ac:dyDescent="0.2">
      <c r="A136" s="52" t="s">
        <v>217</v>
      </c>
      <c r="B136" s="44" t="s">
        <v>32</v>
      </c>
      <c r="C136" s="44">
        <v>88495</v>
      </c>
      <c r="D136" s="49" t="s">
        <v>219</v>
      </c>
      <c r="E136" s="44" t="s">
        <v>6</v>
      </c>
      <c r="F136" s="51">
        <v>289.60000000000002</v>
      </c>
      <c r="G136" s="119">
        <v>0</v>
      </c>
      <c r="H136" s="47">
        <f>ROUND(((G136*$H$4)+G136),2)</f>
        <v>0</v>
      </c>
      <c r="I136" s="60">
        <f>ROUND((H136*F136),2)</f>
        <v>0</v>
      </c>
    </row>
    <row r="137" spans="1:9" s="33" customFormat="1" ht="15.75" x14ac:dyDescent="0.2">
      <c r="A137" s="52" t="s">
        <v>214</v>
      </c>
      <c r="B137" s="44" t="s">
        <v>32</v>
      </c>
      <c r="C137" s="44">
        <v>95626</v>
      </c>
      <c r="D137" s="49" t="s">
        <v>216</v>
      </c>
      <c r="E137" s="44" t="s">
        <v>6</v>
      </c>
      <c r="F137" s="51">
        <v>289.60000000000002</v>
      </c>
      <c r="G137" s="119">
        <v>0</v>
      </c>
      <c r="H137" s="47">
        <f>ROUND(((G137*$H$4)+G137),2)</f>
        <v>0</v>
      </c>
      <c r="I137" s="60">
        <f>ROUND((H137*F137),2)</f>
        <v>0</v>
      </c>
    </row>
    <row r="138" spans="1:9" s="33" customFormat="1" ht="15.75" x14ac:dyDescent="0.25">
      <c r="A138" s="53">
        <v>14</v>
      </c>
      <c r="B138" s="54"/>
      <c r="C138" s="53"/>
      <c r="D138" s="55" t="s">
        <v>226</v>
      </c>
      <c r="E138" s="54"/>
      <c r="F138" s="56"/>
      <c r="G138" s="57"/>
      <c r="H138" s="56"/>
      <c r="I138" s="58">
        <f>SUM(I139:I140)</f>
        <v>0</v>
      </c>
    </row>
    <row r="139" spans="1:9" s="33" customFormat="1" ht="15.75" x14ac:dyDescent="0.2">
      <c r="A139" s="52" t="s">
        <v>215</v>
      </c>
      <c r="B139" s="44" t="s">
        <v>32</v>
      </c>
      <c r="C139" s="44">
        <v>98557</v>
      </c>
      <c r="D139" s="49" t="s">
        <v>113</v>
      </c>
      <c r="E139" s="44" t="s">
        <v>6</v>
      </c>
      <c r="F139" s="51">
        <v>46.81</v>
      </c>
      <c r="G139" s="119">
        <v>0</v>
      </c>
      <c r="H139" s="47">
        <f>ROUND(((G139*$H$4)+G139),2)</f>
        <v>0</v>
      </c>
      <c r="I139" s="60">
        <f>ROUND((H139*F139),2)</f>
        <v>0</v>
      </c>
    </row>
    <row r="140" spans="1:9" s="33" customFormat="1" ht="31.5" x14ac:dyDescent="0.2">
      <c r="A140" s="52" t="s">
        <v>220</v>
      </c>
      <c r="B140" s="44" t="s">
        <v>32</v>
      </c>
      <c r="C140" s="44">
        <v>98562</v>
      </c>
      <c r="D140" s="49" t="s">
        <v>112</v>
      </c>
      <c r="E140" s="44" t="s">
        <v>6</v>
      </c>
      <c r="F140" s="51">
        <v>46.81</v>
      </c>
      <c r="G140" s="119">
        <v>0</v>
      </c>
      <c r="H140" s="47">
        <f>ROUND(((G140*$H$4)+G140),2)</f>
        <v>0</v>
      </c>
      <c r="I140" s="60">
        <f>ROUND((H140*F140),2)</f>
        <v>0</v>
      </c>
    </row>
    <row r="141" spans="1:9" s="33" customFormat="1" ht="15.75" x14ac:dyDescent="0.25">
      <c r="A141" s="53">
        <v>15</v>
      </c>
      <c r="B141" s="54"/>
      <c r="C141" s="53"/>
      <c r="D141" s="55" t="s">
        <v>162</v>
      </c>
      <c r="E141" s="54"/>
      <c r="F141" s="56"/>
      <c r="G141" s="57"/>
      <c r="H141" s="56"/>
      <c r="I141" s="58">
        <f>SUM(I142:I145)</f>
        <v>0</v>
      </c>
    </row>
    <row r="142" spans="1:9" s="33" customFormat="1" ht="31.5" x14ac:dyDescent="0.2">
      <c r="A142" s="46" t="s">
        <v>174</v>
      </c>
      <c r="B142" s="44" t="s">
        <v>32</v>
      </c>
      <c r="C142" s="44">
        <v>86932</v>
      </c>
      <c r="D142" s="45" t="s">
        <v>88</v>
      </c>
      <c r="E142" s="46" t="s">
        <v>64</v>
      </c>
      <c r="F142" s="47">
        <v>6</v>
      </c>
      <c r="G142" s="119">
        <v>0</v>
      </c>
      <c r="H142" s="47">
        <f>ROUND(((G142*$H$4)+G142),2)</f>
        <v>0</v>
      </c>
      <c r="I142" s="60">
        <f>ROUND((H142*F142),2)</f>
        <v>0</v>
      </c>
    </row>
    <row r="143" spans="1:9" s="33" customFormat="1" ht="47.25" x14ac:dyDescent="0.2">
      <c r="A143" s="46" t="s">
        <v>175</v>
      </c>
      <c r="B143" s="44" t="s">
        <v>32</v>
      </c>
      <c r="C143" s="44">
        <v>86941</v>
      </c>
      <c r="D143" s="45" t="s">
        <v>89</v>
      </c>
      <c r="E143" s="46" t="s">
        <v>64</v>
      </c>
      <c r="F143" s="47">
        <v>8</v>
      </c>
      <c r="G143" s="119">
        <v>0</v>
      </c>
      <c r="H143" s="47">
        <f>ROUND(((G143*$H$4)+G143),2)</f>
        <v>0</v>
      </c>
      <c r="I143" s="60">
        <f>ROUND((H143*F143),2)</f>
        <v>0</v>
      </c>
    </row>
    <row r="144" spans="1:9" s="33" customFormat="1" ht="15.75" x14ac:dyDescent="0.2">
      <c r="A144" s="46" t="s">
        <v>176</v>
      </c>
      <c r="B144" s="44" t="s">
        <v>32</v>
      </c>
      <c r="C144" s="44">
        <v>100849</v>
      </c>
      <c r="D144" s="45" t="s">
        <v>50</v>
      </c>
      <c r="E144" s="46" t="s">
        <v>64</v>
      </c>
      <c r="F144" s="47">
        <v>6</v>
      </c>
      <c r="G144" s="119">
        <v>0</v>
      </c>
      <c r="H144" s="47">
        <f>ROUND(((G144*$H$4)+G144),2)</f>
        <v>0</v>
      </c>
      <c r="I144" s="60">
        <f>ROUND((H144*F144),2)</f>
        <v>0</v>
      </c>
    </row>
    <row r="145" spans="1:9" s="33" customFormat="1" ht="15.75" x14ac:dyDescent="0.2">
      <c r="A145" s="46" t="s">
        <v>177</v>
      </c>
      <c r="B145" s="44" t="s">
        <v>32</v>
      </c>
      <c r="C145" s="44">
        <v>100860</v>
      </c>
      <c r="D145" s="45" t="s">
        <v>87</v>
      </c>
      <c r="E145" s="46" t="s">
        <v>64</v>
      </c>
      <c r="F145" s="47">
        <v>10</v>
      </c>
      <c r="G145" s="119">
        <v>0</v>
      </c>
      <c r="H145" s="47">
        <f>ROUND(((G145*$H$4)+G145),2)</f>
        <v>0</v>
      </c>
      <c r="I145" s="60">
        <f>ROUND((H145*F145),2)</f>
        <v>0</v>
      </c>
    </row>
    <row r="146" spans="1:9" s="33" customFormat="1" ht="15.75" x14ac:dyDescent="0.25">
      <c r="A146" s="53">
        <v>16</v>
      </c>
      <c r="B146" s="54"/>
      <c r="C146" s="53"/>
      <c r="D146" s="55" t="s">
        <v>78</v>
      </c>
      <c r="E146" s="54"/>
      <c r="F146" s="56"/>
      <c r="G146" s="57"/>
      <c r="H146" s="56"/>
      <c r="I146" s="58">
        <f>SUM(I147:I158)</f>
        <v>0</v>
      </c>
    </row>
    <row r="147" spans="1:9" s="80" customFormat="1" ht="31.5" x14ac:dyDescent="0.2">
      <c r="A147" s="75" t="s">
        <v>329</v>
      </c>
      <c r="B147" s="76" t="s">
        <v>32</v>
      </c>
      <c r="C147" s="76">
        <v>91996</v>
      </c>
      <c r="D147" s="77" t="s">
        <v>173</v>
      </c>
      <c r="E147" s="75" t="s">
        <v>64</v>
      </c>
      <c r="F147" s="78">
        <v>3</v>
      </c>
      <c r="G147" s="119">
        <v>0</v>
      </c>
      <c r="H147" s="78">
        <f t="shared" ref="H147:H158" si="28">ROUND(((G147*$H$4)+G147),2)</f>
        <v>0</v>
      </c>
      <c r="I147" s="79">
        <f t="shared" ref="I147:I158" si="29">ROUND((H147*F147),2)</f>
        <v>0</v>
      </c>
    </row>
    <row r="148" spans="1:9" s="80" customFormat="1" ht="31.5" x14ac:dyDescent="0.2">
      <c r="A148" s="75" t="s">
        <v>330</v>
      </c>
      <c r="B148" s="76" t="s">
        <v>32</v>
      </c>
      <c r="C148" s="76">
        <v>92004</v>
      </c>
      <c r="D148" s="77" t="s">
        <v>178</v>
      </c>
      <c r="E148" s="75" t="s">
        <v>64</v>
      </c>
      <c r="F148" s="78">
        <v>10</v>
      </c>
      <c r="G148" s="119">
        <v>0</v>
      </c>
      <c r="H148" s="78">
        <f t="shared" si="28"/>
        <v>0</v>
      </c>
      <c r="I148" s="79">
        <f t="shared" si="29"/>
        <v>0</v>
      </c>
    </row>
    <row r="149" spans="1:9" s="80" customFormat="1" ht="31.5" x14ac:dyDescent="0.2">
      <c r="A149" s="75" t="s">
        <v>331</v>
      </c>
      <c r="B149" s="76" t="s">
        <v>32</v>
      </c>
      <c r="C149" s="76">
        <v>92005</v>
      </c>
      <c r="D149" s="77" t="s">
        <v>179</v>
      </c>
      <c r="E149" s="75" t="s">
        <v>64</v>
      </c>
      <c r="F149" s="78">
        <v>4</v>
      </c>
      <c r="G149" s="119">
        <v>0</v>
      </c>
      <c r="H149" s="78">
        <f t="shared" si="28"/>
        <v>0</v>
      </c>
      <c r="I149" s="79">
        <f t="shared" si="29"/>
        <v>0</v>
      </c>
    </row>
    <row r="150" spans="1:9" s="48" customFormat="1" ht="31.5" x14ac:dyDescent="0.2">
      <c r="A150" s="75" t="s">
        <v>332</v>
      </c>
      <c r="B150" s="44" t="s">
        <v>32</v>
      </c>
      <c r="C150" s="44">
        <v>92008</v>
      </c>
      <c r="D150" s="59" t="s">
        <v>109</v>
      </c>
      <c r="E150" s="52" t="s">
        <v>64</v>
      </c>
      <c r="F150" s="47">
        <v>2</v>
      </c>
      <c r="G150" s="119">
        <v>0</v>
      </c>
      <c r="H150" s="47">
        <f t="shared" si="28"/>
        <v>0</v>
      </c>
      <c r="I150" s="74">
        <f t="shared" si="29"/>
        <v>0</v>
      </c>
    </row>
    <row r="151" spans="1:9" s="48" customFormat="1" ht="31.5" x14ac:dyDescent="0.2">
      <c r="A151" s="75" t="s">
        <v>333</v>
      </c>
      <c r="B151" s="44" t="s">
        <v>32</v>
      </c>
      <c r="C151" s="44">
        <v>92009</v>
      </c>
      <c r="D151" s="59" t="s">
        <v>180</v>
      </c>
      <c r="E151" s="52" t="s">
        <v>64</v>
      </c>
      <c r="F151" s="47">
        <v>1</v>
      </c>
      <c r="G151" s="119">
        <v>0</v>
      </c>
      <c r="H151" s="47">
        <f t="shared" si="28"/>
        <v>0</v>
      </c>
      <c r="I151" s="74">
        <f t="shared" si="29"/>
        <v>0</v>
      </c>
    </row>
    <row r="152" spans="1:9" s="48" customFormat="1" ht="15.75" x14ac:dyDescent="0.2">
      <c r="A152" s="75" t="s">
        <v>334</v>
      </c>
      <c r="B152" s="44" t="s">
        <v>32</v>
      </c>
      <c r="C152" s="44">
        <v>93654</v>
      </c>
      <c r="D152" s="59" t="s">
        <v>182</v>
      </c>
      <c r="E152" s="52" t="s">
        <v>64</v>
      </c>
      <c r="F152" s="47">
        <v>5</v>
      </c>
      <c r="G152" s="119">
        <v>0</v>
      </c>
      <c r="H152" s="47">
        <f t="shared" si="28"/>
        <v>0</v>
      </c>
      <c r="I152" s="60">
        <f t="shared" si="29"/>
        <v>0</v>
      </c>
    </row>
    <row r="153" spans="1:9" s="48" customFormat="1" ht="15.75" x14ac:dyDescent="0.2">
      <c r="A153" s="75" t="s">
        <v>335</v>
      </c>
      <c r="B153" s="44" t="s">
        <v>32</v>
      </c>
      <c r="C153" s="44">
        <v>93656</v>
      </c>
      <c r="D153" s="59" t="s">
        <v>183</v>
      </c>
      <c r="E153" s="52" t="s">
        <v>64</v>
      </c>
      <c r="F153" s="47">
        <v>1</v>
      </c>
      <c r="G153" s="119">
        <v>0</v>
      </c>
      <c r="H153" s="47">
        <f t="shared" si="28"/>
        <v>0</v>
      </c>
      <c r="I153" s="60">
        <f t="shared" si="29"/>
        <v>0</v>
      </c>
    </row>
    <row r="154" spans="1:9" s="48" customFormat="1" ht="15.75" x14ac:dyDescent="0.2">
      <c r="A154" s="75" t="s">
        <v>336</v>
      </c>
      <c r="B154" s="44" t="s">
        <v>32</v>
      </c>
      <c r="C154" s="44">
        <v>93659</v>
      </c>
      <c r="D154" s="59" t="s">
        <v>184</v>
      </c>
      <c r="E154" s="52" t="s">
        <v>64</v>
      </c>
      <c r="F154" s="47">
        <v>1</v>
      </c>
      <c r="G154" s="119">
        <v>0</v>
      </c>
      <c r="H154" s="47">
        <f t="shared" si="28"/>
        <v>0</v>
      </c>
      <c r="I154" s="60">
        <f t="shared" si="29"/>
        <v>0</v>
      </c>
    </row>
    <row r="155" spans="1:9" s="48" customFormat="1" ht="15.75" x14ac:dyDescent="0.2">
      <c r="A155" s="75" t="s">
        <v>337</v>
      </c>
      <c r="B155" s="44" t="s">
        <v>32</v>
      </c>
      <c r="C155" s="44">
        <v>93661</v>
      </c>
      <c r="D155" s="59" t="s">
        <v>185</v>
      </c>
      <c r="E155" s="52" t="s">
        <v>64</v>
      </c>
      <c r="F155" s="47">
        <v>1</v>
      </c>
      <c r="G155" s="119">
        <v>0</v>
      </c>
      <c r="H155" s="47">
        <f t="shared" si="28"/>
        <v>0</v>
      </c>
      <c r="I155" s="60">
        <f t="shared" si="29"/>
        <v>0</v>
      </c>
    </row>
    <row r="156" spans="1:9" s="48" customFormat="1" ht="15.75" x14ac:dyDescent="0.2">
      <c r="A156" s="75" t="s">
        <v>338</v>
      </c>
      <c r="B156" s="44" t="s">
        <v>32</v>
      </c>
      <c r="C156" s="44">
        <v>93662</v>
      </c>
      <c r="D156" s="59" t="s">
        <v>186</v>
      </c>
      <c r="E156" s="52" t="s">
        <v>64</v>
      </c>
      <c r="F156" s="47">
        <v>1</v>
      </c>
      <c r="G156" s="119">
        <v>0</v>
      </c>
      <c r="H156" s="47">
        <f t="shared" si="28"/>
        <v>0</v>
      </c>
      <c r="I156" s="60">
        <f t="shared" si="29"/>
        <v>0</v>
      </c>
    </row>
    <row r="157" spans="1:9" s="48" customFormat="1" ht="15.75" x14ac:dyDescent="0.2">
      <c r="A157" s="75" t="s">
        <v>339</v>
      </c>
      <c r="B157" s="44" t="s">
        <v>32</v>
      </c>
      <c r="C157" s="44">
        <v>93666</v>
      </c>
      <c r="D157" s="59" t="s">
        <v>187</v>
      </c>
      <c r="E157" s="52" t="s">
        <v>64</v>
      </c>
      <c r="F157" s="47">
        <v>10</v>
      </c>
      <c r="G157" s="119">
        <v>0</v>
      </c>
      <c r="H157" s="47">
        <f t="shared" si="28"/>
        <v>0</v>
      </c>
      <c r="I157" s="60">
        <f t="shared" si="29"/>
        <v>0</v>
      </c>
    </row>
    <row r="158" spans="1:9" s="48" customFormat="1" ht="31.5" x14ac:dyDescent="0.2">
      <c r="A158" s="75" t="s">
        <v>340</v>
      </c>
      <c r="B158" s="44" t="s">
        <v>32</v>
      </c>
      <c r="C158" s="44">
        <v>101881</v>
      </c>
      <c r="D158" s="59" t="s">
        <v>181</v>
      </c>
      <c r="E158" s="52" t="s">
        <v>64</v>
      </c>
      <c r="F158" s="47">
        <v>1</v>
      </c>
      <c r="G158" s="119">
        <v>0</v>
      </c>
      <c r="H158" s="47">
        <f t="shared" si="28"/>
        <v>0</v>
      </c>
      <c r="I158" s="60">
        <f t="shared" si="29"/>
        <v>0</v>
      </c>
    </row>
    <row r="159" spans="1:9" s="33" customFormat="1" ht="15.75" x14ac:dyDescent="0.25">
      <c r="A159" s="53">
        <v>17</v>
      </c>
      <c r="B159" s="54"/>
      <c r="C159" s="53"/>
      <c r="D159" s="55" t="s">
        <v>163</v>
      </c>
      <c r="E159" s="54"/>
      <c r="F159" s="56"/>
      <c r="G159" s="57"/>
      <c r="H159" s="56"/>
      <c r="I159" s="58">
        <f>SUM(I160:I161)</f>
        <v>0</v>
      </c>
    </row>
    <row r="160" spans="1:9" s="48" customFormat="1" ht="15.75" x14ac:dyDescent="0.2">
      <c r="A160" s="52" t="s">
        <v>301</v>
      </c>
      <c r="B160" s="44" t="s">
        <v>30</v>
      </c>
      <c r="C160" s="44" t="s">
        <v>341</v>
      </c>
      <c r="D160" s="59" t="s">
        <v>342</v>
      </c>
      <c r="E160" s="52" t="s">
        <v>64</v>
      </c>
      <c r="F160" s="47">
        <v>31</v>
      </c>
      <c r="G160" s="119">
        <v>0</v>
      </c>
      <c r="H160" s="47">
        <f>ROUND(((G160*$H$4)+G160),2)</f>
        <v>0</v>
      </c>
      <c r="I160" s="60">
        <f>ROUND((H160*F160),2)</f>
        <v>0</v>
      </c>
    </row>
    <row r="161" spans="1:9" s="48" customFormat="1" ht="15.75" x14ac:dyDescent="0.2">
      <c r="A161" s="52" t="s">
        <v>302</v>
      </c>
      <c r="B161" s="44" t="s">
        <v>32</v>
      </c>
      <c r="C161" s="44">
        <v>100903</v>
      </c>
      <c r="D161" s="59" t="s">
        <v>343</v>
      </c>
      <c r="E161" s="52" t="s">
        <v>64</v>
      </c>
      <c r="F161" s="47">
        <v>62</v>
      </c>
      <c r="G161" s="119">
        <v>0</v>
      </c>
      <c r="H161" s="47">
        <f>ROUND(((G161*$H$4)+G161),2)</f>
        <v>0</v>
      </c>
      <c r="I161" s="60">
        <f>ROUND((H161*F161),2)</f>
        <v>0</v>
      </c>
    </row>
    <row r="162" spans="1:9" s="33" customFormat="1" ht="15.75" x14ac:dyDescent="0.25">
      <c r="A162" s="53">
        <v>18</v>
      </c>
      <c r="B162" s="54"/>
      <c r="C162" s="53"/>
      <c r="D162" s="55" t="s">
        <v>79</v>
      </c>
      <c r="E162" s="54"/>
      <c r="F162" s="56"/>
      <c r="G162" s="57"/>
      <c r="H162" s="56"/>
      <c r="I162" s="58">
        <f>SUM(I163:I171)</f>
        <v>0</v>
      </c>
    </row>
    <row r="163" spans="1:9" s="33" customFormat="1" ht="31.5" x14ac:dyDescent="0.2">
      <c r="A163" s="52" t="s">
        <v>188</v>
      </c>
      <c r="B163" s="44" t="s">
        <v>350</v>
      </c>
      <c r="C163" s="44">
        <v>7107374</v>
      </c>
      <c r="D163" s="59" t="s">
        <v>351</v>
      </c>
      <c r="E163" s="52" t="s">
        <v>64</v>
      </c>
      <c r="F163" s="47">
        <v>1</v>
      </c>
      <c r="G163" s="119">
        <v>0</v>
      </c>
      <c r="H163" s="47">
        <f>(G163*[2]ORÇAMENTO!$H$3)+G163</f>
        <v>0</v>
      </c>
      <c r="I163" s="60">
        <f t="shared" ref="I163:I165" si="30">H163*F163</f>
        <v>0</v>
      </c>
    </row>
    <row r="164" spans="1:9" s="33" customFormat="1" ht="15.75" x14ac:dyDescent="0.2">
      <c r="A164" s="52" t="s">
        <v>321</v>
      </c>
      <c r="B164" s="44" t="s">
        <v>30</v>
      </c>
      <c r="C164" s="44" t="s">
        <v>320</v>
      </c>
      <c r="D164" s="59" t="s">
        <v>319</v>
      </c>
      <c r="E164" s="52" t="s">
        <v>64</v>
      </c>
      <c r="F164" s="47">
        <v>1</v>
      </c>
      <c r="G164" s="119">
        <v>0</v>
      </c>
      <c r="H164" s="47">
        <f>(G164*[2]ORÇAMENTO!$H$3)+G164</f>
        <v>0</v>
      </c>
      <c r="I164" s="60">
        <f t="shared" si="30"/>
        <v>0</v>
      </c>
    </row>
    <row r="165" spans="1:9" s="33" customFormat="1" ht="15.75" x14ac:dyDescent="0.2">
      <c r="A165" s="52" t="s">
        <v>318</v>
      </c>
      <c r="B165" s="44" t="s">
        <v>30</v>
      </c>
      <c r="C165" s="44" t="s">
        <v>307</v>
      </c>
      <c r="D165" s="59" t="s">
        <v>317</v>
      </c>
      <c r="E165" s="52" t="s">
        <v>316</v>
      </c>
      <c r="F165" s="47">
        <v>58.5</v>
      </c>
      <c r="G165" s="119">
        <v>0</v>
      </c>
      <c r="H165" s="47">
        <f>(G165*[2]ORÇAMENTO!$H$3)+G165</f>
        <v>0</v>
      </c>
      <c r="I165" s="60">
        <f t="shared" si="30"/>
        <v>0</v>
      </c>
    </row>
    <row r="166" spans="1:9" s="33" customFormat="1" ht="31.5" x14ac:dyDescent="0.2">
      <c r="A166" s="52" t="s">
        <v>315</v>
      </c>
      <c r="B166" s="44" t="s">
        <v>32</v>
      </c>
      <c r="C166" s="44">
        <v>92763</v>
      </c>
      <c r="D166" s="59" t="s">
        <v>327</v>
      </c>
      <c r="E166" s="52" t="s">
        <v>328</v>
      </c>
      <c r="F166" s="47">
        <v>61.44</v>
      </c>
      <c r="G166" s="119">
        <v>0</v>
      </c>
      <c r="H166" s="47">
        <f>(G166*[2]ORÇAMENTO!$H$3)+G166</f>
        <v>0</v>
      </c>
      <c r="I166" s="74">
        <f t="shared" ref="I166:I171" si="31">H166*F166</f>
        <v>0</v>
      </c>
    </row>
    <row r="167" spans="1:9" s="33" customFormat="1" ht="31.5" x14ac:dyDescent="0.2">
      <c r="A167" s="52" t="s">
        <v>313</v>
      </c>
      <c r="B167" s="44" t="s">
        <v>32</v>
      </c>
      <c r="C167" s="44">
        <v>96523</v>
      </c>
      <c r="D167" s="59" t="s">
        <v>314</v>
      </c>
      <c r="E167" s="52" t="s">
        <v>311</v>
      </c>
      <c r="F167" s="47">
        <v>0.94</v>
      </c>
      <c r="G167" s="119">
        <v>0</v>
      </c>
      <c r="H167" s="47">
        <f>(G167*[2]ORÇAMENTO!$H$3)+G167</f>
        <v>0</v>
      </c>
      <c r="I167" s="60">
        <f t="shared" si="31"/>
        <v>0</v>
      </c>
    </row>
    <row r="168" spans="1:9" s="33" customFormat="1" ht="31.5" x14ac:dyDescent="0.2">
      <c r="A168" s="52" t="s">
        <v>310</v>
      </c>
      <c r="B168" s="44" t="s">
        <v>32</v>
      </c>
      <c r="C168" s="44">
        <v>96533</v>
      </c>
      <c r="D168" s="59" t="s">
        <v>309</v>
      </c>
      <c r="E168" s="52" t="s">
        <v>308</v>
      </c>
      <c r="F168" s="47">
        <v>2.88</v>
      </c>
      <c r="G168" s="119">
        <v>0</v>
      </c>
      <c r="H168" s="47">
        <f>(G168*[2]ORÇAMENTO!$H$3)+G168</f>
        <v>0</v>
      </c>
      <c r="I168" s="60">
        <f t="shared" si="31"/>
        <v>0</v>
      </c>
    </row>
    <row r="169" spans="1:9" s="33" customFormat="1" ht="31.5" x14ac:dyDescent="0.2">
      <c r="A169" s="52" t="s">
        <v>322</v>
      </c>
      <c r="B169" s="44" t="s">
        <v>32</v>
      </c>
      <c r="C169" s="44">
        <v>96555</v>
      </c>
      <c r="D169" s="59" t="s">
        <v>326</v>
      </c>
      <c r="E169" s="52" t="s">
        <v>311</v>
      </c>
      <c r="F169" s="47">
        <v>0.86</v>
      </c>
      <c r="G169" s="119">
        <v>0</v>
      </c>
      <c r="H169" s="47">
        <f>(G169*[2]ORÇAMENTO!$H$3)+G169</f>
        <v>0</v>
      </c>
      <c r="I169" s="74">
        <f t="shared" si="31"/>
        <v>0</v>
      </c>
    </row>
    <row r="170" spans="1:9" s="33" customFormat="1" ht="15.75" x14ac:dyDescent="0.2">
      <c r="A170" s="52" t="s">
        <v>323</v>
      </c>
      <c r="B170" s="44" t="s">
        <v>32</v>
      </c>
      <c r="C170" s="44">
        <v>96616</v>
      </c>
      <c r="D170" s="59" t="s">
        <v>312</v>
      </c>
      <c r="E170" s="52" t="s">
        <v>311</v>
      </c>
      <c r="F170" s="47">
        <v>7.0000000000000007E-2</v>
      </c>
      <c r="G170" s="119">
        <v>0</v>
      </c>
      <c r="H170" s="47">
        <f>(G170*[2]ORÇAMENTO!$H$3)+G170</f>
        <v>0</v>
      </c>
      <c r="I170" s="60">
        <f t="shared" si="31"/>
        <v>0</v>
      </c>
    </row>
    <row r="171" spans="1:9" s="33" customFormat="1" ht="31.5" x14ac:dyDescent="0.2">
      <c r="A171" s="52" t="s">
        <v>324</v>
      </c>
      <c r="B171" s="44" t="s">
        <v>32</v>
      </c>
      <c r="C171" s="44">
        <v>97084</v>
      </c>
      <c r="D171" s="59" t="s">
        <v>325</v>
      </c>
      <c r="E171" s="52" t="s">
        <v>308</v>
      </c>
      <c r="F171" s="47">
        <v>1.44</v>
      </c>
      <c r="G171" s="119">
        <v>0</v>
      </c>
      <c r="H171" s="47">
        <f>(G171*[2]ORÇAMENTO!$H$3)+G171</f>
        <v>0</v>
      </c>
      <c r="I171" s="60">
        <f t="shared" si="31"/>
        <v>0</v>
      </c>
    </row>
    <row r="172" spans="1:9" s="33" customFormat="1" ht="15.75" x14ac:dyDescent="0.25">
      <c r="A172" s="53">
        <v>19</v>
      </c>
      <c r="B172" s="54"/>
      <c r="C172" s="53"/>
      <c r="D172" s="55" t="s">
        <v>80</v>
      </c>
      <c r="E172" s="54"/>
      <c r="F172" s="56"/>
      <c r="G172" s="57"/>
      <c r="H172" s="56"/>
      <c r="I172" s="58">
        <f>SUM(I173:I177)</f>
        <v>0</v>
      </c>
    </row>
    <row r="173" spans="1:9" s="33" customFormat="1" ht="31.5" x14ac:dyDescent="0.2">
      <c r="A173" s="46" t="s">
        <v>189</v>
      </c>
      <c r="B173" s="44" t="s">
        <v>32</v>
      </c>
      <c r="C173" s="44">
        <v>89708</v>
      </c>
      <c r="D173" s="45" t="s">
        <v>35</v>
      </c>
      <c r="E173" s="46" t="s">
        <v>31</v>
      </c>
      <c r="F173" s="47">
        <v>2</v>
      </c>
      <c r="G173" s="119">
        <v>0</v>
      </c>
      <c r="H173" s="47">
        <f>ROUND(((G173*$H$4)+G173),2)</f>
        <v>0</v>
      </c>
      <c r="I173" s="60">
        <f>ROUND((H173*F173),2)</f>
        <v>0</v>
      </c>
    </row>
    <row r="174" spans="1:9" s="33" customFormat="1" ht="31.5" x14ac:dyDescent="0.2">
      <c r="A174" s="46" t="s">
        <v>222</v>
      </c>
      <c r="B174" s="44" t="s">
        <v>32</v>
      </c>
      <c r="C174" s="44">
        <v>98054</v>
      </c>
      <c r="D174" s="45" t="s">
        <v>95</v>
      </c>
      <c r="E174" s="46" t="s">
        <v>64</v>
      </c>
      <c r="F174" s="47">
        <v>1</v>
      </c>
      <c r="G174" s="119">
        <v>0</v>
      </c>
      <c r="H174" s="47">
        <f>ROUND(((G174*$H$4)+G174),2)</f>
        <v>0</v>
      </c>
      <c r="I174" s="60">
        <f>ROUND((H174*F174),2)</f>
        <v>0</v>
      </c>
    </row>
    <row r="175" spans="1:9" s="33" customFormat="1" ht="31.5" x14ac:dyDescent="0.2">
      <c r="A175" s="46" t="s">
        <v>223</v>
      </c>
      <c r="B175" s="44" t="s">
        <v>32</v>
      </c>
      <c r="C175" s="44">
        <v>98059</v>
      </c>
      <c r="D175" s="45" t="s">
        <v>96</v>
      </c>
      <c r="E175" s="46" t="s">
        <v>64</v>
      </c>
      <c r="F175" s="47">
        <v>1</v>
      </c>
      <c r="G175" s="119">
        <v>0</v>
      </c>
      <c r="H175" s="47">
        <f>ROUND(((G175*$H$4)+G175),2)</f>
        <v>0</v>
      </c>
      <c r="I175" s="60">
        <f>ROUND((H175*F175),2)</f>
        <v>0</v>
      </c>
    </row>
    <row r="176" spans="1:9" s="33" customFormat="1" ht="31.5" x14ac:dyDescent="0.2">
      <c r="A176" s="46" t="s">
        <v>224</v>
      </c>
      <c r="B176" s="44" t="s">
        <v>32</v>
      </c>
      <c r="C176" s="44">
        <v>98064</v>
      </c>
      <c r="D176" s="45" t="s">
        <v>97</v>
      </c>
      <c r="E176" s="46" t="s">
        <v>64</v>
      </c>
      <c r="F176" s="47">
        <v>2</v>
      </c>
      <c r="G176" s="119">
        <v>0</v>
      </c>
      <c r="H176" s="47">
        <f>ROUND(((G176*$H$4)+G176),2)</f>
        <v>0</v>
      </c>
      <c r="I176" s="60">
        <f>ROUND((H176*F176),2)</f>
        <v>0</v>
      </c>
    </row>
    <row r="177" spans="1:9" s="33" customFormat="1" ht="15.75" x14ac:dyDescent="0.2">
      <c r="A177" s="46" t="s">
        <v>225</v>
      </c>
      <c r="B177" s="44" t="s">
        <v>32</v>
      </c>
      <c r="C177" s="44">
        <v>104166</v>
      </c>
      <c r="D177" s="45" t="s">
        <v>43</v>
      </c>
      <c r="E177" s="46" t="s">
        <v>7</v>
      </c>
      <c r="F177" s="47">
        <v>26</v>
      </c>
      <c r="G177" s="119">
        <v>0</v>
      </c>
      <c r="H177" s="47">
        <f>ROUND(((G177*$H$4)+G177),2)</f>
        <v>0</v>
      </c>
      <c r="I177" s="60">
        <f>ROUND((H177*F177),2)</f>
        <v>0</v>
      </c>
    </row>
    <row r="178" spans="1:9" s="33" customFormat="1" ht="15.75" x14ac:dyDescent="0.25">
      <c r="A178" s="53">
        <v>20</v>
      </c>
      <c r="B178" s="54"/>
      <c r="C178" s="53"/>
      <c r="D178" s="55" t="s">
        <v>81</v>
      </c>
      <c r="E178" s="54"/>
      <c r="F178" s="56"/>
      <c r="G178" s="57"/>
      <c r="H178" s="56"/>
      <c r="I178" s="58">
        <f>I179</f>
        <v>0</v>
      </c>
    </row>
    <row r="179" spans="1:9" s="33" customFormat="1" ht="15.75" x14ac:dyDescent="0.2">
      <c r="A179" s="52" t="s">
        <v>221</v>
      </c>
      <c r="B179" s="44" t="s">
        <v>30</v>
      </c>
      <c r="C179" s="44" t="s">
        <v>36</v>
      </c>
      <c r="D179" s="59" t="s">
        <v>108</v>
      </c>
      <c r="E179" s="52" t="s">
        <v>6</v>
      </c>
      <c r="F179" s="47">
        <v>251.02</v>
      </c>
      <c r="G179" s="119">
        <v>0</v>
      </c>
      <c r="H179" s="47">
        <f t="shared" ref="H179" si="32">ROUND(((G179*$H$4)+G179),2)</f>
        <v>0</v>
      </c>
      <c r="I179" s="60">
        <f t="shared" ref="I179" si="33">ROUND((H179*F179),2)</f>
        <v>0</v>
      </c>
    </row>
    <row r="180" spans="1:9" s="48" customFormat="1" ht="30" customHeight="1" x14ac:dyDescent="0.2">
      <c r="A180" s="69"/>
      <c r="B180" s="70"/>
      <c r="C180" s="70"/>
      <c r="D180" s="71"/>
      <c r="E180" s="69"/>
      <c r="F180" s="72"/>
      <c r="G180" s="72"/>
      <c r="H180" s="88" t="s">
        <v>304</v>
      </c>
      <c r="I180" s="87">
        <f>I10+I12+I24+I40+I58+I65+I76+I102+I108+I113+I122+I129+I132+I141+I146+I159+I162+I172+I178+I138</f>
        <v>0</v>
      </c>
    </row>
    <row r="181" spans="1:9" ht="89.25" customHeight="1" x14ac:dyDescent="0.2">
      <c r="I181" s="89"/>
    </row>
    <row r="182" spans="1:9" x14ac:dyDescent="0.2">
      <c r="I182" s="37"/>
    </row>
    <row r="183" spans="1:9" x14ac:dyDescent="0.2">
      <c r="I183" s="38"/>
    </row>
    <row r="184" spans="1:9" x14ac:dyDescent="0.2">
      <c r="I184" s="38"/>
    </row>
    <row r="186" spans="1:9" ht="15.75" x14ac:dyDescent="0.2">
      <c r="D186" s="10"/>
    </row>
    <row r="187" spans="1:9" ht="15.75" x14ac:dyDescent="0.2">
      <c r="D187" s="120" t="s">
        <v>25</v>
      </c>
    </row>
    <row r="188" spans="1:9" ht="15.75" x14ac:dyDescent="0.2">
      <c r="D188" s="6"/>
    </row>
    <row r="189" spans="1:9" ht="15.75" x14ac:dyDescent="0.2">
      <c r="D189" s="6"/>
    </row>
    <row r="190" spans="1:9" ht="15.75" x14ac:dyDescent="0.2">
      <c r="D190" s="6"/>
    </row>
    <row r="191" spans="1:9" ht="15.75" x14ac:dyDescent="0.2">
      <c r="D191" s="6"/>
    </row>
  </sheetData>
  <autoFilter ref="A8:I188" xr:uid="{00000000-0009-0000-0000-000000000000}"/>
  <sortState xmlns:xlrd2="http://schemas.microsoft.com/office/spreadsheetml/2017/richdata2" ref="B173:I177">
    <sortCondition ref="C173:C177"/>
  </sortState>
  <mergeCells count="3">
    <mergeCell ref="A2:C2"/>
    <mergeCell ref="D6:I6"/>
    <mergeCell ref="E2:I2"/>
  </mergeCells>
  <phoneticPr fontId="11" type="noConversion"/>
  <printOptions horizontalCentered="1" verticalCentered="1"/>
  <pageMargins left="0.23622047244094491" right="0.62992125984251968" top="0.94488188976377963" bottom="0.74803149606299213" header="0.31496062992125984" footer="0.31496062992125984"/>
  <pageSetup paperSize="9" scale="59" fitToHeight="0" orientation="landscape" r:id="rId1"/>
  <headerFooter>
    <oddFooter>&amp;R&amp;P de &amp;N</oddFooter>
  </headerFooter>
  <rowBreaks count="3" manualBreakCount="3">
    <brk id="57" max="8" man="1"/>
    <brk id="110" max="8" man="1"/>
    <brk id="137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Q74"/>
  <sheetViews>
    <sheetView showGridLines="0" view="pageBreakPreview" topLeftCell="B46" zoomScale="70" zoomScaleNormal="100" zoomScaleSheetLayoutView="70" workbookViewId="0">
      <selection activeCell="F17" sqref="F17"/>
    </sheetView>
  </sheetViews>
  <sheetFormatPr defaultRowHeight="15" x14ac:dyDescent="0.2"/>
  <cols>
    <col min="1" max="1" width="6.1640625" style="12" customWidth="1"/>
    <col min="2" max="2" width="20.6640625" style="11" customWidth="1"/>
    <col min="3" max="3" width="166.33203125" style="12" customWidth="1"/>
    <col min="4" max="4" width="28.6640625" style="12" bestFit="1" customWidth="1"/>
    <col min="5" max="16" width="27.1640625" style="12" customWidth="1"/>
    <col min="17" max="17" width="5.5" style="12" customWidth="1"/>
    <col min="18" max="16384" width="9.33203125" style="12"/>
  </cols>
  <sheetData>
    <row r="1" spans="1:17" ht="29.25" customHeight="1" x14ac:dyDescent="0.4">
      <c r="D1" s="124" t="s">
        <v>16</v>
      </c>
      <c r="H1" s="127" t="s">
        <v>359</v>
      </c>
      <c r="I1" s="128"/>
      <c r="J1" s="128"/>
      <c r="K1" s="129"/>
    </row>
    <row r="2" spans="1:17" ht="29.25" customHeight="1" x14ac:dyDescent="0.2">
      <c r="H2" s="130"/>
      <c r="I2" s="131"/>
      <c r="J2" s="131"/>
      <c r="K2" s="132"/>
    </row>
    <row r="3" spans="1:17" ht="29.25" customHeight="1" x14ac:dyDescent="0.2">
      <c r="H3" s="130"/>
      <c r="I3" s="131"/>
      <c r="J3" s="131"/>
      <c r="K3" s="132"/>
    </row>
    <row r="4" spans="1:17" ht="44.25" customHeight="1" x14ac:dyDescent="0.2">
      <c r="H4" s="133"/>
      <c r="I4" s="134"/>
      <c r="J4" s="134"/>
      <c r="K4" s="135"/>
    </row>
    <row r="5" spans="1:17" customFormat="1" ht="20.25" x14ac:dyDescent="0.35">
      <c r="A5" s="1"/>
      <c r="B5" s="2" t="s">
        <v>1</v>
      </c>
      <c r="C5" s="85" t="s">
        <v>92</v>
      </c>
      <c r="D5" s="16"/>
      <c r="E5" s="17"/>
      <c r="F5" s="17"/>
      <c r="G5" s="17"/>
      <c r="H5" s="125"/>
      <c r="I5" s="126"/>
      <c r="J5" s="126"/>
      <c r="K5" s="126"/>
      <c r="L5" s="18"/>
      <c r="M5" s="18"/>
      <c r="N5" s="18"/>
      <c r="O5" s="18" t="s">
        <v>4</v>
      </c>
      <c r="P5" s="19"/>
      <c r="Q5" s="3"/>
    </row>
    <row r="6" spans="1:17" customFormat="1" ht="20.25" x14ac:dyDescent="0.35">
      <c r="A6" s="1"/>
      <c r="B6" s="2" t="s">
        <v>0</v>
      </c>
      <c r="C6" s="85" t="s">
        <v>55</v>
      </c>
      <c r="D6" s="16"/>
      <c r="E6" s="17"/>
      <c r="F6" s="17"/>
      <c r="G6" s="17"/>
      <c r="H6" s="17"/>
      <c r="I6" s="18"/>
      <c r="J6" s="18"/>
      <c r="K6" s="18"/>
      <c r="L6" s="18"/>
      <c r="M6" s="18"/>
      <c r="N6" s="18"/>
      <c r="O6" s="18" t="s">
        <v>15</v>
      </c>
      <c r="P6" s="20">
        <f>ORÇAMENTO!H4</f>
        <v>0.22339999999999999</v>
      </c>
      <c r="Q6" s="3"/>
    </row>
    <row r="7" spans="1:17" customFormat="1" ht="20.25" x14ac:dyDescent="0.35">
      <c r="A7" s="1"/>
      <c r="B7" s="2" t="s">
        <v>2</v>
      </c>
      <c r="C7" s="85" t="s">
        <v>91</v>
      </c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21"/>
      <c r="Q7" s="3"/>
    </row>
    <row r="8" spans="1:17" customFormat="1" ht="20.25" x14ac:dyDescent="0.35">
      <c r="A8" s="1"/>
      <c r="B8" s="2" t="s">
        <v>3</v>
      </c>
      <c r="C8" s="98" t="s">
        <v>353</v>
      </c>
      <c r="D8" s="98"/>
      <c r="E8" s="98"/>
      <c r="F8" s="98"/>
      <c r="G8" s="98"/>
      <c r="H8" s="99"/>
      <c r="I8" s="17"/>
      <c r="J8" s="17"/>
      <c r="K8" s="17"/>
      <c r="L8" s="17"/>
      <c r="M8" s="17"/>
      <c r="N8" s="17"/>
      <c r="O8" s="17"/>
      <c r="P8" s="21"/>
      <c r="Q8" s="3"/>
    </row>
    <row r="9" spans="1:17" ht="12.75" customHeight="1" x14ac:dyDescent="0.2"/>
    <row r="10" spans="1:17" ht="14.25" customHeight="1" thickBot="1" x14ac:dyDescent="0.25"/>
    <row r="11" spans="1:17" ht="26.25" customHeight="1" thickBot="1" x14ac:dyDescent="0.25">
      <c r="B11" s="104" t="s">
        <v>16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6"/>
    </row>
    <row r="12" spans="1:17" ht="12" customHeight="1" x14ac:dyDescent="0.3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7" s="15" customFormat="1" ht="33" customHeight="1" x14ac:dyDescent="0.2">
      <c r="B13" s="22" t="s">
        <v>17</v>
      </c>
      <c r="C13" s="22" t="s">
        <v>18</v>
      </c>
      <c r="D13" s="22" t="s">
        <v>19</v>
      </c>
      <c r="E13" s="22" t="s">
        <v>20</v>
      </c>
      <c r="F13" s="22" t="s">
        <v>21</v>
      </c>
      <c r="G13" s="22" t="s">
        <v>22</v>
      </c>
      <c r="H13" s="22" t="s">
        <v>23</v>
      </c>
      <c r="I13" s="22" t="s">
        <v>27</v>
      </c>
      <c r="J13" s="22" t="s">
        <v>28</v>
      </c>
      <c r="K13" s="22" t="s">
        <v>53</v>
      </c>
      <c r="L13" s="22" t="s">
        <v>54</v>
      </c>
      <c r="M13" s="22" t="s">
        <v>346</v>
      </c>
      <c r="N13" s="22" t="s">
        <v>347</v>
      </c>
      <c r="O13" s="22" t="s">
        <v>348</v>
      </c>
      <c r="P13" s="22" t="s">
        <v>349</v>
      </c>
    </row>
    <row r="14" spans="1:17" s="15" customFormat="1" ht="33" customHeight="1" x14ac:dyDescent="0.2">
      <c r="B14" s="100">
        <v>1</v>
      </c>
      <c r="C14" s="102" t="s">
        <v>5</v>
      </c>
      <c r="D14" s="27">
        <f>SUM(E14:P14)</f>
        <v>1</v>
      </c>
      <c r="E14" s="26">
        <v>1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</row>
    <row r="15" spans="1:17" ht="33" customHeight="1" x14ac:dyDescent="0.2">
      <c r="B15" s="101"/>
      <c r="C15" s="103"/>
      <c r="D15" s="23">
        <f>ORÇAMENTO!I10</f>
        <v>0</v>
      </c>
      <c r="E15" s="25">
        <f>TRUNC(E14*$D$15,2)</f>
        <v>0</v>
      </c>
      <c r="F15" s="25">
        <f t="shared" ref="F15:P15" si="0">TRUNC(F14*$D$15,2)</f>
        <v>0</v>
      </c>
      <c r="G15" s="25">
        <f t="shared" si="0"/>
        <v>0</v>
      </c>
      <c r="H15" s="25">
        <f t="shared" si="0"/>
        <v>0</v>
      </c>
      <c r="I15" s="25">
        <f t="shared" si="0"/>
        <v>0</v>
      </c>
      <c r="J15" s="25">
        <f t="shared" ref="J15:O15" si="1">TRUNC(J14*$D$15,2)</f>
        <v>0</v>
      </c>
      <c r="K15" s="25">
        <f t="shared" ref="K15:N15" si="2">TRUNC(K14*$D$15,2)</f>
        <v>0</v>
      </c>
      <c r="L15" s="25">
        <f t="shared" si="2"/>
        <v>0</v>
      </c>
      <c r="M15" s="25">
        <f t="shared" si="2"/>
        <v>0</v>
      </c>
      <c r="N15" s="25">
        <f t="shared" si="2"/>
        <v>0</v>
      </c>
      <c r="O15" s="25">
        <f t="shared" si="1"/>
        <v>0</v>
      </c>
      <c r="P15" s="25">
        <f t="shared" si="0"/>
        <v>0</v>
      </c>
    </row>
    <row r="16" spans="1:17" ht="33" customHeight="1" x14ac:dyDescent="0.2">
      <c r="B16" s="100">
        <v>2</v>
      </c>
      <c r="C16" s="102" t="s">
        <v>58</v>
      </c>
      <c r="D16" s="27">
        <f>SUM(E16:P16)</f>
        <v>1</v>
      </c>
      <c r="E16" s="26">
        <v>0.3</v>
      </c>
      <c r="F16" s="26">
        <v>0.3</v>
      </c>
      <c r="G16" s="26">
        <v>0.2</v>
      </c>
      <c r="H16" s="26">
        <v>0.2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33" customHeight="1" x14ac:dyDescent="0.2">
      <c r="B17" s="101"/>
      <c r="C17" s="103"/>
      <c r="D17" s="23">
        <f>ORÇAMENTO!I12</f>
        <v>0</v>
      </c>
      <c r="E17" s="25">
        <f>TRUNC(E16*$D$17,2)</f>
        <v>0</v>
      </c>
      <c r="F17" s="25">
        <f t="shared" ref="F17:P17" si="3">TRUNC(F16*$D$17,2)</f>
        <v>0</v>
      </c>
      <c r="G17" s="25">
        <f t="shared" si="3"/>
        <v>0</v>
      </c>
      <c r="H17" s="25">
        <f t="shared" si="3"/>
        <v>0</v>
      </c>
      <c r="I17" s="25">
        <f t="shared" si="3"/>
        <v>0</v>
      </c>
      <c r="J17" s="25">
        <f t="shared" ref="J17:O17" si="4">TRUNC(J16*$D$17,2)</f>
        <v>0</v>
      </c>
      <c r="K17" s="25">
        <f t="shared" ref="K17:N17" si="5">TRUNC(K16*$D$17,2)</f>
        <v>0</v>
      </c>
      <c r="L17" s="25">
        <f t="shared" si="5"/>
        <v>0</v>
      </c>
      <c r="M17" s="25">
        <f t="shared" si="5"/>
        <v>0</v>
      </c>
      <c r="N17" s="25">
        <f t="shared" si="5"/>
        <v>0</v>
      </c>
      <c r="O17" s="25">
        <f t="shared" si="4"/>
        <v>0</v>
      </c>
      <c r="P17" s="25">
        <f t="shared" si="3"/>
        <v>0</v>
      </c>
    </row>
    <row r="18" spans="2:16" ht="33" customHeight="1" x14ac:dyDescent="0.2">
      <c r="B18" s="100">
        <v>3</v>
      </c>
      <c r="C18" s="102" t="s">
        <v>71</v>
      </c>
      <c r="D18" s="27">
        <f>SUM(E18:P18)</f>
        <v>1</v>
      </c>
      <c r="E18" s="26">
        <v>0</v>
      </c>
      <c r="F18" s="26">
        <v>0</v>
      </c>
      <c r="G18" s="26">
        <v>0.1</v>
      </c>
      <c r="H18" s="26">
        <v>0.15</v>
      </c>
      <c r="I18" s="26">
        <v>0.15</v>
      </c>
      <c r="J18" s="26">
        <v>0.15</v>
      </c>
      <c r="K18" s="26">
        <v>0.15</v>
      </c>
      <c r="L18" s="26">
        <v>0.15</v>
      </c>
      <c r="M18" s="26">
        <v>0.15</v>
      </c>
      <c r="N18" s="26">
        <v>0</v>
      </c>
      <c r="O18" s="26">
        <v>0</v>
      </c>
      <c r="P18" s="26">
        <v>0</v>
      </c>
    </row>
    <row r="19" spans="2:16" ht="33" customHeight="1" x14ac:dyDescent="0.2">
      <c r="B19" s="101"/>
      <c r="C19" s="103"/>
      <c r="D19" s="23">
        <f>ORÇAMENTO!I24</f>
        <v>0</v>
      </c>
      <c r="E19" s="25">
        <f>TRUNC(E18*$D$19,2)</f>
        <v>0</v>
      </c>
      <c r="F19" s="25">
        <f t="shared" ref="F19:P19" si="6">TRUNC(F18*$D$19,2)</f>
        <v>0</v>
      </c>
      <c r="G19" s="25">
        <f t="shared" si="6"/>
        <v>0</v>
      </c>
      <c r="H19" s="25">
        <f t="shared" si="6"/>
        <v>0</v>
      </c>
      <c r="I19" s="25">
        <f t="shared" si="6"/>
        <v>0</v>
      </c>
      <c r="J19" s="25">
        <f t="shared" ref="J19:O19" si="7">TRUNC(J18*$D$19,2)</f>
        <v>0</v>
      </c>
      <c r="K19" s="25">
        <f t="shared" ref="K19:N19" si="8">TRUNC(K18*$D$19,2)</f>
        <v>0</v>
      </c>
      <c r="L19" s="25">
        <f t="shared" si="8"/>
        <v>0</v>
      </c>
      <c r="M19" s="25">
        <f t="shared" si="8"/>
        <v>0</v>
      </c>
      <c r="N19" s="25">
        <f t="shared" si="8"/>
        <v>0</v>
      </c>
      <c r="O19" s="25">
        <f t="shared" si="7"/>
        <v>0</v>
      </c>
      <c r="P19" s="25">
        <f t="shared" si="6"/>
        <v>0</v>
      </c>
    </row>
    <row r="20" spans="2:16" ht="33" customHeight="1" x14ac:dyDescent="0.2">
      <c r="B20" s="100">
        <v>4</v>
      </c>
      <c r="C20" s="102" t="s">
        <v>105</v>
      </c>
      <c r="D20" s="27">
        <f>SUM(E20:P20)</f>
        <v>1</v>
      </c>
      <c r="E20" s="26">
        <v>0</v>
      </c>
      <c r="F20" s="26">
        <v>0</v>
      </c>
      <c r="G20" s="26">
        <v>0.1</v>
      </c>
      <c r="H20" s="26">
        <v>0.15</v>
      </c>
      <c r="I20" s="26">
        <v>0.15</v>
      </c>
      <c r="J20" s="26">
        <v>0.15</v>
      </c>
      <c r="K20" s="26">
        <v>0.15</v>
      </c>
      <c r="L20" s="26">
        <v>0.15</v>
      </c>
      <c r="M20" s="26">
        <v>0.15</v>
      </c>
      <c r="N20" s="26">
        <v>0</v>
      </c>
      <c r="O20" s="26">
        <v>0</v>
      </c>
      <c r="P20" s="26">
        <v>0</v>
      </c>
    </row>
    <row r="21" spans="2:16" ht="33" customHeight="1" x14ac:dyDescent="0.2">
      <c r="B21" s="101"/>
      <c r="C21" s="103"/>
      <c r="D21" s="23">
        <f>ORÇAMENTO!I40</f>
        <v>0</v>
      </c>
      <c r="E21" s="25">
        <f>TRUNC(E20*$D$21,2)</f>
        <v>0</v>
      </c>
      <c r="F21" s="25">
        <f t="shared" ref="F21:P21" si="9">TRUNC(F20*$D$21,2)</f>
        <v>0</v>
      </c>
      <c r="G21" s="25">
        <f t="shared" si="9"/>
        <v>0</v>
      </c>
      <c r="H21" s="25">
        <f t="shared" si="9"/>
        <v>0</v>
      </c>
      <c r="I21" s="25">
        <f t="shared" si="9"/>
        <v>0</v>
      </c>
      <c r="J21" s="25">
        <f t="shared" ref="J21:O21" si="10">TRUNC(J20*$D$21,2)</f>
        <v>0</v>
      </c>
      <c r="K21" s="25">
        <f t="shared" ref="K21:N21" si="11">TRUNC(K20*$D$21,2)</f>
        <v>0</v>
      </c>
      <c r="L21" s="25">
        <f t="shared" si="11"/>
        <v>0</v>
      </c>
      <c r="M21" s="25">
        <f t="shared" si="11"/>
        <v>0</v>
      </c>
      <c r="N21" s="25">
        <f t="shared" si="11"/>
        <v>0</v>
      </c>
      <c r="O21" s="25">
        <f t="shared" si="10"/>
        <v>0</v>
      </c>
      <c r="P21" s="25">
        <f t="shared" si="9"/>
        <v>0</v>
      </c>
    </row>
    <row r="22" spans="2:16" ht="33" customHeight="1" x14ac:dyDescent="0.2">
      <c r="B22" s="100">
        <v>5</v>
      </c>
      <c r="C22" s="102" t="s">
        <v>26</v>
      </c>
      <c r="D22" s="27">
        <f>SUM(E22:P22)</f>
        <v>1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0.2</v>
      </c>
      <c r="K22" s="26">
        <v>0.2</v>
      </c>
      <c r="L22" s="26">
        <v>0.2</v>
      </c>
      <c r="M22" s="26">
        <v>0.2</v>
      </c>
      <c r="N22" s="26">
        <v>0.2</v>
      </c>
      <c r="O22" s="26">
        <v>0</v>
      </c>
      <c r="P22" s="26">
        <v>0</v>
      </c>
    </row>
    <row r="23" spans="2:16" ht="33" customHeight="1" x14ac:dyDescent="0.2">
      <c r="B23" s="101"/>
      <c r="C23" s="103"/>
      <c r="D23" s="23">
        <f>ORÇAMENTO!I58</f>
        <v>0</v>
      </c>
      <c r="E23" s="25">
        <f>TRUNC(E22*$D$23,2)</f>
        <v>0</v>
      </c>
      <c r="F23" s="25">
        <f t="shared" ref="F23:P23" si="12">TRUNC(F22*$D$23,2)</f>
        <v>0</v>
      </c>
      <c r="G23" s="25">
        <f t="shared" si="12"/>
        <v>0</v>
      </c>
      <c r="H23" s="25">
        <f t="shared" si="12"/>
        <v>0</v>
      </c>
      <c r="I23" s="25">
        <f t="shared" si="12"/>
        <v>0</v>
      </c>
      <c r="J23" s="25">
        <f t="shared" ref="J23:O23" si="13">TRUNC(J22*$D$23,2)</f>
        <v>0</v>
      </c>
      <c r="K23" s="25">
        <f t="shared" ref="K23:N23" si="14">TRUNC(K22*$D$23,2)</f>
        <v>0</v>
      </c>
      <c r="L23" s="25">
        <f t="shared" si="14"/>
        <v>0</v>
      </c>
      <c r="M23" s="25">
        <f t="shared" si="14"/>
        <v>0</v>
      </c>
      <c r="N23" s="25">
        <f t="shared" si="14"/>
        <v>0</v>
      </c>
      <c r="O23" s="25">
        <f t="shared" si="13"/>
        <v>0</v>
      </c>
      <c r="P23" s="25">
        <f t="shared" si="12"/>
        <v>0</v>
      </c>
    </row>
    <row r="24" spans="2:16" ht="33" customHeight="1" x14ac:dyDescent="0.2">
      <c r="B24" s="100">
        <v>6</v>
      </c>
      <c r="C24" s="102" t="s">
        <v>59</v>
      </c>
      <c r="D24" s="27">
        <f>SUM(E24:P24)</f>
        <v>1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0.2</v>
      </c>
      <c r="K24" s="26">
        <v>0.2</v>
      </c>
      <c r="L24" s="26">
        <v>0.2</v>
      </c>
      <c r="M24" s="26">
        <v>0.2</v>
      </c>
      <c r="N24" s="26">
        <v>0.2</v>
      </c>
      <c r="O24" s="26">
        <v>0</v>
      </c>
      <c r="P24" s="26">
        <v>0</v>
      </c>
    </row>
    <row r="25" spans="2:16" ht="33" customHeight="1" x14ac:dyDescent="0.2">
      <c r="B25" s="101"/>
      <c r="C25" s="103"/>
      <c r="D25" s="23">
        <f>ORÇAMENTO!I65</f>
        <v>0</v>
      </c>
      <c r="E25" s="25">
        <f>TRUNC(E24*$D$25,2)</f>
        <v>0</v>
      </c>
      <c r="F25" s="25">
        <f t="shared" ref="F25:P25" si="15">TRUNC(F24*$D$25,2)</f>
        <v>0</v>
      </c>
      <c r="G25" s="25">
        <f t="shared" si="15"/>
        <v>0</v>
      </c>
      <c r="H25" s="25">
        <f t="shared" si="15"/>
        <v>0</v>
      </c>
      <c r="I25" s="25">
        <f t="shared" si="15"/>
        <v>0</v>
      </c>
      <c r="J25" s="25">
        <f t="shared" ref="J25:O25" si="16">TRUNC(J24*$D$25,2)</f>
        <v>0</v>
      </c>
      <c r="K25" s="25">
        <f t="shared" ref="K25:N25" si="17">TRUNC(K24*$D$25,2)</f>
        <v>0</v>
      </c>
      <c r="L25" s="25">
        <f t="shared" si="17"/>
        <v>0</v>
      </c>
      <c r="M25" s="25">
        <f t="shared" si="17"/>
        <v>0</v>
      </c>
      <c r="N25" s="25">
        <f t="shared" si="17"/>
        <v>0</v>
      </c>
      <c r="O25" s="25">
        <f t="shared" si="16"/>
        <v>0</v>
      </c>
      <c r="P25" s="25">
        <f t="shared" si="15"/>
        <v>0</v>
      </c>
    </row>
    <row r="26" spans="2:16" ht="33" customHeight="1" x14ac:dyDescent="0.2">
      <c r="B26" s="100">
        <v>7</v>
      </c>
      <c r="C26" s="102" t="s">
        <v>72</v>
      </c>
      <c r="D26" s="27">
        <f>SUM(E26:P26)</f>
        <v>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0.2</v>
      </c>
      <c r="K26" s="26">
        <v>0.2</v>
      </c>
      <c r="L26" s="26">
        <v>0.2</v>
      </c>
      <c r="M26" s="26">
        <v>0.2</v>
      </c>
      <c r="N26" s="26">
        <v>0.2</v>
      </c>
      <c r="O26" s="26">
        <v>0</v>
      </c>
      <c r="P26" s="26">
        <v>0</v>
      </c>
    </row>
    <row r="27" spans="2:16" ht="33" customHeight="1" x14ac:dyDescent="0.2">
      <c r="B27" s="101"/>
      <c r="C27" s="103"/>
      <c r="D27" s="23">
        <f>ORÇAMENTO!I76</f>
        <v>0</v>
      </c>
      <c r="E27" s="25">
        <f>TRUNC(E26*$D$27,2)</f>
        <v>0</v>
      </c>
      <c r="F27" s="25">
        <f t="shared" ref="F27:P27" si="18">TRUNC(F26*$D$27,2)</f>
        <v>0</v>
      </c>
      <c r="G27" s="25">
        <f t="shared" si="18"/>
        <v>0</v>
      </c>
      <c r="H27" s="25">
        <f t="shared" si="18"/>
        <v>0</v>
      </c>
      <c r="I27" s="25">
        <f t="shared" si="18"/>
        <v>0</v>
      </c>
      <c r="J27" s="25">
        <f t="shared" ref="J27:O27" si="19">TRUNC(J26*$D$27,2)</f>
        <v>0</v>
      </c>
      <c r="K27" s="25">
        <f t="shared" ref="K27:N27" si="20">TRUNC(K26*$D$27,2)</f>
        <v>0</v>
      </c>
      <c r="L27" s="25">
        <f t="shared" si="20"/>
        <v>0</v>
      </c>
      <c r="M27" s="25">
        <f t="shared" si="20"/>
        <v>0</v>
      </c>
      <c r="N27" s="25">
        <f t="shared" si="20"/>
        <v>0</v>
      </c>
      <c r="O27" s="25">
        <f t="shared" si="19"/>
        <v>0</v>
      </c>
      <c r="P27" s="25">
        <f t="shared" si="18"/>
        <v>0</v>
      </c>
    </row>
    <row r="28" spans="2:16" ht="33" customHeight="1" x14ac:dyDescent="0.2">
      <c r="B28" s="100">
        <v>8</v>
      </c>
      <c r="C28" s="102" t="s">
        <v>73</v>
      </c>
      <c r="D28" s="27">
        <f>SUM(E28:P28)</f>
        <v>1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0.2</v>
      </c>
      <c r="K28" s="26">
        <v>0.2</v>
      </c>
      <c r="L28" s="26">
        <v>0.2</v>
      </c>
      <c r="M28" s="26">
        <v>0.2</v>
      </c>
      <c r="N28" s="26">
        <v>0.2</v>
      </c>
      <c r="O28" s="26">
        <v>0</v>
      </c>
      <c r="P28" s="26">
        <v>0</v>
      </c>
    </row>
    <row r="29" spans="2:16" ht="33" customHeight="1" x14ac:dyDescent="0.2">
      <c r="B29" s="101"/>
      <c r="C29" s="103"/>
      <c r="D29" s="23">
        <f>ORÇAMENTO!I102</f>
        <v>0</v>
      </c>
      <c r="E29" s="25">
        <f>TRUNC(E28*$D$29,2)</f>
        <v>0</v>
      </c>
      <c r="F29" s="25">
        <f t="shared" ref="F29:P29" si="21">TRUNC(F28*$D$29,2)</f>
        <v>0</v>
      </c>
      <c r="G29" s="25">
        <f t="shared" si="21"/>
        <v>0</v>
      </c>
      <c r="H29" s="25">
        <f t="shared" si="21"/>
        <v>0</v>
      </c>
      <c r="I29" s="25">
        <f t="shared" si="21"/>
        <v>0</v>
      </c>
      <c r="J29" s="25">
        <f t="shared" ref="J29:O29" si="22">TRUNC(J28*$D$29,2)</f>
        <v>0</v>
      </c>
      <c r="K29" s="25">
        <f t="shared" ref="K29:N29" si="23">TRUNC(K28*$D$29,2)</f>
        <v>0</v>
      </c>
      <c r="L29" s="25">
        <f t="shared" si="23"/>
        <v>0</v>
      </c>
      <c r="M29" s="25">
        <f t="shared" si="23"/>
        <v>0</v>
      </c>
      <c r="N29" s="25">
        <f t="shared" si="23"/>
        <v>0</v>
      </c>
      <c r="O29" s="25">
        <f t="shared" si="22"/>
        <v>0</v>
      </c>
      <c r="P29" s="25">
        <f t="shared" si="21"/>
        <v>0</v>
      </c>
    </row>
    <row r="30" spans="2:16" ht="33" customHeight="1" x14ac:dyDescent="0.2">
      <c r="B30" s="100">
        <v>9</v>
      </c>
      <c r="C30" s="102" t="s">
        <v>74</v>
      </c>
      <c r="D30" s="27">
        <f>SUM(E30:P30)</f>
        <v>1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0.2</v>
      </c>
      <c r="K30" s="26">
        <v>0.2</v>
      </c>
      <c r="L30" s="26">
        <v>0.2</v>
      </c>
      <c r="M30" s="26">
        <v>0.2</v>
      </c>
      <c r="N30" s="26">
        <v>0.2</v>
      </c>
      <c r="O30" s="26">
        <v>0</v>
      </c>
      <c r="P30" s="26">
        <v>0</v>
      </c>
    </row>
    <row r="31" spans="2:16" ht="33" customHeight="1" x14ac:dyDescent="0.2">
      <c r="B31" s="101"/>
      <c r="C31" s="103"/>
      <c r="D31" s="23">
        <f>ORÇAMENTO!I108</f>
        <v>0</v>
      </c>
      <c r="E31" s="25">
        <f t="shared" ref="E31:P31" si="24">TRUNC(E30*$D$31,2)</f>
        <v>0</v>
      </c>
      <c r="F31" s="25">
        <f t="shared" si="24"/>
        <v>0</v>
      </c>
      <c r="G31" s="25">
        <f t="shared" si="24"/>
        <v>0</v>
      </c>
      <c r="H31" s="25">
        <f t="shared" si="24"/>
        <v>0</v>
      </c>
      <c r="I31" s="25">
        <f t="shared" si="24"/>
        <v>0</v>
      </c>
      <c r="J31" s="25">
        <f t="shared" si="24"/>
        <v>0</v>
      </c>
      <c r="K31" s="25">
        <f t="shared" ref="K31:N31" si="25">TRUNC(K30*$D$31,2)</f>
        <v>0</v>
      </c>
      <c r="L31" s="25">
        <f t="shared" si="25"/>
        <v>0</v>
      </c>
      <c r="M31" s="25">
        <f t="shared" si="25"/>
        <v>0</v>
      </c>
      <c r="N31" s="25">
        <f t="shared" si="25"/>
        <v>0</v>
      </c>
      <c r="O31" s="25">
        <f t="shared" si="24"/>
        <v>0</v>
      </c>
      <c r="P31" s="25">
        <f t="shared" si="24"/>
        <v>0</v>
      </c>
    </row>
    <row r="32" spans="2:16" ht="33" customHeight="1" x14ac:dyDescent="0.2">
      <c r="B32" s="100">
        <v>10</v>
      </c>
      <c r="C32" s="102" t="s">
        <v>75</v>
      </c>
      <c r="D32" s="27">
        <f>SUM(E32:P32)</f>
        <v>1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0.2</v>
      </c>
      <c r="K32" s="26">
        <v>0.2</v>
      </c>
      <c r="L32" s="26">
        <v>0.2</v>
      </c>
      <c r="M32" s="26">
        <v>0.2</v>
      </c>
      <c r="N32" s="26">
        <v>0.2</v>
      </c>
      <c r="O32" s="26">
        <v>0</v>
      </c>
      <c r="P32" s="26">
        <v>0</v>
      </c>
    </row>
    <row r="33" spans="2:16" ht="33" customHeight="1" x14ac:dyDescent="0.2">
      <c r="B33" s="101"/>
      <c r="C33" s="103"/>
      <c r="D33" s="23">
        <f>ORÇAMENTO!I113</f>
        <v>0</v>
      </c>
      <c r="E33" s="25">
        <f t="shared" ref="E33:P33" si="26">TRUNC(E32*$D$33,2)</f>
        <v>0</v>
      </c>
      <c r="F33" s="25">
        <f t="shared" si="26"/>
        <v>0</v>
      </c>
      <c r="G33" s="25">
        <f t="shared" si="26"/>
        <v>0</v>
      </c>
      <c r="H33" s="25">
        <f t="shared" si="26"/>
        <v>0</v>
      </c>
      <c r="I33" s="25">
        <f t="shared" si="26"/>
        <v>0</v>
      </c>
      <c r="J33" s="25">
        <f t="shared" si="26"/>
        <v>0</v>
      </c>
      <c r="K33" s="25">
        <f t="shared" ref="K33:N33" si="27">TRUNC(K32*$D$33,2)</f>
        <v>0</v>
      </c>
      <c r="L33" s="25">
        <f t="shared" si="27"/>
        <v>0</v>
      </c>
      <c r="M33" s="25">
        <f t="shared" si="27"/>
        <v>0</v>
      </c>
      <c r="N33" s="25">
        <f t="shared" si="27"/>
        <v>0</v>
      </c>
      <c r="O33" s="25">
        <f t="shared" si="26"/>
        <v>0</v>
      </c>
      <c r="P33" s="25">
        <f t="shared" si="26"/>
        <v>0</v>
      </c>
    </row>
    <row r="34" spans="2:16" ht="33" customHeight="1" x14ac:dyDescent="0.2">
      <c r="B34" s="100">
        <v>11</v>
      </c>
      <c r="C34" s="102" t="s">
        <v>76</v>
      </c>
      <c r="D34" s="27">
        <f>SUM(E34:P34)</f>
        <v>1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0.2</v>
      </c>
      <c r="K34" s="26">
        <v>0.2</v>
      </c>
      <c r="L34" s="26">
        <v>0.2</v>
      </c>
      <c r="M34" s="26">
        <v>0.2</v>
      </c>
      <c r="N34" s="26">
        <v>0.2</v>
      </c>
      <c r="O34" s="26">
        <v>0</v>
      </c>
      <c r="P34" s="26">
        <v>0</v>
      </c>
    </row>
    <row r="35" spans="2:16" ht="33" customHeight="1" x14ac:dyDescent="0.2">
      <c r="B35" s="101"/>
      <c r="C35" s="103"/>
      <c r="D35" s="23">
        <f>ORÇAMENTO!I122</f>
        <v>0</v>
      </c>
      <c r="E35" s="25">
        <f t="shared" ref="E35:P35" si="28">TRUNC(E34*$D$33,2)</f>
        <v>0</v>
      </c>
      <c r="F35" s="25">
        <f t="shared" si="28"/>
        <v>0</v>
      </c>
      <c r="G35" s="25">
        <f t="shared" si="28"/>
        <v>0</v>
      </c>
      <c r="H35" s="25">
        <f t="shared" si="28"/>
        <v>0</v>
      </c>
      <c r="I35" s="25">
        <f t="shared" si="28"/>
        <v>0</v>
      </c>
      <c r="J35" s="25">
        <f t="shared" si="28"/>
        <v>0</v>
      </c>
      <c r="K35" s="25">
        <f t="shared" si="28"/>
        <v>0</v>
      </c>
      <c r="L35" s="25">
        <f t="shared" si="28"/>
        <v>0</v>
      </c>
      <c r="M35" s="25">
        <f t="shared" si="28"/>
        <v>0</v>
      </c>
      <c r="N35" s="25">
        <f t="shared" si="28"/>
        <v>0</v>
      </c>
      <c r="O35" s="25">
        <f t="shared" si="28"/>
        <v>0</v>
      </c>
      <c r="P35" s="25">
        <f t="shared" si="28"/>
        <v>0</v>
      </c>
    </row>
    <row r="36" spans="2:16" ht="33" customHeight="1" x14ac:dyDescent="0.2">
      <c r="B36" s="100">
        <v>12</v>
      </c>
      <c r="C36" s="102" t="s">
        <v>249</v>
      </c>
      <c r="D36" s="27">
        <f>SUM(E36:P36)</f>
        <v>1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0.2</v>
      </c>
      <c r="K36" s="26">
        <v>0.2</v>
      </c>
      <c r="L36" s="26">
        <v>0.2</v>
      </c>
      <c r="M36" s="26">
        <v>0.2</v>
      </c>
      <c r="N36" s="26">
        <v>0.2</v>
      </c>
      <c r="O36" s="26">
        <v>0</v>
      </c>
      <c r="P36" s="26">
        <v>0</v>
      </c>
    </row>
    <row r="37" spans="2:16" ht="33" customHeight="1" x14ac:dyDescent="0.2">
      <c r="B37" s="101"/>
      <c r="C37" s="103"/>
      <c r="D37" s="23">
        <f>ORÇAMENTO!I129</f>
        <v>0</v>
      </c>
      <c r="E37" s="25">
        <f t="shared" ref="E37:P37" si="29">TRUNC(E36*$D$33,2)</f>
        <v>0</v>
      </c>
      <c r="F37" s="25">
        <f t="shared" si="29"/>
        <v>0</v>
      </c>
      <c r="G37" s="25">
        <f t="shared" si="29"/>
        <v>0</v>
      </c>
      <c r="H37" s="25">
        <f t="shared" si="29"/>
        <v>0</v>
      </c>
      <c r="I37" s="25">
        <f t="shared" si="29"/>
        <v>0</v>
      </c>
      <c r="J37" s="25">
        <f t="shared" si="29"/>
        <v>0</v>
      </c>
      <c r="K37" s="25">
        <f t="shared" si="29"/>
        <v>0</v>
      </c>
      <c r="L37" s="25">
        <f t="shared" si="29"/>
        <v>0</v>
      </c>
      <c r="M37" s="25">
        <f t="shared" si="29"/>
        <v>0</v>
      </c>
      <c r="N37" s="25">
        <f t="shared" si="29"/>
        <v>0</v>
      </c>
      <c r="O37" s="25">
        <f t="shared" si="29"/>
        <v>0</v>
      </c>
      <c r="P37" s="25">
        <f t="shared" si="29"/>
        <v>0</v>
      </c>
    </row>
    <row r="38" spans="2:16" ht="33" customHeight="1" x14ac:dyDescent="0.2">
      <c r="B38" s="100">
        <v>13</v>
      </c>
      <c r="C38" s="102" t="s">
        <v>77</v>
      </c>
      <c r="D38" s="27">
        <f>SUM(E38:P38)</f>
        <v>1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0.2</v>
      </c>
      <c r="K38" s="26">
        <v>0.2</v>
      </c>
      <c r="L38" s="26">
        <v>0.2</v>
      </c>
      <c r="M38" s="26">
        <v>0.2</v>
      </c>
      <c r="N38" s="26">
        <v>0.2</v>
      </c>
      <c r="O38" s="26">
        <v>0</v>
      </c>
      <c r="P38" s="26">
        <v>0</v>
      </c>
    </row>
    <row r="39" spans="2:16" ht="33" customHeight="1" x14ac:dyDescent="0.2">
      <c r="B39" s="101"/>
      <c r="C39" s="103"/>
      <c r="D39" s="23">
        <f>ORÇAMENTO!I132</f>
        <v>0</v>
      </c>
      <c r="E39" s="25">
        <f t="shared" ref="E39:P39" si="30">TRUNC(E38*$D$33,2)</f>
        <v>0</v>
      </c>
      <c r="F39" s="25">
        <f t="shared" si="30"/>
        <v>0</v>
      </c>
      <c r="G39" s="25">
        <f t="shared" si="30"/>
        <v>0</v>
      </c>
      <c r="H39" s="25">
        <f t="shared" si="30"/>
        <v>0</v>
      </c>
      <c r="I39" s="25">
        <f t="shared" si="30"/>
        <v>0</v>
      </c>
      <c r="J39" s="25">
        <f t="shared" si="30"/>
        <v>0</v>
      </c>
      <c r="K39" s="25">
        <f t="shared" si="30"/>
        <v>0</v>
      </c>
      <c r="L39" s="25">
        <f t="shared" si="30"/>
        <v>0</v>
      </c>
      <c r="M39" s="25">
        <f t="shared" si="30"/>
        <v>0</v>
      </c>
      <c r="N39" s="25">
        <f t="shared" si="30"/>
        <v>0</v>
      </c>
      <c r="O39" s="25">
        <f t="shared" si="30"/>
        <v>0</v>
      </c>
      <c r="P39" s="25">
        <f t="shared" si="30"/>
        <v>0</v>
      </c>
    </row>
    <row r="40" spans="2:16" ht="33" customHeight="1" x14ac:dyDescent="0.2">
      <c r="B40" s="100">
        <v>14</v>
      </c>
      <c r="C40" s="102" t="s">
        <v>226</v>
      </c>
      <c r="D40" s="27">
        <f>SUM(E40:P40)</f>
        <v>1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0.2</v>
      </c>
      <c r="K40" s="26">
        <v>0.2</v>
      </c>
      <c r="L40" s="26">
        <v>0.2</v>
      </c>
      <c r="M40" s="26">
        <v>0.2</v>
      </c>
      <c r="N40" s="26">
        <v>0.2</v>
      </c>
      <c r="O40" s="26">
        <v>0</v>
      </c>
      <c r="P40" s="26">
        <v>0</v>
      </c>
    </row>
    <row r="41" spans="2:16" ht="33" customHeight="1" x14ac:dyDescent="0.2">
      <c r="B41" s="101"/>
      <c r="C41" s="103"/>
      <c r="D41" s="23">
        <f>ORÇAMENTO!I138</f>
        <v>0</v>
      </c>
      <c r="E41" s="25">
        <f t="shared" ref="E41:P41" si="31">TRUNC(E40*$D$33,2)</f>
        <v>0</v>
      </c>
      <c r="F41" s="25">
        <f t="shared" si="31"/>
        <v>0</v>
      </c>
      <c r="G41" s="25">
        <f t="shared" si="31"/>
        <v>0</v>
      </c>
      <c r="H41" s="25">
        <f t="shared" si="31"/>
        <v>0</v>
      </c>
      <c r="I41" s="25">
        <f t="shared" si="31"/>
        <v>0</v>
      </c>
      <c r="J41" s="25">
        <f t="shared" si="31"/>
        <v>0</v>
      </c>
      <c r="K41" s="25">
        <f t="shared" si="31"/>
        <v>0</v>
      </c>
      <c r="L41" s="25">
        <f t="shared" si="31"/>
        <v>0</v>
      </c>
      <c r="M41" s="25">
        <f t="shared" si="31"/>
        <v>0</v>
      </c>
      <c r="N41" s="25">
        <f t="shared" si="31"/>
        <v>0</v>
      </c>
      <c r="O41" s="25">
        <f t="shared" si="31"/>
        <v>0</v>
      </c>
      <c r="P41" s="25">
        <f t="shared" si="31"/>
        <v>0</v>
      </c>
    </row>
    <row r="42" spans="2:16" ht="33" customHeight="1" x14ac:dyDescent="0.2">
      <c r="B42" s="100">
        <v>15</v>
      </c>
      <c r="C42" s="102" t="s">
        <v>162</v>
      </c>
      <c r="D42" s="27">
        <f>SUM(E42:P42)</f>
        <v>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0.2</v>
      </c>
      <c r="K42" s="26">
        <v>0.2</v>
      </c>
      <c r="L42" s="26">
        <v>0.2</v>
      </c>
      <c r="M42" s="26">
        <v>0.2</v>
      </c>
      <c r="N42" s="26">
        <v>0.2</v>
      </c>
      <c r="O42" s="26">
        <v>0</v>
      </c>
      <c r="P42" s="26">
        <v>0</v>
      </c>
    </row>
    <row r="43" spans="2:16" ht="33" customHeight="1" x14ac:dyDescent="0.2">
      <c r="B43" s="101"/>
      <c r="C43" s="103"/>
      <c r="D43" s="23">
        <f>ORÇAMENTO!I141</f>
        <v>0</v>
      </c>
      <c r="E43" s="25">
        <f t="shared" ref="E43:P43" si="32">TRUNC(E42*$D$33,2)</f>
        <v>0</v>
      </c>
      <c r="F43" s="25">
        <f t="shared" si="32"/>
        <v>0</v>
      </c>
      <c r="G43" s="25">
        <f t="shared" si="32"/>
        <v>0</v>
      </c>
      <c r="H43" s="25">
        <f t="shared" si="32"/>
        <v>0</v>
      </c>
      <c r="I43" s="25">
        <f t="shared" si="32"/>
        <v>0</v>
      </c>
      <c r="J43" s="25">
        <f t="shared" si="32"/>
        <v>0</v>
      </c>
      <c r="K43" s="25">
        <f t="shared" si="32"/>
        <v>0</v>
      </c>
      <c r="L43" s="25">
        <f t="shared" si="32"/>
        <v>0</v>
      </c>
      <c r="M43" s="25">
        <f t="shared" si="32"/>
        <v>0</v>
      </c>
      <c r="N43" s="25">
        <f t="shared" si="32"/>
        <v>0</v>
      </c>
      <c r="O43" s="25">
        <f t="shared" si="32"/>
        <v>0</v>
      </c>
      <c r="P43" s="25">
        <f t="shared" si="32"/>
        <v>0</v>
      </c>
    </row>
    <row r="44" spans="2:16" ht="33" customHeight="1" x14ac:dyDescent="0.2">
      <c r="B44" s="100">
        <v>16</v>
      </c>
      <c r="C44" s="102" t="s">
        <v>78</v>
      </c>
      <c r="D44" s="27">
        <f>SUM(E44:P44)</f>
        <v>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0.2</v>
      </c>
      <c r="K44" s="26">
        <v>0.2</v>
      </c>
      <c r="L44" s="26">
        <v>0.2</v>
      </c>
      <c r="M44" s="26">
        <v>0.2</v>
      </c>
      <c r="N44" s="26">
        <v>0.2</v>
      </c>
      <c r="O44" s="26">
        <v>0</v>
      </c>
      <c r="P44" s="26">
        <v>0</v>
      </c>
    </row>
    <row r="45" spans="2:16" ht="33" customHeight="1" x14ac:dyDescent="0.2">
      <c r="B45" s="101"/>
      <c r="C45" s="103"/>
      <c r="D45" s="23">
        <f>ORÇAMENTO!I146</f>
        <v>0</v>
      </c>
      <c r="E45" s="25">
        <f t="shared" ref="E45:P45" si="33">TRUNC(E44*$D$33,2)</f>
        <v>0</v>
      </c>
      <c r="F45" s="25">
        <f t="shared" si="33"/>
        <v>0</v>
      </c>
      <c r="G45" s="25">
        <f t="shared" si="33"/>
        <v>0</v>
      </c>
      <c r="H45" s="25">
        <f t="shared" si="33"/>
        <v>0</v>
      </c>
      <c r="I45" s="25">
        <f t="shared" si="33"/>
        <v>0</v>
      </c>
      <c r="J45" s="25">
        <f t="shared" si="33"/>
        <v>0</v>
      </c>
      <c r="K45" s="25">
        <f t="shared" si="33"/>
        <v>0</v>
      </c>
      <c r="L45" s="25">
        <f t="shared" si="33"/>
        <v>0</v>
      </c>
      <c r="M45" s="25">
        <f t="shared" si="33"/>
        <v>0</v>
      </c>
      <c r="N45" s="25">
        <f t="shared" si="33"/>
        <v>0</v>
      </c>
      <c r="O45" s="25">
        <f t="shared" si="33"/>
        <v>0</v>
      </c>
      <c r="P45" s="25">
        <f t="shared" si="33"/>
        <v>0</v>
      </c>
    </row>
    <row r="46" spans="2:16" ht="33" customHeight="1" x14ac:dyDescent="0.2">
      <c r="B46" s="100">
        <v>17</v>
      </c>
      <c r="C46" s="102" t="s">
        <v>163</v>
      </c>
      <c r="D46" s="27">
        <f>SUM(E46:P46)</f>
        <v>1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0.2</v>
      </c>
      <c r="K46" s="26">
        <v>0.2</v>
      </c>
      <c r="L46" s="26">
        <v>0.2</v>
      </c>
      <c r="M46" s="26">
        <v>0.2</v>
      </c>
      <c r="N46" s="26">
        <v>0.2</v>
      </c>
      <c r="O46" s="26">
        <v>0</v>
      </c>
      <c r="P46" s="26">
        <v>0</v>
      </c>
    </row>
    <row r="47" spans="2:16" ht="33" customHeight="1" x14ac:dyDescent="0.2">
      <c r="B47" s="101"/>
      <c r="C47" s="103"/>
      <c r="D47" s="23">
        <f>ORÇAMENTO!I159</f>
        <v>0</v>
      </c>
      <c r="E47" s="25">
        <f t="shared" ref="E47:P47" si="34">TRUNC(E46*$D$33,2)</f>
        <v>0</v>
      </c>
      <c r="F47" s="25">
        <f t="shared" si="34"/>
        <v>0</v>
      </c>
      <c r="G47" s="25">
        <f t="shared" si="34"/>
        <v>0</v>
      </c>
      <c r="H47" s="25">
        <f t="shared" si="34"/>
        <v>0</v>
      </c>
      <c r="I47" s="25">
        <f t="shared" si="34"/>
        <v>0</v>
      </c>
      <c r="J47" s="25">
        <f t="shared" si="34"/>
        <v>0</v>
      </c>
      <c r="K47" s="25">
        <f t="shared" si="34"/>
        <v>0</v>
      </c>
      <c r="L47" s="25">
        <f t="shared" si="34"/>
        <v>0</v>
      </c>
      <c r="M47" s="25">
        <f t="shared" si="34"/>
        <v>0</v>
      </c>
      <c r="N47" s="25">
        <f t="shared" si="34"/>
        <v>0</v>
      </c>
      <c r="O47" s="25">
        <f t="shared" si="34"/>
        <v>0</v>
      </c>
      <c r="P47" s="25">
        <f t="shared" si="34"/>
        <v>0</v>
      </c>
    </row>
    <row r="48" spans="2:16" ht="33" customHeight="1" x14ac:dyDescent="0.2">
      <c r="B48" s="100">
        <v>18</v>
      </c>
      <c r="C48" s="102" t="s">
        <v>79</v>
      </c>
      <c r="D48" s="27">
        <f>SUM(E48:P48)</f>
        <v>1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0.2</v>
      </c>
      <c r="K48" s="26">
        <v>0.2</v>
      </c>
      <c r="L48" s="26">
        <v>0.2</v>
      </c>
      <c r="M48" s="26">
        <v>0.2</v>
      </c>
      <c r="N48" s="26">
        <v>0.2</v>
      </c>
      <c r="O48" s="26">
        <v>0</v>
      </c>
      <c r="P48" s="26">
        <v>0</v>
      </c>
    </row>
    <row r="49" spans="2:16" ht="33" customHeight="1" x14ac:dyDescent="0.2">
      <c r="B49" s="101"/>
      <c r="C49" s="103"/>
      <c r="D49" s="23">
        <f>ORÇAMENTO!I162</f>
        <v>0</v>
      </c>
      <c r="E49" s="25">
        <f t="shared" ref="E49:P49" si="35">TRUNC(E48*$D$33,2)</f>
        <v>0</v>
      </c>
      <c r="F49" s="25">
        <f t="shared" si="35"/>
        <v>0</v>
      </c>
      <c r="G49" s="25">
        <f t="shared" si="35"/>
        <v>0</v>
      </c>
      <c r="H49" s="25">
        <f t="shared" si="35"/>
        <v>0</v>
      </c>
      <c r="I49" s="25">
        <f t="shared" si="35"/>
        <v>0</v>
      </c>
      <c r="J49" s="25">
        <f t="shared" si="35"/>
        <v>0</v>
      </c>
      <c r="K49" s="25">
        <f t="shared" si="35"/>
        <v>0</v>
      </c>
      <c r="L49" s="25">
        <f t="shared" si="35"/>
        <v>0</v>
      </c>
      <c r="M49" s="25">
        <f t="shared" si="35"/>
        <v>0</v>
      </c>
      <c r="N49" s="25">
        <f t="shared" si="35"/>
        <v>0</v>
      </c>
      <c r="O49" s="25">
        <f t="shared" si="35"/>
        <v>0</v>
      </c>
      <c r="P49" s="25">
        <f t="shared" si="35"/>
        <v>0</v>
      </c>
    </row>
    <row r="50" spans="2:16" ht="33" customHeight="1" x14ac:dyDescent="0.2">
      <c r="B50" s="100">
        <v>19</v>
      </c>
      <c r="C50" s="102" t="s">
        <v>80</v>
      </c>
      <c r="D50" s="27">
        <f>SUM(E50:P50)</f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0.2</v>
      </c>
      <c r="L50" s="26">
        <v>0.2</v>
      </c>
      <c r="M50" s="26">
        <v>0.2</v>
      </c>
      <c r="N50" s="26">
        <v>0.2</v>
      </c>
      <c r="O50" s="26">
        <v>0.1</v>
      </c>
      <c r="P50" s="26">
        <v>0.1</v>
      </c>
    </row>
    <row r="51" spans="2:16" ht="33" customHeight="1" x14ac:dyDescent="0.2">
      <c r="B51" s="101"/>
      <c r="C51" s="103"/>
      <c r="D51" s="23">
        <f>ORÇAMENTO!I172</f>
        <v>0</v>
      </c>
      <c r="E51" s="25">
        <f t="shared" ref="E51:P51" si="36">TRUNC(E50*$D$33,2)</f>
        <v>0</v>
      </c>
      <c r="F51" s="25">
        <f t="shared" si="36"/>
        <v>0</v>
      </c>
      <c r="G51" s="25">
        <f t="shared" si="36"/>
        <v>0</v>
      </c>
      <c r="H51" s="25">
        <f t="shared" si="36"/>
        <v>0</v>
      </c>
      <c r="I51" s="25">
        <f t="shared" si="36"/>
        <v>0</v>
      </c>
      <c r="J51" s="25">
        <f t="shared" si="36"/>
        <v>0</v>
      </c>
      <c r="K51" s="25">
        <f t="shared" si="36"/>
        <v>0</v>
      </c>
      <c r="L51" s="25">
        <f t="shared" si="36"/>
        <v>0</v>
      </c>
      <c r="M51" s="25">
        <f t="shared" si="36"/>
        <v>0</v>
      </c>
      <c r="N51" s="25">
        <f t="shared" si="36"/>
        <v>0</v>
      </c>
      <c r="O51" s="25">
        <f t="shared" si="36"/>
        <v>0</v>
      </c>
      <c r="P51" s="25">
        <f t="shared" si="36"/>
        <v>0</v>
      </c>
    </row>
    <row r="52" spans="2:16" ht="33" customHeight="1" x14ac:dyDescent="0.2">
      <c r="B52" s="100">
        <v>20</v>
      </c>
      <c r="C52" s="102" t="s">
        <v>81</v>
      </c>
      <c r="D52" s="27">
        <f>SUM(E52:P52)</f>
        <v>1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1</v>
      </c>
    </row>
    <row r="53" spans="2:16" ht="33" customHeight="1" x14ac:dyDescent="0.2">
      <c r="B53" s="101"/>
      <c r="C53" s="103"/>
      <c r="D53" s="23">
        <f>ORÇAMENTO!I178</f>
        <v>0</v>
      </c>
      <c r="E53" s="25">
        <f>TRUNC(E52*$D$53,2)</f>
        <v>0</v>
      </c>
      <c r="F53" s="25">
        <f t="shared" ref="F53:P53" si="37">TRUNC(F52*$D$53,2)</f>
        <v>0</v>
      </c>
      <c r="G53" s="25">
        <f t="shared" si="37"/>
        <v>0</v>
      </c>
      <c r="H53" s="25">
        <f t="shared" si="37"/>
        <v>0</v>
      </c>
      <c r="I53" s="25">
        <f t="shared" si="37"/>
        <v>0</v>
      </c>
      <c r="J53" s="25">
        <f t="shared" ref="J53:O53" si="38">TRUNC(J52*$D$53,2)</f>
        <v>0</v>
      </c>
      <c r="K53" s="25">
        <f t="shared" ref="K53:N53" si="39">TRUNC(K52*$D$53,2)</f>
        <v>0</v>
      </c>
      <c r="L53" s="25">
        <f t="shared" si="39"/>
        <v>0</v>
      </c>
      <c r="M53" s="25">
        <f t="shared" si="39"/>
        <v>0</v>
      </c>
      <c r="N53" s="25">
        <f t="shared" si="39"/>
        <v>0</v>
      </c>
      <c r="O53" s="25">
        <f t="shared" si="38"/>
        <v>0</v>
      </c>
      <c r="P53" s="25">
        <f t="shared" si="37"/>
        <v>0</v>
      </c>
    </row>
    <row r="54" spans="2:16" ht="33" customHeight="1" x14ac:dyDescent="0.2">
      <c r="B54" s="107" t="s">
        <v>24</v>
      </c>
      <c r="C54" s="107"/>
      <c r="D54" s="24">
        <f>D15+D17+D19+D21+D23+D25+D27+D29+D53+D31+D33+D35+D37+D39+D41+D43+D45+D47+D49+D51</f>
        <v>0</v>
      </c>
      <c r="E54" s="24">
        <f>E15+E17+E19+E21+E23+E25+E27+E29+E53+E31+E33</f>
        <v>0</v>
      </c>
      <c r="F54" s="24">
        <f t="shared" ref="F54:P54" si="40">F15+F17+F19+F21+F23+F25+F27+F29+F53+F31+F33</f>
        <v>0</v>
      </c>
      <c r="G54" s="24">
        <f t="shared" si="40"/>
        <v>0</v>
      </c>
      <c r="H54" s="24">
        <f t="shared" si="40"/>
        <v>0</v>
      </c>
      <c r="I54" s="24">
        <f t="shared" si="40"/>
        <v>0</v>
      </c>
      <c r="J54" s="24">
        <f t="shared" si="40"/>
        <v>0</v>
      </c>
      <c r="K54" s="24">
        <f t="shared" si="40"/>
        <v>0</v>
      </c>
      <c r="L54" s="24">
        <f t="shared" si="40"/>
        <v>0</v>
      </c>
      <c r="M54" s="24">
        <f t="shared" si="40"/>
        <v>0</v>
      </c>
      <c r="N54" s="24">
        <f t="shared" si="40"/>
        <v>0</v>
      </c>
      <c r="O54" s="24">
        <f t="shared" si="40"/>
        <v>0</v>
      </c>
      <c r="P54" s="24">
        <f t="shared" si="40"/>
        <v>0</v>
      </c>
    </row>
    <row r="60" spans="2:16" x14ac:dyDescent="0.2">
      <c r="B60" s="108" t="s">
        <v>4</v>
      </c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</row>
    <row r="61" spans="2:16" x14ac:dyDescent="0.2"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</row>
    <row r="68" spans="3:15" x14ac:dyDescent="0.2">
      <c r="C68" s="28"/>
      <c r="E68" s="121"/>
      <c r="F68" s="121"/>
      <c r="G68" s="121"/>
      <c r="H68" s="121"/>
      <c r="I68" s="121"/>
    </row>
    <row r="69" spans="3:15" ht="20.25" x14ac:dyDescent="0.2">
      <c r="C69" s="39" t="s">
        <v>25</v>
      </c>
      <c r="E69" s="122"/>
      <c r="F69" s="122"/>
      <c r="G69" s="123"/>
      <c r="H69" s="122"/>
      <c r="I69" s="122"/>
      <c r="J69" s="39"/>
      <c r="K69" s="39"/>
      <c r="L69" s="39"/>
      <c r="M69" s="39"/>
      <c r="N69" s="39"/>
      <c r="O69" s="39"/>
    </row>
    <row r="70" spans="3:15" ht="15.75" x14ac:dyDescent="0.2">
      <c r="C70" s="6"/>
      <c r="E70" s="29"/>
      <c r="G70" s="6"/>
      <c r="H70" s="30"/>
    </row>
    <row r="71" spans="3:15" ht="15.75" x14ac:dyDescent="0.2">
      <c r="C71" s="6"/>
      <c r="E71" s="29"/>
      <c r="G71" s="6"/>
      <c r="H71" s="30"/>
    </row>
    <row r="72" spans="3:15" ht="15.75" x14ac:dyDescent="0.2">
      <c r="C72" s="6"/>
      <c r="E72" s="29"/>
      <c r="G72" s="6"/>
      <c r="H72" s="30"/>
    </row>
    <row r="73" spans="3:15" ht="15.75" x14ac:dyDescent="0.2">
      <c r="C73" s="6"/>
      <c r="E73" s="29"/>
      <c r="G73" s="6"/>
      <c r="H73" s="30"/>
    </row>
    <row r="74" spans="3:15" ht="15.75" x14ac:dyDescent="0.2">
      <c r="C74" s="9"/>
      <c r="E74" s="29"/>
      <c r="G74" s="6"/>
      <c r="H74" s="30"/>
    </row>
  </sheetData>
  <mergeCells count="45">
    <mergeCell ref="H1:K4"/>
    <mergeCell ref="C8:H8"/>
    <mergeCell ref="B11:P11"/>
    <mergeCell ref="B54:C54"/>
    <mergeCell ref="B60:P61"/>
    <mergeCell ref="B14:B15"/>
    <mergeCell ref="C14:C15"/>
    <mergeCell ref="B16:B17"/>
    <mergeCell ref="B18:B19"/>
    <mergeCell ref="B20:B21"/>
    <mergeCell ref="B22:B23"/>
    <mergeCell ref="C16:C17"/>
    <mergeCell ref="C18:C19"/>
    <mergeCell ref="C20:C21"/>
    <mergeCell ref="B24:B25"/>
    <mergeCell ref="B26:B27"/>
    <mergeCell ref="B28:B29"/>
    <mergeCell ref="B52:B53"/>
    <mergeCell ref="C22:C23"/>
    <mergeCell ref="C24:C25"/>
    <mergeCell ref="C26:C27"/>
    <mergeCell ref="C28:C29"/>
    <mergeCell ref="C52:C53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</mergeCells>
  <phoneticPr fontId="27" type="noConversion"/>
  <printOptions horizontalCentered="1" verticalCentered="1"/>
  <pageMargins left="0.23622047244094491" right="0.23622047244094491" top="0.15748031496062992" bottom="0.15748031496062992" header="0.11811023622047245" footer="0.11811023622047245"/>
  <pageSetup paperSize="9" scale="25" orientation="landscape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de Arruda Camargo Amaral</dc:creator>
  <cp:lastModifiedBy>Rodolfo Pereira da Silva</cp:lastModifiedBy>
  <cp:lastPrinted>2026-03-31T17:16:48Z</cp:lastPrinted>
  <dcterms:created xsi:type="dcterms:W3CDTF">2023-05-25T11:08:35Z</dcterms:created>
  <dcterms:modified xsi:type="dcterms:W3CDTF">2026-05-04T16:23:29Z</dcterms:modified>
</cp:coreProperties>
</file>