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_COLABORADORES\Rodolfo\0.0 - R - Convênios ~ Serviços Públicos\33 - Protoc 05146 - 2024 - Ampliação PORTAL USININHA\0 - Licitação\"/>
    </mc:Choice>
  </mc:AlternateContent>
  <xr:revisionPtr revIDLastSave="0" documentId="13_ncr:1_{2C8F06E4-4B0A-447D-8F73-2DBDB8440DEC}" xr6:coauthVersionLast="47" xr6:coauthVersionMax="47" xr10:uidLastSave="{00000000-0000-0000-0000-000000000000}"/>
  <bookViews>
    <workbookView xWindow="-120" yWindow="-120" windowWidth="29040" windowHeight="15840" tabRatio="904" xr2:uid="{00000000-000D-0000-FFFF-FFFF00000000}"/>
  </bookViews>
  <sheets>
    <sheet name="CRONOGRAMA" sheetId="17" r:id="rId1"/>
    <sheet name="Planilha" sheetId="20" r:id="rId2"/>
  </sheets>
  <externalReferences>
    <externalReference r:id="rId3"/>
  </externalReferences>
  <definedNames>
    <definedName name="_xlnm._FilterDatabase" localSheetId="1" hidden="1">Planilha!$A$7:$I$314</definedName>
    <definedName name="_xlnm.Print_Area" localSheetId="0">CRONOGRAMA!$A$1:$Q$46</definedName>
    <definedName name="_xlnm.Print_Area" localSheetId="1">Planilha!$A$1:$I$327</definedName>
    <definedName name="I.Lotes">[1]QCI!$Z$8:$Z$18</definedName>
    <definedName name="ItemInvestimento">OFFSET([1]Listas!$B$2,1,0,COUNTA([1]Listas!$B:$B)-1)</definedName>
    <definedName name="SubItemInvestimento">OFFSET([1]Listas!$A$2,1,MATCH([1]QCI!$E1,[1]Listas!$2:$2,0)-1,INDEX([1]Listas!$2:$2,MATCH([1]QCI!$E1,[1]Listas!$2:$2,0)+1))</definedName>
    <definedName name="_xlnm.Print_Titles" localSheetId="0">CRONOGRAMA!$1:$9</definedName>
    <definedName name="_xlnm.Print_Titles" localSheetId="1">Planilha!$1:$6</definedName>
  </definedNames>
  <calcPr calcId="181029" fullPrecision="0"/>
</workbook>
</file>

<file path=xl/calcChain.xml><?xml version="1.0" encoding="utf-8"?>
<calcChain xmlns="http://schemas.openxmlformats.org/spreadsheetml/2006/main">
  <c r="P23" i="17" l="1"/>
  <c r="H288" i="20"/>
  <c r="I288" i="20" s="1"/>
  <c r="H276" i="20"/>
  <c r="I276" i="20" s="1"/>
  <c r="H275" i="20"/>
  <c r="I275" i="20" s="1"/>
  <c r="H274" i="20"/>
  <c r="I274" i="20" s="1"/>
  <c r="H273" i="20"/>
  <c r="I273" i="20" s="1"/>
  <c r="H272" i="20"/>
  <c r="I272" i="20" s="1"/>
  <c r="H271" i="20"/>
  <c r="I271" i="20" s="1"/>
  <c r="H253" i="20"/>
  <c r="I253" i="20" s="1"/>
  <c r="H245" i="20"/>
  <c r="I245" i="20" s="1"/>
  <c r="H209" i="20"/>
  <c r="I209" i="20" s="1"/>
  <c r="H179" i="20"/>
  <c r="I179" i="20" s="1"/>
  <c r="H128" i="20"/>
  <c r="I128" i="20" s="1"/>
  <c r="H120" i="20"/>
  <c r="I120" i="20" s="1"/>
  <c r="H119" i="20"/>
  <c r="I119" i="20" s="1"/>
  <c r="H118" i="20"/>
  <c r="I118" i="20" s="1"/>
  <c r="H117" i="20"/>
  <c r="I117" i="20" s="1"/>
  <c r="H116" i="20"/>
  <c r="I116" i="20" s="1"/>
  <c r="H115" i="20"/>
  <c r="I115" i="20" s="1"/>
  <c r="H114" i="20"/>
  <c r="I114" i="20" s="1"/>
  <c r="H112" i="20"/>
  <c r="I112" i="20" s="1"/>
  <c r="H111" i="20"/>
  <c r="I111" i="20" s="1"/>
  <c r="H110" i="20"/>
  <c r="I110" i="20" s="1"/>
  <c r="H109" i="20"/>
  <c r="I109" i="20" s="1"/>
  <c r="H69" i="20"/>
  <c r="I69" i="20" s="1"/>
  <c r="H68" i="20"/>
  <c r="I68" i="20" s="1"/>
  <c r="H67" i="20"/>
  <c r="I67" i="20" s="1"/>
  <c r="H43" i="20"/>
  <c r="I43" i="20" s="1"/>
  <c r="H13" i="20"/>
  <c r="I13" i="20" s="1"/>
  <c r="H12" i="20"/>
  <c r="I12" i="20" s="1"/>
  <c r="H11" i="20"/>
  <c r="I11" i="20" s="1"/>
  <c r="H10" i="20"/>
  <c r="I10" i="20" s="1"/>
  <c r="H9" i="20"/>
  <c r="I9" i="20" s="1"/>
  <c r="H311" i="20"/>
  <c r="I311" i="20" s="1"/>
  <c r="H310" i="20"/>
  <c r="I310" i="20" s="1"/>
  <c r="H309" i="20"/>
  <c r="I309" i="20" s="1"/>
  <c r="H308" i="20"/>
  <c r="I308" i="20" s="1"/>
  <c r="H306" i="20"/>
  <c r="I306" i="20" s="1"/>
  <c r="H305" i="20"/>
  <c r="I305" i="20" s="1"/>
  <c r="H304" i="20"/>
  <c r="I304" i="20" s="1"/>
  <c r="H303" i="20"/>
  <c r="I303" i="20" s="1"/>
  <c r="H302" i="20"/>
  <c r="I302" i="20" s="1"/>
  <c r="H301" i="20"/>
  <c r="I301" i="20" s="1"/>
  <c r="H300" i="20"/>
  <c r="I300" i="20" s="1"/>
  <c r="H299" i="20"/>
  <c r="I299" i="20" s="1"/>
  <c r="H298" i="20"/>
  <c r="I298" i="20" s="1"/>
  <c r="H297" i="20"/>
  <c r="I297" i="20" s="1"/>
  <c r="H296" i="20"/>
  <c r="I296" i="20" s="1"/>
  <c r="H295" i="20"/>
  <c r="I295" i="20" s="1"/>
  <c r="H294" i="20"/>
  <c r="I294" i="20" s="1"/>
  <c r="H293" i="20"/>
  <c r="I293" i="20" s="1"/>
  <c r="H292" i="20"/>
  <c r="I292" i="20" s="1"/>
  <c r="H291" i="20"/>
  <c r="I291" i="20" s="1"/>
  <c r="H286" i="20"/>
  <c r="I286" i="20" s="1"/>
  <c r="H285" i="20"/>
  <c r="I285" i="20" s="1"/>
  <c r="H284" i="20"/>
  <c r="I284" i="20" s="1"/>
  <c r="H283" i="20"/>
  <c r="I283" i="20" s="1"/>
  <c r="H282" i="20"/>
  <c r="I282" i="20" s="1"/>
  <c r="H281" i="20"/>
  <c r="I281" i="20" s="1"/>
  <c r="H280" i="20"/>
  <c r="I280" i="20" s="1"/>
  <c r="H279" i="20"/>
  <c r="I279" i="20" s="1"/>
  <c r="H278" i="20"/>
  <c r="I278" i="20" s="1"/>
  <c r="H270" i="20"/>
  <c r="I270" i="20" s="1"/>
  <c r="H269" i="20"/>
  <c r="I269" i="20" s="1"/>
  <c r="H268" i="20"/>
  <c r="I268" i="20" s="1"/>
  <c r="H267" i="20"/>
  <c r="I267" i="20" s="1"/>
  <c r="H266" i="20"/>
  <c r="I266" i="20" s="1"/>
  <c r="H265" i="20"/>
  <c r="I265" i="20" s="1"/>
  <c r="H264" i="20"/>
  <c r="I264" i="20" s="1"/>
  <c r="H263" i="20"/>
  <c r="I263" i="20" s="1"/>
  <c r="H262" i="20"/>
  <c r="I262" i="20" s="1"/>
  <c r="H261" i="20"/>
  <c r="I261" i="20" s="1"/>
  <c r="H260" i="20"/>
  <c r="I260" i="20" s="1"/>
  <c r="H259" i="20"/>
  <c r="I259" i="20" s="1"/>
  <c r="H258" i="20"/>
  <c r="I258" i="20" s="1"/>
  <c r="H256" i="20"/>
  <c r="I256" i="20" s="1"/>
  <c r="H255" i="20"/>
  <c r="I255" i="20" s="1"/>
  <c r="H252" i="20"/>
  <c r="I252" i="20" s="1"/>
  <c r="H251" i="20"/>
  <c r="I251" i="20" s="1"/>
  <c r="H250" i="20"/>
  <c r="I250" i="20" s="1"/>
  <c r="H249" i="20"/>
  <c r="I249" i="20" s="1"/>
  <c r="H248" i="20"/>
  <c r="I248" i="20" s="1"/>
  <c r="H247" i="20"/>
  <c r="I247" i="20" s="1"/>
  <c r="H244" i="20"/>
  <c r="I244" i="20" s="1"/>
  <c r="H243" i="20"/>
  <c r="I243" i="20" s="1"/>
  <c r="H242" i="20"/>
  <c r="I242" i="20" s="1"/>
  <c r="H241" i="20"/>
  <c r="I241" i="20" s="1"/>
  <c r="H240" i="20"/>
  <c r="I240" i="20" s="1"/>
  <c r="H239" i="20"/>
  <c r="I239" i="20" s="1"/>
  <c r="H238" i="20"/>
  <c r="I238" i="20" s="1"/>
  <c r="H237" i="20"/>
  <c r="I237" i="20" s="1"/>
  <c r="H236" i="20"/>
  <c r="I236" i="20" s="1"/>
  <c r="H234" i="20"/>
  <c r="I234" i="20" s="1"/>
  <c r="H233" i="20"/>
  <c r="I233" i="20" s="1"/>
  <c r="H232" i="20"/>
  <c r="I232" i="20" s="1"/>
  <c r="H231" i="20"/>
  <c r="I231" i="20" s="1"/>
  <c r="H230" i="20"/>
  <c r="I230" i="20" s="1"/>
  <c r="H229" i="20"/>
  <c r="I229" i="20" s="1"/>
  <c r="H228" i="20"/>
  <c r="I228" i="20" s="1"/>
  <c r="H226" i="20"/>
  <c r="I226" i="20" s="1"/>
  <c r="H225" i="20"/>
  <c r="I225" i="20" s="1"/>
  <c r="H224" i="20"/>
  <c r="I224" i="20" s="1"/>
  <c r="H223" i="20"/>
  <c r="I223" i="20" s="1"/>
  <c r="H222" i="20"/>
  <c r="I222" i="20" s="1"/>
  <c r="H221" i="20"/>
  <c r="I221" i="20" s="1"/>
  <c r="H220" i="20"/>
  <c r="I220" i="20" s="1"/>
  <c r="H219" i="20"/>
  <c r="I219" i="20" s="1"/>
  <c r="H218" i="20"/>
  <c r="I218" i="20" s="1"/>
  <c r="H217" i="20"/>
  <c r="I217" i="20" s="1"/>
  <c r="H216" i="20"/>
  <c r="I216" i="20" s="1"/>
  <c r="H215" i="20"/>
  <c r="I215" i="20" s="1"/>
  <c r="H214" i="20"/>
  <c r="I214" i="20" s="1"/>
  <c r="H213" i="20"/>
  <c r="I213" i="20" s="1"/>
  <c r="H212" i="20"/>
  <c r="I212" i="20" s="1"/>
  <c r="H207" i="20"/>
  <c r="I207" i="20" s="1"/>
  <c r="H206" i="20"/>
  <c r="I206" i="20" s="1"/>
  <c r="H205" i="20"/>
  <c r="I205" i="20" s="1"/>
  <c r="H204" i="20"/>
  <c r="I204" i="20" s="1"/>
  <c r="H203" i="20"/>
  <c r="I203" i="20" s="1"/>
  <c r="H202" i="20"/>
  <c r="I202" i="20" s="1"/>
  <c r="H201" i="20"/>
  <c r="I201" i="20" s="1"/>
  <c r="H200" i="20"/>
  <c r="I200" i="20" s="1"/>
  <c r="H199" i="20"/>
  <c r="I199" i="20" s="1"/>
  <c r="H198" i="20"/>
  <c r="I198" i="20" s="1"/>
  <c r="H197" i="20"/>
  <c r="I197" i="20" s="1"/>
  <c r="H196" i="20"/>
  <c r="I196" i="20" s="1"/>
  <c r="H195" i="20"/>
  <c r="I195" i="20" s="1"/>
  <c r="H194" i="20"/>
  <c r="I194" i="20" s="1"/>
  <c r="H193" i="20"/>
  <c r="I193" i="20" s="1"/>
  <c r="H192" i="20"/>
  <c r="I192" i="20" s="1"/>
  <c r="H191" i="20"/>
  <c r="I191" i="20" s="1"/>
  <c r="H190" i="20"/>
  <c r="I190" i="20" s="1"/>
  <c r="H189" i="20"/>
  <c r="I189" i="20" s="1"/>
  <c r="H187" i="20"/>
  <c r="I187" i="20" s="1"/>
  <c r="H186" i="20"/>
  <c r="I186" i="20" s="1"/>
  <c r="H185" i="20"/>
  <c r="I185" i="20" s="1"/>
  <c r="H184" i="20"/>
  <c r="I184" i="20" s="1"/>
  <c r="H182" i="20"/>
  <c r="I182" i="20" s="1"/>
  <c r="H181" i="20"/>
  <c r="I181" i="20" s="1"/>
  <c r="H178" i="20"/>
  <c r="I178" i="20" s="1"/>
  <c r="H177" i="20"/>
  <c r="I177" i="20" s="1"/>
  <c r="H176" i="20"/>
  <c r="I176" i="20" s="1"/>
  <c r="H175" i="20"/>
  <c r="I175" i="20" s="1"/>
  <c r="H174" i="20"/>
  <c r="I174" i="20" s="1"/>
  <c r="H172" i="20"/>
  <c r="I172" i="20" s="1"/>
  <c r="H171" i="20"/>
  <c r="I171" i="20" s="1"/>
  <c r="H170" i="20"/>
  <c r="I170" i="20" s="1"/>
  <c r="H169" i="20"/>
  <c r="I169" i="20" s="1"/>
  <c r="H168" i="20"/>
  <c r="I168" i="20" s="1"/>
  <c r="H167" i="20"/>
  <c r="I167" i="20" s="1"/>
  <c r="H166" i="20"/>
  <c r="I166" i="20" s="1"/>
  <c r="H165" i="20"/>
  <c r="I165" i="20" s="1"/>
  <c r="H164" i="20"/>
  <c r="I164" i="20" s="1"/>
  <c r="H163" i="20"/>
  <c r="I163" i="20" s="1"/>
  <c r="H161" i="20"/>
  <c r="I161" i="20" s="1"/>
  <c r="H160" i="20"/>
  <c r="I160" i="20" s="1"/>
  <c r="H159" i="20"/>
  <c r="I159" i="20" s="1"/>
  <c r="H158" i="20"/>
  <c r="I158" i="20" s="1"/>
  <c r="H157" i="20"/>
  <c r="I157" i="20" s="1"/>
  <c r="H156" i="20"/>
  <c r="I156" i="20" s="1"/>
  <c r="H155" i="20"/>
  <c r="I155" i="20" s="1"/>
  <c r="H153" i="20"/>
  <c r="I153" i="20" s="1"/>
  <c r="H152" i="20"/>
  <c r="I152" i="20" s="1"/>
  <c r="H151" i="20"/>
  <c r="I151" i="20" s="1"/>
  <c r="H150" i="20"/>
  <c r="I150" i="20" s="1"/>
  <c r="H149" i="20"/>
  <c r="I149" i="20" s="1"/>
  <c r="H148" i="20"/>
  <c r="I148" i="20" s="1"/>
  <c r="H147" i="20"/>
  <c r="I147" i="20" s="1"/>
  <c r="H145" i="20"/>
  <c r="I145" i="20" s="1"/>
  <c r="H144" i="20"/>
  <c r="I144" i="20" s="1"/>
  <c r="H143" i="20"/>
  <c r="I143" i="20" s="1"/>
  <c r="H142" i="20"/>
  <c r="I142" i="20" s="1"/>
  <c r="H141" i="20"/>
  <c r="I141" i="20" s="1"/>
  <c r="H140" i="20"/>
  <c r="I140" i="20" s="1"/>
  <c r="H139" i="20"/>
  <c r="I139" i="20" s="1"/>
  <c r="H138" i="20"/>
  <c r="I138" i="20" s="1"/>
  <c r="H137" i="20"/>
  <c r="I137" i="20" s="1"/>
  <c r="H136" i="20"/>
  <c r="I136" i="20" s="1"/>
  <c r="H135" i="20"/>
  <c r="I135" i="20" s="1"/>
  <c r="H134" i="20"/>
  <c r="I134" i="20" s="1"/>
  <c r="H133" i="20"/>
  <c r="I133" i="20" s="1"/>
  <c r="H132" i="20"/>
  <c r="I132" i="20" s="1"/>
  <c r="H131" i="20"/>
  <c r="I131" i="20" s="1"/>
  <c r="H127" i="20"/>
  <c r="I127" i="20" s="1"/>
  <c r="H126" i="20"/>
  <c r="I126" i="20" s="1"/>
  <c r="H125" i="20"/>
  <c r="I125" i="20" s="1"/>
  <c r="H124" i="20"/>
  <c r="I124" i="20" s="1"/>
  <c r="H123" i="20"/>
  <c r="I123" i="20" s="1"/>
  <c r="H122" i="20"/>
  <c r="I122" i="20" s="1"/>
  <c r="H108" i="20"/>
  <c r="I108" i="20" s="1"/>
  <c r="H107" i="20"/>
  <c r="I107" i="20" s="1"/>
  <c r="H106" i="20"/>
  <c r="I106" i="20" s="1"/>
  <c r="H105" i="20"/>
  <c r="I105" i="20" s="1"/>
  <c r="H104" i="20"/>
  <c r="I104" i="20" s="1"/>
  <c r="H103" i="20"/>
  <c r="I103" i="20" s="1"/>
  <c r="H102" i="20"/>
  <c r="I102" i="20" s="1"/>
  <c r="H101" i="20"/>
  <c r="I101" i="20" s="1"/>
  <c r="H100" i="20"/>
  <c r="I100" i="20" s="1"/>
  <c r="H99" i="20"/>
  <c r="I99" i="20" s="1"/>
  <c r="H98" i="20"/>
  <c r="I98" i="20" s="1"/>
  <c r="H97" i="20"/>
  <c r="I97" i="20" s="1"/>
  <c r="H96" i="20"/>
  <c r="I96" i="20" s="1"/>
  <c r="H95" i="20"/>
  <c r="I95" i="20" s="1"/>
  <c r="H94" i="20"/>
  <c r="I94" i="20" s="1"/>
  <c r="H93" i="20"/>
  <c r="I93" i="20" s="1"/>
  <c r="H92" i="20"/>
  <c r="I92" i="20" s="1"/>
  <c r="H91" i="20"/>
  <c r="I91" i="20" s="1"/>
  <c r="H90" i="20"/>
  <c r="I90" i="20" s="1"/>
  <c r="H89" i="20"/>
  <c r="I89" i="20" s="1"/>
  <c r="H88" i="20"/>
  <c r="I88" i="20" s="1"/>
  <c r="H87" i="20"/>
  <c r="I87" i="20" s="1"/>
  <c r="H86" i="20"/>
  <c r="I86" i="20" s="1"/>
  <c r="H84" i="20"/>
  <c r="I84" i="20" s="1"/>
  <c r="H83" i="20"/>
  <c r="I83" i="20" s="1"/>
  <c r="H82" i="20"/>
  <c r="I82" i="20" s="1"/>
  <c r="H81" i="20"/>
  <c r="I81" i="20" s="1"/>
  <c r="H80" i="20"/>
  <c r="I80" i="20" s="1"/>
  <c r="H79" i="20"/>
  <c r="I79" i="20" s="1"/>
  <c r="H78" i="20"/>
  <c r="I78" i="20" s="1"/>
  <c r="H77" i="20"/>
  <c r="I77" i="20" s="1"/>
  <c r="H76" i="20"/>
  <c r="I76" i="20" s="1"/>
  <c r="H75" i="20"/>
  <c r="I75" i="20" s="1"/>
  <c r="H74" i="20"/>
  <c r="I74" i="20" s="1"/>
  <c r="H73" i="20"/>
  <c r="I73" i="20" s="1"/>
  <c r="H72" i="20"/>
  <c r="I72" i="20" s="1"/>
  <c r="H71" i="20"/>
  <c r="I71" i="20" s="1"/>
  <c r="H66" i="20"/>
  <c r="I66" i="20" s="1"/>
  <c r="H65" i="20"/>
  <c r="I65" i="20" s="1"/>
  <c r="H64" i="20"/>
  <c r="I64" i="20" s="1"/>
  <c r="H63" i="20"/>
  <c r="I63" i="20" s="1"/>
  <c r="H62" i="20"/>
  <c r="I62" i="20" s="1"/>
  <c r="H61" i="20"/>
  <c r="I61" i="20" s="1"/>
  <c r="H60" i="20"/>
  <c r="I60" i="20" s="1"/>
  <c r="H59" i="20"/>
  <c r="I59" i="20" s="1"/>
  <c r="H58" i="20"/>
  <c r="I58" i="20" s="1"/>
  <c r="H57" i="20"/>
  <c r="I57" i="20" s="1"/>
  <c r="H56" i="20"/>
  <c r="I56" i="20" s="1"/>
  <c r="H55" i="20"/>
  <c r="I55" i="20" s="1"/>
  <c r="H54" i="20"/>
  <c r="I54" i="20" s="1"/>
  <c r="H53" i="20"/>
  <c r="I53" i="20" s="1"/>
  <c r="H52" i="20"/>
  <c r="I52" i="20" s="1"/>
  <c r="H51" i="20"/>
  <c r="I51" i="20" s="1"/>
  <c r="H50" i="20"/>
  <c r="I50" i="20" s="1"/>
  <c r="H49" i="20"/>
  <c r="I49" i="20" s="1"/>
  <c r="H48" i="20"/>
  <c r="I48" i="20" s="1"/>
  <c r="H47" i="20"/>
  <c r="I47" i="20" s="1"/>
  <c r="H46" i="20"/>
  <c r="I46" i="20" s="1"/>
  <c r="H45" i="20"/>
  <c r="I45" i="20" s="1"/>
  <c r="H42" i="20"/>
  <c r="I42" i="20" s="1"/>
  <c r="H41" i="20"/>
  <c r="I41" i="20" s="1"/>
  <c r="H40" i="20"/>
  <c r="I40" i="20" s="1"/>
  <c r="H39" i="20"/>
  <c r="I39" i="20" s="1"/>
  <c r="H38" i="20"/>
  <c r="I38" i="20" s="1"/>
  <c r="H37" i="20"/>
  <c r="I37" i="20" s="1"/>
  <c r="H36" i="20"/>
  <c r="I36" i="20" s="1"/>
  <c r="H35" i="20"/>
  <c r="I35" i="20" s="1"/>
  <c r="H34" i="20"/>
  <c r="I34" i="20" s="1"/>
  <c r="H33" i="20"/>
  <c r="I33" i="20" s="1"/>
  <c r="H32" i="20"/>
  <c r="I32" i="20" s="1"/>
  <c r="H31" i="20"/>
  <c r="I31" i="20" s="1"/>
  <c r="H30" i="20"/>
  <c r="I30" i="20" s="1"/>
  <c r="H29" i="20"/>
  <c r="I29" i="20" s="1"/>
  <c r="H28" i="20"/>
  <c r="I28" i="20" s="1"/>
  <c r="H27" i="20"/>
  <c r="I27" i="20" s="1"/>
  <c r="H25" i="20"/>
  <c r="I25" i="20" s="1"/>
  <c r="H24" i="20"/>
  <c r="I24" i="20" s="1"/>
  <c r="H23" i="20"/>
  <c r="I23" i="20" s="1"/>
  <c r="H22" i="20"/>
  <c r="I22" i="20" s="1"/>
  <c r="H21" i="20"/>
  <c r="I21" i="20" s="1"/>
  <c r="H20" i="20"/>
  <c r="I20" i="20" s="1"/>
  <c r="H19" i="20"/>
  <c r="I19" i="20" s="1"/>
  <c r="H18" i="20"/>
  <c r="I18" i="20" s="1"/>
  <c r="H17" i="20"/>
  <c r="I17" i="20" s="1"/>
  <c r="H14" i="20"/>
  <c r="I14" i="20" s="1"/>
  <c r="G5" i="17" l="1"/>
  <c r="G6" i="17"/>
  <c r="D22" i="17"/>
  <c r="D20" i="17"/>
  <c r="D18" i="17"/>
  <c r="I121" i="20" l="1"/>
  <c r="I307" i="20" l="1"/>
  <c r="I287" i="20"/>
  <c r="I290" i="20" l="1"/>
  <c r="I44" i="20" l="1"/>
  <c r="I85" i="20"/>
  <c r="I235" i="20" l="1"/>
  <c r="I227" i="20" l="1"/>
  <c r="I113" i="20"/>
  <c r="I70" i="20"/>
  <c r="I257" i="20" l="1"/>
  <c r="I26" i="20"/>
  <c r="I246" i="20"/>
  <c r="I162" i="20"/>
  <c r="I211" i="20"/>
  <c r="I188" i="20"/>
  <c r="I254" i="20"/>
  <c r="I277" i="20"/>
  <c r="I183" i="20"/>
  <c r="I208" i="20"/>
  <c r="I173" i="20"/>
  <c r="I180" i="20"/>
  <c r="I154" i="20"/>
  <c r="I146" i="20"/>
  <c r="I16" i="20" l="1"/>
  <c r="I15" i="20" s="1"/>
  <c r="D17" i="17" s="1"/>
  <c r="I17" i="17" l="1"/>
  <c r="M17" i="17"/>
  <c r="E17" i="17"/>
  <c r="N17" i="17"/>
  <c r="G17" i="17"/>
  <c r="K17" i="17"/>
  <c r="O17" i="17"/>
  <c r="J17" i="17"/>
  <c r="H17" i="17"/>
  <c r="L17" i="17"/>
  <c r="P17" i="17"/>
  <c r="F17" i="17"/>
  <c r="I8" i="20"/>
  <c r="D15" i="17" s="1"/>
  <c r="I130" i="20"/>
  <c r="I129" i="20" s="1"/>
  <c r="D19" i="17" s="1"/>
  <c r="I19" i="17" l="1"/>
  <c r="M19" i="17"/>
  <c r="E19" i="17"/>
  <c r="F19" i="17"/>
  <c r="G19" i="17"/>
  <c r="K19" i="17"/>
  <c r="O19" i="17"/>
  <c r="J19" i="17"/>
  <c r="N19" i="17"/>
  <c r="H19" i="17"/>
  <c r="L19" i="17"/>
  <c r="P19" i="17"/>
  <c r="I15" i="17"/>
  <c r="M15" i="17"/>
  <c r="J15" i="17"/>
  <c r="P15" i="17"/>
  <c r="G15" i="17"/>
  <c r="K15" i="17"/>
  <c r="O15" i="17"/>
  <c r="F15" i="17"/>
  <c r="H15" i="17"/>
  <c r="L15" i="17"/>
  <c r="E15" i="17"/>
  <c r="N15" i="17"/>
  <c r="D16" i="17"/>
  <c r="D14" i="17"/>
  <c r="S19" i="17" l="1"/>
  <c r="S15" i="17"/>
  <c r="S17" i="17" l="1"/>
  <c r="I289" i="20"/>
  <c r="I210" i="20" l="1"/>
  <c r="D23" i="17"/>
  <c r="H23" i="17" l="1"/>
  <c r="L23" i="17"/>
  <c r="E23" i="17"/>
  <c r="F23" i="17"/>
  <c r="J23" i="17"/>
  <c r="N23" i="17"/>
  <c r="I23" i="17"/>
  <c r="M23" i="17"/>
  <c r="G23" i="17"/>
  <c r="K23" i="17"/>
  <c r="O23" i="17"/>
  <c r="I314" i="20"/>
  <c r="D21" i="17"/>
  <c r="S23" i="17" l="1"/>
  <c r="D24" i="17"/>
  <c r="I21" i="17"/>
  <c r="I24" i="17" s="1"/>
  <c r="M21" i="17"/>
  <c r="M24" i="17" s="1"/>
  <c r="E21" i="17"/>
  <c r="G21" i="17"/>
  <c r="G24" i="17" s="1"/>
  <c r="K21" i="17"/>
  <c r="K24" i="17" s="1"/>
  <c r="O21" i="17"/>
  <c r="O24" i="17" s="1"/>
  <c r="J21" i="17"/>
  <c r="J24" i="17" s="1"/>
  <c r="N21" i="17"/>
  <c r="N24" i="17" s="1"/>
  <c r="H21" i="17"/>
  <c r="H24" i="17" s="1"/>
  <c r="L21" i="17"/>
  <c r="L24" i="17" s="1"/>
  <c r="P21" i="17"/>
  <c r="P24" i="17" s="1"/>
  <c r="F21" i="17"/>
  <c r="F24" i="17" s="1"/>
  <c r="I313" i="20"/>
  <c r="I312" i="20" s="1"/>
  <c r="S21" i="17" l="1"/>
  <c r="E24" i="17"/>
  <c r="S24" i="17" s="1"/>
</calcChain>
</file>

<file path=xl/sharedStrings.xml><?xml version="1.0" encoding="utf-8"?>
<sst xmlns="http://schemas.openxmlformats.org/spreadsheetml/2006/main" count="1237" uniqueCount="597">
  <si>
    <t>Obra:</t>
  </si>
  <si>
    <t>Convênio:</t>
  </si>
  <si>
    <t>Endereço:</t>
  </si>
  <si>
    <t>Boletins:</t>
  </si>
  <si>
    <t xml:space="preserve">
</t>
  </si>
  <si>
    <t>Data:</t>
  </si>
  <si>
    <t>Rodolfo Pereira da Silva</t>
  </si>
  <si>
    <t>Engenheiro II</t>
  </si>
  <si>
    <t>CREA: 5069317167 - SP</t>
  </si>
  <si>
    <t>INÍCIO, APOIO E ADMINISTRAÇÃO DA OBRA</t>
  </si>
  <si>
    <t>TOTAL SEM BDI</t>
  </si>
  <si>
    <t>m²</t>
  </si>
  <si>
    <t>m</t>
  </si>
  <si>
    <r>
      <rPr>
        <b/>
        <sz val="12"/>
        <rFont val="Calibri"/>
        <family val="1"/>
      </rPr>
      <t>ITEM</t>
    </r>
  </si>
  <si>
    <r>
      <rPr>
        <b/>
        <sz val="12"/>
        <rFont val="Calibri"/>
        <family val="1"/>
      </rPr>
      <t>REFERENCIA</t>
    </r>
  </si>
  <si>
    <r>
      <rPr>
        <b/>
        <sz val="12"/>
        <rFont val="Calibri"/>
        <family val="1"/>
      </rPr>
      <t>SERVIÇO</t>
    </r>
  </si>
  <si>
    <r>
      <rPr>
        <b/>
        <sz val="12"/>
        <rFont val="Calibri"/>
        <family val="1"/>
      </rPr>
      <t>DESCRIÇÃO</t>
    </r>
  </si>
  <si>
    <r>
      <rPr>
        <b/>
        <sz val="12"/>
        <rFont val="Calibri"/>
        <family val="1"/>
      </rPr>
      <t>Unid.</t>
    </r>
  </si>
  <si>
    <r>
      <rPr>
        <b/>
        <sz val="12"/>
        <rFont val="Calibri"/>
        <family val="1"/>
      </rPr>
      <t>Quant.</t>
    </r>
  </si>
  <si>
    <r>
      <rPr>
        <b/>
        <sz val="12"/>
        <rFont val="Calibri"/>
        <family val="1"/>
      </rPr>
      <t>$ unitário</t>
    </r>
  </si>
  <si>
    <r>
      <rPr>
        <b/>
        <sz val="12"/>
        <rFont val="Calibri"/>
        <family val="1"/>
      </rPr>
      <t>$ unit c/ BDI</t>
    </r>
  </si>
  <si>
    <r>
      <rPr>
        <b/>
        <sz val="12"/>
        <rFont val="Calibri"/>
        <family val="1"/>
      </rPr>
      <t>$ total c/ BDI</t>
    </r>
  </si>
  <si>
    <r>
      <rPr>
        <b/>
        <sz val="12"/>
        <rFont val="Calibri"/>
        <family val="1"/>
      </rPr>
      <t>TOTAL COM BDI</t>
    </r>
  </si>
  <si>
    <t>BDI:</t>
  </si>
  <si>
    <t>Autor do Projeto e Fiscalização</t>
  </si>
  <si>
    <t>Secretaria de Obras, Urbanismo e Habitação</t>
  </si>
  <si>
    <t>CRONOGRAMA FÍSICO-FINANCEIRO</t>
  </si>
  <si>
    <t>ITEM</t>
  </si>
  <si>
    <t>DESCRIÇÃO</t>
  </si>
  <si>
    <t>VALOR TOTAL</t>
  </si>
  <si>
    <t>TOTAL</t>
  </si>
  <si>
    <t>EMPRESA</t>
  </si>
  <si>
    <t>CDHU</t>
  </si>
  <si>
    <t>m³</t>
  </si>
  <si>
    <t>kg</t>
  </si>
  <si>
    <t>05.07.040</t>
  </si>
  <si>
    <t>Remoção de entulho separado de obra com caçamba metálica - terra, alvenaria, concreto, argamassa, madeira, papel, plástico ou metal</t>
  </si>
  <si>
    <t>1.1</t>
  </si>
  <si>
    <t>1.2</t>
  </si>
  <si>
    <t>2.1</t>
  </si>
  <si>
    <t>02.03.080</t>
  </si>
  <si>
    <t>Fechamento provisório de vãos em chapa de madeira compensada</t>
  </si>
  <si>
    <t>und</t>
  </si>
  <si>
    <t>TransfereGov n° 013312/2024 - Emenda n° 5007.0002 - Instrumento n° 964786</t>
  </si>
  <si>
    <t>Reforma e Ampliação do Portal do Município de Piedade-SP</t>
  </si>
  <si>
    <t>Piso</t>
  </si>
  <si>
    <t>Esquadrias</t>
  </si>
  <si>
    <t>Pintura</t>
  </si>
  <si>
    <t>Instalações Hidráulicas</t>
  </si>
  <si>
    <t>Instalações Elétricas</t>
  </si>
  <si>
    <t>Limpeza Final</t>
  </si>
  <si>
    <t>IMPLANTAÇÃO</t>
  </si>
  <si>
    <t>Sinalização</t>
  </si>
  <si>
    <t>SINAPI</t>
  </si>
  <si>
    <t>DEMOLIÇÃO DE PISO DE CONCRETO SIMPLES, DE FORMA MECANIZADA COM MARTELETE, SEM REAPROVEITAMENTO. AF_09/2023</t>
  </si>
  <si>
    <t>2.1.1</t>
  </si>
  <si>
    <t>2.1.2</t>
  </si>
  <si>
    <t>2.1.3</t>
  </si>
  <si>
    <t>PLANTIO DE GRAMA ESMERALDA OU SÃO CARLOS OU CURITIBANA, EM PLACAS. AF_07/2024</t>
  </si>
  <si>
    <t>2.1.4</t>
  </si>
  <si>
    <t>EXECUÇÃO DE PASSEIO (CALÇADA) OU PISO DE CONCRETO COM CONCRETO MOLDADO IN LOCO, FEITO EM OBRA, ACABAMENTO CONVENCIONAL, ESPESSURA 8 CM, ARMADO. AF_08/2022</t>
  </si>
  <si>
    <t>CAMADA SEPARADORA PARA EXECUÇÃO DE RADIER, PISO DE CONCRETO OU LAJE SOBRE SOLO, EM LONA PLÁSTICA. AF_09/2021</t>
  </si>
  <si>
    <t>2.1.5</t>
  </si>
  <si>
    <t>2.1.6</t>
  </si>
  <si>
    <t>LIMPEZA MECANIZADA DE CAMADA VEGETAL, VEGETAÇÃO E PEQUENAS ÁRVORES (DIÂMETRO DE TRONCO MENOR QUE 0,20 M), COM TRATOR DE ESTEIRAS. AF_03/2024</t>
  </si>
  <si>
    <t>Estacionamento e área de convivência</t>
  </si>
  <si>
    <t>COMPACTAÇÃO MECÂNICA DE SOLO PARA EXECUÇÃO DE RADIER, PISO DE CONCRETO OU LAJE SOBRE SOLO, COM COMPACTADOR DE SOLOS A PERCUSSÃO. AF_09/2021</t>
  </si>
  <si>
    <t>BANHEIROS EXTERNOS E DEPÓSITO</t>
  </si>
  <si>
    <t>LOCAÇÃO CONVENCIONAL DE OBRA, UTILIZANDO GABARITO DE TÁBUAS CORRIDAS PONTALETADAS A CADA 2,00M - 2 UTILIZAÇÕES. AF_03/2024</t>
  </si>
  <si>
    <t>Muro em gabião / Calçada / Paisagismo / Instalações (Outro lado da pista)</t>
  </si>
  <si>
    <t>2.2</t>
  </si>
  <si>
    <t>LASTRO COM MATERIAL GRANULAR, APLICADO EM PISOS OU LAJES SOBRE SOLO, ESPESSURA DE *5 CM*. AF_01/2024</t>
  </si>
  <si>
    <t>INSTALAÇÃO DE BANCO METÁLICO COM ENCOSTO, 1,60 M DE COMPRIMENTO, EM TUBO DE AÇO CARBONO COM PINTURA ELETROSTÁTICA, SOBRE PISO DE CONCRETO EXISTENTE. AF_11/2021</t>
  </si>
  <si>
    <t>un</t>
  </si>
  <si>
    <t>INSTALAÇÃO DE LIXEIRA METÁLICA DUPLA, CAPACIDADE DE 60 L, EM TUBO DE AÇO CARBONO E CESTOS EM CHAPA DE AÇO COM PINTURA ELETROSTÁTICA, SOBRE PISO DE CONCRETO EXISTENTE. AF_11/2021</t>
  </si>
  <si>
    <t>MURO DE GABIÃO, ENCHIMENTO COM PEDRA DE MÃO TIPO RACHÃO, DE GRAVIDADE, COM GAIOLAS DE COMPRIMENTO IGUAL A 2 M, PARA MUROS COM ALTURA MENOR OU IGUAL A 4 M - FORNECIMENTO E EXECUÇÃO. AF_03/2024</t>
  </si>
  <si>
    <t>MARCAÇÃO DE PONTOS EM GABARITO OU CAVALETE. AF_03/2024</t>
  </si>
  <si>
    <t>ESTACA ESCAVADA MECANICAMENTE, SEM FLUIDO ESTABILIZANTE, COM 25CM DE DIÂMETRO, CONCRETO LANÇADO MANUALMENTE (EXCLUSIVE MOBILIZAÇÃO E DESMOBILIZAÇÃO). AF_01/2020</t>
  </si>
  <si>
    <t>ESCAVAÇÃO MECANIZADA PARA BLOCO DE COROAMENTO OU SAPATA COM RETROESCAVADEIRA (INCLUINDO ESCAVAÇÃO PARA COLOCAÇÃO DE FÔRMAS). AF_01/2024</t>
  </si>
  <si>
    <t>FABRICAÇÃO, MONTAGEM E DESMONTAGEM DE FÔRMA PARA BLOCO DE COROAMENTO, EM MADEIRA SERRADA, E=25 MM, 4 UTILIZAÇÕES. AF_01/2024</t>
  </si>
  <si>
    <t>LASTRO COM MATERIAL GRANULAR, APLICAÇÃO EM BLOCOS DE COROAMENTO, ESPESSURA DE *5 CM*. AF_01/2024</t>
  </si>
  <si>
    <t>ARMAÇÃO DE BLOCO UTILIZANDO AÇO CA-60 DE 5 MM - MONTAGEM. AF_01/2024</t>
  </si>
  <si>
    <t>ARMAÇÃO DE PILAR OU VIGA DE ESTRUTURA CONVENCIONAL DE CONCRETO ARMADO UTILIZANDO AÇO CA-50 DE 10,0 MM - MONTAGEM. AF_06/2022</t>
  </si>
  <si>
    <t>CONCRETAGEM DE BLOCO DE COROAMENTO OU VIGA BALDRAME, FCK 30 MPA, COM USO DE JERICA - LANÇAMENTO, ADENSAMENTO E ACABAMENTO. AF_01/2024</t>
  </si>
  <si>
    <t>REATERRO MANUAL DE VALAS, COM PLACA VIBRATÓRIA. AF_08/2023</t>
  </si>
  <si>
    <t>IMPERMEABILIZAÇÃO DE SUPERFÍCIE COM EMULSÃO ASFÁLTICA, 2 DEMÃOS. AF_09/2023</t>
  </si>
  <si>
    <t>Fundação (Estacas / Blocos de Coroamento / Baldrame)</t>
  </si>
  <si>
    <t>ESCAVAÇÃO MECANIZADA PARA VIGA BALDRAME OU SAPATA CORRIDA COM MINI-ESCAVADEIRA (INCLUINDO ESCAVAÇÃO PARA COLOCAÇÃO DE FÔRMAS). AF_01/2024</t>
  </si>
  <si>
    <t>FABRICAÇÃO, MONTAGEM E DESMONTAGEM DE FÔRMA PARA VIGA BALDRAME, EM MADEIRA SERRADA, E=25 MM, 4 UTILIZAÇÕES. AF_01/2024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</si>
  <si>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</si>
  <si>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</si>
  <si>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PARA EXECUÇÃO DE RADIER, PISO DE CONCRETO OU LAJE SOBRE SOLO, COM USO DE TELA Q-138. AF_09/2021</t>
  </si>
  <si>
    <t>CONCRETAGEM DE RADIER, PISO DE CONCRETO OU LAJE SOBRE SOLO, FCK 30 MPA - LANÇAMENTO, ADENSAMENTO E ACABAMENTO. AF_09/2021</t>
  </si>
  <si>
    <t>PISO CIMENTADO, TRAÇO 1:3 (CIMENTO E AREIA), ACABAMENTO LISO, ESPESSURA 2,0 CM, PREPARO MECÂNICO DA ARGAMASSA. AF_09/2020</t>
  </si>
  <si>
    <t>REVESTIMENTO CERÂMICO PARA PISO COM PLACAS TIPO ESMALTADA DE DIMENSÕES 80X80 CM APLICADA EM AMBIENTES DE ÁREA ENTRE 5 M² E 10 M². AF_02/2023_PE</t>
  </si>
  <si>
    <t>Estrutura (Pilar / Viga)</t>
  </si>
  <si>
    <t>ARMAÇÃO DE PILAR OU VIGA DE ESTRUTURA CONVENCIONAL DE CONCRETO ARMADO UTILIZANDO AÇO CA-60 DE 5,0 MM - MONTAGEM. AF_06/2022</t>
  </si>
  <si>
    <t>CONCRETAGEM DE PILARES, FCK = 25 MPA, COM USO DE BALDES - LANÇAMENTO, ADENSAMENTO E ACABAMENTO. AF_02/2022</t>
  </si>
  <si>
    <t>FABRICAÇÃO DE FÔRMA PARA PILARES E ESTRUTURAS SIMILARES, EM MADEIRA SERRADA, E=25 MM. AF_09/2020</t>
  </si>
  <si>
    <t>FABRICAÇÃO DE FÔRMA PARA VIGAS, EM CHAPA DE MADEIRA COMPENSADA RESINADA, E = 17 MM. AF_09/2020</t>
  </si>
  <si>
    <t>CONCRETAGEM DE VIGAS E LAJES, FCK=25 MPA, PARA QUALQUER TIPO DE LAJE COM BALDES EM EDIFICAÇÃO TÉRREA - LANÇAMENTO, ADENSAMENTO E ACABAMENTO. AF_02/2022</t>
  </si>
  <si>
    <t>ARMAÇÃO DE PILAR OU VIGA DE ESTRUTURA CONVENCIONAL DE CONCRETO ARMADO UTILIZANDO AÇO CA-50 DE 8,0 MM - MONTAGEM. AF_06/2022</t>
  </si>
  <si>
    <t>ALVENARIA DE VEDAÇÃO DE BLOCOS CERÂMICOS FURADOS NA HORIZONTAL DE 14X19X29 CM (ESPESSURA 14 CM) E ARGAMASSA DE ASSENTAMENTO COM PREPARO EM BETONEIRA. AF_12/2021</t>
  </si>
  <si>
    <t>CHAPISCO APLICADO EM ALVENARIA (COM PRESENÇA DE VÃOS) E ESTRUTURAS DE CONCRETO DE FACHADA, COM COLHER DE PEDREIRO. ARGAMASSA TRAÇO 1:3 COM PREPARO EM BETONEIRA 400L. AF_10/2022</t>
  </si>
  <si>
    <t>CHAPISCO APLICADO EM ALVENARIA (SEM PRESENÇA DE VÃOS) E ESTRUTURAS DE CONCRETO DE FACHADA, COM COLHER DE PEDREIRO. ARGAMASSA TRAÇO 1:3 COM PREPARO EM BETONEIRA 400L. AF_10/2022</t>
  </si>
  <si>
    <t>ALVENARIA DE VEDAÇÃO DE BLOCOS CERÂMICOS MACIÇOS DE 5X10X20CM (ESPESSURA 10CM) E ARGAMASSA
DE ASSENTAMENTO COM PREPARO EM BETONEIRA. AF_05/2020</t>
  </si>
  <si>
    <t>MASSA ÚNICA, EM ARGAMASSA TRAÇO 1:2:8, PREPARO MECÂNICO, APLICADA MANUALMENTE EM PAREDES INTERNAS DE AMBIENTES COM ÁREA MAIOR QUE 10M², E = 17,5MM, COM TALISCAS. AF_03/2024</t>
  </si>
  <si>
    <t>MASSA ÚNICA, EM ARGAMASSA TRAÇO 1:2:8, PREPARO MECÂNICO, APLICADA MANUALMENTE EM PAREDES INTERNAS DE AMBIENTES COM ÁREA ENTRE 5M² E 10M², E = 17,5MM, COM TALISCAS. AF_03/2024</t>
  </si>
  <si>
    <t>EMBOÇO, EM ARGAMASSA TRAÇO 1:2:8, PREPARO MECÂNICO, APLICADO MANUALMENTE EM PAREDES INTERNAS DE AMBIENTES COM ÁREA MENOR QUE 5M², E =17,5MM, COM TALISCAS. AF_03/2024</t>
  </si>
  <si>
    <t>FUNDO SELADOR ACRÍLICO, APLICAÇÃO MANUAL EM PAREDE, UMA DEMÃO. AF_04/2023</t>
  </si>
  <si>
    <t>PINTURA LÁTEX ACRÍLICA PREMIUM, APLICAÇÃO MANUAL EM PAREDES, DUAS DEMÃOS. AF_04/2023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</si>
  <si>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</si>
  <si>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CONTRAMARCO DE ALUMÍNIO, FIXAÇÃO COM PARAFUSO - FORNECIMENTO E INSTALAÇÃO. AF_11/2024</t>
  </si>
  <si>
    <t>GRADIL EM ALUMÍNIO FIXADO EM VÃOS DE JANELAS, FORMADO POR TUBOS DE 3/4". AF_04/2019</t>
  </si>
  <si>
    <t>PORTA EM ALUMÍNIO DE ABRIR TIPO VENEZIANA COM GUARNIÇÃO, FIXAÇÃO COM PARAFUSOS - FORNECIMENTO E INSTALAÇÃO. AF_12/2019</t>
  </si>
  <si>
    <t>PORTA CADEADO ZINCADO OXIDADO PRETO COM CADEADO DE AÇO INOX, LARGURA DE *50* MM. AF_12/2019</t>
  </si>
  <si>
    <t>24.02.590</t>
  </si>
  <si>
    <t>Porta de enrolar manual, cega ou vazada</t>
  </si>
  <si>
    <t>TUBO, PVC, SOLDÁVEL, DE 32MM, INSTALADO EM RAMAL OU SUB-RAMAL DE ÁGUA - FORNECIMENTO E INSTALAÇÃO. AF_06/2022</t>
  </si>
  <si>
    <t>TUBO, PVC, SOLDÁVEL, DE 25MM, INSTALADO EM RAMAL OU SUB-RAMAL DE ÁGUA - FORNECIMENTO E INSTALAÇÃO. AF_06/2022</t>
  </si>
  <si>
    <t>TUBO, PVC, SOLDÁVEL, DE 50MM, INSTALADO EM RAMAL DE DISTRIBUIÇÃO DE ÁGUA - FORNECIMENTO E INSTALAÇÃO. AF_06/2022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</si>
  <si>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</si>
  <si>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>BANCADA DE GRANITO CINZA POLIDO, DE 1,50 X 0,60 M, PARA PIA DE COZINHA - FORNECIMENTO E INSTALAÇÃO. AF_01/2020</t>
  </si>
  <si>
    <t>PEITORIL LINEAR EM GRANITO OU MÁRMORE, L = 15CM, ASSENTADO COM ARGAMASSA 1:6 COM ADITIVO. AF_11/2020</t>
  </si>
  <si>
    <t>CAIXA SIFONADA, COM GRELHA QUADRADA, PVC, DN 150 X 150 X 50 MM, JUNTA SOLDÁVEL, FORNECIDA E INSTALADA EM RAMAL DE DESCARGA OU EM RAMAL DE ESGOTO SANITÁRIO. AF_08/2022</t>
  </si>
  <si>
    <t>INTERRUPTOR SIMPLES (1 MÓDULO), 10A/250V, INCLUINDO SUPORTE E PLACA - FORNECIMENTO E INSTALAÇÃO. AF_03/2023</t>
  </si>
  <si>
    <t>TOMADA ALTA DE EMBUTIR (1 MÓDULO), 2P+T 10 A, INCLUINDO SUPORTE E PLACA - FORNECIMENTO E INSTALAÇÃO. AF_03/2023</t>
  </si>
  <si>
    <t>TOMADA BAIXA DE EMBUTIR (1 MÓDULO), 2P+T 10 A, INCLUINDO SUPORTE E PLACA - FORNECIMENTO E INSTALAÇÃO. AF_03/2023</t>
  </si>
  <si>
    <t>TOMADA MÉDIA DE EMBUTIR (1 MÓDULO), 2P+T 10 A, INCLUINDO SUPORTE E PLACA - FORNECIMENTO E INSTALAÇÃO. AF_03/2023</t>
  </si>
  <si>
    <t>TOMADA MÉDIA DE EMBUTIR (1 MÓDULO), 2P+T 20 A, INCLUINDO SUPORTE E PLACA - FORNECIMENTO E INSTALAÇÃO. AF_03/2023</t>
  </si>
  <si>
    <t>LUMINÁRIA TIPO PLAFON CIRCULAR, DE SOBREPOR, COM LED DE 12/13 W - FORNECIMENTO E INSTALAÇÃO. AF_09/2024</t>
  </si>
  <si>
    <t xml:space="preserve">CAIXA DE PASSAGEM PARA TELEFONE 15X15X10CM (SOBREPOR), FORNECIMENTO E INSTALACAO. AF_11/2019 </t>
  </si>
  <si>
    <t>ELETRODUTO RÍGIDO SOLDÁVEL, PVC, DN 32 MM (1"), APARENTE - FORNECIMENTO E INSTALAÇÃO. AF_10/2022</t>
  </si>
  <si>
    <t>CONDULETE DE PVC, TIPO C, PARA ELETRODUTO DE PVC SOLDÁVEL DN 32 MM (1''), APARENTE - FORNECIMENTO E INSTALAÇÃO. AF_10/2022</t>
  </si>
  <si>
    <t>CONDULETE DE PVC, TIPO E, PARA ELETRODUTO DE PVC SOLDÁVEL DN 32 MM (1''), APARENTE - FORNECIMENTO E INSTALAÇÃO. AF_10/2022</t>
  </si>
  <si>
    <t>CONDULETE DE PVC, TIPO T, PARA ELETRODUTO DE PVC SOLDÁVEL DN 32 MM (1''), APARENTE - FORNECIMENTO E INSTALAÇÃO. AF_10/2022</t>
  </si>
  <si>
    <t>CURVA 90 GRAUS PARA ELETRODUTO, PVC, ROSCÁVEL, DN 32 MM (1"), PARA CIRCUITOS TERMINAIS, INSTALADA EM PAREDE - FORNECIMENTO E INSTALAÇÃO. AF_03/2023</t>
  </si>
  <si>
    <t>CABO DE COBRE FLEXÍVEL ISOLADO, 2,5 MM², ANTI-CHAMA 450/750 V, PARA CIRCUITOS TERMINAIS - FORNECIMENTO E INSTALAÇÃO. AF_03/2023</t>
  </si>
  <si>
    <t>CABO DE COBRE FLEXÍVEL ISOLADO, 4 MM², ANTI-CHAMA 0,6/1,0 KV, PARA CIRCUITOS TERMINAIS - FORNECIMENTO E INSTALAÇÃO. AF_03/2023</t>
  </si>
  <si>
    <t>ELETRODUTO RÍGIDO SOLDÁVEL, PVC, DN 20 MM (1/2"), APARENTE - FORNECIMENTO E INSTALAÇÃO. AF_10/2022</t>
  </si>
  <si>
    <t>CONDULETE DE PVC, TIPO C, PARA ELETRODUTO DE PVC SOLDÁVEL DN 20 MM (1/2''), APARENTE - FORNECIMENTO E INSTALAÇÃO. AF_10/2022</t>
  </si>
  <si>
    <t>CONDULETE DE PVC, TIPO E, PARA ELETRODUTO DE PVC SOLDÁVEL DN 20 MM (1/2''), APARENTE - FORNECIMENTO E INSTALAÇÃO. AF_10/2022</t>
  </si>
  <si>
    <t>CONDULETE DE PVC, TIPO TB, PARA ELETRODUTO DE PVC SOLDÁVEL DN 20 MM (1/2''), APARENTE - FORNECIMENTO E INSTALAÇÃO. AF_10/2022</t>
  </si>
  <si>
    <t>LÂMPADA TUBULAR LED DE 18/20 W, COM SOQUETE, BASE G13 - FORNECIMENTO E INSTALAÇÃO. AF_09/2024_PS</t>
  </si>
  <si>
    <t>55.01.020</t>
  </si>
  <si>
    <t>Limpeza final da obra</t>
  </si>
  <si>
    <t>REVESTIMENTO CERÂMICO PARA PAREDES INTERNAS COM PLACAS TIPO ESMALTADA DE DIMENSÕES 60X60 CM APLICADAS A MEIA ALTURA DAS PAREDES. AF_02/2023_PE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</si>
  <si>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</si>
  <si>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Esquadrias e Elementos metálicos</t>
  </si>
  <si>
    <t>BARRA DE APOIO EM "L", EM ACO INOX POLIDO 70 X 70 CM, FIXADA NA PAREDE - FORNECIMENTO E INSTALACAO. AF_01/2020</t>
  </si>
  <si>
    <t>BARRA DE APOIO LATERAL ARTICULADA, COM TRAVA, EM ACO INOX POLIDO, FIXADA NA PAREDE - FORNECIMENTO E INSTALAÇÃO. AF_01/2020</t>
  </si>
  <si>
    <t>PUXADOR PARA PCD, FIXADO NA PORTA - FORNECIMENTO E INSTALAÇÃO. AF_01/2020</t>
  </si>
  <si>
    <t>30.01.130</t>
  </si>
  <si>
    <t>Barra de proteção para lavatório, para pessoas com mobilidade reduzida, em tubo de alumínio acabamento com pintura epóxi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</si>
  <si>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</si>
  <si>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>ASSENTO SANITÁRIO CONVENCIONAL - FORNECIMENTO E INSTALACAO. AF_01/2020</t>
  </si>
  <si>
    <t>SABONETEIRA PLASTICA TIPO DISPENSER PARA SABONETE LIQUIDO COM RESERVATORIO 800 A 1500 ML, INCLUSO FIXAÇÃO. AF_01/2020</t>
  </si>
  <si>
    <t>44.03.050</t>
  </si>
  <si>
    <t>Dispenser papel higiênico em ABS para rolão 300 / 600 m, com visor</t>
  </si>
  <si>
    <t>44.03.180</t>
  </si>
  <si>
    <t>Dispenser toalheiro em ABS, para folhas</t>
  </si>
  <si>
    <t>44.03.090</t>
  </si>
  <si>
    <t>Cabide cromado para banheiro</t>
  </si>
  <si>
    <t>26.04.030</t>
  </si>
  <si>
    <t>Espelho comum de 3 mm com moldura em alumínio</t>
  </si>
  <si>
    <t>TANQUE DE LOUÇA BRANCA COM COLUNA, 30L OU EQUIVALENTE, INCLUSO SIFÃO FLEXÍVEL EM PVC, VÁLVULA PLÁSTICA E TORNEIRA DE METAL CROMADO PADRÃO POPULAR - FORNECIMENTO E INSTALAÇÃO. AF_01/2020</t>
  </si>
  <si>
    <t>44.04.030</t>
  </si>
  <si>
    <t>Prateleira em granito com espessura de 2 cm</t>
  </si>
  <si>
    <t>43.01.032</t>
  </si>
  <si>
    <t>Purificador de pressão elétrico em chapa eletrozincado pré-pintada e tampo em aço inoxidável, tipo coluna, capacidade de refrigeração de 2 l/h - conjugado</t>
  </si>
  <si>
    <t>CAIXA D´ÁGUA EM POLIETILENO, 500 LITROS (INCLUSOS TUBOS, CONEXÕES E TORNEIRA DE BÓIA) - FORNECIMENTO E INSTALAÇÃO. AF_06/2021</t>
  </si>
  <si>
    <t>TUBO PVC, SERIE NORMAL, ESGOTO PREDIAL, DN 50 MM, FORNECIDO E INSTALADO EM RAMAL DE DESCARGA OU RAMAL DE ESGOTO SANITÁRIO. AF_08/2022</t>
  </si>
  <si>
    <t>Paredes/Mobiliário/Elementos</t>
  </si>
  <si>
    <t>REGISTRO DE GAVETA BRUTO, LATÃO, ROSCÁVEL, 3/4", COM ACABAMENTO E CANOPLA CROMADOS - FORNECIMENTO E INSTALAÇÃO. AF_08/2021</t>
  </si>
  <si>
    <t>REGISTRO DE GAVETA BRUTO, LATÃO, ROSCÁVEL, 1", COM ACABAMENTO E CANOPLA CROMADOS - FORNECIMENTO E INSTALAÇÃO. AF_08/2021</t>
  </si>
  <si>
    <t>TUBO PVC, SERIE NORMAL, ESGOTO PREDIAL, DN 100 MM, FORNECIDO E INSTALADO EM RAMAL DE DESCARGA OU RAMAL DE ESGOTO SANITÁRIO. AF_08/2022</t>
  </si>
  <si>
    <t>TANQUE SÉPTICO CIRCULAR, EM CONCRETO PRÉ-MOLDADO, DIÂMETRO INTERNO = 1,40 M, ALTURA INTERNA = 2,50 M, VOLUME ÚTIL: 3463,6 L (PARA 13 CONTRIBUINTES). AF_12/2020</t>
  </si>
  <si>
    <t>FILTRO ANAERÓBIO RETANGULAR, EM ALVENARIA COM BLOCOS DE CONCRETO, DIMENSÕES INTERNAS: 1,2 X 1,8 X H=1,67 M, VOLUME ÚTIL: 2592 L (PARA 13 CONTRIBUINTES). AF_12/2020</t>
  </si>
  <si>
    <t>SUMIDOURO CIRCULAR, EM CONCRETO PRÉ-MOLDADO, DIÂMETRO INTERNO = 1,88 M, ALTURA INTERNA = 2,00 M, ÁREA DE INFILTRAÇÃO: 13,1 M² (PARA 5 CONTRIBUINTES). AF_12/2020</t>
  </si>
  <si>
    <t>TUBO PVC, SERIE NORMAL, ESGOTO PREDIAL, DN 75 MM, FORNECIDO E INSTALADO EM RAMAL DE DESCARGA OU RAMAL DE ESGOTO SANITÁRIO. AF_08/2022</t>
  </si>
  <si>
    <t>CAIXA DE GORDURA PEQUENA (CAPACIDADE: 19 L), CIRCULAR, EM PVC, DIÂMETRO INTERNO= 0,3 M. AF_12/2020</t>
  </si>
  <si>
    <t>CAIXA ENTERRADA HIDRÁULICA RETANGULAR EM ALVENARIA COM TIJOLOS CERÂMICOS MACIÇOS, DIMENSÕES INTERNAS: 0,3X0,3X0,3 M PARA REDE DE DRENAGEM. AF_12/2020</t>
  </si>
  <si>
    <t>CAIXA ENTERRADA HIDRÁULICA RETANGULAR EM ALVENARIA COM TIJOLOS CERÂMICOS MACIÇOS, DIMENSÕES INTERNAS: 0,4X0,4X0,4 M PARA REDE DE ESGOTO. AF_12/2020</t>
  </si>
  <si>
    <t>CAIXA ENTERRADA HIDRÁULICA RETANGULAR EM ALVENARIA COM TIJOLOS CERÂMICOS MACIÇOS, DIMENSÕES INTERNAS: 0,6X0,6X0,6 M PARA REDE DE ESGOTO. AF_12/2020</t>
  </si>
  <si>
    <t>CAIXA COM GRELHA RETANGULAR DE FERRO FUNDIDO, EM ALVENARIA COM TIJOLOS CERÂMICOS MACIÇOS, DIMENSÕES INTERNAS: 0,15 X 1,00 X 0,3 M. AF_05/2025</t>
  </si>
  <si>
    <t>TUBO PVC, SÉRIE R, ÁGUA PLUVIAL, DN 100 MM, FORNECIDO E INSTALADO EM RAMAL DE ENCAMINHAMENTO. AF_06/2022</t>
  </si>
  <si>
    <t>CANALETA MEIA CANA PRÉ-MOLDADA DE CONCRETO (D = 30 CM) - FORNECIMENTO E INSTALAÇÃO. AF_05/2025</t>
  </si>
  <si>
    <t>REATERRO MECANIZADO DE VALA COM RETROESCAVADEIRA (CAPACIDADE DA CAÇAMBA DA RETRO: 0,26 M³/POTÊNCIA: 88 HP), LARGURA 0,8 A 1,5 M, PROFUNDIDADE ATÉ 1,5 M, COM SOLO (SEM SUBSTITUIÇÃO) DE 1ª CATEGORIA, COM COMPACTADOR DE SOLOS DE PERCUSSÃO AF_08/2023</t>
  </si>
  <si>
    <t>ABRAÇADEIRA DE FIXAÇÃO DE BRAÇOS DE LUMINÁRIAS DE 2" - FORNECIMENTO E INSTALAÇÃO. AF_02/2025</t>
  </si>
  <si>
    <t>BRAÇO PARA ILUMINAÇÃO PÚBLICA, EM TUBO DE AÇO GALVANIZADO, COMPRIMENTO DE 1,50 M, PARA FIXAÇÃO EM POSTE DE CONCRETO - FORNECIMENTO E INSTALAÇÃO. AF_02/2025_PS</t>
  </si>
  <si>
    <t>ENTRADA DE ENERGIA ELÉTRICA, AÉREA, TRIFÁSICA, COM CAIXA DE SOBREPOR, CABO DE 35 MM2 E DISJUNTOR DIN 50A (NÃO INCLUSO O POSTE DE CONCRETO). AF_07/2020_PS</t>
  </si>
  <si>
    <t>5213837</t>
  </si>
  <si>
    <t>SICRO</t>
  </si>
  <si>
    <t>Cilindro flexível delimitador de tráfego com duas faixas refletivas e chumbador - D = 20 cm e H = 80 cm</t>
  </si>
  <si>
    <t>70.06.020</t>
  </si>
  <si>
    <t>Tachão tipo I bidirecional refletivo</t>
  </si>
  <si>
    <t>INSTALAÇÃO DE LIXEIRA METÁLICA DUPLA, CAPACIDADE DE 60 L, EM TUBO DE AÇO CARBONO E CESTOS EM CHAPA DE AÇO COM PINTURA ELETROSTÁTICA, SOBRE SOLO. AF_11/2021</t>
  </si>
  <si>
    <t>CONDULETE DE PVC, TIPO C, PARA ELETRODUTO DE PVC SOLDÁVEL DN 25 MM (3/4''), APARENTE - FORNECIMENTO E INSTALAÇÃO. AF_10/2022</t>
  </si>
  <si>
    <t>CONDULETE DE PVC, TIPO E, PARA ELETRODUTO DE PVC SOLDÁVEL DN 25 MM (3/4''), APARENTE - FORNECIMENTO E INSTALAÇÃO. AF_10/2022</t>
  </si>
  <si>
    <t>CONDULETE DE PVC, TIPO LB, PARA ELETRODUTO DE PVC SOLDÁVEL DN 25 MM (3/4''), APARENTE - FORNECIMENTO E INSTALAÇÃO. AF_10/2022</t>
  </si>
  <si>
    <t>CONDULETE DE PVC, TIPO T, PARA ELETRODUTO DE PVC SOLDÁVEL DN 25 MM (3/4''), APARENTE - FORNECIMENTO E INSTALAÇÃO. AF_10/2022</t>
  </si>
  <si>
    <t>ELETRODUTO RÍGIDO SOLDÁVEL, PVC, DN 25 MM (3/4"), APARENTE - FORNECIMENTO E INSTALAÇÃO. AF_10/2022</t>
  </si>
  <si>
    <t>POSTE DE AÇO CÔNICO CONTÍNUO RETO, ENGASTAMENTO SIMPLES COM 1 M DE SOLO, H=7M - FORNECIMENTO E INSTALAÇÃO. AF_04/2025</t>
  </si>
  <si>
    <t>LUMINÁRIA DE LED PARA ILUMINAÇÃO PÚBLICA, DE 181 W ATÉ 239 W - FORNECIMENTO E INSTALAÇÃO. AF_02/2025_PS</t>
  </si>
  <si>
    <t>41.31.101</t>
  </si>
  <si>
    <t>Projetor LED retangular, potência de 30 W, fluxo luminoso de 2250 a 2400 lm, temperatura cor 6.500 K, bivolt</t>
  </si>
  <si>
    <t>ELETRODUTO FLEXÍVEL CORRUGADO, PEAD, DN 50 (1 1/2"), PARA REDE ENTERRADA DE DISTRIBUIÇÃO DE ENERGIA ELÉTRICA - FORNECIMENTO E INSTALAÇÃO. AF_12/2021</t>
  </si>
  <si>
    <t>38.04.100</t>
  </si>
  <si>
    <t>Eletroduto galvanizado conforme NBR13057 - 1 1/2´ com acessórios</t>
  </si>
  <si>
    <t>38.04.040</t>
  </si>
  <si>
    <t>Eletroduto galvanizado conforme NBR13057 - 3/4´ com acessórios</t>
  </si>
  <si>
    <t>CABO DE COBRE FLEXÍVEL ISOLADO, 25 MM², 0,6/1,0 KV, PARA REDE AÉREA DE DISTRIBUIÇÃO DE ENERGIA ELÉTRICA DE BAIXA TENSÃO - FORNECIMENTO E INSTALAÇÃO. AF_07/2020</t>
  </si>
  <si>
    <t>CABO DE COBRE FLEXÍVEL ISOLADO, 16 MM², 0,6/1,0 KV, PARA REDE AÉREA DE DISTRIBUIÇÃO DE ENERGIA ELÉTRICA DE BAIXA TENSÃO - FORNECIMENTO E INSTALAÇÃO. AF_07/2020</t>
  </si>
  <si>
    <t>CABO DE COBRE FLEXÍVEL ISOLADO, 6 MM², ANTI-CHAMA 0,6/1,0 KV, PARA CIRCUITOS TERMINAIS - FORNECIMENTO E INSTALAÇÃO. AF_03/2023</t>
  </si>
  <si>
    <t>CABO DE COBRE FLEXÍVEL ISOLADO, 2,5 MM², ANTI-CHAMA 0,6/1,0 KV, PARA CIRCUITOS TERMINAIS - FORNECIMENTO E INSTALAÇÃO. AF_03/2023</t>
  </si>
  <si>
    <t>DISJUNTOR MONOPOLAR TIPO DIN, CORRENTE NOMINAL DE 10A - FORNECIMENTO E INSTALAÇÃO. AF_10/2020</t>
  </si>
  <si>
    <t>DISJUNTOR MONOPOLAR TIPO DIN, CORRENTE NOMINAL DE 20A - FORNECIMENTO E INSTALAÇÃO. AF_10/2020</t>
  </si>
  <si>
    <t>DISJUNTOR BIPOLAR TIPO DIN, CORRENTE NOMINAL DE 50A - FORNECIMENTO E INSTALAÇÃO. AF_10/2020</t>
  </si>
  <si>
    <t>QUADRO DE DISTRIBUIÇÃO DE ENERGIA EM CHAPA DE AÇO GALVANIZADO, DE EMBUTIR, COM BARRAMENTO TRIFÁSICO, PARA 30 DISJUNTORES DIN 150A - FORNECIMENTO E INSTALAÇÃO. AF_10/2020</t>
  </si>
  <si>
    <t>HASTE DE ATERRAMENTO, DIÂMETRO 3/4", COM 3 METROS - FORNECIMENTO E INSTALAÇÃO. AF_08/2023</t>
  </si>
  <si>
    <t>CONECTOR GRAMPO METÁLICO TIPO OLHAL, PARA SPDA, PARA HASTE DE ATERRAMENTO DE 3/4'' E CABOS DE 10 A 50 MM2 - FORNECIMENTO E INSTALAÇÃO. AF_08/2023</t>
  </si>
  <si>
    <t>CORDOALHA DE COBRE NU 50 MM², ENTERRADA - FORNECIMENTO E INSTALAÇÃO. AF_08/2023</t>
  </si>
  <si>
    <t>CAIXA DE INSPEÇÃO PARA ATERRAMENTO, CIRCULAR, EM POLIETILENO, DIÂMETRO INTERNO = 0,3 M. AF_12/2020</t>
  </si>
  <si>
    <t>70.01.031</t>
  </si>
  <si>
    <t>Ondulação transversal em massa asfáltica - lombada tipo "B" de vias com execução de recapeamento</t>
  </si>
  <si>
    <t>01.17.121</t>
  </si>
  <si>
    <t>Projeto executivo de instalações elétricas em formato A0</t>
  </si>
  <si>
    <t>01.17.061</t>
  </si>
  <si>
    <t>Projeto executivo de estrutura em formato A0</t>
  </si>
  <si>
    <t>1.3</t>
  </si>
  <si>
    <t>1.4</t>
  </si>
  <si>
    <t>5213863</t>
  </si>
  <si>
    <t>Suporte metálico galvanizado para placa de advertência ou regulamentação - lado ou diâmetro de 0,60 m - fornecimento e implantação</t>
  </si>
  <si>
    <t>5213464</t>
  </si>
  <si>
    <t>Placa de advertência em aço, lado de 0,60 m - película retrorrefletiva tipo I + SI - fornecimento e implantação</t>
  </si>
  <si>
    <t>5213440</t>
  </si>
  <si>
    <t>Placa de regulamentação em aço D = 0,60 m - película retrorrefletiva tipo I + SI - fornecimento e implantação</t>
  </si>
  <si>
    <t>5213486</t>
  </si>
  <si>
    <t>Placa em alumínio composto, espessura de 3,0 mm, modulada, aérea - película retrorrefletiva tipo I + III - fornecimento e implantação</t>
  </si>
  <si>
    <t>Fundação e Pilares</t>
  </si>
  <si>
    <t>Estrutura metálica e cobertura</t>
  </si>
  <si>
    <t>FABRICAÇÃO DE FÔRMA PARA PILARES CIRCULARES, EM CHAPA DE MADEIRA COMPENSADA RESINADA, PÉ-DIREITO SIMPLES. AF_05/2024</t>
  </si>
  <si>
    <t>TRAMA DE AÇO COMPOSTA POR TERÇAS PARA TELHADOS DE ATÉ 2 ÁGUAS PARA TELHA ONDULADA DE FIBROCIMENTO, METÁLICA, PLÁSTICA OU TERMOACÚSTICA, INCLUSO TRANSPORTE VERTICAL. AF_07/2019</t>
  </si>
  <si>
    <t>TUBO PVC, SÉRIE R, ÁGUA PLUVIAL, DN 100 MM, FORNECIDO E INSTALADO EM CONDUTORES VERTICAIS DE ÁGUAS PLUVIAIS. AF_06/2022</t>
  </si>
  <si>
    <t>RUFO EXTERNO/INTERNO EM CHAPA DE AÇO GALVANIZADO NÚMERO 26, CORTE DE 33 CM, INCLUSO IÇAMENTO. AF_07/2019</t>
  </si>
  <si>
    <t>CALHA EM CHAPA DE AÇO GALVANIZADO NÚMERO 24, DESENVOLVIMENTO DE 50 CM, INCLUSO TRANSPORTE VERTICAL. AF_07/2019</t>
  </si>
  <si>
    <t>TELHAMENTO COM TELHA METÁLICA TERMOACÚSTICA E = 30 MM, COM ATÉ 2 ÁGUAS, INCLUSO IÇAMENTO. AF_07/2019</t>
  </si>
  <si>
    <t>1.5</t>
  </si>
  <si>
    <t>FORNECIMENTO E INSTALAÇÃO DE PLACA DE OBRA COM CHAPA GALVANIZADA E ESTRUTURA DE MADEIRA. AF_03/2022_PS</t>
  </si>
  <si>
    <t>INSTALAÇÃO DE BANCO METÁLICO COM ENCOSTO, 1,60 M DE COMPRIMENTO, EM TUBO DE AÇO CARBONO COM PINTURA ELETROSTÁTICA, SOBRE PISO DE CONCRETO EXISTENTE. AF_11/2021 (Pintura cor madeira do pergolado)</t>
  </si>
  <si>
    <t>RELÉ FOTOELÉTRICO PARA COMANDO DE ILUMINAÇÃO EXTERNA 1000 W - FORNECIMENTO E INSTALAÇÃO. AF_02/2025</t>
  </si>
  <si>
    <t>gl</t>
  </si>
  <si>
    <t>24.03.300</t>
  </si>
  <si>
    <t>PINTURA COM TINTA ALQUÍDICA DE FUNDO E ACABAMENTO (ESMALTE SINTÉTICO GRAFITE) PULVERIZADA SOBRE PERFIL METÁLICO EXECUTADO EM FÁBRICA (POR DEMÃO). AF_01/2020_PE</t>
  </si>
  <si>
    <t>Fechamento em chapa expandida losangular de 10 x 20 mm, com requadro em cantoneira de aço carbono</t>
  </si>
  <si>
    <t>1.6</t>
  </si>
  <si>
    <t>97.02.030</t>
  </si>
  <si>
    <t>Placa comemorativa em aço inoxidável escovado</t>
  </si>
  <si>
    <t>Equipamentos, instalações, paisagismo e museu a céu aberto</t>
  </si>
  <si>
    <t>ESTACA BROCA DE CONCRETO, DIÂMETRO DE 30CM, ESCAVAÇÃO MANUAL COM TRADO CONCHA, INTEIRAMENTE ARMADA. AF_05/2020</t>
  </si>
  <si>
    <t>ARMAÇÃO DE PILAR OU VIGA DE ESTRUTURA CONVENCIONAL DE CONCRETO ARMADO UTILIZANDO AÇO CA-50 DE 6,3 MM - MONTAGEM. AF_06/2022</t>
  </si>
  <si>
    <t>CHAPISCO APLICADO EM ALVENARIA (SEM PRESENÇA DE VÃOS) E ESTRUTURAS DE CONCRETO DE FACHADA, COM COLHER DE PEDREIRO. ARGAMASSA TRAÇO 1:3 COM PREPARO MANUAL. AF_10/2022</t>
  </si>
  <si>
    <t>EMBOÇO, EM ARGAMASSA TRAÇO 1:2:8, PREPARO MANUAL, APLICADO MANUALMENTE EM PAREDES INTERNAS DE AMBIENTES COM ÁREA MENOR QUE 5M², E = 17,5MM, COM TALISCAS. AF_03/2024</t>
  </si>
  <si>
    <t>APLICAÇÃO MANUAL DE FUNDO SELADOR ACRÍLICO EM PAREDES EXTERNAS DE CASAS. AF_03/2024</t>
  </si>
  <si>
    <t>APLICAÇÃO MANUAL DE MASSA ACRÍLICA EM PAREDES EXTERNAS DE CASAS, UMA DEMÃO. AF_03/2024</t>
  </si>
  <si>
    <t>APLICAÇÃO MANUAL DE TINTA LÁTEX ACRÍLICA EM PAREDE EXTERNAS DE CASAS, DUAS DEMÃOS. AF_03/2024</t>
  </si>
  <si>
    <t>GRAUTEAMENTO DE CINTA INTERMEDIÁRIA OU DE CONTRAVERGA EM ALVENARIA ESTRUTURAL. AF_09/2021</t>
  </si>
  <si>
    <t>ALVENARIA DE VEDAÇÃO DE BLOCOS CERÂMICOS FURADOS NA HORIZONTAL DE 19X19X29 CM (ESPESSURA 19 CM) E ARGAMASSA DE ASSENTAMENTO COM PREPARO EM BETONEIRA. AF_12/2021</t>
  </si>
  <si>
    <t>MONTAGEM E DESMONTAGEM DE FÔRMA DE LAJE MACIÇA, PÉ-DIREITO SIMPLES, EM CHAPA DE MADEIRA COMPENSADA RESINADA, 6 UTILIZAÇÕES. AF_09/2020</t>
  </si>
  <si>
    <t>FABRICAÇÃO DE FÔRMA PARA LAJES, EM CHAPA DE MADEIRA COMPENSADA RESINADA, E = 17 MM. AF_09/2020</t>
  </si>
  <si>
    <t>IMPERMEABILIZAÇÃO DE SUPERFÍCIE COM MANTA ASFÁLTICA, UMA CAMADA, INCLUSIVE APLICAÇÃO DE PRIMER ASFÁLTICO, E=4MM. AF_09/2023</t>
  </si>
  <si>
    <t>PROTEÇÃO MECÂNICA DE SUPERFÍCIE HORIZONTAL COM ARGAMASSA DE CIMENTO E AREIA, TRAÇO 1:3, E=2CM. AF_09/2023</t>
  </si>
  <si>
    <t>ARMAÇÃO PARA EXECUÇÃO DE RADIER, PISO DE CONCRETO OU LAJE SOBRE SOLO, COM USO DE TELA Q-196. AF_09/2021</t>
  </si>
  <si>
    <t>17.03.320</t>
  </si>
  <si>
    <t>Rodapé em cimentado desempenado e alisado com altura 10 cm</t>
  </si>
  <si>
    <t>Via Antônio Leite de Oliveira, s/n°, Centro - Piedade-SP (18170-003)</t>
  </si>
  <si>
    <t>CPU 01</t>
  </si>
  <si>
    <t>CPU 02</t>
  </si>
  <si>
    <t>PRÓPRIA</t>
  </si>
  <si>
    <t>INSTALAÇÃO DE PERGOLADO DE MADEIRA, EM MAÇARANDUBA, ANGELIM OU EQUIVALENTE DA REGIÃO, FIXADO COM CONCRETO SOBRE SOLO. AF_11/2021</t>
  </si>
  <si>
    <t>Instalações Elétricas (IMPLANTAÇÃO/MUSEU/ESCULTURA/SELF POINT/PORTAL)</t>
  </si>
  <si>
    <t>ELETRODUTO FLEXÍVEL CORRUGADO REFORÇADO, PVC, DN 25 MM (3/4"), PARA CIRCUITOS TERMINAIS, INSTALADO EM PAREDE - FORNECIMENTO E INSTALAÇÃO. AF_03/2023</t>
  </si>
  <si>
    <t>CAIXA OCTOGONAL 3" X 3", PVC, INSTALADA EM LAJE - FORNECIMENTO E INSTALAÇÃO. AF_03/2023</t>
  </si>
  <si>
    <t>02.10.040</t>
  </si>
  <si>
    <t>Locação de rede de canalização</t>
  </si>
  <si>
    <t>13.01.320</t>
  </si>
  <si>
    <t>Laje pré-fabricada unidirecional em viga treliçada/lajota em EPS LT 16 (12 + 4), com capa de concreto de 25 MPa</t>
  </si>
  <si>
    <t>REATERRO MECANIZADO DE VALA COM MINICARREGADEIRA, COM PLACA VIBRATÓRIA. AF_08/2023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</si>
  <si>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</si>
  <si>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PLANTIO DE ÁRVORE ORNAMENTAL COM ALTURA DE MUDA MAIOR QUE 2,00 M E MENOR OU IGUAL A 4,00 M . AF_07/2024</t>
  </si>
  <si>
    <t>PLANTIO DE ÁRVORE ORNAMENTAL COM ALTURA DE MUDA MENOR OU IGUAL A 2,00 M . AF_07/2024</t>
  </si>
  <si>
    <t>EXECUÇÃO DE PAVIMENTO EM PISO INTERTRAVADO, COM BLOCO 16 FACES DE 22 X 11 CM, ESPESSURA 6 CM. AF_10/2022</t>
  </si>
  <si>
    <t>EXECUÇÃO DE PAVIMENTO EM PISO INTERTRAVADO, COM BLOCO 16 FACES DE 22 X 11 CM, ESPESSURA 8 CM. AF_10/2022</t>
  </si>
  <si>
    <t>POÇO DE INSPEÇÃO CIRCULAR PARA DRENAGEM, EM CONCRETO PRÉ-MOLDADO, DIÂMETRO INTERNO = 0,60 M, PROFUNDIDADE = 1,40 M, EXCLUINDO TAMPÃO. AF_12/2020</t>
  </si>
  <si>
    <t>TAMPA PARA CAIXA TIPO R1, EM FERRO FUNDIDO, DIMENSÕES INTERNAS: 0,40 X 0,60 M - FORNECIMENTO E INSTALAÇÃO. AF_12/2020</t>
  </si>
  <si>
    <t>REGISTRO DE GAVETA BRUTO, LATÃO, ROSCÁVEL, 1 1/2" - FORNECIMENTO E INSTALAÇÃO. AF_08/2021</t>
  </si>
  <si>
    <t>2.1.7</t>
  </si>
  <si>
    <t>2.1.8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</si>
  <si>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</si>
  <si>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</si>
  <si>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</si>
  <si>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</si>
  <si>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</si>
  <si>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</si>
  <si>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</si>
  <si>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</si>
  <si>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</si>
  <si>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</si>
  <si>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</si>
  <si>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2.2.12</t>
  </si>
  <si>
    <t>2.2.13</t>
  </si>
  <si>
    <t>2.2.14</t>
  </si>
  <si>
    <t>2.2.15</t>
  </si>
  <si>
    <t>2.2.16</t>
  </si>
  <si>
    <t>2.2.17</t>
  </si>
  <si>
    <t>2.1.9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</si>
  <si>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</si>
  <si>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</si>
  <si>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</si>
  <si>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</si>
  <si>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</si>
  <si>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</si>
  <si>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</si>
  <si>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</si>
  <si>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</si>
  <si>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</si>
  <si>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</si>
  <si>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</si>
  <si>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</si>
  <si>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</si>
  <si>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</si>
  <si>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</si>
  <si>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</si>
  <si>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</si>
  <si>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</si>
  <si>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</si>
  <si>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</si>
  <si>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</si>
  <si>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2.3.22</t>
  </si>
  <si>
    <t>2.3.23</t>
  </si>
  <si>
    <t>2.3.24</t>
  </si>
  <si>
    <t>2.3.25</t>
  </si>
  <si>
    <t>2.4</t>
  </si>
  <si>
    <t>2.4.1</t>
  </si>
  <si>
    <t>2.4.2</t>
  </si>
  <si>
    <t>2.4.3</t>
  </si>
  <si>
    <t>2.4.4</t>
  </si>
  <si>
    <t>2.4.5</t>
  </si>
  <si>
    <t>2.4.6</t>
  </si>
  <si>
    <t>2.4.7</t>
  </si>
  <si>
    <t>2.4.8</t>
  </si>
  <si>
    <t>2.4.9</t>
  </si>
  <si>
    <t>2.4.10</t>
  </si>
  <si>
    <t>2.4.11</t>
  </si>
  <si>
    <t>2.4.12</t>
  </si>
  <si>
    <t>2.4.13</t>
  </si>
  <si>
    <t>2.4.14</t>
  </si>
  <si>
    <t>2.5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</si>
  <si>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</si>
  <si>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</si>
  <si>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</si>
  <si>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</si>
  <si>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</si>
  <si>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</si>
  <si>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</si>
  <si>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</si>
  <si>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</si>
  <si>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</si>
  <si>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2.5.11</t>
  </si>
  <si>
    <t>2.5.12</t>
  </si>
  <si>
    <t>2.5.13</t>
  </si>
  <si>
    <t>2.5.14</t>
  </si>
  <si>
    <t>2.5.15</t>
  </si>
  <si>
    <t>2.5.16</t>
  </si>
  <si>
    <t>2.5.17</t>
  </si>
  <si>
    <t>2.5.18</t>
  </si>
  <si>
    <t>2.5.19</t>
  </si>
  <si>
    <t>2.5.20</t>
  </si>
  <si>
    <t>2.5.21</t>
  </si>
  <si>
    <t>2.5.22</t>
  </si>
  <si>
    <t>2.5.23</t>
  </si>
  <si>
    <t>2.5.24</t>
  </si>
  <si>
    <t>2.5.25</t>
  </si>
  <si>
    <t>2.5.26</t>
  </si>
  <si>
    <t>2.5.27</t>
  </si>
  <si>
    <t>2.6</t>
  </si>
  <si>
    <t>2.6.1</t>
  </si>
  <si>
    <t>2.6.4</t>
  </si>
  <si>
    <t>2.6.2</t>
  </si>
  <si>
    <t>2.6.3</t>
  </si>
  <si>
    <t>2.6.5</t>
  </si>
  <si>
    <t>2.6.6</t>
  </si>
  <si>
    <t>2.6.7</t>
  </si>
  <si>
    <t>3.1</t>
  </si>
  <si>
    <t>3.1.1</t>
  </si>
  <si>
    <t>3.1.2</t>
  </si>
  <si>
    <t>3.1.3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</si>
  <si>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</si>
  <si>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</si>
  <si>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</si>
  <si>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</si>
  <si>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</si>
  <si>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</si>
  <si>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</si>
  <si>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</si>
  <si>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</si>
  <si>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</si>
  <si>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</si>
  <si>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</si>
  <si>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3.2</t>
  </si>
  <si>
    <t>3.2.1</t>
  </si>
  <si>
    <t>3.2.2</t>
  </si>
  <si>
    <t>3.2.3</t>
  </si>
  <si>
    <t>3.2.4</t>
  </si>
  <si>
    <t>3.2.5</t>
  </si>
  <si>
    <t>3.2.6</t>
  </si>
  <si>
    <t>3.2.7</t>
  </si>
  <si>
    <t>2.7</t>
  </si>
  <si>
    <t>Extensão da rede de água</t>
  </si>
  <si>
    <t>2.7.1</t>
  </si>
  <si>
    <t>2.7.2</t>
  </si>
  <si>
    <t>2.7.3</t>
  </si>
  <si>
    <t>2.7.4</t>
  </si>
  <si>
    <t>2.7.5</t>
  </si>
  <si>
    <t>2.7.6</t>
  </si>
  <si>
    <t>2.7.7</t>
  </si>
  <si>
    <t>3.3</t>
  </si>
  <si>
    <t>3.3.1</t>
  </si>
  <si>
    <t>3.3.2</t>
  </si>
  <si>
    <t>3.3.3</t>
  </si>
  <si>
    <t>3.3.4</t>
  </si>
  <si>
    <t>3.3.5</t>
  </si>
  <si>
    <t>3.3.6</t>
  </si>
  <si>
    <t>3.3.7</t>
  </si>
  <si>
    <t>3.4</t>
  </si>
  <si>
    <t>3.4.1</t>
  </si>
  <si>
    <t>3.4.2</t>
  </si>
  <si>
    <t>3.4.3</t>
  </si>
  <si>
    <t>3.4.4</t>
  </si>
  <si>
    <t>3.4.5</t>
  </si>
  <si>
    <t>3.4.6</t>
  </si>
  <si>
    <t>3.4.7</t>
  </si>
  <si>
    <t>3.4.8</t>
  </si>
  <si>
    <t>3.4.9</t>
  </si>
  <si>
    <t>3.4.10</t>
  </si>
  <si>
    <t>3.5</t>
  </si>
  <si>
    <t>3.5.1</t>
  </si>
  <si>
    <t>3.5.2</t>
  </si>
  <si>
    <t>3.5.3</t>
  </si>
  <si>
    <t>3.5.4</t>
  </si>
  <si>
    <t>3.5.5</t>
  </si>
  <si>
    <t>3.5.6</t>
  </si>
  <si>
    <t>3.6</t>
  </si>
  <si>
    <t>3.6.1</t>
  </si>
  <si>
    <t>3.6.2</t>
  </si>
  <si>
    <t>3.7</t>
  </si>
  <si>
    <t>3.7.1</t>
  </si>
  <si>
    <t>3.7.2</t>
  </si>
  <si>
    <t>3.7.3</t>
  </si>
  <si>
    <t>3.7.4</t>
  </si>
  <si>
    <t>3.8</t>
  </si>
  <si>
    <t>3.8.1</t>
  </si>
  <si>
    <t>3.8.2</t>
  </si>
  <si>
    <t>3.8.3</t>
  </si>
  <si>
    <t>3.8.4</t>
  </si>
  <si>
    <t>3.8.5</t>
  </si>
  <si>
    <t>3.8.6</t>
  </si>
  <si>
    <t>3.8.7</t>
  </si>
  <si>
    <t>3.8.8</t>
  </si>
  <si>
    <t>3.8.9</t>
  </si>
  <si>
    <t>3.8.10</t>
  </si>
  <si>
    <t>3.8.11</t>
  </si>
  <si>
    <t>3.8.12</t>
  </si>
  <si>
    <t>3.8.13</t>
  </si>
  <si>
    <t>3.8.14</t>
  </si>
  <si>
    <t>3.8.15</t>
  </si>
  <si>
    <t>3.8.16</t>
  </si>
  <si>
    <t>3.8.17</t>
  </si>
  <si>
    <t>3.8.18</t>
  </si>
  <si>
    <t>3.8.19</t>
  </si>
  <si>
    <t>3.9</t>
  </si>
  <si>
    <t>3.9.1</t>
  </si>
  <si>
    <t>ART: 2620251678542</t>
  </si>
  <si>
    <t>Paredes e Laje</t>
  </si>
  <si>
    <t>CDHU Boletim-200 Nov/2025 sem desoneração / SINAPI 12-2025 - Sem Desoneração / SICRO 10-2025</t>
  </si>
  <si>
    <t>4.1</t>
  </si>
  <si>
    <t>5.1</t>
  </si>
  <si>
    <t>5.2</t>
  </si>
  <si>
    <t>4.2</t>
  </si>
  <si>
    <t>4.3</t>
  </si>
  <si>
    <t>4.4</t>
  </si>
  <si>
    <t>4.5</t>
  </si>
  <si>
    <t>4.6</t>
  </si>
  <si>
    <t>4.7</t>
  </si>
  <si>
    <t>4.8</t>
  </si>
  <si>
    <t>QUIOSQUES</t>
  </si>
  <si>
    <t>ESTRUTURA METÁLICA (COBERTURA QUIOESQUES E BANHEIROS)</t>
  </si>
  <si>
    <t>4.1.1</t>
  </si>
  <si>
    <t>4.1.2</t>
  </si>
  <si>
    <t>4.1.3</t>
  </si>
  <si>
    <t>4.1.4</t>
  </si>
  <si>
    <t>4.1.5</t>
  </si>
  <si>
    <t>4.1.6</t>
  </si>
  <si>
    <t>4.1.7</t>
  </si>
  <si>
    <t>4.1.8</t>
  </si>
  <si>
    <t>4.1.9</t>
  </si>
  <si>
    <t>4.1.10</t>
  </si>
  <si>
    <t>4.1.11</t>
  </si>
  <si>
    <t>4.1.12</t>
  </si>
  <si>
    <t>4.1.13</t>
  </si>
  <si>
    <t>4.1.14</t>
  </si>
  <si>
    <t>4.1.15</t>
  </si>
  <si>
    <t>4.2.1</t>
  </si>
  <si>
    <t>4.2.2</t>
  </si>
  <si>
    <t>4.2.3</t>
  </si>
  <si>
    <t>4.2.4</t>
  </si>
  <si>
    <t>4.2.5</t>
  </si>
  <si>
    <t>4.2.6</t>
  </si>
  <si>
    <t>4.2.7</t>
  </si>
  <si>
    <t>4.3.1</t>
  </si>
  <si>
    <t>4.3.2</t>
  </si>
  <si>
    <t>4.3.3</t>
  </si>
  <si>
    <t>4.3.4</t>
  </si>
  <si>
    <t>4.3.5</t>
  </si>
  <si>
    <t>4.3.6</t>
  </si>
  <si>
    <t>4.3.7</t>
  </si>
  <si>
    <t>4.3.8</t>
  </si>
  <si>
    <t>4.3.9</t>
  </si>
  <si>
    <t>4.3.10</t>
  </si>
  <si>
    <t>4.4.1</t>
  </si>
  <si>
    <t>4.4.2</t>
  </si>
  <si>
    <t>4.4.3</t>
  </si>
  <si>
    <t>4.4.4</t>
  </si>
  <si>
    <t>4.4.5</t>
  </si>
  <si>
    <t>4.4.6</t>
  </si>
  <si>
    <t>4.4.7</t>
  </si>
  <si>
    <t>4.5.1</t>
  </si>
  <si>
    <t>4.5.2</t>
  </si>
  <si>
    <t>4.6.1</t>
  </si>
  <si>
    <t>4.6.2</t>
  </si>
  <si>
    <t>4.6.3</t>
  </si>
  <si>
    <t>4.6.4</t>
  </si>
  <si>
    <t>4.6.5</t>
  </si>
  <si>
    <t>4.6.6</t>
  </si>
  <si>
    <t>4.6.7</t>
  </si>
  <si>
    <t>4.6.8</t>
  </si>
  <si>
    <t>4.6.9</t>
  </si>
  <si>
    <t>4.6.10</t>
  </si>
  <si>
    <t>4.6.11</t>
  </si>
  <si>
    <t>4.6.12</t>
  </si>
  <si>
    <t>4.6.13</t>
  </si>
  <si>
    <t>4.6.14</t>
  </si>
  <si>
    <t>4.6.15</t>
  </si>
  <si>
    <t>4.6.16</t>
  </si>
  <si>
    <t>4.6.17</t>
  </si>
  <si>
    <t>4.6.18</t>
  </si>
  <si>
    <t>4.6.19</t>
  </si>
  <si>
    <t>4.7.1</t>
  </si>
  <si>
    <t>4.7.2</t>
  </si>
  <si>
    <t>4.7.3</t>
  </si>
  <si>
    <t>4.7.4</t>
  </si>
  <si>
    <t>4.7.5</t>
  </si>
  <si>
    <t>4.7.6</t>
  </si>
  <si>
    <t>4.7.7</t>
  </si>
  <si>
    <t>4.7.8</t>
  </si>
  <si>
    <t>4.7.9</t>
  </si>
  <si>
    <t>4.8.1</t>
  </si>
  <si>
    <t>5.1.1</t>
  </si>
  <si>
    <t>5.1.2</t>
  </si>
  <si>
    <t>5.1.3</t>
  </si>
  <si>
    <t>5.1.4</t>
  </si>
  <si>
    <t>5.1.5</t>
  </si>
  <si>
    <t>5.1.6</t>
  </si>
  <si>
    <t>5.1.7</t>
  </si>
  <si>
    <t>5.1.8</t>
  </si>
  <si>
    <t>5.1.9</t>
  </si>
  <si>
    <t>5.1.10</t>
  </si>
  <si>
    <t>5.1.11</t>
  </si>
  <si>
    <t>5.1.12</t>
  </si>
  <si>
    <t>5.1.13</t>
  </si>
  <si>
    <t>5.1.14</t>
  </si>
  <si>
    <t>5.1.15</t>
  </si>
  <si>
    <t>5.1.16</t>
  </si>
  <si>
    <t>5.2.1</t>
  </si>
  <si>
    <t>5.2.2</t>
  </si>
  <si>
    <t>5.2.3</t>
  </si>
  <si>
    <t>5.2.4</t>
  </si>
  <si>
    <r>
      <t xml:space="preserve">Fornecimento e instalação de letras para o portal e de </t>
    </r>
    <r>
      <rPr>
        <i/>
        <sz val="12"/>
        <rFont val="Calibri"/>
        <family val="2"/>
      </rPr>
      <t>selfpoint</t>
    </r>
  </si>
  <si>
    <t>Fornecimento e instalação de escultura</t>
  </si>
  <si>
    <t>BACIA SANITÁRIA EM LOUÇA BRANCA PARA PCD SEM FURO FRONTAL, COM TUBO DE LIGAÇÃO CROMADO, SEM ASSENTO - FORNECIMENTO E INSTALAÇÃO. AF_02/2026_PS</t>
  </si>
  <si>
    <t>BDI</t>
  </si>
  <si>
    <t>CDHU Boletim-200 Nov/2025 sem desoneração / SINAPI 03-2026 - Sem Desoneração / SICRO 10-2025</t>
  </si>
  <si>
    <t>SOMENTE PREENCHER A COLUNA AMARELA, SEM FÓRMULAS</t>
  </si>
  <si>
    <t>LOGO DA EMPRESA</t>
  </si>
  <si>
    <t>PLANILHA ORÇAMENTÁRIA</t>
  </si>
  <si>
    <t>LOCAL, DATA</t>
  </si>
  <si>
    <t>SOMENTE PREENCHER AS CÉLULAS AMARELAS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</si>
</sst>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&quot;R$ &quot;* #,##0.00_);_(&quot;R$ &quot;* \(#,##0.00\);_(&quot;R$ &quot;* &quot;-&quot;??_);_(@_)"/>
    <numFmt numFmtId="166" formatCode="_(* #,##0.00_);_(* \(#,##0.00\);_(* &quot;-&quot;??_);_(@_)"/>
  </numFmts>
  <fonts count="4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Calibri"/>
      <family val="2"/>
    </font>
    <font>
      <b/>
      <sz val="12"/>
      <name val="Calibri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sz val="12"/>
      <name val="Calibri"/>
      <family val="1"/>
    </font>
    <font>
      <sz val="8"/>
      <name val="Times New Roman"/>
      <family val="1"/>
    </font>
    <font>
      <sz val="11"/>
      <name val="Arial"/>
      <family val="1"/>
    </font>
    <font>
      <sz val="12"/>
      <name val="Calibri"/>
      <family val="2"/>
    </font>
    <font>
      <sz val="12"/>
      <color rgb="FF44536A"/>
      <name val="Calibri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sz val="12"/>
      <name val="Arial"/>
      <family val="2"/>
    </font>
    <font>
      <b/>
      <sz val="24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2"/>
      <name val="Arial"/>
      <family val="2"/>
    </font>
    <font>
      <b/>
      <sz val="14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8"/>
      <color theme="1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36"/>
      <name val="Calibri"/>
      <family val="2"/>
    </font>
    <font>
      <b/>
      <sz val="12"/>
      <name val="Calibri"/>
      <family val="2"/>
      <scheme val="minor"/>
    </font>
    <font>
      <sz val="8"/>
      <name val="Times New Roman"/>
      <family val="1"/>
    </font>
    <font>
      <b/>
      <sz val="16"/>
      <color rgb="FF000000"/>
      <name val="Times New Roman"/>
      <family val="1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i/>
      <sz val="12"/>
      <name val="Calibri"/>
      <family val="2"/>
    </font>
    <font>
      <b/>
      <sz val="24"/>
      <color rgb="FF000000"/>
      <name val="Times New Roman"/>
      <family val="1"/>
    </font>
    <font>
      <b/>
      <sz val="16"/>
      <name val="Calibri"/>
      <family val="2"/>
    </font>
    <font>
      <b/>
      <sz val="2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C0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6">
    <xf numFmtId="0" fontId="0" fillId="0" borderId="0"/>
    <xf numFmtId="0" fontId="14" fillId="0" borderId="0"/>
    <xf numFmtId="4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7" fillId="0" borderId="0"/>
    <xf numFmtId="0" fontId="9" fillId="0" borderId="0"/>
    <xf numFmtId="165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" fillId="0" borderId="0"/>
    <xf numFmtId="0" fontId="34" fillId="0" borderId="0"/>
    <xf numFmtId="166" fontId="34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2" fillId="0" borderId="0"/>
    <xf numFmtId="0" fontId="1" fillId="0" borderId="0"/>
  </cellStyleXfs>
  <cellXfs count="158">
    <xf numFmtId="0" fontId="0" fillId="0" borderId="0" xfId="0" applyAlignment="1">
      <alignment horizontal="left" vertical="top"/>
    </xf>
    <xf numFmtId="0" fontId="5" fillId="0" borderId="1" xfId="0" applyFont="1" applyBorder="1" applyAlignment="1">
      <alignment horizontal="right" wrapText="1" indent="1"/>
    </xf>
    <xf numFmtId="0" fontId="5" fillId="0" borderId="2" xfId="0" applyFont="1" applyBorder="1" applyAlignment="1">
      <alignment horizontal="right" wrapText="1" indent="1"/>
    </xf>
    <xf numFmtId="9" fontId="6" fillId="0" borderId="3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/>
    </xf>
    <xf numFmtId="0" fontId="8" fillId="0" borderId="2" xfId="0" applyFont="1" applyBorder="1" applyAlignment="1">
      <alignment horizontal="left" wrapText="1"/>
    </xf>
    <xf numFmtId="0" fontId="9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top" wrapText="1"/>
    </xf>
    <xf numFmtId="0" fontId="5" fillId="2" borderId="6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19" fillId="0" borderId="0" xfId="4" applyFont="1" applyAlignment="1">
      <alignment horizontal="center" vertical="center"/>
    </xf>
    <xf numFmtId="0" fontId="19" fillId="0" borderId="0" xfId="4" applyFont="1"/>
    <xf numFmtId="0" fontId="21" fillId="0" borderId="0" xfId="4" applyFont="1" applyAlignment="1">
      <alignment horizontal="center" vertical="center"/>
    </xf>
    <xf numFmtId="0" fontId="21" fillId="0" borderId="0" xfId="4" applyFont="1"/>
    <xf numFmtId="0" fontId="23" fillId="0" borderId="0" xfId="4" applyFont="1" applyAlignment="1">
      <alignment horizontal="center" vertical="center"/>
    </xf>
    <xf numFmtId="0" fontId="24" fillId="0" borderId="2" xfId="0" applyFont="1" applyBorder="1" applyAlignment="1">
      <alignment horizontal="right" wrapText="1" indent="1"/>
    </xf>
    <xf numFmtId="0" fontId="25" fillId="0" borderId="2" xfId="0" applyFont="1" applyBorder="1" applyAlignment="1">
      <alignment horizontal="left" wrapText="1"/>
    </xf>
    <xf numFmtId="0" fontId="25" fillId="0" borderId="2" xfId="0" applyFont="1" applyBorder="1" applyAlignment="1">
      <alignment horizontal="left" vertical="top" wrapText="1"/>
    </xf>
    <xf numFmtId="0" fontId="26" fillId="0" borderId="2" xfId="0" applyFont="1" applyBorder="1" applyAlignment="1">
      <alignment horizontal="left" vertical="top" wrapText="1"/>
    </xf>
    <xf numFmtId="14" fontId="24" fillId="0" borderId="2" xfId="0" applyNumberFormat="1" applyFont="1" applyBorder="1" applyAlignment="1">
      <alignment horizontal="center" vertical="center" wrapText="1"/>
    </xf>
    <xf numFmtId="10" fontId="24" fillId="0" borderId="2" xfId="3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2" fillId="7" borderId="5" xfId="4" applyFont="1" applyFill="1" applyBorder="1" applyAlignment="1">
      <alignment horizontal="center" vertical="center"/>
    </xf>
    <xf numFmtId="44" fontId="22" fillId="8" borderId="5" xfId="2" applyFont="1" applyFill="1" applyBorder="1" applyAlignment="1">
      <alignment horizontal="center" vertical="center"/>
    </xf>
    <xf numFmtId="44" fontId="21" fillId="0" borderId="5" xfId="2" applyFont="1" applyFill="1" applyBorder="1" applyAlignment="1">
      <alignment horizontal="center" vertical="center"/>
    </xf>
    <xf numFmtId="9" fontId="22" fillId="0" borderId="5" xfId="4" applyNumberFormat="1" applyFont="1" applyBorder="1" applyAlignment="1">
      <alignment horizontal="center" vertical="center"/>
    </xf>
    <xf numFmtId="0" fontId="19" fillId="0" borderId="12" xfId="4" applyFont="1" applyBorder="1"/>
    <xf numFmtId="0" fontId="19" fillId="0" borderId="0" xfId="4" applyFont="1" applyAlignment="1">
      <alignment horizontal="left"/>
    </xf>
    <xf numFmtId="4" fontId="15" fillId="0" borderId="5" xfId="0" applyNumberFormat="1" applyFont="1" applyBorder="1" applyAlignment="1">
      <alignment horizontal="center" vertical="center" wrapText="1"/>
    </xf>
    <xf numFmtId="4" fontId="15" fillId="0" borderId="5" xfId="0" applyNumberFormat="1" applyFont="1" applyBorder="1" applyAlignment="1">
      <alignment horizontal="left" vertical="center" wrapText="1"/>
    </xf>
    <xf numFmtId="9" fontId="6" fillId="0" borderId="3" xfId="0" applyNumberFormat="1" applyFont="1" applyBorder="1" applyAlignment="1">
      <alignment horizontal="right" vertical="center" shrinkToFit="1"/>
    </xf>
    <xf numFmtId="0" fontId="0" fillId="0" borderId="0" xfId="0" applyAlignment="1">
      <alignment horizontal="right" vertical="top"/>
    </xf>
    <xf numFmtId="0" fontId="28" fillId="0" borderId="0" xfId="0" applyFont="1" applyAlignment="1">
      <alignment horizontal="left" vertical="top"/>
    </xf>
    <xf numFmtId="4" fontId="12" fillId="0" borderId="5" xfId="0" applyNumberFormat="1" applyFont="1" applyBorder="1" applyAlignment="1">
      <alignment horizontal="center" vertical="center" wrapText="1"/>
    </xf>
    <xf numFmtId="3" fontId="5" fillId="3" borderId="5" xfId="0" applyNumberFormat="1" applyFont="1" applyFill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left" vertical="center" wrapText="1"/>
    </xf>
    <xf numFmtId="4" fontId="7" fillId="3" borderId="5" xfId="0" applyNumberFormat="1" applyFont="1" applyFill="1" applyBorder="1" applyAlignment="1">
      <alignment vertical="center" wrapText="1"/>
    </xf>
    <xf numFmtId="4" fontId="5" fillId="3" borderId="5" xfId="0" applyNumberFormat="1" applyFont="1" applyFill="1" applyBorder="1" applyAlignment="1">
      <alignment horizontal="center" vertical="center" wrapText="1"/>
    </xf>
    <xf numFmtId="4" fontId="6" fillId="3" borderId="5" xfId="0" applyNumberFormat="1" applyFont="1" applyFill="1" applyBorder="1" applyAlignment="1">
      <alignment horizontal="right" vertical="center" shrinkToFit="1"/>
    </xf>
    <xf numFmtId="10" fontId="5" fillId="0" borderId="2" xfId="3" applyNumberFormat="1" applyFont="1" applyBorder="1" applyAlignment="1">
      <alignment horizontal="center" vertical="top" wrapText="1"/>
    </xf>
    <xf numFmtId="3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44" fontId="31" fillId="4" borderId="5" xfId="2" applyFont="1" applyFill="1" applyBorder="1" applyAlignment="1">
      <alignment horizontal="right" vertical="top"/>
    </xf>
    <xf numFmtId="44" fontId="31" fillId="4" borderId="4" xfId="2" applyFont="1" applyFill="1" applyBorder="1" applyAlignment="1">
      <alignment horizontal="right" vertical="top"/>
    </xf>
    <xf numFmtId="44" fontId="31" fillId="5" borderId="5" xfId="2" applyFont="1" applyFill="1" applyBorder="1" applyAlignment="1">
      <alignment horizontal="right" vertical="top"/>
    </xf>
    <xf numFmtId="44" fontId="19" fillId="0" borderId="0" xfId="4" applyNumberFormat="1" applyFont="1"/>
    <xf numFmtId="4" fontId="15" fillId="0" borderId="13" xfId="0" applyNumberFormat="1" applyFont="1" applyBorder="1" applyAlignment="1">
      <alignment horizontal="left" vertical="center" wrapText="1"/>
    </xf>
    <xf numFmtId="0" fontId="33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" fontId="12" fillId="0" borderId="5" xfId="0" applyNumberFormat="1" applyFont="1" applyBorder="1" applyAlignment="1">
      <alignment horizontal="left" vertical="center" wrapText="1"/>
    </xf>
    <xf numFmtId="4" fontId="16" fillId="9" borderId="5" xfId="0" applyNumberFormat="1" applyFont="1" applyFill="1" applyBorder="1" applyAlignment="1">
      <alignment horizontal="right" vertical="center" shrinkToFit="1"/>
    </xf>
    <xf numFmtId="0" fontId="8" fillId="0" borderId="2" xfId="0" applyFont="1" applyBorder="1" applyAlignment="1">
      <alignment horizontal="left" vertical="top"/>
    </xf>
    <xf numFmtId="49" fontId="15" fillId="0" borderId="5" xfId="0" applyNumberFormat="1" applyFont="1" applyBorder="1" applyAlignment="1">
      <alignment horizontal="center" vertical="center" wrapText="1"/>
    </xf>
    <xf numFmtId="0" fontId="8" fillId="0" borderId="17" xfId="0" applyFont="1" applyBorder="1" applyAlignment="1">
      <alignment horizontal="left" vertical="top" wrapText="1"/>
    </xf>
    <xf numFmtId="14" fontId="5" fillId="0" borderId="17" xfId="0" applyNumberFormat="1" applyFont="1" applyBorder="1" applyAlignment="1">
      <alignment horizontal="center" vertical="center" wrapText="1"/>
    </xf>
    <xf numFmtId="9" fontId="6" fillId="0" borderId="9" xfId="0" applyNumberFormat="1" applyFont="1" applyBorder="1" applyAlignment="1">
      <alignment horizontal="right" vertical="center" shrinkToFit="1"/>
    </xf>
    <xf numFmtId="4" fontId="15" fillId="0" borderId="5" xfId="0" applyNumberFormat="1" applyFont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" fontId="8" fillId="3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10" fillId="0" borderId="17" xfId="0" applyNumberFormat="1" applyFont="1" applyBorder="1" applyAlignment="1">
      <alignment horizontal="center" vertical="top" wrapText="1"/>
    </xf>
    <xf numFmtId="4" fontId="10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16" fillId="0" borderId="5" xfId="0" applyNumberFormat="1" applyFont="1" applyBorder="1" applyAlignment="1">
      <alignment horizontal="center" vertical="center" shrinkToFit="1"/>
    </xf>
    <xf numFmtId="0" fontId="8" fillId="4" borderId="5" xfId="0" applyFont="1" applyFill="1" applyBorder="1" applyAlignment="1">
      <alignment horizontal="center" wrapText="1"/>
    </xf>
    <xf numFmtId="0" fontId="8" fillId="5" borderId="7" xfId="0" applyFont="1" applyFill="1" applyBorder="1" applyAlignment="1">
      <alignment horizontal="center" wrapText="1"/>
    </xf>
    <xf numFmtId="0" fontId="8" fillId="4" borderId="4" xfId="0" applyFont="1" applyFill="1" applyBorder="1" applyAlignment="1">
      <alignment horizontal="center" wrapText="1"/>
    </xf>
    <xf numFmtId="4" fontId="0" fillId="0" borderId="0" xfId="0" applyNumberFormat="1" applyAlignment="1">
      <alignment horizontal="center" vertical="top"/>
    </xf>
    <xf numFmtId="49" fontId="15" fillId="0" borderId="13" xfId="0" applyNumberFormat="1" applyFont="1" applyBorder="1" applyAlignment="1">
      <alignment horizontal="center" vertical="center" wrapText="1"/>
    </xf>
    <xf numFmtId="4" fontId="7" fillId="3" borderId="13" xfId="0" applyNumberFormat="1" applyFont="1" applyFill="1" applyBorder="1" applyAlignment="1">
      <alignment vertical="center" wrapText="1"/>
    </xf>
    <xf numFmtId="4" fontId="5" fillId="3" borderId="13" xfId="0" applyNumberFormat="1" applyFont="1" applyFill="1" applyBorder="1" applyAlignment="1">
      <alignment horizontal="center" vertical="center" wrapText="1"/>
    </xf>
    <xf numFmtId="4" fontId="8" fillId="3" borderId="13" xfId="0" applyNumberFormat="1" applyFont="1" applyFill="1" applyBorder="1" applyAlignment="1">
      <alignment horizontal="center" vertical="center" wrapText="1"/>
    </xf>
    <xf numFmtId="4" fontId="6" fillId="3" borderId="13" xfId="0" applyNumberFormat="1" applyFont="1" applyFill="1" applyBorder="1" applyAlignment="1">
      <alignment horizontal="right" vertical="center" shrinkToFit="1"/>
    </xf>
    <xf numFmtId="4" fontId="5" fillId="3" borderId="8" xfId="0" applyNumberFormat="1" applyFont="1" applyFill="1" applyBorder="1" applyAlignment="1">
      <alignment horizontal="center" vertical="center" wrapText="1"/>
    </xf>
    <xf numFmtId="4" fontId="12" fillId="0" borderId="8" xfId="0" applyNumberFormat="1" applyFont="1" applyBorder="1" applyAlignment="1">
      <alignment horizontal="left" vertical="center" wrapText="1"/>
    </xf>
    <xf numFmtId="4" fontId="12" fillId="0" borderId="21" xfId="0" applyNumberFormat="1" applyFont="1" applyBorder="1" applyAlignment="1">
      <alignment horizontal="center" vertical="center" wrapText="1"/>
    </xf>
    <xf numFmtId="4" fontId="15" fillId="0" borderId="28" xfId="0" applyNumberFormat="1" applyFont="1" applyBorder="1" applyAlignment="1">
      <alignment horizontal="center" vertical="center" shrinkToFit="1"/>
    </xf>
    <xf numFmtId="3" fontId="5" fillId="10" borderId="5" xfId="0" applyNumberFormat="1" applyFont="1" applyFill="1" applyBorder="1" applyAlignment="1">
      <alignment horizontal="center" vertical="center" wrapText="1"/>
    </xf>
    <xf numFmtId="4" fontId="8" fillId="10" borderId="5" xfId="0" applyNumberFormat="1" applyFont="1" applyFill="1" applyBorder="1" applyAlignment="1">
      <alignment horizontal="left" vertical="center" wrapText="1"/>
    </xf>
    <xf numFmtId="4" fontId="7" fillId="10" borderId="5" xfId="0" applyNumberFormat="1" applyFont="1" applyFill="1" applyBorder="1" applyAlignment="1">
      <alignment vertical="center" wrapText="1"/>
    </xf>
    <xf numFmtId="4" fontId="5" fillId="10" borderId="5" xfId="0" applyNumberFormat="1" applyFont="1" applyFill="1" applyBorder="1" applyAlignment="1">
      <alignment horizontal="center" vertical="center" wrapText="1"/>
    </xf>
    <xf numFmtId="4" fontId="8" fillId="10" borderId="5" xfId="0" applyNumberFormat="1" applyFont="1" applyFill="1" applyBorder="1" applyAlignment="1">
      <alignment horizontal="center" vertical="center" wrapText="1"/>
    </xf>
    <xf numFmtId="4" fontId="6" fillId="10" borderId="5" xfId="0" applyNumberFormat="1" applyFont="1" applyFill="1" applyBorder="1" applyAlignment="1">
      <alignment horizontal="right" vertical="center" shrinkToFit="1"/>
    </xf>
    <xf numFmtId="0" fontId="7" fillId="10" borderId="5" xfId="0" applyFont="1" applyFill="1" applyBorder="1" applyAlignment="1">
      <alignment horizontal="center" vertical="top" wrapText="1"/>
    </xf>
    <xf numFmtId="0" fontId="29" fillId="10" borderId="5" xfId="0" applyFont="1" applyFill="1" applyBorder="1" applyAlignment="1">
      <alignment horizontal="left" wrapText="1"/>
    </xf>
    <xf numFmtId="0" fontId="29" fillId="10" borderId="5" xfId="0" applyFont="1" applyFill="1" applyBorder="1" applyAlignment="1">
      <alignment horizontal="center" wrapText="1"/>
    </xf>
    <xf numFmtId="4" fontId="29" fillId="10" borderId="5" xfId="0" applyNumberFormat="1" applyFont="1" applyFill="1" applyBorder="1" applyAlignment="1">
      <alignment horizontal="center" wrapText="1"/>
    </xf>
    <xf numFmtId="4" fontId="5" fillId="10" borderId="5" xfId="0" applyNumberFormat="1" applyFont="1" applyFill="1" applyBorder="1" applyAlignment="1">
      <alignment horizontal="right" vertical="top" shrinkToFit="1"/>
    </xf>
    <xf numFmtId="4" fontId="12" fillId="0" borderId="17" xfId="0" applyNumberFormat="1" applyFont="1" applyBorder="1" applyAlignment="1">
      <alignment horizontal="left" vertical="center" wrapText="1"/>
    </xf>
    <xf numFmtId="4" fontId="12" fillId="0" borderId="5" xfId="0" applyNumberFormat="1" applyFont="1" applyBorder="1" applyAlignment="1">
      <alignment horizontal="left" vertical="center"/>
    </xf>
    <xf numFmtId="4" fontId="15" fillId="0" borderId="8" xfId="0" applyNumberFormat="1" applyFont="1" applyBorder="1" applyAlignment="1">
      <alignment horizontal="left" vertical="center" wrapText="1"/>
    </xf>
    <xf numFmtId="4" fontId="12" fillId="0" borderId="13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left"/>
    </xf>
    <xf numFmtId="17" fontId="22" fillId="7" borderId="5" xfId="4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top" wrapText="1"/>
    </xf>
    <xf numFmtId="0" fontId="8" fillId="0" borderId="0" xfId="0" applyFont="1" applyAlignment="1">
      <alignment horizontal="center" wrapText="1"/>
    </xf>
    <xf numFmtId="44" fontId="31" fillId="0" borderId="0" xfId="2" applyFont="1" applyFill="1" applyBorder="1" applyAlignment="1">
      <alignment horizontal="right" vertical="top"/>
    </xf>
    <xf numFmtId="0" fontId="15" fillId="0" borderId="13" xfId="0" applyFont="1" applyBorder="1" applyAlignment="1">
      <alignment horizontal="center" vertical="center" wrapText="1"/>
    </xf>
    <xf numFmtId="0" fontId="21" fillId="8" borderId="8" xfId="4" applyFont="1" applyFill="1" applyBorder="1" applyAlignment="1">
      <alignment horizontal="center" vertical="center"/>
    </xf>
    <xf numFmtId="0" fontId="21" fillId="8" borderId="13" xfId="4" applyFont="1" applyFill="1" applyBorder="1" applyAlignment="1">
      <alignment horizontal="center" vertical="center"/>
    </xf>
    <xf numFmtId="0" fontId="22" fillId="0" borderId="8" xfId="4" applyFont="1" applyBorder="1" applyAlignment="1">
      <alignment horizontal="center" vertical="center" wrapText="1"/>
    </xf>
    <xf numFmtId="0" fontId="22" fillId="0" borderId="13" xfId="4" applyFont="1" applyBorder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20" fillId="6" borderId="14" xfId="4" applyFont="1" applyFill="1" applyBorder="1" applyAlignment="1">
      <alignment horizontal="center" vertical="center"/>
    </xf>
    <xf numFmtId="0" fontId="20" fillId="6" borderId="15" xfId="4" applyFont="1" applyFill="1" applyBorder="1" applyAlignment="1">
      <alignment horizontal="center" vertical="center"/>
    </xf>
    <xf numFmtId="0" fontId="20" fillId="6" borderId="16" xfId="4" applyFont="1" applyFill="1" applyBorder="1" applyAlignment="1">
      <alignment horizontal="center" vertical="center"/>
    </xf>
    <xf numFmtId="0" fontId="22" fillId="8" borderId="5" xfId="4" applyFont="1" applyFill="1" applyBorder="1" applyAlignment="1">
      <alignment horizontal="right" vertical="center"/>
    </xf>
    <xf numFmtId="0" fontId="27" fillId="0" borderId="0" xfId="4" applyFont="1" applyAlignment="1">
      <alignment horizontal="center" vertical="center"/>
    </xf>
    <xf numFmtId="0" fontId="22" fillId="0" borderId="8" xfId="4" applyFont="1" applyBorder="1" applyAlignment="1">
      <alignment horizontal="center" vertical="center"/>
    </xf>
    <xf numFmtId="0" fontId="22" fillId="0" borderId="13" xfId="4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horizontal="right" vertical="top" wrapText="1"/>
    </xf>
    <xf numFmtId="0" fontId="5" fillId="4" borderId="3" xfId="0" applyFont="1" applyFill="1" applyBorder="1" applyAlignment="1">
      <alignment horizontal="right" vertical="top" wrapText="1"/>
    </xf>
    <xf numFmtId="0" fontId="30" fillId="0" borderId="1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7" fillId="4" borderId="5" xfId="0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right" vertical="top" wrapText="1"/>
    </xf>
    <xf numFmtId="0" fontId="7" fillId="5" borderId="10" xfId="0" applyFont="1" applyFill="1" applyBorder="1" applyAlignment="1">
      <alignment horizontal="right" vertical="top" wrapText="1"/>
    </xf>
    <xf numFmtId="0" fontId="5" fillId="5" borderId="17" xfId="0" applyFont="1" applyFill="1" applyBorder="1" applyAlignment="1">
      <alignment horizontal="right" vertical="top" wrapText="1"/>
    </xf>
    <xf numFmtId="0" fontId="5" fillId="5" borderId="9" xfId="0" applyFont="1" applyFill="1" applyBorder="1" applyAlignment="1">
      <alignment horizontal="right" vertical="top" wrapText="1"/>
    </xf>
    <xf numFmtId="0" fontId="37" fillId="3" borderId="11" xfId="0" applyFont="1" applyFill="1" applyBorder="1" applyAlignment="1">
      <alignment horizontal="center" vertical="center" wrapText="1"/>
    </xf>
    <xf numFmtId="0" fontId="37" fillId="3" borderId="18" xfId="0" applyFont="1" applyFill="1" applyBorder="1" applyAlignment="1">
      <alignment horizontal="center" vertical="center" wrapText="1"/>
    </xf>
    <xf numFmtId="0" fontId="37" fillId="3" borderId="19" xfId="0" applyFont="1" applyFill="1" applyBorder="1" applyAlignment="1">
      <alignment horizontal="center" vertical="center" wrapText="1"/>
    </xf>
    <xf numFmtId="0" fontId="38" fillId="8" borderId="1" xfId="0" applyFont="1" applyFill="1" applyBorder="1" applyAlignment="1">
      <alignment horizontal="center" wrapText="1"/>
    </xf>
    <xf numFmtId="0" fontId="38" fillId="8" borderId="2" xfId="0" applyFont="1" applyFill="1" applyBorder="1" applyAlignment="1">
      <alignment horizontal="center" wrapText="1"/>
    </xf>
    <xf numFmtId="0" fontId="38" fillId="8" borderId="3" xfId="0" applyFont="1" applyFill="1" applyBorder="1" applyAlignment="1">
      <alignment horizontal="center" wrapText="1"/>
    </xf>
    <xf numFmtId="4" fontId="16" fillId="3" borderId="5" xfId="0" applyNumberFormat="1" applyFont="1" applyFill="1" applyBorder="1" applyAlignment="1">
      <alignment horizontal="center" vertical="center" shrinkToFit="1"/>
    </xf>
    <xf numFmtId="4" fontId="5" fillId="3" borderId="6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right" wrapText="1" indent="1"/>
    </xf>
    <xf numFmtId="0" fontId="24" fillId="0" borderId="17" xfId="0" applyFont="1" applyBorder="1" applyAlignment="1">
      <alignment horizontal="right" wrapText="1" indent="1"/>
    </xf>
    <xf numFmtId="0" fontId="8" fillId="0" borderId="17" xfId="0" applyFont="1" applyBorder="1" applyAlignment="1">
      <alignment horizontal="left"/>
    </xf>
    <xf numFmtId="0" fontId="39" fillId="0" borderId="22" xfId="4" applyFont="1" applyBorder="1" applyAlignment="1">
      <alignment horizontal="center" vertical="center"/>
    </xf>
    <xf numFmtId="0" fontId="39" fillId="0" borderId="20" xfId="4" applyFont="1" applyBorder="1" applyAlignment="1">
      <alignment horizontal="center" vertical="center"/>
    </xf>
    <xf numFmtId="0" fontId="39" fillId="0" borderId="23" xfId="4" applyFont="1" applyBorder="1" applyAlignment="1">
      <alignment horizontal="center" vertical="center"/>
    </xf>
    <xf numFmtId="0" fontId="39" fillId="0" borderId="24" xfId="4" applyFont="1" applyBorder="1" applyAlignment="1">
      <alignment horizontal="center" vertical="center"/>
    </xf>
    <xf numFmtId="0" fontId="39" fillId="0" borderId="0" xfId="4" applyFont="1" applyBorder="1" applyAlignment="1">
      <alignment horizontal="center" vertical="center"/>
    </xf>
    <xf numFmtId="0" fontId="39" fillId="0" borderId="25" xfId="4" applyFont="1" applyBorder="1" applyAlignment="1">
      <alignment horizontal="center" vertical="center"/>
    </xf>
    <xf numFmtId="0" fontId="39" fillId="0" borderId="26" xfId="4" applyFont="1" applyBorder="1" applyAlignment="1">
      <alignment horizontal="center" vertical="center"/>
    </xf>
    <xf numFmtId="0" fontId="39" fillId="0" borderId="12" xfId="4" applyFont="1" applyBorder="1" applyAlignment="1">
      <alignment horizontal="center" vertical="center"/>
    </xf>
    <xf numFmtId="0" fontId="39" fillId="0" borderId="27" xfId="4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0" fontId="37" fillId="3" borderId="20" xfId="0" applyFont="1" applyFill="1" applyBorder="1" applyAlignment="1">
      <alignment horizontal="center" vertical="center" wrapText="1"/>
    </xf>
    <xf numFmtId="0" fontId="37" fillId="3" borderId="0" xfId="0" applyFont="1" applyFill="1" applyBorder="1" applyAlignment="1">
      <alignment horizontal="center" vertical="center" wrapText="1"/>
    </xf>
    <xf numFmtId="0" fontId="26" fillId="0" borderId="17" xfId="0" applyFont="1" applyBorder="1" applyAlignment="1">
      <alignment horizontal="left" vertical="top" wrapText="1"/>
    </xf>
    <xf numFmtId="0" fontId="37" fillId="3" borderId="22" xfId="0" applyFont="1" applyFill="1" applyBorder="1" applyAlignment="1">
      <alignment horizontal="center" vertical="center" wrapText="1"/>
    </xf>
    <xf numFmtId="0" fontId="37" fillId="3" borderId="23" xfId="0" applyFont="1" applyFill="1" applyBorder="1" applyAlignment="1">
      <alignment horizontal="center" vertical="center" wrapText="1"/>
    </xf>
    <xf numFmtId="0" fontId="37" fillId="3" borderId="24" xfId="0" applyFont="1" applyFill="1" applyBorder="1" applyAlignment="1">
      <alignment horizontal="center" vertical="center" wrapText="1"/>
    </xf>
    <xf numFmtId="0" fontId="37" fillId="3" borderId="25" xfId="0" applyFont="1" applyFill="1" applyBorder="1" applyAlignment="1">
      <alignment horizontal="center" vertical="center" wrapText="1"/>
    </xf>
    <xf numFmtId="0" fontId="37" fillId="3" borderId="26" xfId="0" applyFont="1" applyFill="1" applyBorder="1" applyAlignment="1">
      <alignment horizontal="center" vertical="center" wrapText="1"/>
    </xf>
    <xf numFmtId="0" fontId="37" fillId="3" borderId="12" xfId="0" applyFont="1" applyFill="1" applyBorder="1" applyAlignment="1">
      <alignment horizontal="center" vertical="center" wrapText="1"/>
    </xf>
    <xf numFmtId="0" fontId="37" fillId="3" borderId="27" xfId="0" applyFont="1" applyFill="1" applyBorder="1" applyAlignment="1">
      <alignment horizontal="center" vertical="center" wrapText="1"/>
    </xf>
    <xf numFmtId="44" fontId="21" fillId="3" borderId="5" xfId="2" applyFont="1" applyFill="1" applyBorder="1" applyAlignment="1">
      <alignment horizontal="center" vertical="center"/>
    </xf>
    <xf numFmtId="9" fontId="21" fillId="3" borderId="5" xfId="3" applyFont="1" applyFill="1" applyBorder="1" applyAlignment="1">
      <alignment horizontal="center" vertical="center"/>
    </xf>
  </cellXfs>
  <cellStyles count="16">
    <cellStyle name="Hiperlink 2" xfId="12" xr:uid="{E7B34F1F-ADBA-466F-BB33-60AE3F8EB532}"/>
    <cellStyle name="Moeda" xfId="2" builtinId="4"/>
    <cellStyle name="Moeda 2" xfId="6" xr:uid="{1C7ABD44-9254-41C3-B143-21352EFE713B}"/>
    <cellStyle name="Normal" xfId="0" builtinId="0"/>
    <cellStyle name="Normal 2" xfId="1" xr:uid="{5D0B8E02-941E-4931-8B5E-9F3D8042C76E}"/>
    <cellStyle name="Normal 2 2" xfId="10" xr:uid="{70D48BFB-A10B-487A-AC63-6426EE93E709}"/>
    <cellStyle name="Normal 3" xfId="4" xr:uid="{C74AD757-FF96-42A9-83EB-3746C80849AB}"/>
    <cellStyle name="Normal 4" xfId="5" xr:uid="{1E234997-18C4-427E-8D16-A426F71990E9}"/>
    <cellStyle name="Normal 5" xfId="9" xr:uid="{FCA07A7A-F6E7-4508-9294-E3DF536E1092}"/>
    <cellStyle name="Normal 6" xfId="13" xr:uid="{C4ED8F4A-BBEF-4D25-8CDE-EE1C3B234E19}"/>
    <cellStyle name="Normal 7" xfId="14" xr:uid="{026E416A-D377-43A0-8E34-96EEF9CE7823}"/>
    <cellStyle name="Normal 8" xfId="15" xr:uid="{96B42E34-848B-4E11-969D-F11C9E9CDCD5}"/>
    <cellStyle name="Porcentagem" xfId="3" builtinId="5"/>
    <cellStyle name="Vírgula 2" xfId="7" xr:uid="{37BEB97D-3B51-4B81-9A32-4E8F70CEFB9C}"/>
    <cellStyle name="Vírgula 2 2" xfId="11" xr:uid="{83B3E638-C3C8-411E-A957-509738869964}"/>
    <cellStyle name="Vírgula 3" xfId="8" xr:uid="{691C09EC-34CD-4F6D-B3DA-6035759F8DBB}"/>
  </cellStyles>
  <dxfs count="0"/>
  <tableStyles count="0" defaultTableStyle="TableStyleMedium9" defaultPivotStyle="PivotStyleLight16"/>
  <colors>
    <mruColors>
      <color rgb="FFDDF2FF"/>
      <color rgb="FFFFFFC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521608</xdr:colOff>
      <xdr:row>0</xdr:row>
      <xdr:rowOff>229052</xdr:rowOff>
    </xdr:from>
    <xdr:to>
      <xdr:col>7</xdr:col>
      <xdr:colOff>428625</xdr:colOff>
      <xdr:row>3</xdr:row>
      <xdr:rowOff>378732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1483" y="229052"/>
          <a:ext cx="6463392" cy="1245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2169582</xdr:colOff>
      <xdr:row>0</xdr:row>
      <xdr:rowOff>121708</xdr:rowOff>
    </xdr:from>
    <xdr:to>
      <xdr:col>3</xdr:col>
      <xdr:colOff>8112742</xdr:colOff>
      <xdr:row>0</xdr:row>
      <xdr:rowOff>1234738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00082" y="121708"/>
          <a:ext cx="5943160" cy="1113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MP%20OBRAS\Desktop\PREFEITURA\CONVENIOS\Rua%20Louren&#231;o%20Jose%20Pereira\2016\2&#186;%20Semestre\CAIXA%20ECONOMICA%20-%20EMENDA%20FEDERAL\QC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QCI"/>
      <sheetName val="CRONO"/>
      <sheetName val="RRE"/>
      <sheetName val="Ofício"/>
      <sheetName val="Listas"/>
    </sheetNames>
    <sheetDataSet>
      <sheetData sheetId="0"/>
      <sheetData sheetId="1">
        <row r="8">
          <cell r="Z8" t="str">
            <v>Lote 1</v>
          </cell>
        </row>
        <row r="9">
          <cell r="Z9" t="str">
            <v>Adm. Direta</v>
          </cell>
        </row>
        <row r="10">
          <cell r="Z10" t="str">
            <v>Lote 2</v>
          </cell>
        </row>
        <row r="11">
          <cell r="Z11" t="str">
            <v>Lote 3</v>
          </cell>
        </row>
        <row r="12">
          <cell r="Z12" t="str">
            <v>Lote 4</v>
          </cell>
        </row>
        <row r="13">
          <cell r="Z13" t="str">
            <v>Lote 5</v>
          </cell>
        </row>
        <row r="14">
          <cell r="Z14" t="str">
            <v>Lote 6</v>
          </cell>
        </row>
        <row r="15">
          <cell r="Z15" t="str">
            <v>Lote 7</v>
          </cell>
        </row>
        <row r="16">
          <cell r="Z16" t="str">
            <v>Lote 8</v>
          </cell>
        </row>
        <row r="17">
          <cell r="Z17" t="str">
            <v>Lote 9</v>
          </cell>
        </row>
      </sheetData>
      <sheetData sheetId="2"/>
      <sheetData sheetId="3"/>
      <sheetData sheetId="4"/>
      <sheetData sheetId="5">
        <row r="2">
          <cell r="A2" t="str">
            <v>GIGOVs</v>
          </cell>
          <cell r="B2" t="str">
            <v>Itens de Investimento</v>
          </cell>
          <cell r="C2" t="str">
            <v>Unidades habitacionais</v>
          </cell>
          <cell r="D2">
            <v>3</v>
          </cell>
          <cell r="E2" t="str">
            <v>Equipamentos comunitários</v>
          </cell>
          <cell r="F2">
            <v>6</v>
          </cell>
          <cell r="G2" t="str">
            <v>Pavimentação</v>
          </cell>
          <cell r="H2">
            <v>6</v>
          </cell>
          <cell r="I2" t="str">
            <v xml:space="preserve">Drenagem </v>
          </cell>
          <cell r="J2">
            <v>5</v>
          </cell>
          <cell r="K2" t="str">
            <v>Abastecimento de água</v>
          </cell>
          <cell r="L2">
            <v>11</v>
          </cell>
          <cell r="M2" t="str">
            <v>Esgotamento sanitário</v>
          </cell>
          <cell r="N2">
            <v>8</v>
          </cell>
          <cell r="O2" t="str">
            <v>Energia elétrica e iluminação pública</v>
          </cell>
          <cell r="P2">
            <v>4</v>
          </cell>
          <cell r="Q2" t="str">
            <v>Coleta e tratamento de resíduos sólidos</v>
          </cell>
          <cell r="R2">
            <v>6</v>
          </cell>
          <cell r="S2" t="str">
            <v xml:space="preserve">Contenção e estabilização de encostas </v>
          </cell>
          <cell r="T2">
            <v>2</v>
          </cell>
          <cell r="U2" t="str">
            <v>Regularização fundiária</v>
          </cell>
          <cell r="V2">
            <v>2</v>
          </cell>
          <cell r="W2" t="str">
            <v>Aquisição de terreno</v>
          </cell>
          <cell r="Y2" t="str">
            <v>Aquisição de equipamentos e insumos</v>
          </cell>
          <cell r="Z2">
            <v>1</v>
          </cell>
          <cell r="AA2" t="str">
            <v>Elaboração de estudos e projetos</v>
          </cell>
          <cell r="AB2">
            <v>1</v>
          </cell>
          <cell r="AC2" t="str">
            <v>Instrumentos e ações em planejamento e gestão pública</v>
          </cell>
          <cell r="AD2">
            <v>1</v>
          </cell>
          <cell r="AE2" t="str">
            <v>Ações complementares às obras</v>
          </cell>
          <cell r="AF2">
            <v>3</v>
          </cell>
          <cell r="AG2" t="str">
            <v>Gerenciamento</v>
          </cell>
          <cell r="AH2">
            <v>1</v>
          </cell>
          <cell r="AI2" t="str">
            <v>Trabalho social</v>
          </cell>
          <cell r="AJ2">
            <v>4</v>
          </cell>
        </row>
        <row r="3">
          <cell r="B3" t="str">
            <v>Unidades habitacionais</v>
          </cell>
        </row>
        <row r="4">
          <cell r="B4" t="str">
            <v>Equipamentos comunitários</v>
          </cell>
        </row>
        <row r="5">
          <cell r="B5" t="str">
            <v>Pavimentação</v>
          </cell>
        </row>
        <row r="6">
          <cell r="B6" t="str">
            <v xml:space="preserve">Drenagem </v>
          </cell>
        </row>
        <row r="7">
          <cell r="B7" t="str">
            <v>Abastecimento de água</v>
          </cell>
        </row>
        <row r="8">
          <cell r="B8" t="str">
            <v>Esgotamento sanitário</v>
          </cell>
        </row>
        <row r="9">
          <cell r="B9" t="str">
            <v>Energia elétrica e iluminação pública</v>
          </cell>
        </row>
        <row r="10">
          <cell r="B10" t="str">
            <v>Coleta e tratamento de resíduos sólidos</v>
          </cell>
        </row>
        <row r="11">
          <cell r="B11" t="str">
            <v xml:space="preserve">Contenção e estabilização de encostas </v>
          </cell>
        </row>
        <row r="12">
          <cell r="B12" t="str">
            <v>Regularização fundiária</v>
          </cell>
        </row>
        <row r="13">
          <cell r="B13" t="str">
            <v>Aquisição de terreno</v>
          </cell>
        </row>
        <row r="14">
          <cell r="B14" t="str">
            <v>Aquisição de equipamentos e insumos</v>
          </cell>
        </row>
        <row r="15">
          <cell r="B15" t="str">
            <v>Elaboração de estudos e projetos</v>
          </cell>
        </row>
        <row r="16">
          <cell r="B16" t="str">
            <v>Instrumentos e ações em planejamento e gestão pública</v>
          </cell>
        </row>
        <row r="17">
          <cell r="B17" t="str">
            <v>Ações complementares às obras</v>
          </cell>
        </row>
        <row r="18">
          <cell r="B18" t="str">
            <v>Gerenciamento</v>
          </cell>
        </row>
        <row r="19">
          <cell r="B19" t="str">
            <v>Trabalho social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90EFC-FD7E-4976-85C7-EF5C2EDA067A}">
  <sheetPr>
    <pageSetUpPr fitToPage="1"/>
  </sheetPr>
  <dimension ref="A1:S44"/>
  <sheetViews>
    <sheetView showGridLines="0" tabSelected="1" view="pageBreakPreview" zoomScale="60" zoomScaleNormal="70" zoomScalePageLayoutView="60" workbookViewId="0">
      <selection activeCell="D24" sqref="D24"/>
    </sheetView>
  </sheetViews>
  <sheetFormatPr defaultRowHeight="15" x14ac:dyDescent="0.2"/>
  <cols>
    <col min="1" max="1" width="6.1640625" style="15" customWidth="1"/>
    <col min="2" max="2" width="18.6640625" style="14" customWidth="1"/>
    <col min="3" max="3" width="91.1640625" style="15" customWidth="1"/>
    <col min="4" max="4" width="30.33203125" style="15" customWidth="1"/>
    <col min="5" max="5" width="27.5" style="15" customWidth="1"/>
    <col min="6" max="6" width="29.6640625" style="15" customWidth="1"/>
    <col min="7" max="7" width="27.1640625" style="15" customWidth="1"/>
    <col min="8" max="8" width="30" style="15" customWidth="1"/>
    <col min="9" max="9" width="27.1640625" style="15" customWidth="1"/>
    <col min="10" max="10" width="26.33203125" style="15" customWidth="1"/>
    <col min="11" max="15" width="27.1640625" style="15" customWidth="1"/>
    <col min="16" max="16" width="30" style="15" customWidth="1"/>
    <col min="17" max="18" width="5.5" style="15" customWidth="1"/>
    <col min="19" max="19" width="27.6640625" style="15" customWidth="1"/>
    <col min="20" max="16384" width="9.33203125" style="15"/>
  </cols>
  <sheetData>
    <row r="1" spans="1:19" ht="29.25" customHeight="1" x14ac:dyDescent="0.2">
      <c r="A1" s="136" t="s">
        <v>593</v>
      </c>
      <c r="B1" s="137"/>
      <c r="C1" s="138"/>
      <c r="I1" s="149" t="s">
        <v>596</v>
      </c>
      <c r="J1" s="146"/>
      <c r="K1" s="146"/>
      <c r="L1" s="146"/>
      <c r="M1" s="150"/>
    </row>
    <row r="2" spans="1:19" ht="29.25" customHeight="1" x14ac:dyDescent="0.2">
      <c r="A2" s="139"/>
      <c r="B2" s="140"/>
      <c r="C2" s="141"/>
      <c r="I2" s="151"/>
      <c r="J2" s="147"/>
      <c r="K2" s="147"/>
      <c r="L2" s="147"/>
      <c r="M2" s="152"/>
    </row>
    <row r="3" spans="1:19" ht="29.25" customHeight="1" x14ac:dyDescent="0.2">
      <c r="A3" s="139"/>
      <c r="B3" s="140"/>
      <c r="C3" s="141"/>
      <c r="I3" s="151"/>
      <c r="J3" s="147"/>
      <c r="K3" s="147"/>
      <c r="L3" s="147"/>
      <c r="M3" s="152"/>
    </row>
    <row r="4" spans="1:19" ht="44.25" customHeight="1" x14ac:dyDescent="0.2">
      <c r="A4" s="142"/>
      <c r="B4" s="143"/>
      <c r="C4" s="144"/>
      <c r="I4" s="153"/>
      <c r="J4" s="154"/>
      <c r="K4" s="154"/>
      <c r="L4" s="154"/>
      <c r="M4" s="155"/>
    </row>
    <row r="5" spans="1:19" customFormat="1" ht="18.75" x14ac:dyDescent="0.3">
      <c r="A5" s="133"/>
      <c r="B5" s="134" t="s">
        <v>1</v>
      </c>
      <c r="C5" s="135" t="s">
        <v>43</v>
      </c>
      <c r="D5" s="20"/>
      <c r="E5" s="21"/>
      <c r="F5" s="22" t="s">
        <v>5</v>
      </c>
      <c r="G5" s="23">
        <f>Planilha!H2</f>
        <v>46057</v>
      </c>
      <c r="H5" s="22"/>
      <c r="I5" s="148"/>
      <c r="J5" s="148"/>
      <c r="K5" s="148"/>
      <c r="L5" s="148"/>
      <c r="M5" s="148"/>
      <c r="N5" s="22"/>
      <c r="O5" s="22"/>
      <c r="P5" s="23"/>
      <c r="Q5" s="3"/>
    </row>
    <row r="6" spans="1:19" customFormat="1" ht="18.75" x14ac:dyDescent="0.3">
      <c r="A6" s="1"/>
      <c r="B6" s="19" t="s">
        <v>0</v>
      </c>
      <c r="C6" s="97" t="s">
        <v>44</v>
      </c>
      <c r="D6" s="20"/>
      <c r="E6" s="21"/>
      <c r="F6" s="22" t="s">
        <v>23</v>
      </c>
      <c r="G6" s="24">
        <f>Planilha!H3</f>
        <v>0.24990000000000001</v>
      </c>
      <c r="H6" s="22"/>
      <c r="I6" s="22"/>
      <c r="J6" s="22"/>
      <c r="K6" s="22"/>
      <c r="L6" s="22"/>
      <c r="M6" s="22"/>
      <c r="N6" s="22"/>
      <c r="O6" s="22"/>
      <c r="P6" s="24"/>
      <c r="Q6" s="3"/>
    </row>
    <row r="7" spans="1:19" customFormat="1" ht="18.75" x14ac:dyDescent="0.3">
      <c r="A7" s="1"/>
      <c r="B7" s="19" t="s">
        <v>2</v>
      </c>
      <c r="C7" s="97" t="s">
        <v>275</v>
      </c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5"/>
      <c r="Q7" s="3"/>
    </row>
    <row r="8" spans="1:19" customFormat="1" ht="18.75" x14ac:dyDescent="0.3">
      <c r="A8" s="1"/>
      <c r="B8" s="19" t="s">
        <v>3</v>
      </c>
      <c r="C8" s="97" t="s">
        <v>484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5"/>
      <c r="Q8" s="3"/>
    </row>
    <row r="9" spans="1:19" ht="12.75" customHeight="1" x14ac:dyDescent="0.2"/>
    <row r="10" spans="1:19" ht="14.25" customHeight="1" thickBot="1" x14ac:dyDescent="0.25"/>
    <row r="11" spans="1:19" ht="26.25" customHeight="1" thickBot="1" x14ac:dyDescent="0.25">
      <c r="B11" s="108" t="s">
        <v>26</v>
      </c>
      <c r="C11" s="109"/>
      <c r="D11" s="109"/>
      <c r="E11" s="109"/>
      <c r="F11" s="109"/>
      <c r="G11" s="109"/>
      <c r="H11" s="109"/>
      <c r="I11" s="109"/>
      <c r="J11" s="109"/>
      <c r="K11" s="109"/>
      <c r="L11" s="109"/>
      <c r="M11" s="109"/>
      <c r="N11" s="109"/>
      <c r="O11" s="109"/>
      <c r="P11" s="110"/>
    </row>
    <row r="12" spans="1:19" ht="12" customHeight="1" x14ac:dyDescent="0.3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</row>
    <row r="13" spans="1:19" s="18" customFormat="1" ht="33" customHeight="1" x14ac:dyDescent="0.2">
      <c r="B13" s="26" t="s">
        <v>27</v>
      </c>
      <c r="C13" s="26" t="s">
        <v>28</v>
      </c>
      <c r="D13" s="26" t="s">
        <v>29</v>
      </c>
      <c r="E13" s="98">
        <v>46113</v>
      </c>
      <c r="F13" s="98">
        <v>46143</v>
      </c>
      <c r="G13" s="98">
        <v>46174</v>
      </c>
      <c r="H13" s="98">
        <v>46204</v>
      </c>
      <c r="I13" s="98">
        <v>46235</v>
      </c>
      <c r="J13" s="98">
        <v>46266</v>
      </c>
      <c r="K13" s="98">
        <v>46296</v>
      </c>
      <c r="L13" s="98">
        <v>46327</v>
      </c>
      <c r="M13" s="98">
        <v>46357</v>
      </c>
      <c r="N13" s="98">
        <v>46388</v>
      </c>
      <c r="O13" s="98">
        <v>46419</v>
      </c>
      <c r="P13" s="98">
        <v>46447</v>
      </c>
    </row>
    <row r="14" spans="1:19" s="18" customFormat="1" ht="33" customHeight="1" x14ac:dyDescent="0.2">
      <c r="B14" s="103">
        <v>1</v>
      </c>
      <c r="C14" s="113" t="s">
        <v>9</v>
      </c>
      <c r="D14" s="29">
        <f>SUM(E14:P14)</f>
        <v>1</v>
      </c>
      <c r="E14" s="157">
        <v>0.3</v>
      </c>
      <c r="F14" s="157">
        <v>0.3</v>
      </c>
      <c r="G14" s="157">
        <v>0.3</v>
      </c>
      <c r="H14" s="157">
        <v>0</v>
      </c>
      <c r="I14" s="157">
        <v>0</v>
      </c>
      <c r="J14" s="157">
        <v>0</v>
      </c>
      <c r="K14" s="157">
        <v>0</v>
      </c>
      <c r="L14" s="157">
        <v>0</v>
      </c>
      <c r="M14" s="157">
        <v>0</v>
      </c>
      <c r="N14" s="157">
        <v>0</v>
      </c>
      <c r="O14" s="157">
        <v>0</v>
      </c>
      <c r="P14" s="157">
        <v>0.1</v>
      </c>
    </row>
    <row r="15" spans="1:19" ht="33" customHeight="1" x14ac:dyDescent="0.2">
      <c r="B15" s="104"/>
      <c r="C15" s="114"/>
      <c r="D15" s="156">
        <f>Planilha!I8</f>
        <v>0</v>
      </c>
      <c r="E15" s="28">
        <f>E14*$D$15</f>
        <v>0</v>
      </c>
      <c r="F15" s="28">
        <f t="shared" ref="F15:O15" si="0">F14*$D$15</f>
        <v>0</v>
      </c>
      <c r="G15" s="28">
        <f t="shared" si="0"/>
        <v>0</v>
      </c>
      <c r="H15" s="28">
        <f t="shared" si="0"/>
        <v>0</v>
      </c>
      <c r="I15" s="28">
        <f t="shared" si="0"/>
        <v>0</v>
      </c>
      <c r="J15" s="28">
        <f t="shared" si="0"/>
        <v>0</v>
      </c>
      <c r="K15" s="28">
        <f t="shared" si="0"/>
        <v>0</v>
      </c>
      <c r="L15" s="28">
        <f t="shared" si="0"/>
        <v>0</v>
      </c>
      <c r="M15" s="28">
        <f t="shared" si="0"/>
        <v>0</v>
      </c>
      <c r="N15" s="28">
        <f t="shared" si="0"/>
        <v>0</v>
      </c>
      <c r="O15" s="28">
        <f t="shared" si="0"/>
        <v>0</v>
      </c>
      <c r="P15" s="28">
        <f>P14*$D$15+0.01</f>
        <v>0.01</v>
      </c>
      <c r="S15" s="49">
        <f>SUM(E15:P15)</f>
        <v>0.01</v>
      </c>
    </row>
    <row r="16" spans="1:19" ht="33" customHeight="1" x14ac:dyDescent="0.2">
      <c r="B16" s="103">
        <v>2</v>
      </c>
      <c r="C16" s="113" t="s">
        <v>51</v>
      </c>
      <c r="D16" s="29">
        <f>SUM(E16:P16)</f>
        <v>1</v>
      </c>
      <c r="E16" s="157">
        <v>0.05</v>
      </c>
      <c r="F16" s="157">
        <v>0.1</v>
      </c>
      <c r="G16" s="157">
        <v>0.1</v>
      </c>
      <c r="H16" s="157">
        <v>0.1</v>
      </c>
      <c r="I16" s="157">
        <v>0.1</v>
      </c>
      <c r="J16" s="157">
        <v>0.1</v>
      </c>
      <c r="K16" s="157">
        <v>0.1</v>
      </c>
      <c r="L16" s="157">
        <v>0.1</v>
      </c>
      <c r="M16" s="157">
        <v>0.1</v>
      </c>
      <c r="N16" s="157">
        <v>0.05</v>
      </c>
      <c r="O16" s="157">
        <v>0.05</v>
      </c>
      <c r="P16" s="157">
        <v>0.05</v>
      </c>
    </row>
    <row r="17" spans="2:19" ht="33" customHeight="1" x14ac:dyDescent="0.2">
      <c r="B17" s="104"/>
      <c r="C17" s="114"/>
      <c r="D17" s="156">
        <f>Planilha!I15</f>
        <v>0</v>
      </c>
      <c r="E17" s="28">
        <f>E16*$D$17</f>
        <v>0</v>
      </c>
      <c r="F17" s="28">
        <f t="shared" ref="F17:P17" si="1">F16*$D$17</f>
        <v>0</v>
      </c>
      <c r="G17" s="28">
        <f t="shared" si="1"/>
        <v>0</v>
      </c>
      <c r="H17" s="28">
        <f t="shared" si="1"/>
        <v>0</v>
      </c>
      <c r="I17" s="28">
        <f t="shared" si="1"/>
        <v>0</v>
      </c>
      <c r="J17" s="28">
        <f t="shared" si="1"/>
        <v>0</v>
      </c>
      <c r="K17" s="28">
        <f t="shared" si="1"/>
        <v>0</v>
      </c>
      <c r="L17" s="28">
        <f t="shared" si="1"/>
        <v>0</v>
      </c>
      <c r="M17" s="28">
        <f t="shared" si="1"/>
        <v>0</v>
      </c>
      <c r="N17" s="28">
        <f t="shared" si="1"/>
        <v>0</v>
      </c>
      <c r="O17" s="28">
        <f t="shared" si="1"/>
        <v>0</v>
      </c>
      <c r="P17" s="28">
        <f t="shared" si="1"/>
        <v>0</v>
      </c>
      <c r="S17" s="49">
        <f>SUM(E17:P17)</f>
        <v>0</v>
      </c>
    </row>
    <row r="18" spans="2:19" ht="33" customHeight="1" x14ac:dyDescent="0.2">
      <c r="B18" s="103">
        <v>2</v>
      </c>
      <c r="C18" s="113" t="s">
        <v>495</v>
      </c>
      <c r="D18" s="29">
        <f>SUM(E18:P18)</f>
        <v>1</v>
      </c>
      <c r="E18" s="157">
        <v>0</v>
      </c>
      <c r="F18" s="157">
        <v>0.05</v>
      </c>
      <c r="G18" s="157">
        <v>0.1</v>
      </c>
      <c r="H18" s="157">
        <v>0.15</v>
      </c>
      <c r="I18" s="157">
        <v>0.15</v>
      </c>
      <c r="J18" s="157">
        <v>0.2</v>
      </c>
      <c r="K18" s="157">
        <v>0.15</v>
      </c>
      <c r="L18" s="157">
        <v>0.15</v>
      </c>
      <c r="M18" s="157">
        <v>0.05</v>
      </c>
      <c r="N18" s="157">
        <v>0</v>
      </c>
      <c r="O18" s="157">
        <v>0</v>
      </c>
      <c r="P18" s="157">
        <v>0</v>
      </c>
    </row>
    <row r="19" spans="2:19" ht="33" customHeight="1" x14ac:dyDescent="0.2">
      <c r="B19" s="104"/>
      <c r="C19" s="114"/>
      <c r="D19" s="156">
        <f>Planilha!I129</f>
        <v>0</v>
      </c>
      <c r="E19" s="28">
        <f>E18*$D$19</f>
        <v>0</v>
      </c>
      <c r="F19" s="28">
        <f t="shared" ref="F19:P19" si="2">F18*$D$19</f>
        <v>0</v>
      </c>
      <c r="G19" s="28">
        <f t="shared" si="2"/>
        <v>0</v>
      </c>
      <c r="H19" s="28">
        <f t="shared" si="2"/>
        <v>0</v>
      </c>
      <c r="I19" s="28">
        <f t="shared" si="2"/>
        <v>0</v>
      </c>
      <c r="J19" s="28">
        <f t="shared" si="2"/>
        <v>0</v>
      </c>
      <c r="K19" s="28">
        <f t="shared" si="2"/>
        <v>0</v>
      </c>
      <c r="L19" s="28">
        <f t="shared" si="2"/>
        <v>0</v>
      </c>
      <c r="M19" s="28">
        <f t="shared" si="2"/>
        <v>0</v>
      </c>
      <c r="N19" s="28">
        <f t="shared" si="2"/>
        <v>0</v>
      </c>
      <c r="O19" s="28">
        <f t="shared" si="2"/>
        <v>0</v>
      </c>
      <c r="P19" s="28">
        <f t="shared" si="2"/>
        <v>0</v>
      </c>
      <c r="S19" s="49">
        <f>SUM(E19:P19)</f>
        <v>0</v>
      </c>
    </row>
    <row r="20" spans="2:19" ht="33" customHeight="1" x14ac:dyDescent="0.2">
      <c r="B20" s="103">
        <v>2</v>
      </c>
      <c r="C20" s="113" t="s">
        <v>67</v>
      </c>
      <c r="D20" s="29">
        <f>SUM(E20:P20)</f>
        <v>1</v>
      </c>
      <c r="E20" s="157">
        <v>0</v>
      </c>
      <c r="F20" s="157">
        <v>0.05</v>
      </c>
      <c r="G20" s="157">
        <v>0.1</v>
      </c>
      <c r="H20" s="157">
        <v>0.15</v>
      </c>
      <c r="I20" s="157">
        <v>0.15</v>
      </c>
      <c r="J20" s="157">
        <v>0.2</v>
      </c>
      <c r="K20" s="157">
        <v>0.15</v>
      </c>
      <c r="L20" s="157">
        <v>0.15</v>
      </c>
      <c r="M20" s="157">
        <v>0.05</v>
      </c>
      <c r="N20" s="157">
        <v>0</v>
      </c>
      <c r="O20" s="157">
        <v>0</v>
      </c>
      <c r="P20" s="157">
        <v>0</v>
      </c>
    </row>
    <row r="21" spans="2:19" ht="33" customHeight="1" x14ac:dyDescent="0.2">
      <c r="B21" s="104"/>
      <c r="C21" s="114"/>
      <c r="D21" s="156">
        <f>Planilha!I210</f>
        <v>0</v>
      </c>
      <c r="E21" s="28">
        <f>E20*$D$21</f>
        <v>0</v>
      </c>
      <c r="F21" s="28">
        <f t="shared" ref="F21:P21" si="3">F20*$D$21</f>
        <v>0</v>
      </c>
      <c r="G21" s="28">
        <f t="shared" si="3"/>
        <v>0</v>
      </c>
      <c r="H21" s="28">
        <f t="shared" si="3"/>
        <v>0</v>
      </c>
      <c r="I21" s="28">
        <f t="shared" si="3"/>
        <v>0</v>
      </c>
      <c r="J21" s="28">
        <f t="shared" si="3"/>
        <v>0</v>
      </c>
      <c r="K21" s="28">
        <f t="shared" si="3"/>
        <v>0</v>
      </c>
      <c r="L21" s="28">
        <f t="shared" si="3"/>
        <v>0</v>
      </c>
      <c r="M21" s="28">
        <f t="shared" si="3"/>
        <v>0</v>
      </c>
      <c r="N21" s="28">
        <f t="shared" si="3"/>
        <v>0</v>
      </c>
      <c r="O21" s="28">
        <f t="shared" si="3"/>
        <v>0</v>
      </c>
      <c r="P21" s="28">
        <f t="shared" si="3"/>
        <v>0</v>
      </c>
      <c r="S21" s="49">
        <f>SUM(E21:P21)</f>
        <v>0</v>
      </c>
    </row>
    <row r="22" spans="2:19" ht="33" customHeight="1" x14ac:dyDescent="0.2">
      <c r="B22" s="103">
        <v>2</v>
      </c>
      <c r="C22" s="105" t="s">
        <v>496</v>
      </c>
      <c r="D22" s="29">
        <f>SUM(E22:P22)</f>
        <v>1</v>
      </c>
      <c r="E22" s="157">
        <v>0</v>
      </c>
      <c r="F22" s="157">
        <v>0</v>
      </c>
      <c r="G22" s="157">
        <v>0</v>
      </c>
      <c r="H22" s="157">
        <v>0</v>
      </c>
      <c r="I22" s="157">
        <v>0.1</v>
      </c>
      <c r="J22" s="157">
        <v>0.1</v>
      </c>
      <c r="K22" s="157">
        <v>0.15</v>
      </c>
      <c r="L22" s="157">
        <v>0.15</v>
      </c>
      <c r="M22" s="157">
        <v>0.15</v>
      </c>
      <c r="N22" s="157">
        <v>0.15</v>
      </c>
      <c r="O22" s="157">
        <v>0.15</v>
      </c>
      <c r="P22" s="157">
        <v>0.05</v>
      </c>
    </row>
    <row r="23" spans="2:19" ht="33" customHeight="1" x14ac:dyDescent="0.2">
      <c r="B23" s="104"/>
      <c r="C23" s="106"/>
      <c r="D23" s="156">
        <f>Planilha!I289</f>
        <v>0</v>
      </c>
      <c r="E23" s="28">
        <f>E22*$D$23</f>
        <v>0</v>
      </c>
      <c r="F23" s="28">
        <f t="shared" ref="F23:O23" si="4">F22*$D$23</f>
        <v>0</v>
      </c>
      <c r="G23" s="28">
        <f t="shared" si="4"/>
        <v>0</v>
      </c>
      <c r="H23" s="28">
        <f t="shared" si="4"/>
        <v>0</v>
      </c>
      <c r="I23" s="28">
        <f t="shared" si="4"/>
        <v>0</v>
      </c>
      <c r="J23" s="28">
        <f t="shared" si="4"/>
        <v>0</v>
      </c>
      <c r="K23" s="28">
        <f t="shared" si="4"/>
        <v>0</v>
      </c>
      <c r="L23" s="28">
        <f t="shared" si="4"/>
        <v>0</v>
      </c>
      <c r="M23" s="28">
        <f t="shared" si="4"/>
        <v>0</v>
      </c>
      <c r="N23" s="28">
        <f t="shared" si="4"/>
        <v>0</v>
      </c>
      <c r="O23" s="28">
        <f t="shared" si="4"/>
        <v>0</v>
      </c>
      <c r="P23" s="28">
        <f>P22*$D$23</f>
        <v>0</v>
      </c>
      <c r="S23" s="49">
        <f>SUM(E23:P23)</f>
        <v>0</v>
      </c>
    </row>
    <row r="24" spans="2:19" ht="33" customHeight="1" x14ac:dyDescent="0.2">
      <c r="B24" s="111" t="s">
        <v>30</v>
      </c>
      <c r="C24" s="111"/>
      <c r="D24" s="27">
        <f>D15+D17+D19+D21+D23</f>
        <v>0</v>
      </c>
      <c r="E24" s="27">
        <f>E15+E17+E19+E21+E23</f>
        <v>0</v>
      </c>
      <c r="F24" s="27">
        <f>F15+F17+F19+F21+F23</f>
        <v>0</v>
      </c>
      <c r="G24" s="27">
        <f t="shared" ref="G24:P24" si="5">G15+G17+G19+G21+G23</f>
        <v>0</v>
      </c>
      <c r="H24" s="27">
        <f t="shared" si="5"/>
        <v>0</v>
      </c>
      <c r="I24" s="27">
        <f t="shared" si="5"/>
        <v>0</v>
      </c>
      <c r="J24" s="27">
        <f t="shared" si="5"/>
        <v>0</v>
      </c>
      <c r="K24" s="27">
        <f t="shared" si="5"/>
        <v>0</v>
      </c>
      <c r="L24" s="27">
        <f t="shared" si="5"/>
        <v>0</v>
      </c>
      <c r="M24" s="27">
        <f t="shared" si="5"/>
        <v>0</v>
      </c>
      <c r="N24" s="27">
        <f t="shared" si="5"/>
        <v>0</v>
      </c>
      <c r="O24" s="27">
        <f t="shared" si="5"/>
        <v>0</v>
      </c>
      <c r="P24" s="27">
        <f t="shared" si="5"/>
        <v>0.01</v>
      </c>
      <c r="S24" s="49">
        <f>SUM(E24:P24)</f>
        <v>0.01</v>
      </c>
    </row>
    <row r="30" spans="2:19" x14ac:dyDescent="0.2">
      <c r="B30" s="112" t="s">
        <v>595</v>
      </c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</row>
    <row r="31" spans="2:19" x14ac:dyDescent="0.2"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</row>
    <row r="32" spans="2:19" ht="46.5" x14ac:dyDescent="0.2">
      <c r="B32" s="145"/>
      <c r="C32" s="145"/>
      <c r="D32" s="145"/>
    </row>
    <row r="36" spans="3:15" ht="15.75" x14ac:dyDescent="0.2">
      <c r="I36" s="13"/>
    </row>
    <row r="37" spans="3:15" ht="15.75" x14ac:dyDescent="0.2">
      <c r="I37" s="8"/>
    </row>
    <row r="38" spans="3:15" ht="15.75" x14ac:dyDescent="0.2">
      <c r="C38" s="30"/>
      <c r="I38" s="8"/>
    </row>
    <row r="39" spans="3:15" ht="20.25" x14ac:dyDescent="0.2">
      <c r="C39" s="51" t="s">
        <v>31</v>
      </c>
      <c r="E39" s="107"/>
      <c r="F39" s="107"/>
      <c r="G39" s="51"/>
      <c r="H39" s="51"/>
      <c r="I39" s="8"/>
      <c r="J39" s="51"/>
      <c r="K39" s="51"/>
      <c r="L39" s="51"/>
      <c r="M39" s="51"/>
      <c r="N39" s="51"/>
      <c r="O39" s="51"/>
    </row>
    <row r="40" spans="3:15" ht="15.75" x14ac:dyDescent="0.2">
      <c r="C40" s="8"/>
      <c r="E40" s="31"/>
      <c r="I40" s="8"/>
    </row>
    <row r="41" spans="3:15" ht="15.75" x14ac:dyDescent="0.2">
      <c r="C41" s="8"/>
      <c r="E41" s="31"/>
      <c r="I41" s="8"/>
    </row>
    <row r="42" spans="3:15" ht="15.75" x14ac:dyDescent="0.2">
      <c r="C42" s="8"/>
      <c r="E42" s="31"/>
    </row>
    <row r="43" spans="3:15" ht="15.75" x14ac:dyDescent="0.2">
      <c r="C43" s="8"/>
      <c r="E43" s="31"/>
    </row>
    <row r="44" spans="3:15" x14ac:dyDescent="0.2">
      <c r="C44" s="12"/>
      <c r="E44" s="31"/>
    </row>
  </sheetData>
  <mergeCells count="17">
    <mergeCell ref="A1:C4"/>
    <mergeCell ref="I1:M4"/>
    <mergeCell ref="B22:B23"/>
    <mergeCell ref="C22:C23"/>
    <mergeCell ref="E39:F39"/>
    <mergeCell ref="B11:P11"/>
    <mergeCell ref="B24:C24"/>
    <mergeCell ref="B30:P31"/>
    <mergeCell ref="B14:B15"/>
    <mergeCell ref="C14:C15"/>
    <mergeCell ref="B16:B17"/>
    <mergeCell ref="C16:C17"/>
    <mergeCell ref="B18:B19"/>
    <mergeCell ref="C18:C19"/>
    <mergeCell ref="B20:B21"/>
    <mergeCell ref="C20:C21"/>
    <mergeCell ref="B32:D32"/>
  </mergeCells>
  <phoneticPr fontId="32" type="noConversion"/>
  <pageMargins left="0.78740157480314965" right="0.43307086614173229" top="0.82677165354330717" bottom="0.74803149606299213" header="0.31496062992125984" footer="0.31496062992125984"/>
  <pageSetup paperSize="9" scale="30" fitToHeight="0" orientation="landscape" r:id="rId1"/>
  <headerFooter>
    <oddFooter>&amp;R&amp;P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2C884-9A3B-4E5B-BD4C-D666502DCEF4}">
  <sheetPr>
    <pageSetUpPr fitToPage="1"/>
  </sheetPr>
  <dimension ref="A1:I332"/>
  <sheetViews>
    <sheetView showGridLines="0" view="pageBreakPreview" zoomScale="90" zoomScaleNormal="9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" sqref="E1:I1"/>
    </sheetView>
  </sheetViews>
  <sheetFormatPr defaultRowHeight="12.75" x14ac:dyDescent="0.2"/>
  <cols>
    <col min="1" max="1" width="18.6640625" customWidth="1"/>
    <col min="2" max="2" width="14.33203125" customWidth="1"/>
    <col min="3" max="3" width="14.83203125" customWidth="1"/>
    <col min="4" max="4" width="153.33203125" customWidth="1"/>
    <col min="5" max="5" width="9.1640625" customWidth="1"/>
    <col min="6" max="6" width="11.5" style="64" customWidth="1"/>
    <col min="7" max="7" width="13" style="72" customWidth="1"/>
    <col min="8" max="8" width="15.6640625" style="52" customWidth="1"/>
    <col min="9" max="9" width="28" style="35" customWidth="1"/>
  </cols>
  <sheetData>
    <row r="1" spans="1:9" ht="105" customHeight="1" x14ac:dyDescent="0.25">
      <c r="A1" s="118" t="s">
        <v>593</v>
      </c>
      <c r="B1" s="119"/>
      <c r="C1" s="119"/>
      <c r="D1" s="5" t="s">
        <v>4</v>
      </c>
      <c r="E1" s="125" t="s">
        <v>592</v>
      </c>
      <c r="F1" s="126"/>
      <c r="G1" s="126"/>
      <c r="H1" s="126"/>
      <c r="I1" s="127"/>
    </row>
    <row r="2" spans="1:9" ht="15.75" x14ac:dyDescent="0.25">
      <c r="A2" s="1"/>
      <c r="B2" s="2"/>
      <c r="C2" s="2" t="s">
        <v>1</v>
      </c>
      <c r="D2" s="6" t="s">
        <v>43</v>
      </c>
      <c r="E2" s="57"/>
      <c r="F2" s="61"/>
      <c r="G2" s="65" t="s">
        <v>5</v>
      </c>
      <c r="H2" s="58">
        <v>46057</v>
      </c>
      <c r="I2" s="59"/>
    </row>
    <row r="3" spans="1:9" ht="15.75" x14ac:dyDescent="0.25">
      <c r="A3" s="1"/>
      <c r="B3" s="2"/>
      <c r="C3" s="2" t="s">
        <v>0</v>
      </c>
      <c r="D3" s="6" t="s">
        <v>44</v>
      </c>
      <c r="E3" s="9"/>
      <c r="F3" s="62"/>
      <c r="G3" s="66" t="s">
        <v>23</v>
      </c>
      <c r="H3" s="43">
        <v>0.24990000000000001</v>
      </c>
      <c r="I3" s="34"/>
    </row>
    <row r="4" spans="1:9" ht="15.75" x14ac:dyDescent="0.25">
      <c r="A4" s="1"/>
      <c r="B4" s="2"/>
      <c r="C4" s="2" t="s">
        <v>2</v>
      </c>
      <c r="D4" s="6" t="s">
        <v>275</v>
      </c>
      <c r="E4" s="9"/>
      <c r="F4" s="62"/>
      <c r="G4" s="67"/>
      <c r="H4" s="4"/>
      <c r="I4" s="34"/>
    </row>
    <row r="5" spans="1:9" ht="15.75" x14ac:dyDescent="0.25">
      <c r="A5" s="1"/>
      <c r="B5" s="2"/>
      <c r="C5" s="2" t="s">
        <v>3</v>
      </c>
      <c r="D5" s="6" t="s">
        <v>591</v>
      </c>
      <c r="E5" s="55"/>
      <c r="F5" s="62"/>
      <c r="G5" s="67"/>
      <c r="H5" s="4"/>
      <c r="I5" s="34"/>
    </row>
    <row r="6" spans="1:9" ht="21" x14ac:dyDescent="0.35">
      <c r="A6" s="128" t="s">
        <v>594</v>
      </c>
      <c r="B6" s="129"/>
      <c r="C6" s="129"/>
      <c r="D6" s="129"/>
      <c r="E6" s="129"/>
      <c r="F6" s="129"/>
      <c r="G6" s="129"/>
      <c r="H6" s="129"/>
      <c r="I6" s="130"/>
    </row>
    <row r="7" spans="1:9" ht="31.5" x14ac:dyDescent="0.2">
      <c r="A7" s="10" t="s">
        <v>13</v>
      </c>
      <c r="B7" s="10" t="s">
        <v>14</v>
      </c>
      <c r="C7" s="10" t="s">
        <v>15</v>
      </c>
      <c r="D7" s="10" t="s">
        <v>16</v>
      </c>
      <c r="E7" s="10" t="s">
        <v>17</v>
      </c>
      <c r="F7" s="10" t="s">
        <v>18</v>
      </c>
      <c r="G7" s="132" t="s">
        <v>19</v>
      </c>
      <c r="H7" s="10" t="s">
        <v>20</v>
      </c>
      <c r="I7" s="10" t="s">
        <v>21</v>
      </c>
    </row>
    <row r="8" spans="1:9" s="36" customFormat="1" ht="15.75" customHeight="1" x14ac:dyDescent="0.25">
      <c r="A8" s="88">
        <v>1</v>
      </c>
      <c r="B8" s="89"/>
      <c r="C8" s="88"/>
      <c r="D8" s="88" t="s">
        <v>9</v>
      </c>
      <c r="E8" s="89"/>
      <c r="F8" s="90"/>
      <c r="G8" s="91"/>
      <c r="H8" s="90"/>
      <c r="I8" s="92">
        <f>SUM(I9:I14)</f>
        <v>0</v>
      </c>
    </row>
    <row r="9" spans="1:9" s="36" customFormat="1" ht="15.75" x14ac:dyDescent="0.2">
      <c r="A9" s="37" t="s">
        <v>37</v>
      </c>
      <c r="B9" s="11" t="s">
        <v>32</v>
      </c>
      <c r="C9" s="32" t="s">
        <v>227</v>
      </c>
      <c r="D9" s="93" t="s">
        <v>228</v>
      </c>
      <c r="E9" s="37" t="s">
        <v>73</v>
      </c>
      <c r="F9" s="60">
        <v>2</v>
      </c>
      <c r="G9" s="131">
        <v>0</v>
      </c>
      <c r="H9" s="68">
        <f>G9*(1+$H$3)</f>
        <v>0</v>
      </c>
      <c r="I9" s="54">
        <f>ROUND(H9*F9,2)</f>
        <v>0</v>
      </c>
    </row>
    <row r="10" spans="1:9" s="36" customFormat="1" ht="15.75" x14ac:dyDescent="0.2">
      <c r="A10" s="37" t="s">
        <v>38</v>
      </c>
      <c r="B10" s="11" t="s">
        <v>32</v>
      </c>
      <c r="C10" s="32" t="s">
        <v>225</v>
      </c>
      <c r="D10" s="53" t="s">
        <v>226</v>
      </c>
      <c r="E10" s="80" t="s">
        <v>73</v>
      </c>
      <c r="F10" s="81">
        <v>2</v>
      </c>
      <c r="G10" s="131">
        <v>0</v>
      </c>
      <c r="H10" s="68">
        <f t="shared" ref="H10:H14" si="0">G10*(1+$H$3)</f>
        <v>0</v>
      </c>
      <c r="I10" s="54">
        <f t="shared" ref="I10:I14" si="1">ROUND(H10*F10,2)</f>
        <v>0</v>
      </c>
    </row>
    <row r="11" spans="1:9" s="36" customFormat="1" ht="15.75" x14ac:dyDescent="0.2">
      <c r="A11" s="37" t="s">
        <v>229</v>
      </c>
      <c r="B11" s="11" t="s">
        <v>32</v>
      </c>
      <c r="C11" s="56" t="s">
        <v>40</v>
      </c>
      <c r="D11" s="94" t="s">
        <v>41</v>
      </c>
      <c r="E11" s="37" t="s">
        <v>11</v>
      </c>
      <c r="F11" s="60">
        <v>100</v>
      </c>
      <c r="G11" s="131">
        <v>0</v>
      </c>
      <c r="H11" s="68">
        <f t="shared" si="0"/>
        <v>0</v>
      </c>
      <c r="I11" s="54">
        <f t="shared" si="1"/>
        <v>0</v>
      </c>
    </row>
    <row r="12" spans="1:9" s="36" customFormat="1" ht="31.5" x14ac:dyDescent="0.2">
      <c r="A12" s="37" t="s">
        <v>230</v>
      </c>
      <c r="B12" s="11" t="s">
        <v>32</v>
      </c>
      <c r="C12" s="32" t="s">
        <v>35</v>
      </c>
      <c r="D12" s="53" t="s">
        <v>36</v>
      </c>
      <c r="E12" s="37" t="s">
        <v>33</v>
      </c>
      <c r="F12" s="60">
        <v>9</v>
      </c>
      <c r="G12" s="131">
        <v>0</v>
      </c>
      <c r="H12" s="68">
        <f t="shared" si="0"/>
        <v>0</v>
      </c>
      <c r="I12" s="54">
        <f t="shared" si="1"/>
        <v>0</v>
      </c>
    </row>
    <row r="13" spans="1:9" s="36" customFormat="1" ht="15.75" customHeight="1" x14ac:dyDescent="0.2">
      <c r="A13" s="37" t="s">
        <v>247</v>
      </c>
      <c r="B13" s="11" t="s">
        <v>32</v>
      </c>
      <c r="C13" s="56" t="s">
        <v>256</v>
      </c>
      <c r="D13" s="53" t="s">
        <v>257</v>
      </c>
      <c r="E13" s="37" t="s">
        <v>11</v>
      </c>
      <c r="F13" s="60">
        <v>0.24</v>
      </c>
      <c r="G13" s="131">
        <v>0</v>
      </c>
      <c r="H13" s="68">
        <f t="shared" si="0"/>
        <v>0</v>
      </c>
      <c r="I13" s="54">
        <f t="shared" si="1"/>
        <v>0</v>
      </c>
    </row>
    <row r="14" spans="1:9" s="36" customFormat="1" ht="15.75" x14ac:dyDescent="0.2">
      <c r="A14" s="37" t="s">
        <v>255</v>
      </c>
      <c r="B14" s="11" t="s">
        <v>53</v>
      </c>
      <c r="C14" s="11">
        <v>103689</v>
      </c>
      <c r="D14" s="53" t="s">
        <v>248</v>
      </c>
      <c r="E14" s="37" t="s">
        <v>11</v>
      </c>
      <c r="F14" s="60">
        <v>8</v>
      </c>
      <c r="G14" s="131">
        <v>0</v>
      </c>
      <c r="H14" s="68">
        <f t="shared" si="0"/>
        <v>0</v>
      </c>
      <c r="I14" s="54">
        <f t="shared" si="1"/>
        <v>0</v>
      </c>
    </row>
    <row r="15" spans="1:9" s="36" customFormat="1" ht="15.75" x14ac:dyDescent="0.2">
      <c r="A15" s="82">
        <v>2</v>
      </c>
      <c r="B15" s="83"/>
      <c r="C15" s="84"/>
      <c r="D15" s="85" t="s">
        <v>51</v>
      </c>
      <c r="E15" s="83"/>
      <c r="F15" s="86"/>
      <c r="G15" s="86"/>
      <c r="H15" s="86"/>
      <c r="I15" s="87">
        <f>I16+I26+I44+I70+I85+I113+I121</f>
        <v>0</v>
      </c>
    </row>
    <row r="16" spans="1:9" s="36" customFormat="1" ht="15.75" x14ac:dyDescent="0.2">
      <c r="A16" s="38" t="s">
        <v>39</v>
      </c>
      <c r="B16" s="39"/>
      <c r="C16" s="40"/>
      <c r="D16" s="78" t="s">
        <v>65</v>
      </c>
      <c r="E16" s="39"/>
      <c r="F16" s="63"/>
      <c r="G16" s="63"/>
      <c r="H16" s="63"/>
      <c r="I16" s="42">
        <f>SUM(I17:I25)</f>
        <v>0</v>
      </c>
    </row>
    <row r="17" spans="1:9" s="36" customFormat="1" ht="15.75" x14ac:dyDescent="0.2">
      <c r="A17" s="37" t="s">
        <v>55</v>
      </c>
      <c r="B17" s="11" t="s">
        <v>53</v>
      </c>
      <c r="C17" s="11">
        <v>92403</v>
      </c>
      <c r="D17" s="53" t="s">
        <v>291</v>
      </c>
      <c r="E17" s="37" t="s">
        <v>11</v>
      </c>
      <c r="F17" s="60">
        <v>450.08</v>
      </c>
      <c r="G17" s="131">
        <v>0</v>
      </c>
      <c r="H17" s="68">
        <f t="shared" ref="H17:H25" si="2">G17*(1+$H$3)</f>
        <v>0</v>
      </c>
      <c r="I17" s="54">
        <f t="shared" ref="I17:I25" si="3">ROUND(H17*F17,2)</f>
        <v>0</v>
      </c>
    </row>
    <row r="18" spans="1:9" s="36" customFormat="1" ht="15.75" x14ac:dyDescent="0.2">
      <c r="A18" s="37" t="s">
        <v>56</v>
      </c>
      <c r="B18" s="11" t="s">
        <v>53</v>
      </c>
      <c r="C18" s="11">
        <v>92404</v>
      </c>
      <c r="D18" s="53" t="s">
        <v>292</v>
      </c>
      <c r="E18" s="37" t="s">
        <v>11</v>
      </c>
      <c r="F18" s="60">
        <v>409.59</v>
      </c>
      <c r="G18" s="131">
        <v>0</v>
      </c>
      <c r="H18" s="68">
        <f t="shared" si="2"/>
        <v>0</v>
      </c>
      <c r="I18" s="54">
        <f t="shared" si="3"/>
        <v>0</v>
      </c>
    </row>
    <row r="19" spans="1:9" s="36" customFormat="1" ht="31.5" x14ac:dyDescent="0.2">
      <c r="A19" s="37" t="s">
        <v>57</v>
      </c>
      <c r="B19" s="11" t="s">
        <v>53</v>
      </c>
      <c r="C19" s="11">
        <v>94994</v>
      </c>
      <c r="D19" s="53" t="s">
        <v>60</v>
      </c>
      <c r="E19" s="37" t="s">
        <v>11</v>
      </c>
      <c r="F19" s="60">
        <v>190.22</v>
      </c>
      <c r="G19" s="131">
        <v>0</v>
      </c>
      <c r="H19" s="68">
        <f t="shared" si="2"/>
        <v>0</v>
      </c>
      <c r="I19" s="54">
        <f t="shared" si="3"/>
        <v>0</v>
      </c>
    </row>
    <row r="20" spans="1:9" s="36" customFormat="1" ht="15.75" x14ac:dyDescent="0.2">
      <c r="A20" s="37" t="s">
        <v>59</v>
      </c>
      <c r="B20" s="11" t="s">
        <v>53</v>
      </c>
      <c r="C20" s="11">
        <v>96622</v>
      </c>
      <c r="D20" s="53" t="s">
        <v>71</v>
      </c>
      <c r="E20" s="37" t="s">
        <v>33</v>
      </c>
      <c r="F20" s="60">
        <v>9.51</v>
      </c>
      <c r="G20" s="131">
        <v>0</v>
      </c>
      <c r="H20" s="68">
        <f t="shared" si="2"/>
        <v>0</v>
      </c>
      <c r="I20" s="54">
        <f t="shared" si="3"/>
        <v>0</v>
      </c>
    </row>
    <row r="21" spans="1:9" s="36" customFormat="1" ht="31.5" x14ac:dyDescent="0.2">
      <c r="A21" s="37" t="s">
        <v>62</v>
      </c>
      <c r="B21" s="11" t="s">
        <v>53</v>
      </c>
      <c r="C21" s="11">
        <v>97083</v>
      </c>
      <c r="D21" s="53" t="s">
        <v>66</v>
      </c>
      <c r="E21" s="37" t="s">
        <v>11</v>
      </c>
      <c r="F21" s="60">
        <v>1049.8900000000001</v>
      </c>
      <c r="G21" s="131">
        <v>0</v>
      </c>
      <c r="H21" s="68">
        <f t="shared" si="2"/>
        <v>0</v>
      </c>
      <c r="I21" s="54">
        <f t="shared" si="3"/>
        <v>0</v>
      </c>
    </row>
    <row r="22" spans="1:9" s="36" customFormat="1" ht="15.75" x14ac:dyDescent="0.2">
      <c r="A22" s="37" t="s">
        <v>63</v>
      </c>
      <c r="B22" s="11" t="s">
        <v>53</v>
      </c>
      <c r="C22" s="11">
        <v>97087</v>
      </c>
      <c r="D22" s="53" t="s">
        <v>61</v>
      </c>
      <c r="E22" s="37" t="s">
        <v>11</v>
      </c>
      <c r="F22" s="60">
        <v>190.22</v>
      </c>
      <c r="G22" s="131">
        <v>0</v>
      </c>
      <c r="H22" s="68">
        <f t="shared" si="2"/>
        <v>0</v>
      </c>
      <c r="I22" s="54">
        <f t="shared" si="3"/>
        <v>0</v>
      </c>
    </row>
    <row r="23" spans="1:9" s="36" customFormat="1" ht="31.5" x14ac:dyDescent="0.2">
      <c r="A23" s="37" t="s">
        <v>296</v>
      </c>
      <c r="B23" s="11" t="s">
        <v>53</v>
      </c>
      <c r="C23" s="11">
        <v>98525</v>
      </c>
      <c r="D23" s="53" t="s">
        <v>64</v>
      </c>
      <c r="E23" s="37" t="s">
        <v>11</v>
      </c>
      <c r="F23" s="60">
        <v>2521.17</v>
      </c>
      <c r="G23" s="131">
        <v>0</v>
      </c>
      <c r="H23" s="68">
        <f t="shared" si="2"/>
        <v>0</v>
      </c>
      <c r="I23" s="54">
        <f t="shared" si="3"/>
        <v>0</v>
      </c>
    </row>
    <row r="24" spans="1:9" s="36" customFormat="1" ht="15.75" x14ac:dyDescent="0.2">
      <c r="A24" s="37" t="s">
        <v>297</v>
      </c>
      <c r="B24" s="11" t="s">
        <v>53</v>
      </c>
      <c r="C24" s="11">
        <v>103946</v>
      </c>
      <c r="D24" s="53" t="s">
        <v>58</v>
      </c>
      <c r="E24" s="37" t="s">
        <v>11</v>
      </c>
      <c r="F24" s="60">
        <v>1448.18</v>
      </c>
      <c r="G24" s="131">
        <v>0</v>
      </c>
      <c r="H24" s="68">
        <f t="shared" si="2"/>
        <v>0</v>
      </c>
      <c r="I24" s="54">
        <f t="shared" si="3"/>
        <v>0</v>
      </c>
    </row>
    <row r="25" spans="1:9" s="36" customFormat="1" ht="15.75" x14ac:dyDescent="0.2">
      <c r="A25" s="37" t="s">
        <v>315</v>
      </c>
      <c r="B25" s="11" t="s">
        <v>53</v>
      </c>
      <c r="C25" s="11">
        <v>104790</v>
      </c>
      <c r="D25" s="53" t="s">
        <v>54</v>
      </c>
      <c r="E25" s="37" t="s">
        <v>33</v>
      </c>
      <c r="F25" s="60">
        <v>7.41</v>
      </c>
      <c r="G25" s="131">
        <v>0</v>
      </c>
      <c r="H25" s="68">
        <f t="shared" si="2"/>
        <v>0</v>
      </c>
      <c r="I25" s="54">
        <f t="shared" si="3"/>
        <v>0</v>
      </c>
    </row>
    <row r="26" spans="1:9" s="36" customFormat="1" ht="15.75" x14ac:dyDescent="0.2">
      <c r="A26" s="38" t="s">
        <v>70</v>
      </c>
      <c r="B26" s="39"/>
      <c r="C26" s="40"/>
      <c r="D26" s="41" t="s">
        <v>69</v>
      </c>
      <c r="E26" s="40"/>
      <c r="F26" s="40"/>
      <c r="G26" s="40"/>
      <c r="H26" s="40"/>
      <c r="I26" s="40">
        <f>SUM(I27:I43)</f>
        <v>0</v>
      </c>
    </row>
    <row r="27" spans="1:9" s="36" customFormat="1" ht="31.5" x14ac:dyDescent="0.2">
      <c r="A27" s="37" t="s">
        <v>298</v>
      </c>
      <c r="B27" s="11" t="s">
        <v>53</v>
      </c>
      <c r="C27" s="11">
        <v>92743</v>
      </c>
      <c r="D27" s="53" t="s">
        <v>75</v>
      </c>
      <c r="E27" s="37" t="s">
        <v>33</v>
      </c>
      <c r="F27" s="60">
        <v>160.63</v>
      </c>
      <c r="G27" s="131">
        <v>0</v>
      </c>
      <c r="H27" s="68">
        <f t="shared" ref="H27:H43" si="4">G27*(1+$H$3)</f>
        <v>0</v>
      </c>
      <c r="I27" s="54">
        <f t="shared" ref="I27:I43" si="5">ROUND(H27*F27,2)</f>
        <v>0</v>
      </c>
    </row>
    <row r="28" spans="1:9" s="36" customFormat="1" ht="47.25" x14ac:dyDescent="0.2">
      <c r="A28" s="37" t="s">
        <v>299</v>
      </c>
      <c r="B28" s="11" t="s">
        <v>53</v>
      </c>
      <c r="C28" s="11">
        <v>93379</v>
      </c>
      <c r="D28" s="53" t="s">
        <v>187</v>
      </c>
      <c r="E28" s="37" t="s">
        <v>33</v>
      </c>
      <c r="F28" s="60">
        <v>96.38</v>
      </c>
      <c r="G28" s="131">
        <v>0</v>
      </c>
      <c r="H28" s="68">
        <f t="shared" si="4"/>
        <v>0</v>
      </c>
      <c r="I28" s="54">
        <f t="shared" si="5"/>
        <v>0</v>
      </c>
    </row>
    <row r="29" spans="1:9" s="36" customFormat="1" ht="31.5" x14ac:dyDescent="0.2">
      <c r="A29" s="37" t="s">
        <v>300</v>
      </c>
      <c r="B29" s="11" t="s">
        <v>53</v>
      </c>
      <c r="C29" s="11">
        <v>94994</v>
      </c>
      <c r="D29" s="53" t="s">
        <v>60</v>
      </c>
      <c r="E29" s="37" t="s">
        <v>11</v>
      </c>
      <c r="F29" s="60">
        <v>133.26</v>
      </c>
      <c r="G29" s="131">
        <v>0</v>
      </c>
      <c r="H29" s="68">
        <f t="shared" si="4"/>
        <v>0</v>
      </c>
      <c r="I29" s="54">
        <f t="shared" si="5"/>
        <v>0</v>
      </c>
    </row>
    <row r="30" spans="1:9" s="36" customFormat="1" ht="15.75" x14ac:dyDescent="0.2">
      <c r="A30" s="37" t="s">
        <v>301</v>
      </c>
      <c r="B30" s="11" t="s">
        <v>53</v>
      </c>
      <c r="C30" s="11">
        <v>96622</v>
      </c>
      <c r="D30" s="53" t="s">
        <v>71</v>
      </c>
      <c r="E30" s="37" t="s">
        <v>33</v>
      </c>
      <c r="F30" s="32">
        <v>6.66</v>
      </c>
      <c r="G30" s="131">
        <v>0</v>
      </c>
      <c r="H30" s="68">
        <f t="shared" si="4"/>
        <v>0</v>
      </c>
      <c r="I30" s="54">
        <f t="shared" si="5"/>
        <v>0</v>
      </c>
    </row>
    <row r="31" spans="1:9" s="36" customFormat="1" ht="31.5" x14ac:dyDescent="0.2">
      <c r="A31" s="37" t="s">
        <v>302</v>
      </c>
      <c r="B31" s="11" t="s">
        <v>53</v>
      </c>
      <c r="C31" s="11">
        <v>97083</v>
      </c>
      <c r="D31" s="53" t="s">
        <v>66</v>
      </c>
      <c r="E31" s="37" t="s">
        <v>11</v>
      </c>
      <c r="F31" s="60">
        <v>133.26</v>
      </c>
      <c r="G31" s="131">
        <v>0</v>
      </c>
      <c r="H31" s="68">
        <f t="shared" si="4"/>
        <v>0</v>
      </c>
      <c r="I31" s="54">
        <f t="shared" si="5"/>
        <v>0</v>
      </c>
    </row>
    <row r="32" spans="1:9" s="36" customFormat="1" ht="15.75" x14ac:dyDescent="0.2">
      <c r="A32" s="37" t="s">
        <v>303</v>
      </c>
      <c r="B32" s="11" t="s">
        <v>53</v>
      </c>
      <c r="C32" s="11">
        <v>97087</v>
      </c>
      <c r="D32" s="53" t="s">
        <v>61</v>
      </c>
      <c r="E32" s="37" t="s">
        <v>11</v>
      </c>
      <c r="F32" s="60">
        <v>133.26</v>
      </c>
      <c r="G32" s="131">
        <v>0</v>
      </c>
      <c r="H32" s="68">
        <f t="shared" si="4"/>
        <v>0</v>
      </c>
      <c r="I32" s="54">
        <f t="shared" si="5"/>
        <v>0</v>
      </c>
    </row>
    <row r="33" spans="1:9" s="36" customFormat="1" ht="31.5" x14ac:dyDescent="0.2">
      <c r="A33" s="37" t="s">
        <v>304</v>
      </c>
      <c r="B33" s="11" t="s">
        <v>53</v>
      </c>
      <c r="C33" s="11">
        <v>98525</v>
      </c>
      <c r="D33" s="53" t="s">
        <v>64</v>
      </c>
      <c r="E33" s="37" t="s">
        <v>11</v>
      </c>
      <c r="F33" s="60">
        <v>1682.04</v>
      </c>
      <c r="G33" s="131">
        <v>0</v>
      </c>
      <c r="H33" s="68">
        <f t="shared" si="4"/>
        <v>0</v>
      </c>
      <c r="I33" s="54">
        <f t="shared" si="5"/>
        <v>0</v>
      </c>
    </row>
    <row r="34" spans="1:9" s="36" customFormat="1" ht="31.5" x14ac:dyDescent="0.2">
      <c r="A34" s="37" t="s">
        <v>305</v>
      </c>
      <c r="B34" s="11" t="s">
        <v>53</v>
      </c>
      <c r="C34" s="11">
        <v>101636</v>
      </c>
      <c r="D34" s="33" t="s">
        <v>189</v>
      </c>
      <c r="E34" s="37" t="s">
        <v>73</v>
      </c>
      <c r="F34" s="32">
        <v>2</v>
      </c>
      <c r="G34" s="131">
        <v>0</v>
      </c>
      <c r="H34" s="68">
        <f t="shared" si="4"/>
        <v>0</v>
      </c>
      <c r="I34" s="54">
        <f t="shared" si="5"/>
        <v>0</v>
      </c>
    </row>
    <row r="35" spans="1:9" s="36" customFormat="1" ht="15.75" x14ac:dyDescent="0.2">
      <c r="A35" s="37" t="s">
        <v>306</v>
      </c>
      <c r="B35" s="11" t="s">
        <v>53</v>
      </c>
      <c r="C35" s="11">
        <v>101659</v>
      </c>
      <c r="D35" s="33" t="s">
        <v>203</v>
      </c>
      <c r="E35" s="37" t="s">
        <v>73</v>
      </c>
      <c r="F35" s="32">
        <v>2</v>
      </c>
      <c r="G35" s="131">
        <v>0</v>
      </c>
      <c r="H35" s="68">
        <f t="shared" si="4"/>
        <v>0</v>
      </c>
      <c r="I35" s="54">
        <f t="shared" si="5"/>
        <v>0</v>
      </c>
    </row>
    <row r="36" spans="1:9" s="36" customFormat="1" ht="15.75" x14ac:dyDescent="0.2">
      <c r="A36" s="37" t="s">
        <v>307</v>
      </c>
      <c r="B36" s="11" t="s">
        <v>53</v>
      </c>
      <c r="C36" s="102">
        <v>101663</v>
      </c>
      <c r="D36" s="95" t="s">
        <v>188</v>
      </c>
      <c r="E36" s="37" t="s">
        <v>73</v>
      </c>
      <c r="F36" s="32">
        <v>2</v>
      </c>
      <c r="G36" s="131">
        <v>0</v>
      </c>
      <c r="H36" s="68">
        <f t="shared" si="4"/>
        <v>0</v>
      </c>
      <c r="I36" s="54">
        <f t="shared" si="5"/>
        <v>0</v>
      </c>
    </row>
    <row r="37" spans="1:9" s="36" customFormat="1" ht="15.75" x14ac:dyDescent="0.2">
      <c r="A37" s="37" t="s">
        <v>308</v>
      </c>
      <c r="B37" s="11" t="s">
        <v>53</v>
      </c>
      <c r="C37" s="102">
        <v>102990</v>
      </c>
      <c r="D37" s="79" t="s">
        <v>186</v>
      </c>
      <c r="E37" s="37" t="s">
        <v>12</v>
      </c>
      <c r="F37" s="60">
        <v>64.25</v>
      </c>
      <c r="G37" s="131">
        <v>0</v>
      </c>
      <c r="H37" s="68">
        <f t="shared" si="4"/>
        <v>0</v>
      </c>
      <c r="I37" s="54">
        <f t="shared" si="5"/>
        <v>0</v>
      </c>
    </row>
    <row r="38" spans="1:9" s="36" customFormat="1" ht="31.5" x14ac:dyDescent="0.2">
      <c r="A38" s="37" t="s">
        <v>309</v>
      </c>
      <c r="B38" s="11" t="s">
        <v>53</v>
      </c>
      <c r="C38" s="102">
        <v>103304</v>
      </c>
      <c r="D38" s="79" t="s">
        <v>249</v>
      </c>
      <c r="E38" s="37" t="s">
        <v>73</v>
      </c>
      <c r="F38" s="32">
        <v>5</v>
      </c>
      <c r="G38" s="131">
        <v>0</v>
      </c>
      <c r="H38" s="68">
        <f t="shared" si="4"/>
        <v>0</v>
      </c>
      <c r="I38" s="54">
        <f t="shared" si="5"/>
        <v>0</v>
      </c>
    </row>
    <row r="39" spans="1:9" s="36" customFormat="1" ht="31.5" x14ac:dyDescent="0.2">
      <c r="A39" s="37" t="s">
        <v>310</v>
      </c>
      <c r="B39" s="11" t="s">
        <v>53</v>
      </c>
      <c r="C39" s="102">
        <v>103307</v>
      </c>
      <c r="D39" s="53" t="s">
        <v>74</v>
      </c>
      <c r="E39" s="37" t="s">
        <v>73</v>
      </c>
      <c r="F39" s="32">
        <v>2</v>
      </c>
      <c r="G39" s="131">
        <v>0</v>
      </c>
      <c r="H39" s="68">
        <f t="shared" si="4"/>
        <v>0</v>
      </c>
      <c r="I39" s="54">
        <f t="shared" si="5"/>
        <v>0</v>
      </c>
    </row>
    <row r="40" spans="1:9" s="36" customFormat="1" ht="31.5" x14ac:dyDescent="0.2">
      <c r="A40" s="37" t="s">
        <v>311</v>
      </c>
      <c r="B40" s="11" t="s">
        <v>53</v>
      </c>
      <c r="C40" s="102">
        <v>103315</v>
      </c>
      <c r="D40" s="53" t="s">
        <v>279</v>
      </c>
      <c r="E40" s="37" t="s">
        <v>11</v>
      </c>
      <c r="F40" s="32">
        <v>82.81</v>
      </c>
      <c r="G40" s="131">
        <v>0</v>
      </c>
      <c r="H40" s="68">
        <f t="shared" si="4"/>
        <v>0</v>
      </c>
      <c r="I40" s="54">
        <f t="shared" si="5"/>
        <v>0</v>
      </c>
    </row>
    <row r="41" spans="1:9" s="36" customFormat="1" ht="15.75" x14ac:dyDescent="0.2">
      <c r="A41" s="37" t="s">
        <v>312</v>
      </c>
      <c r="B41" s="11" t="s">
        <v>53</v>
      </c>
      <c r="C41" s="102">
        <v>103946</v>
      </c>
      <c r="D41" s="53" t="s">
        <v>58</v>
      </c>
      <c r="E41" s="37" t="s">
        <v>11</v>
      </c>
      <c r="F41" s="60">
        <v>221.17</v>
      </c>
      <c r="G41" s="131">
        <v>0</v>
      </c>
      <c r="H41" s="68">
        <f t="shared" si="4"/>
        <v>0</v>
      </c>
      <c r="I41" s="54">
        <f t="shared" si="5"/>
        <v>0</v>
      </c>
    </row>
    <row r="42" spans="1:9" s="36" customFormat="1" ht="31.5" x14ac:dyDescent="0.2">
      <c r="A42" s="37" t="s">
        <v>313</v>
      </c>
      <c r="B42" s="11" t="s">
        <v>53</v>
      </c>
      <c r="C42" s="102">
        <v>105953</v>
      </c>
      <c r="D42" s="33" t="s">
        <v>202</v>
      </c>
      <c r="E42" s="37" t="s">
        <v>73</v>
      </c>
      <c r="F42" s="32">
        <v>1</v>
      </c>
      <c r="G42" s="131">
        <v>0</v>
      </c>
      <c r="H42" s="68">
        <f t="shared" si="4"/>
        <v>0</v>
      </c>
      <c r="I42" s="54">
        <f t="shared" si="5"/>
        <v>0</v>
      </c>
    </row>
    <row r="43" spans="1:9" s="36" customFormat="1" ht="15.75" x14ac:dyDescent="0.2">
      <c r="A43" s="37" t="s">
        <v>314</v>
      </c>
      <c r="B43" s="11" t="s">
        <v>32</v>
      </c>
      <c r="C43" s="73" t="s">
        <v>204</v>
      </c>
      <c r="D43" s="33" t="s">
        <v>205</v>
      </c>
      <c r="E43" s="37" t="s">
        <v>73</v>
      </c>
      <c r="F43" s="32">
        <v>10</v>
      </c>
      <c r="G43" s="131">
        <v>0</v>
      </c>
      <c r="H43" s="68">
        <f t="shared" si="4"/>
        <v>0</v>
      </c>
      <c r="I43" s="54">
        <f t="shared" si="5"/>
        <v>0</v>
      </c>
    </row>
    <row r="44" spans="1:9" s="36" customFormat="1" ht="15.75" x14ac:dyDescent="0.2">
      <c r="A44" s="38" t="s">
        <v>316</v>
      </c>
      <c r="B44" s="39"/>
      <c r="C44" s="39"/>
      <c r="D44" s="78" t="s">
        <v>280</v>
      </c>
      <c r="E44" s="39"/>
      <c r="F44" s="63"/>
      <c r="G44" s="63"/>
      <c r="H44" s="63"/>
      <c r="I44" s="42">
        <f>SUM(I45:I69)</f>
        <v>0</v>
      </c>
    </row>
    <row r="45" spans="1:9" s="36" customFormat="1" ht="31.5" x14ac:dyDescent="0.2">
      <c r="A45" s="37" t="s">
        <v>317</v>
      </c>
      <c r="B45" s="11" t="s">
        <v>53</v>
      </c>
      <c r="C45" s="102">
        <v>91855</v>
      </c>
      <c r="D45" s="33" t="s">
        <v>281</v>
      </c>
      <c r="E45" s="37" t="s">
        <v>12</v>
      </c>
      <c r="F45" s="32">
        <v>62.84</v>
      </c>
      <c r="G45" s="131">
        <v>0</v>
      </c>
      <c r="H45" s="68">
        <f t="shared" ref="H45:H69" si="6">G45*(1+$H$3)</f>
        <v>0</v>
      </c>
      <c r="I45" s="54">
        <f t="shared" ref="I45:I69" si="7">ROUND(H45*F45,2)</f>
        <v>0</v>
      </c>
    </row>
    <row r="46" spans="1:9" s="36" customFormat="1" ht="31.5" x14ac:dyDescent="0.2">
      <c r="A46" s="37" t="s">
        <v>318</v>
      </c>
      <c r="B46" s="11" t="s">
        <v>53</v>
      </c>
      <c r="C46" s="102">
        <v>91927</v>
      </c>
      <c r="D46" s="33" t="s">
        <v>214</v>
      </c>
      <c r="E46" s="37" t="s">
        <v>12</v>
      </c>
      <c r="F46" s="32">
        <v>768.09</v>
      </c>
      <c r="G46" s="131">
        <v>0</v>
      </c>
      <c r="H46" s="68">
        <f t="shared" si="6"/>
        <v>0</v>
      </c>
      <c r="I46" s="54">
        <f t="shared" si="7"/>
        <v>0</v>
      </c>
    </row>
    <row r="47" spans="1:9" s="36" customFormat="1" ht="31.5" x14ac:dyDescent="0.2">
      <c r="A47" s="37" t="s">
        <v>319</v>
      </c>
      <c r="B47" s="11" t="s">
        <v>53</v>
      </c>
      <c r="C47" s="102">
        <v>91931</v>
      </c>
      <c r="D47" s="33" t="s">
        <v>213</v>
      </c>
      <c r="E47" s="37" t="s">
        <v>12</v>
      </c>
      <c r="F47" s="32">
        <v>1124.97</v>
      </c>
      <c r="G47" s="131">
        <v>0</v>
      </c>
      <c r="H47" s="68">
        <f t="shared" si="6"/>
        <v>0</v>
      </c>
      <c r="I47" s="54">
        <f t="shared" si="7"/>
        <v>0</v>
      </c>
    </row>
    <row r="48" spans="1:9" s="36" customFormat="1" ht="15.75" x14ac:dyDescent="0.2">
      <c r="A48" s="37" t="s">
        <v>320</v>
      </c>
      <c r="B48" s="11" t="s">
        <v>53</v>
      </c>
      <c r="C48" s="102">
        <v>91937</v>
      </c>
      <c r="D48" s="33" t="s">
        <v>282</v>
      </c>
      <c r="E48" s="37" t="s">
        <v>73</v>
      </c>
      <c r="F48" s="32">
        <v>20</v>
      </c>
      <c r="G48" s="131">
        <v>0</v>
      </c>
      <c r="H48" s="68">
        <f t="shared" si="6"/>
        <v>0</v>
      </c>
      <c r="I48" s="54">
        <f t="shared" si="7"/>
        <v>0</v>
      </c>
    </row>
    <row r="49" spans="1:9" s="36" customFormat="1" ht="15.75" x14ac:dyDescent="0.2">
      <c r="A49" s="37" t="s">
        <v>321</v>
      </c>
      <c r="B49" s="11" t="s">
        <v>53</v>
      </c>
      <c r="C49" s="102">
        <v>93653</v>
      </c>
      <c r="D49" s="33" t="s">
        <v>215</v>
      </c>
      <c r="E49" s="37" t="s">
        <v>73</v>
      </c>
      <c r="F49" s="32">
        <v>13</v>
      </c>
      <c r="G49" s="131">
        <v>0</v>
      </c>
      <c r="H49" s="68">
        <f t="shared" si="6"/>
        <v>0</v>
      </c>
      <c r="I49" s="54">
        <f t="shared" si="7"/>
        <v>0</v>
      </c>
    </row>
    <row r="50" spans="1:9" s="36" customFormat="1" ht="15.75" x14ac:dyDescent="0.2">
      <c r="A50" s="37" t="s">
        <v>322</v>
      </c>
      <c r="B50" s="11" t="s">
        <v>53</v>
      </c>
      <c r="C50" s="102">
        <v>93655</v>
      </c>
      <c r="D50" s="33" t="s">
        <v>216</v>
      </c>
      <c r="E50" s="37" t="s">
        <v>73</v>
      </c>
      <c r="F50" s="32">
        <v>7</v>
      </c>
      <c r="G50" s="131">
        <v>0</v>
      </c>
      <c r="H50" s="68">
        <f t="shared" si="6"/>
        <v>0</v>
      </c>
      <c r="I50" s="54">
        <f t="shared" si="7"/>
        <v>0</v>
      </c>
    </row>
    <row r="51" spans="1:9" s="36" customFormat="1" ht="15.75" x14ac:dyDescent="0.2">
      <c r="A51" s="37" t="s">
        <v>323</v>
      </c>
      <c r="B51" s="11" t="s">
        <v>53</v>
      </c>
      <c r="C51" s="102">
        <v>93666</v>
      </c>
      <c r="D51" s="33" t="s">
        <v>217</v>
      </c>
      <c r="E51" s="37" t="s">
        <v>73</v>
      </c>
      <c r="F51" s="32">
        <v>1</v>
      </c>
      <c r="G51" s="131">
        <v>0</v>
      </c>
      <c r="H51" s="68">
        <f t="shared" si="6"/>
        <v>0</v>
      </c>
      <c r="I51" s="54">
        <f t="shared" si="7"/>
        <v>0</v>
      </c>
    </row>
    <row r="52" spans="1:9" s="36" customFormat="1" ht="15.75" x14ac:dyDescent="0.2">
      <c r="A52" s="37" t="s">
        <v>324</v>
      </c>
      <c r="B52" s="11" t="s">
        <v>53</v>
      </c>
      <c r="C52" s="102">
        <v>96977</v>
      </c>
      <c r="D52" s="33" t="s">
        <v>221</v>
      </c>
      <c r="E52" s="37" t="s">
        <v>12</v>
      </c>
      <c r="F52" s="32">
        <v>6</v>
      </c>
      <c r="G52" s="131">
        <v>0</v>
      </c>
      <c r="H52" s="68">
        <f t="shared" si="6"/>
        <v>0</v>
      </c>
      <c r="I52" s="54">
        <f t="shared" si="7"/>
        <v>0</v>
      </c>
    </row>
    <row r="53" spans="1:9" s="36" customFormat="1" ht="15.75" x14ac:dyDescent="0.2">
      <c r="A53" s="37" t="s">
        <v>325</v>
      </c>
      <c r="B53" s="11" t="s">
        <v>53</v>
      </c>
      <c r="C53" s="102">
        <v>96986</v>
      </c>
      <c r="D53" s="33" t="s">
        <v>219</v>
      </c>
      <c r="E53" s="37" t="s">
        <v>73</v>
      </c>
      <c r="F53" s="32">
        <v>2</v>
      </c>
      <c r="G53" s="131">
        <v>0</v>
      </c>
      <c r="H53" s="68">
        <f t="shared" si="6"/>
        <v>0</v>
      </c>
      <c r="I53" s="54">
        <f t="shared" si="7"/>
        <v>0</v>
      </c>
    </row>
    <row r="54" spans="1:9" s="36" customFormat="1" ht="31.5" x14ac:dyDescent="0.2">
      <c r="A54" s="37" t="s">
        <v>326</v>
      </c>
      <c r="B54" s="11" t="s">
        <v>53</v>
      </c>
      <c r="C54" s="102">
        <v>97667</v>
      </c>
      <c r="D54" s="33" t="s">
        <v>206</v>
      </c>
      <c r="E54" s="37" t="s">
        <v>12</v>
      </c>
      <c r="F54" s="32">
        <v>201.03</v>
      </c>
      <c r="G54" s="131">
        <v>0</v>
      </c>
      <c r="H54" s="68">
        <f t="shared" si="6"/>
        <v>0</v>
      </c>
      <c r="I54" s="54">
        <f t="shared" si="7"/>
        <v>0</v>
      </c>
    </row>
    <row r="55" spans="1:9" s="36" customFormat="1" ht="15.75" x14ac:dyDescent="0.2">
      <c r="A55" s="37" t="s">
        <v>327</v>
      </c>
      <c r="B55" s="11" t="s">
        <v>53</v>
      </c>
      <c r="C55" s="102">
        <v>98111</v>
      </c>
      <c r="D55" s="33" t="s">
        <v>222</v>
      </c>
      <c r="E55" s="37" t="s">
        <v>73</v>
      </c>
      <c r="F55" s="32">
        <v>2</v>
      </c>
      <c r="G55" s="131">
        <v>0</v>
      </c>
      <c r="H55" s="68">
        <f t="shared" si="6"/>
        <v>0</v>
      </c>
      <c r="I55" s="54">
        <f t="shared" si="7"/>
        <v>0</v>
      </c>
    </row>
    <row r="56" spans="1:9" s="36" customFormat="1" ht="31.5" x14ac:dyDescent="0.2">
      <c r="A56" s="37" t="s">
        <v>328</v>
      </c>
      <c r="B56" s="11" t="s">
        <v>53</v>
      </c>
      <c r="C56" s="102">
        <v>101508</v>
      </c>
      <c r="D56" s="33" t="s">
        <v>190</v>
      </c>
      <c r="E56" s="37" t="s">
        <v>73</v>
      </c>
      <c r="F56" s="32">
        <v>1</v>
      </c>
      <c r="G56" s="131">
        <v>0</v>
      </c>
      <c r="H56" s="68">
        <f t="shared" si="6"/>
        <v>0</v>
      </c>
      <c r="I56" s="54">
        <f t="shared" si="7"/>
        <v>0</v>
      </c>
    </row>
    <row r="57" spans="1:9" s="36" customFormat="1" ht="31.5" x14ac:dyDescent="0.2">
      <c r="A57" s="37" t="s">
        <v>329</v>
      </c>
      <c r="B57" s="11" t="s">
        <v>53</v>
      </c>
      <c r="C57" s="102">
        <v>101561</v>
      </c>
      <c r="D57" s="33" t="s">
        <v>212</v>
      </c>
      <c r="E57" s="37" t="s">
        <v>12</v>
      </c>
      <c r="F57" s="32">
        <v>47.92</v>
      </c>
      <c r="G57" s="131">
        <v>0</v>
      </c>
      <c r="H57" s="68">
        <f t="shared" si="6"/>
        <v>0</v>
      </c>
      <c r="I57" s="54">
        <f t="shared" si="7"/>
        <v>0</v>
      </c>
    </row>
    <row r="58" spans="1:9" s="36" customFormat="1" ht="31.5" x14ac:dyDescent="0.2">
      <c r="A58" s="37" t="s">
        <v>330</v>
      </c>
      <c r="B58" s="11" t="s">
        <v>53</v>
      </c>
      <c r="C58" s="102">
        <v>101562</v>
      </c>
      <c r="D58" s="33" t="s">
        <v>211</v>
      </c>
      <c r="E58" s="37" t="s">
        <v>12</v>
      </c>
      <c r="F58" s="32">
        <v>143.76</v>
      </c>
      <c r="G58" s="131">
        <v>0</v>
      </c>
      <c r="H58" s="68">
        <f t="shared" si="6"/>
        <v>0</v>
      </c>
      <c r="I58" s="54">
        <f t="shared" si="7"/>
        <v>0</v>
      </c>
    </row>
    <row r="59" spans="1:9" s="36" customFormat="1" ht="15.75" x14ac:dyDescent="0.2">
      <c r="A59" s="37" t="s">
        <v>331</v>
      </c>
      <c r="B59" s="11" t="s">
        <v>53</v>
      </c>
      <c r="C59" s="102">
        <v>101632</v>
      </c>
      <c r="D59" s="33" t="s">
        <v>250</v>
      </c>
      <c r="E59" s="37" t="s">
        <v>73</v>
      </c>
      <c r="F59" s="32">
        <v>6</v>
      </c>
      <c r="G59" s="131">
        <v>0</v>
      </c>
      <c r="H59" s="68">
        <f t="shared" si="6"/>
        <v>0</v>
      </c>
      <c r="I59" s="54">
        <f t="shared" si="7"/>
        <v>0</v>
      </c>
    </row>
    <row r="60" spans="1:9" s="36" customFormat="1" ht="31.5" x14ac:dyDescent="0.2">
      <c r="A60" s="37" t="s">
        <v>332</v>
      </c>
      <c r="B60" s="11" t="s">
        <v>53</v>
      </c>
      <c r="C60" s="102">
        <v>101636</v>
      </c>
      <c r="D60" s="33" t="s">
        <v>189</v>
      </c>
      <c r="E60" s="37" t="s">
        <v>73</v>
      </c>
      <c r="F60" s="32">
        <v>17</v>
      </c>
      <c r="G60" s="131">
        <v>0</v>
      </c>
      <c r="H60" s="68">
        <f t="shared" si="6"/>
        <v>0</v>
      </c>
      <c r="I60" s="54">
        <f t="shared" si="7"/>
        <v>0</v>
      </c>
    </row>
    <row r="61" spans="1:9" s="36" customFormat="1" ht="15.75" x14ac:dyDescent="0.2">
      <c r="A61" s="37" t="s">
        <v>333</v>
      </c>
      <c r="B61" s="11" t="s">
        <v>53</v>
      </c>
      <c r="C61" s="102">
        <v>101659</v>
      </c>
      <c r="D61" s="33" t="s">
        <v>203</v>
      </c>
      <c r="E61" s="37" t="s">
        <v>73</v>
      </c>
      <c r="F61" s="32">
        <v>17</v>
      </c>
      <c r="G61" s="131">
        <v>0</v>
      </c>
      <c r="H61" s="68">
        <f t="shared" si="6"/>
        <v>0</v>
      </c>
      <c r="I61" s="54">
        <f t="shared" si="7"/>
        <v>0</v>
      </c>
    </row>
    <row r="62" spans="1:9" s="36" customFormat="1" ht="15.75" x14ac:dyDescent="0.2">
      <c r="A62" s="37" t="s">
        <v>334</v>
      </c>
      <c r="B62" s="11" t="s">
        <v>53</v>
      </c>
      <c r="C62" s="102">
        <v>101663</v>
      </c>
      <c r="D62" s="33" t="s">
        <v>188</v>
      </c>
      <c r="E62" s="37" t="s">
        <v>73</v>
      </c>
      <c r="F62" s="32">
        <v>17</v>
      </c>
      <c r="G62" s="131">
        <v>0</v>
      </c>
      <c r="H62" s="68">
        <f t="shared" si="6"/>
        <v>0</v>
      </c>
      <c r="I62" s="54">
        <f t="shared" si="7"/>
        <v>0</v>
      </c>
    </row>
    <row r="63" spans="1:9" s="36" customFormat="1" ht="31.5" x14ac:dyDescent="0.2">
      <c r="A63" s="37" t="s">
        <v>335</v>
      </c>
      <c r="B63" s="11" t="s">
        <v>53</v>
      </c>
      <c r="C63" s="102">
        <v>101880</v>
      </c>
      <c r="D63" s="33" t="s">
        <v>218</v>
      </c>
      <c r="E63" s="37" t="s">
        <v>73</v>
      </c>
      <c r="F63" s="32">
        <v>1</v>
      </c>
      <c r="G63" s="131">
        <v>0</v>
      </c>
      <c r="H63" s="68">
        <f t="shared" si="6"/>
        <v>0</v>
      </c>
      <c r="I63" s="54">
        <f t="shared" si="7"/>
        <v>0</v>
      </c>
    </row>
    <row r="64" spans="1:9" s="36" customFormat="1" ht="15.75" x14ac:dyDescent="0.2">
      <c r="A64" s="37" t="s">
        <v>336</v>
      </c>
      <c r="B64" s="11" t="s">
        <v>53</v>
      </c>
      <c r="C64" s="102">
        <v>103782</v>
      </c>
      <c r="D64" s="33" t="s">
        <v>130</v>
      </c>
      <c r="E64" s="37" t="s">
        <v>73</v>
      </c>
      <c r="F64" s="32">
        <v>20</v>
      </c>
      <c r="G64" s="131">
        <v>0</v>
      </c>
      <c r="H64" s="68">
        <f t="shared" si="6"/>
        <v>0</v>
      </c>
      <c r="I64" s="54">
        <f t="shared" si="7"/>
        <v>0</v>
      </c>
    </row>
    <row r="65" spans="1:9" s="36" customFormat="1" ht="31.5" x14ac:dyDescent="0.2">
      <c r="A65" s="37" t="s">
        <v>337</v>
      </c>
      <c r="B65" s="11" t="s">
        <v>53</v>
      </c>
      <c r="C65" s="102">
        <v>104749</v>
      </c>
      <c r="D65" s="33" t="s">
        <v>220</v>
      </c>
      <c r="E65" s="37" t="s">
        <v>73</v>
      </c>
      <c r="F65" s="32">
        <v>2</v>
      </c>
      <c r="G65" s="131">
        <v>0</v>
      </c>
      <c r="H65" s="68">
        <f t="shared" si="6"/>
        <v>0</v>
      </c>
      <c r="I65" s="54">
        <f t="shared" si="7"/>
        <v>0</v>
      </c>
    </row>
    <row r="66" spans="1:9" s="36" customFormat="1" ht="31.5" x14ac:dyDescent="0.2">
      <c r="A66" s="37" t="s">
        <v>338</v>
      </c>
      <c r="B66" s="11" t="s">
        <v>53</v>
      </c>
      <c r="C66" s="102">
        <v>105953</v>
      </c>
      <c r="D66" s="33" t="s">
        <v>202</v>
      </c>
      <c r="E66" s="37" t="s">
        <v>73</v>
      </c>
      <c r="F66" s="32">
        <v>10</v>
      </c>
      <c r="G66" s="131">
        <v>0</v>
      </c>
      <c r="H66" s="68">
        <f t="shared" si="6"/>
        <v>0</v>
      </c>
      <c r="I66" s="54">
        <f t="shared" si="7"/>
        <v>0</v>
      </c>
    </row>
    <row r="67" spans="1:9" s="36" customFormat="1" ht="15.75" x14ac:dyDescent="0.2">
      <c r="A67" s="37" t="s">
        <v>339</v>
      </c>
      <c r="B67" s="11" t="s">
        <v>32</v>
      </c>
      <c r="C67" s="73" t="s">
        <v>209</v>
      </c>
      <c r="D67" s="33" t="s">
        <v>210</v>
      </c>
      <c r="E67" s="37" t="s">
        <v>12</v>
      </c>
      <c r="F67" s="32">
        <v>77</v>
      </c>
      <c r="G67" s="131">
        <v>0</v>
      </c>
      <c r="H67" s="68">
        <f t="shared" si="6"/>
        <v>0</v>
      </c>
      <c r="I67" s="54">
        <f t="shared" si="7"/>
        <v>0</v>
      </c>
    </row>
    <row r="68" spans="1:9" s="36" customFormat="1" ht="15.75" x14ac:dyDescent="0.2">
      <c r="A68" s="37" t="s">
        <v>340</v>
      </c>
      <c r="B68" s="11" t="s">
        <v>32</v>
      </c>
      <c r="C68" s="73" t="s">
        <v>207</v>
      </c>
      <c r="D68" s="33" t="s">
        <v>208</v>
      </c>
      <c r="E68" s="37" t="s">
        <v>12</v>
      </c>
      <c r="F68" s="32">
        <v>95.84</v>
      </c>
      <c r="G68" s="131">
        <v>0</v>
      </c>
      <c r="H68" s="68">
        <f t="shared" si="6"/>
        <v>0</v>
      </c>
      <c r="I68" s="54">
        <f t="shared" si="7"/>
        <v>0</v>
      </c>
    </row>
    <row r="69" spans="1:9" s="36" customFormat="1" ht="15.75" x14ac:dyDescent="0.2">
      <c r="A69" s="37" t="s">
        <v>341</v>
      </c>
      <c r="B69" s="11" t="s">
        <v>32</v>
      </c>
      <c r="C69" s="73" t="s">
        <v>204</v>
      </c>
      <c r="D69" s="33" t="s">
        <v>205</v>
      </c>
      <c r="E69" s="37" t="s">
        <v>73</v>
      </c>
      <c r="F69" s="32">
        <v>22</v>
      </c>
      <c r="G69" s="131">
        <v>0</v>
      </c>
      <c r="H69" s="68">
        <f t="shared" si="6"/>
        <v>0</v>
      </c>
      <c r="I69" s="54">
        <f t="shared" si="7"/>
        <v>0</v>
      </c>
    </row>
    <row r="70" spans="1:9" s="36" customFormat="1" ht="15.75" x14ac:dyDescent="0.2">
      <c r="A70" s="38" t="s">
        <v>342</v>
      </c>
      <c r="B70" s="39"/>
      <c r="C70" s="39"/>
      <c r="D70" s="41" t="s">
        <v>48</v>
      </c>
      <c r="E70" s="39"/>
      <c r="F70" s="63"/>
      <c r="G70" s="63"/>
      <c r="H70" s="63"/>
      <c r="I70" s="42">
        <f>SUM(I71:I84)</f>
        <v>0</v>
      </c>
    </row>
    <row r="71" spans="1:9" s="36" customFormat="1" ht="15.75" x14ac:dyDescent="0.2">
      <c r="A71" s="32" t="s">
        <v>343</v>
      </c>
      <c r="B71" s="11" t="s">
        <v>53</v>
      </c>
      <c r="C71" s="102">
        <v>89356</v>
      </c>
      <c r="D71" s="50" t="s">
        <v>119</v>
      </c>
      <c r="E71" s="37" t="s">
        <v>12</v>
      </c>
      <c r="F71" s="32">
        <v>19.21</v>
      </c>
      <c r="G71" s="131">
        <v>0</v>
      </c>
      <c r="H71" s="68">
        <f t="shared" ref="H71:H84" si="8">G71*(1+$H$3)</f>
        <v>0</v>
      </c>
      <c r="I71" s="54">
        <f t="shared" ref="I71:I84" si="9">ROUND(H71*F71,2)</f>
        <v>0</v>
      </c>
    </row>
    <row r="72" spans="1:9" s="36" customFormat="1" ht="15.75" x14ac:dyDescent="0.2">
      <c r="A72" s="32" t="s">
        <v>344</v>
      </c>
      <c r="B72" s="11" t="s">
        <v>53</v>
      </c>
      <c r="C72" s="102">
        <v>89357</v>
      </c>
      <c r="D72" s="50" t="s">
        <v>118</v>
      </c>
      <c r="E72" s="37" t="s">
        <v>12</v>
      </c>
      <c r="F72" s="32">
        <v>10.83</v>
      </c>
      <c r="G72" s="131">
        <v>0</v>
      </c>
      <c r="H72" s="68">
        <f t="shared" si="8"/>
        <v>0</v>
      </c>
      <c r="I72" s="54">
        <f t="shared" si="9"/>
        <v>0</v>
      </c>
    </row>
    <row r="73" spans="1:9" s="36" customFormat="1" ht="15.75" x14ac:dyDescent="0.2">
      <c r="A73" s="32" t="s">
        <v>345</v>
      </c>
      <c r="B73" s="11" t="s">
        <v>53</v>
      </c>
      <c r="C73" s="102">
        <v>89512</v>
      </c>
      <c r="D73" s="96" t="s">
        <v>185</v>
      </c>
      <c r="E73" s="37" t="s">
        <v>12</v>
      </c>
      <c r="F73" s="60">
        <v>51.19</v>
      </c>
      <c r="G73" s="131">
        <v>0</v>
      </c>
      <c r="H73" s="68">
        <f t="shared" si="8"/>
        <v>0</v>
      </c>
      <c r="I73" s="54">
        <f t="shared" si="9"/>
        <v>0</v>
      </c>
    </row>
    <row r="74" spans="1:9" s="36" customFormat="1" ht="31.5" x14ac:dyDescent="0.2">
      <c r="A74" s="32" t="s">
        <v>346</v>
      </c>
      <c r="B74" s="11" t="s">
        <v>53</v>
      </c>
      <c r="C74" s="102">
        <v>89578</v>
      </c>
      <c r="D74" s="96" t="s">
        <v>243</v>
      </c>
      <c r="E74" s="37" t="s">
        <v>12</v>
      </c>
      <c r="F74" s="60">
        <v>15.96</v>
      </c>
      <c r="G74" s="131">
        <v>0</v>
      </c>
      <c r="H74" s="68">
        <f t="shared" si="8"/>
        <v>0</v>
      </c>
      <c r="I74" s="54">
        <f t="shared" si="9"/>
        <v>0</v>
      </c>
    </row>
    <row r="75" spans="1:9" s="36" customFormat="1" ht="31.5" x14ac:dyDescent="0.2">
      <c r="A75" s="32" t="s">
        <v>347</v>
      </c>
      <c r="B75" s="11" t="s">
        <v>53</v>
      </c>
      <c r="C75" s="102">
        <v>89713</v>
      </c>
      <c r="D75" s="96" t="s">
        <v>179</v>
      </c>
      <c r="E75" s="37" t="s">
        <v>12</v>
      </c>
      <c r="F75" s="60">
        <v>15.7</v>
      </c>
      <c r="G75" s="131">
        <v>0</v>
      </c>
      <c r="H75" s="68">
        <f t="shared" si="8"/>
        <v>0</v>
      </c>
      <c r="I75" s="54">
        <f t="shared" si="9"/>
        <v>0</v>
      </c>
    </row>
    <row r="76" spans="1:9" s="36" customFormat="1" ht="31.5" x14ac:dyDescent="0.2">
      <c r="A76" s="32" t="s">
        <v>348</v>
      </c>
      <c r="B76" s="11" t="s">
        <v>53</v>
      </c>
      <c r="C76" s="102">
        <v>89714</v>
      </c>
      <c r="D76" s="50" t="s">
        <v>175</v>
      </c>
      <c r="E76" s="37" t="s">
        <v>12</v>
      </c>
      <c r="F76" s="32">
        <v>10</v>
      </c>
      <c r="G76" s="131">
        <v>0</v>
      </c>
      <c r="H76" s="68">
        <f t="shared" si="8"/>
        <v>0</v>
      </c>
      <c r="I76" s="54">
        <f t="shared" si="9"/>
        <v>0</v>
      </c>
    </row>
    <row r="77" spans="1:9" s="36" customFormat="1" ht="31.5" x14ac:dyDescent="0.2">
      <c r="A77" s="32" t="s">
        <v>349</v>
      </c>
      <c r="B77" s="11" t="s">
        <v>53</v>
      </c>
      <c r="C77" s="102">
        <v>97901</v>
      </c>
      <c r="D77" s="96" t="s">
        <v>182</v>
      </c>
      <c r="E77" s="37" t="s">
        <v>42</v>
      </c>
      <c r="F77" s="60">
        <v>2</v>
      </c>
      <c r="G77" s="131">
        <v>0</v>
      </c>
      <c r="H77" s="68">
        <f t="shared" si="8"/>
        <v>0</v>
      </c>
      <c r="I77" s="54">
        <f t="shared" si="9"/>
        <v>0</v>
      </c>
    </row>
    <row r="78" spans="1:9" s="36" customFormat="1" ht="31.5" x14ac:dyDescent="0.2">
      <c r="A78" s="32" t="s">
        <v>350</v>
      </c>
      <c r="B78" s="11" t="s">
        <v>53</v>
      </c>
      <c r="C78" s="102">
        <v>97902</v>
      </c>
      <c r="D78" s="53" t="s">
        <v>183</v>
      </c>
      <c r="E78" s="37" t="s">
        <v>42</v>
      </c>
      <c r="F78" s="60">
        <v>1</v>
      </c>
      <c r="G78" s="131">
        <v>0</v>
      </c>
      <c r="H78" s="68">
        <f t="shared" si="8"/>
        <v>0</v>
      </c>
      <c r="I78" s="54">
        <f t="shared" si="9"/>
        <v>0</v>
      </c>
    </row>
    <row r="79" spans="1:9" s="36" customFormat="1" ht="31.5" x14ac:dyDescent="0.2">
      <c r="A79" s="32" t="s">
        <v>351</v>
      </c>
      <c r="B79" s="11" t="s">
        <v>53</v>
      </c>
      <c r="C79" s="102">
        <v>98053</v>
      </c>
      <c r="D79" s="33" t="s">
        <v>176</v>
      </c>
      <c r="E79" s="37" t="s">
        <v>73</v>
      </c>
      <c r="F79" s="32">
        <v>1</v>
      </c>
      <c r="G79" s="131">
        <v>0</v>
      </c>
      <c r="H79" s="68">
        <f t="shared" si="8"/>
        <v>0</v>
      </c>
      <c r="I79" s="54">
        <f t="shared" si="9"/>
        <v>0</v>
      </c>
    </row>
    <row r="80" spans="1:9" s="36" customFormat="1" ht="31.5" x14ac:dyDescent="0.2">
      <c r="A80" s="32" t="s">
        <v>352</v>
      </c>
      <c r="B80" s="11" t="s">
        <v>53</v>
      </c>
      <c r="C80" s="102">
        <v>98062</v>
      </c>
      <c r="D80" s="33" t="s">
        <v>178</v>
      </c>
      <c r="E80" s="37" t="s">
        <v>73</v>
      </c>
      <c r="F80" s="32">
        <v>2</v>
      </c>
      <c r="G80" s="131">
        <v>0</v>
      </c>
      <c r="H80" s="68">
        <f t="shared" si="8"/>
        <v>0</v>
      </c>
      <c r="I80" s="54">
        <f t="shared" si="9"/>
        <v>0</v>
      </c>
    </row>
    <row r="81" spans="1:9" s="36" customFormat="1" ht="31.5" x14ac:dyDescent="0.2">
      <c r="A81" s="32" t="s">
        <v>353</v>
      </c>
      <c r="B81" s="11" t="s">
        <v>53</v>
      </c>
      <c r="C81" s="102">
        <v>98089</v>
      </c>
      <c r="D81" s="33" t="s">
        <v>177</v>
      </c>
      <c r="E81" s="37" t="s">
        <v>73</v>
      </c>
      <c r="F81" s="32">
        <v>1</v>
      </c>
      <c r="G81" s="131">
        <v>0</v>
      </c>
      <c r="H81" s="68">
        <f t="shared" si="8"/>
        <v>0</v>
      </c>
      <c r="I81" s="54">
        <f t="shared" si="9"/>
        <v>0</v>
      </c>
    </row>
    <row r="82" spans="1:9" s="36" customFormat="1" ht="15.75" x14ac:dyDescent="0.2">
      <c r="A82" s="32" t="s">
        <v>354</v>
      </c>
      <c r="B82" s="11" t="s">
        <v>53</v>
      </c>
      <c r="C82" s="102">
        <v>98110</v>
      </c>
      <c r="D82" s="53" t="s">
        <v>180</v>
      </c>
      <c r="E82" s="37" t="s">
        <v>42</v>
      </c>
      <c r="F82" s="60">
        <v>2</v>
      </c>
      <c r="G82" s="131">
        <v>0</v>
      </c>
      <c r="H82" s="68">
        <f t="shared" si="8"/>
        <v>0</v>
      </c>
      <c r="I82" s="54">
        <f t="shared" si="9"/>
        <v>0</v>
      </c>
    </row>
    <row r="83" spans="1:9" s="36" customFormat="1" ht="31.5" x14ac:dyDescent="0.2">
      <c r="A83" s="32" t="s">
        <v>355</v>
      </c>
      <c r="B83" s="11" t="s">
        <v>53</v>
      </c>
      <c r="C83" s="102">
        <v>99250</v>
      </c>
      <c r="D83" s="53" t="s">
        <v>181</v>
      </c>
      <c r="E83" s="37" t="s">
        <v>42</v>
      </c>
      <c r="F83" s="60">
        <v>2</v>
      </c>
      <c r="G83" s="131">
        <v>0</v>
      </c>
      <c r="H83" s="68">
        <f t="shared" si="8"/>
        <v>0</v>
      </c>
      <c r="I83" s="54">
        <f t="shared" si="9"/>
        <v>0</v>
      </c>
    </row>
    <row r="84" spans="1:9" s="36" customFormat="1" ht="31.5" x14ac:dyDescent="0.2">
      <c r="A84" s="32" t="s">
        <v>356</v>
      </c>
      <c r="B84" s="11" t="s">
        <v>53</v>
      </c>
      <c r="C84" s="102">
        <v>103005</v>
      </c>
      <c r="D84" s="53" t="s">
        <v>184</v>
      </c>
      <c r="E84" s="37" t="s">
        <v>42</v>
      </c>
      <c r="F84" s="60">
        <v>4</v>
      </c>
      <c r="G84" s="131">
        <v>0</v>
      </c>
      <c r="H84" s="68">
        <f t="shared" si="8"/>
        <v>0</v>
      </c>
      <c r="I84" s="54">
        <f t="shared" si="9"/>
        <v>0</v>
      </c>
    </row>
    <row r="85" spans="1:9" s="36" customFormat="1" ht="15.75" x14ac:dyDescent="0.2">
      <c r="A85" s="38" t="s">
        <v>357</v>
      </c>
      <c r="B85" s="39"/>
      <c r="C85" s="39"/>
      <c r="D85" s="41" t="s">
        <v>258</v>
      </c>
      <c r="E85" s="39"/>
      <c r="F85" s="39"/>
      <c r="G85" s="39"/>
      <c r="H85" s="39"/>
      <c r="I85" s="42">
        <f>SUM(I86:I112)</f>
        <v>0</v>
      </c>
    </row>
    <row r="86" spans="1:9" s="36" customFormat="1" ht="31.5" x14ac:dyDescent="0.2">
      <c r="A86" s="37" t="s">
        <v>358</v>
      </c>
      <c r="B86" s="11" t="s">
        <v>53</v>
      </c>
      <c r="C86" s="102">
        <v>87528</v>
      </c>
      <c r="D86" s="53" t="s">
        <v>262</v>
      </c>
      <c r="E86" s="37" t="s">
        <v>11</v>
      </c>
      <c r="F86" s="60">
        <v>91.54</v>
      </c>
      <c r="G86" s="131">
        <v>0</v>
      </c>
      <c r="H86" s="68">
        <f t="shared" ref="H86:H112" si="10">G86*(1+$H$3)</f>
        <v>0</v>
      </c>
      <c r="I86" s="54">
        <f t="shared" ref="I86:I112" si="11">ROUND(H86*F86,2)</f>
        <v>0</v>
      </c>
    </row>
    <row r="87" spans="1:9" s="36" customFormat="1" ht="31.5" x14ac:dyDescent="0.2">
      <c r="A87" s="37" t="s">
        <v>359</v>
      </c>
      <c r="B87" s="11" t="s">
        <v>53</v>
      </c>
      <c r="C87" s="102">
        <v>87893</v>
      </c>
      <c r="D87" s="53" t="s">
        <v>261</v>
      </c>
      <c r="E87" s="37" t="s">
        <v>11</v>
      </c>
      <c r="F87" s="60">
        <v>91.54</v>
      </c>
      <c r="G87" s="131">
        <v>0</v>
      </c>
      <c r="H87" s="68">
        <f t="shared" si="10"/>
        <v>0</v>
      </c>
      <c r="I87" s="54">
        <f t="shared" si="11"/>
        <v>0</v>
      </c>
    </row>
    <row r="88" spans="1:9" s="36" customFormat="1" ht="15.75" x14ac:dyDescent="0.2">
      <c r="A88" s="37" t="s">
        <v>360</v>
      </c>
      <c r="B88" s="11" t="s">
        <v>53</v>
      </c>
      <c r="C88" s="102">
        <v>88415</v>
      </c>
      <c r="D88" s="53" t="s">
        <v>263</v>
      </c>
      <c r="E88" s="37" t="s">
        <v>11</v>
      </c>
      <c r="F88" s="60">
        <v>91.54</v>
      </c>
      <c r="G88" s="131">
        <v>0</v>
      </c>
      <c r="H88" s="68">
        <f t="shared" si="10"/>
        <v>0</v>
      </c>
      <c r="I88" s="54">
        <f t="shared" si="11"/>
        <v>0</v>
      </c>
    </row>
    <row r="89" spans="1:9" s="36" customFormat="1" ht="15.75" x14ac:dyDescent="0.2">
      <c r="A89" s="37" t="s">
        <v>361</v>
      </c>
      <c r="B89" s="11" t="s">
        <v>53</v>
      </c>
      <c r="C89" s="102">
        <v>89994</v>
      </c>
      <c r="D89" s="53" t="s">
        <v>266</v>
      </c>
      <c r="E89" s="37" t="s">
        <v>33</v>
      </c>
      <c r="F89" s="60">
        <v>1.3</v>
      </c>
      <c r="G89" s="131">
        <v>0</v>
      </c>
      <c r="H89" s="68">
        <f t="shared" si="10"/>
        <v>0</v>
      </c>
      <c r="I89" s="54">
        <f t="shared" si="11"/>
        <v>0</v>
      </c>
    </row>
    <row r="90" spans="1:9" s="36" customFormat="1" ht="15.75" x14ac:dyDescent="0.2">
      <c r="A90" s="37" t="s">
        <v>362</v>
      </c>
      <c r="B90" s="11" t="s">
        <v>53</v>
      </c>
      <c r="C90" s="102">
        <v>92267</v>
      </c>
      <c r="D90" s="53" t="s">
        <v>269</v>
      </c>
      <c r="E90" s="37" t="s">
        <v>11</v>
      </c>
      <c r="F90" s="60">
        <v>2.5099999999999998</v>
      </c>
      <c r="G90" s="131">
        <v>0</v>
      </c>
      <c r="H90" s="68">
        <f t="shared" si="10"/>
        <v>0</v>
      </c>
      <c r="I90" s="54">
        <f t="shared" si="11"/>
        <v>0</v>
      </c>
    </row>
    <row r="91" spans="1:9" s="36" customFormat="1" ht="31.5" x14ac:dyDescent="0.2">
      <c r="A91" s="37" t="s">
        <v>363</v>
      </c>
      <c r="B91" s="11" t="s">
        <v>53</v>
      </c>
      <c r="C91" s="102">
        <v>92518</v>
      </c>
      <c r="D91" s="53" t="s">
        <v>268</v>
      </c>
      <c r="E91" s="37" t="s">
        <v>11</v>
      </c>
      <c r="F91" s="60">
        <v>15.7</v>
      </c>
      <c r="G91" s="131">
        <v>0</v>
      </c>
      <c r="H91" s="68">
        <f t="shared" si="10"/>
        <v>0</v>
      </c>
      <c r="I91" s="54">
        <f t="shared" si="11"/>
        <v>0</v>
      </c>
    </row>
    <row r="92" spans="1:9" s="36" customFormat="1" ht="31.5" x14ac:dyDescent="0.2">
      <c r="A92" s="37" t="s">
        <v>364</v>
      </c>
      <c r="B92" s="11" t="s">
        <v>53</v>
      </c>
      <c r="C92" s="102">
        <v>92760</v>
      </c>
      <c r="D92" s="53" t="s">
        <v>260</v>
      </c>
      <c r="E92" s="37" t="s">
        <v>34</v>
      </c>
      <c r="F92" s="60">
        <v>23.67</v>
      </c>
      <c r="G92" s="131">
        <v>0</v>
      </c>
      <c r="H92" s="68">
        <f t="shared" si="10"/>
        <v>0</v>
      </c>
      <c r="I92" s="54">
        <f t="shared" si="11"/>
        <v>0</v>
      </c>
    </row>
    <row r="93" spans="1:9" s="36" customFormat="1" ht="31.5" x14ac:dyDescent="0.2">
      <c r="A93" s="37" t="s">
        <v>365</v>
      </c>
      <c r="B93" s="11" t="s">
        <v>53</v>
      </c>
      <c r="C93" s="102">
        <v>92762</v>
      </c>
      <c r="D93" s="53" t="s">
        <v>82</v>
      </c>
      <c r="E93" s="37" t="s">
        <v>34</v>
      </c>
      <c r="F93" s="60">
        <v>112.3</v>
      </c>
      <c r="G93" s="131">
        <v>0</v>
      </c>
      <c r="H93" s="68">
        <f t="shared" si="10"/>
        <v>0</v>
      </c>
      <c r="I93" s="54">
        <f t="shared" si="11"/>
        <v>0</v>
      </c>
    </row>
    <row r="94" spans="1:9" s="36" customFormat="1" ht="31.5" x14ac:dyDescent="0.2">
      <c r="A94" s="37" t="s">
        <v>366</v>
      </c>
      <c r="B94" s="11" t="s">
        <v>53</v>
      </c>
      <c r="C94" s="102">
        <v>94994</v>
      </c>
      <c r="D94" s="53" t="s">
        <v>60</v>
      </c>
      <c r="E94" s="37" t="s">
        <v>11</v>
      </c>
      <c r="F94" s="60">
        <v>58.72</v>
      </c>
      <c r="G94" s="131">
        <v>0</v>
      </c>
      <c r="H94" s="68">
        <f t="shared" si="10"/>
        <v>0</v>
      </c>
      <c r="I94" s="54">
        <f t="shared" si="11"/>
        <v>0</v>
      </c>
    </row>
    <row r="95" spans="1:9" s="36" customFormat="1" ht="15.75" x14ac:dyDescent="0.2">
      <c r="A95" s="37" t="s">
        <v>367</v>
      </c>
      <c r="B95" s="11" t="s">
        <v>53</v>
      </c>
      <c r="C95" s="102">
        <v>95626</v>
      </c>
      <c r="D95" s="53" t="s">
        <v>265</v>
      </c>
      <c r="E95" s="37" t="s">
        <v>11</v>
      </c>
      <c r="F95" s="60">
        <v>91.54</v>
      </c>
      <c r="G95" s="131">
        <v>0</v>
      </c>
      <c r="H95" s="68">
        <f t="shared" si="10"/>
        <v>0</v>
      </c>
      <c r="I95" s="54">
        <f t="shared" si="11"/>
        <v>0</v>
      </c>
    </row>
    <row r="96" spans="1:9" s="36" customFormat="1" ht="15.75" x14ac:dyDescent="0.2">
      <c r="A96" s="37" t="s">
        <v>368</v>
      </c>
      <c r="B96" s="11" t="s">
        <v>53</v>
      </c>
      <c r="C96" s="102">
        <v>96130</v>
      </c>
      <c r="D96" s="53" t="s">
        <v>264</v>
      </c>
      <c r="E96" s="37" t="s">
        <v>11</v>
      </c>
      <c r="F96" s="60">
        <v>91.54</v>
      </c>
      <c r="G96" s="131">
        <v>0</v>
      </c>
      <c r="H96" s="68">
        <f t="shared" si="10"/>
        <v>0</v>
      </c>
      <c r="I96" s="54">
        <f t="shared" si="11"/>
        <v>0</v>
      </c>
    </row>
    <row r="97" spans="1:9" s="36" customFormat="1" ht="15.75" x14ac:dyDescent="0.2">
      <c r="A97" s="37" t="s">
        <v>369</v>
      </c>
      <c r="B97" s="11" t="s">
        <v>53</v>
      </c>
      <c r="C97" s="102">
        <v>96622</v>
      </c>
      <c r="D97" s="53" t="s">
        <v>71</v>
      </c>
      <c r="E97" s="37" t="s">
        <v>33</v>
      </c>
      <c r="F97" s="60">
        <v>4.58</v>
      </c>
      <c r="G97" s="131">
        <v>0</v>
      </c>
      <c r="H97" s="68">
        <f t="shared" si="10"/>
        <v>0</v>
      </c>
      <c r="I97" s="54">
        <f t="shared" si="11"/>
        <v>0</v>
      </c>
    </row>
    <row r="98" spans="1:9" s="36" customFormat="1" ht="15.75" x14ac:dyDescent="0.2">
      <c r="A98" s="37" t="s">
        <v>370</v>
      </c>
      <c r="B98" s="11" t="s">
        <v>53</v>
      </c>
      <c r="C98" s="102">
        <v>97092</v>
      </c>
      <c r="D98" s="53" t="s">
        <v>272</v>
      </c>
      <c r="E98" s="37" t="s">
        <v>34</v>
      </c>
      <c r="F98" s="60">
        <v>48.83</v>
      </c>
      <c r="G98" s="131">
        <v>0</v>
      </c>
      <c r="H98" s="68">
        <f t="shared" si="10"/>
        <v>0</v>
      </c>
      <c r="I98" s="54">
        <f t="shared" si="11"/>
        <v>0</v>
      </c>
    </row>
    <row r="99" spans="1:9" s="36" customFormat="1" ht="31.5" x14ac:dyDescent="0.2">
      <c r="A99" s="37" t="s">
        <v>371</v>
      </c>
      <c r="B99" s="11" t="s">
        <v>53</v>
      </c>
      <c r="C99" s="102">
        <v>98546</v>
      </c>
      <c r="D99" s="53" t="s">
        <v>270</v>
      </c>
      <c r="E99" s="37" t="s">
        <v>11</v>
      </c>
      <c r="F99" s="60">
        <v>18.21</v>
      </c>
      <c r="G99" s="131">
        <v>0</v>
      </c>
      <c r="H99" s="68">
        <f t="shared" si="10"/>
        <v>0</v>
      </c>
      <c r="I99" s="54">
        <f t="shared" si="11"/>
        <v>0</v>
      </c>
    </row>
    <row r="100" spans="1:9" s="36" customFormat="1" ht="15.75" x14ac:dyDescent="0.2">
      <c r="A100" s="37" t="s">
        <v>372</v>
      </c>
      <c r="B100" s="11" t="s">
        <v>53</v>
      </c>
      <c r="C100" s="102">
        <v>98563</v>
      </c>
      <c r="D100" s="53" t="s">
        <v>271</v>
      </c>
      <c r="E100" s="37" t="s">
        <v>11</v>
      </c>
      <c r="F100" s="60">
        <v>18.21</v>
      </c>
      <c r="G100" s="131">
        <v>0</v>
      </c>
      <c r="H100" s="68">
        <f t="shared" si="10"/>
        <v>0</v>
      </c>
      <c r="I100" s="54">
        <f t="shared" si="11"/>
        <v>0</v>
      </c>
    </row>
    <row r="101" spans="1:9" s="36" customFormat="1" ht="31.5" x14ac:dyDescent="0.2">
      <c r="A101" s="37" t="s">
        <v>373</v>
      </c>
      <c r="B101" s="11" t="s">
        <v>53</v>
      </c>
      <c r="C101" s="102">
        <v>100723</v>
      </c>
      <c r="D101" s="53" t="s">
        <v>253</v>
      </c>
      <c r="E101" s="37" t="s">
        <v>11</v>
      </c>
      <c r="F101" s="60">
        <v>71.08</v>
      </c>
      <c r="G101" s="131">
        <v>0</v>
      </c>
      <c r="H101" s="68">
        <f t="shared" si="10"/>
        <v>0</v>
      </c>
      <c r="I101" s="54">
        <f t="shared" si="11"/>
        <v>0</v>
      </c>
    </row>
    <row r="102" spans="1:9" s="36" customFormat="1" ht="31.5" x14ac:dyDescent="0.2">
      <c r="A102" s="37" t="s">
        <v>374</v>
      </c>
      <c r="B102" s="11" t="s">
        <v>53</v>
      </c>
      <c r="C102" s="102">
        <v>101176</v>
      </c>
      <c r="D102" s="53" t="s">
        <v>259</v>
      </c>
      <c r="E102" s="37" t="s">
        <v>12</v>
      </c>
      <c r="F102" s="60">
        <v>15</v>
      </c>
      <c r="G102" s="131">
        <v>0</v>
      </c>
      <c r="H102" s="68">
        <f t="shared" si="10"/>
        <v>0</v>
      </c>
      <c r="I102" s="54">
        <f t="shared" si="11"/>
        <v>0</v>
      </c>
    </row>
    <row r="103" spans="1:9" s="36" customFormat="1" ht="31.5" x14ac:dyDescent="0.2">
      <c r="A103" s="37" t="s">
        <v>375</v>
      </c>
      <c r="B103" s="11" t="s">
        <v>53</v>
      </c>
      <c r="C103" s="102">
        <v>103304</v>
      </c>
      <c r="D103" s="53" t="s">
        <v>72</v>
      </c>
      <c r="E103" s="37" t="s">
        <v>73</v>
      </c>
      <c r="F103" s="60">
        <v>8</v>
      </c>
      <c r="G103" s="131">
        <v>0</v>
      </c>
      <c r="H103" s="68">
        <f t="shared" si="10"/>
        <v>0</v>
      </c>
      <c r="I103" s="54">
        <f t="shared" si="11"/>
        <v>0</v>
      </c>
    </row>
    <row r="104" spans="1:9" s="36" customFormat="1" ht="31.5" x14ac:dyDescent="0.2">
      <c r="A104" s="37" t="s">
        <v>376</v>
      </c>
      <c r="B104" s="11" t="s">
        <v>53</v>
      </c>
      <c r="C104" s="102">
        <v>103310</v>
      </c>
      <c r="D104" s="53" t="s">
        <v>196</v>
      </c>
      <c r="E104" s="37" t="s">
        <v>73</v>
      </c>
      <c r="F104" s="60">
        <v>4</v>
      </c>
      <c r="G104" s="131">
        <v>0</v>
      </c>
      <c r="H104" s="68">
        <f t="shared" si="10"/>
        <v>0</v>
      </c>
      <c r="I104" s="54">
        <f t="shared" si="11"/>
        <v>0</v>
      </c>
    </row>
    <row r="105" spans="1:9" s="36" customFormat="1" ht="31.5" x14ac:dyDescent="0.2">
      <c r="A105" s="37" t="s">
        <v>377</v>
      </c>
      <c r="B105" s="11" t="s">
        <v>53</v>
      </c>
      <c r="C105" s="102">
        <v>103362</v>
      </c>
      <c r="D105" s="53" t="s">
        <v>267</v>
      </c>
      <c r="E105" s="37" t="s">
        <v>11</v>
      </c>
      <c r="F105" s="60">
        <v>41.4</v>
      </c>
      <c r="G105" s="131">
        <v>0</v>
      </c>
      <c r="H105" s="68">
        <f t="shared" si="10"/>
        <v>0</v>
      </c>
      <c r="I105" s="54">
        <f t="shared" si="11"/>
        <v>0</v>
      </c>
    </row>
    <row r="106" spans="1:9" s="36" customFormat="1" ht="31.5" x14ac:dyDescent="0.2">
      <c r="A106" s="37" t="s">
        <v>378</v>
      </c>
      <c r="B106" s="11" t="s">
        <v>53</v>
      </c>
      <c r="C106" s="102">
        <v>103682</v>
      </c>
      <c r="D106" s="53" t="s">
        <v>100</v>
      </c>
      <c r="E106" s="37" t="s">
        <v>33</v>
      </c>
      <c r="F106" s="60">
        <v>1.26</v>
      </c>
      <c r="G106" s="131">
        <v>0</v>
      </c>
      <c r="H106" s="68">
        <f t="shared" si="10"/>
        <v>0</v>
      </c>
      <c r="I106" s="54">
        <f t="shared" si="11"/>
        <v>0</v>
      </c>
    </row>
    <row r="107" spans="1:9" s="36" customFormat="1" ht="15.75" x14ac:dyDescent="0.2">
      <c r="A107" s="37" t="s">
        <v>379</v>
      </c>
      <c r="B107" s="11" t="s">
        <v>53</v>
      </c>
      <c r="C107" s="102">
        <v>98511</v>
      </c>
      <c r="D107" s="53" t="s">
        <v>289</v>
      </c>
      <c r="E107" s="37" t="s">
        <v>73</v>
      </c>
      <c r="F107" s="60">
        <v>20</v>
      </c>
      <c r="G107" s="131">
        <v>0</v>
      </c>
      <c r="H107" s="68">
        <f t="shared" si="10"/>
        <v>0</v>
      </c>
      <c r="I107" s="54">
        <f t="shared" si="11"/>
        <v>0</v>
      </c>
    </row>
    <row r="108" spans="1:9" s="36" customFormat="1" ht="15.75" x14ac:dyDescent="0.2">
      <c r="A108" s="37" t="s">
        <v>380</v>
      </c>
      <c r="B108" s="11" t="s">
        <v>53</v>
      </c>
      <c r="C108" s="102">
        <v>98510</v>
      </c>
      <c r="D108" s="53" t="s">
        <v>290</v>
      </c>
      <c r="E108" s="37" t="s">
        <v>73</v>
      </c>
      <c r="F108" s="60">
        <v>50</v>
      </c>
      <c r="G108" s="131">
        <v>0</v>
      </c>
      <c r="H108" s="68">
        <f t="shared" si="10"/>
        <v>0</v>
      </c>
      <c r="I108" s="54">
        <f t="shared" si="11"/>
        <v>0</v>
      </c>
    </row>
    <row r="109" spans="1:9" s="36" customFormat="1" ht="15.75" x14ac:dyDescent="0.2">
      <c r="A109" s="37" t="s">
        <v>381</v>
      </c>
      <c r="B109" s="11" t="s">
        <v>32</v>
      </c>
      <c r="C109" s="73" t="s">
        <v>273</v>
      </c>
      <c r="D109" s="53" t="s">
        <v>274</v>
      </c>
      <c r="E109" s="37" t="s">
        <v>12</v>
      </c>
      <c r="F109" s="60">
        <v>40</v>
      </c>
      <c r="G109" s="131">
        <v>0</v>
      </c>
      <c r="H109" s="68">
        <f t="shared" si="10"/>
        <v>0</v>
      </c>
      <c r="I109" s="54">
        <f t="shared" si="11"/>
        <v>0</v>
      </c>
    </row>
    <row r="110" spans="1:9" s="36" customFormat="1" ht="15.75" x14ac:dyDescent="0.2">
      <c r="A110" s="37" t="s">
        <v>382</v>
      </c>
      <c r="B110" s="11" t="s">
        <v>32</v>
      </c>
      <c r="C110" s="73" t="s">
        <v>252</v>
      </c>
      <c r="D110" s="53" t="s">
        <v>254</v>
      </c>
      <c r="E110" s="37" t="s">
        <v>11</v>
      </c>
      <c r="F110" s="60">
        <v>152</v>
      </c>
      <c r="G110" s="131">
        <v>0</v>
      </c>
      <c r="H110" s="68">
        <f t="shared" si="10"/>
        <v>0</v>
      </c>
      <c r="I110" s="54">
        <f t="shared" si="11"/>
        <v>0</v>
      </c>
    </row>
    <row r="111" spans="1:9" s="36" customFormat="1" ht="15.75" x14ac:dyDescent="0.2">
      <c r="A111" s="37" t="s">
        <v>383</v>
      </c>
      <c r="B111" s="11" t="s">
        <v>278</v>
      </c>
      <c r="C111" s="73" t="s">
        <v>276</v>
      </c>
      <c r="D111" s="53" t="s">
        <v>587</v>
      </c>
      <c r="E111" s="37" t="s">
        <v>251</v>
      </c>
      <c r="F111" s="60">
        <v>1</v>
      </c>
      <c r="G111" s="131">
        <v>0</v>
      </c>
      <c r="H111" s="68">
        <f t="shared" si="10"/>
        <v>0</v>
      </c>
      <c r="I111" s="54">
        <f t="shared" si="11"/>
        <v>0</v>
      </c>
    </row>
    <row r="112" spans="1:9" s="36" customFormat="1" ht="15.75" x14ac:dyDescent="0.2">
      <c r="A112" s="37" t="s">
        <v>384</v>
      </c>
      <c r="B112" s="11" t="s">
        <v>278</v>
      </c>
      <c r="C112" s="73" t="s">
        <v>277</v>
      </c>
      <c r="D112" s="53" t="s">
        <v>588</v>
      </c>
      <c r="E112" s="37" t="s">
        <v>251</v>
      </c>
      <c r="F112" s="60">
        <v>1</v>
      </c>
      <c r="G112" s="131">
        <v>0</v>
      </c>
      <c r="H112" s="68">
        <f t="shared" si="10"/>
        <v>0</v>
      </c>
      <c r="I112" s="54">
        <f t="shared" si="11"/>
        <v>0</v>
      </c>
    </row>
    <row r="113" spans="1:9" s="36" customFormat="1" ht="15.75" x14ac:dyDescent="0.2">
      <c r="A113" s="38" t="s">
        <v>385</v>
      </c>
      <c r="B113" s="39"/>
      <c r="C113" s="39"/>
      <c r="D113" s="41" t="s">
        <v>52</v>
      </c>
      <c r="E113" s="39"/>
      <c r="F113" s="39"/>
      <c r="G113" s="39"/>
      <c r="H113" s="39"/>
      <c r="I113" s="42">
        <f>SUM(I114:I120)</f>
        <v>0</v>
      </c>
    </row>
    <row r="114" spans="1:9" s="36" customFormat="1" ht="15.75" x14ac:dyDescent="0.2">
      <c r="A114" s="37" t="s">
        <v>386</v>
      </c>
      <c r="B114" s="11" t="s">
        <v>32</v>
      </c>
      <c r="C114" s="73" t="s">
        <v>223</v>
      </c>
      <c r="D114" s="53" t="s">
        <v>224</v>
      </c>
      <c r="E114" s="37" t="s">
        <v>11</v>
      </c>
      <c r="F114" s="60">
        <v>5.0999999999999996</v>
      </c>
      <c r="G114" s="131">
        <v>0</v>
      </c>
      <c r="H114" s="68">
        <f t="shared" ref="H114:H120" si="12">G114*(1+$H$3)</f>
        <v>0</v>
      </c>
      <c r="I114" s="54">
        <f t="shared" ref="I114:I120" si="13">ROUND(H114*F114,2)</f>
        <v>0</v>
      </c>
    </row>
    <row r="115" spans="1:9" s="36" customFormat="1" ht="15.75" x14ac:dyDescent="0.2">
      <c r="A115" s="37" t="s">
        <v>388</v>
      </c>
      <c r="B115" s="11" t="s">
        <v>32</v>
      </c>
      <c r="C115" s="73" t="s">
        <v>194</v>
      </c>
      <c r="D115" s="53" t="s">
        <v>195</v>
      </c>
      <c r="E115" s="37" t="s">
        <v>73</v>
      </c>
      <c r="F115" s="60">
        <v>30</v>
      </c>
      <c r="G115" s="131">
        <v>0</v>
      </c>
      <c r="H115" s="68">
        <f t="shared" si="12"/>
        <v>0</v>
      </c>
      <c r="I115" s="54">
        <f t="shared" si="13"/>
        <v>0</v>
      </c>
    </row>
    <row r="116" spans="1:9" s="36" customFormat="1" ht="15.75" x14ac:dyDescent="0.2">
      <c r="A116" s="37" t="s">
        <v>389</v>
      </c>
      <c r="B116" s="11" t="s">
        <v>192</v>
      </c>
      <c r="C116" s="73" t="s">
        <v>235</v>
      </c>
      <c r="D116" s="53" t="s">
        <v>236</v>
      </c>
      <c r="E116" s="37" t="s">
        <v>73</v>
      </c>
      <c r="F116" s="60">
        <v>2</v>
      </c>
      <c r="G116" s="131">
        <v>0</v>
      </c>
      <c r="H116" s="68">
        <f t="shared" si="12"/>
        <v>0</v>
      </c>
      <c r="I116" s="54">
        <f t="shared" si="13"/>
        <v>0</v>
      </c>
    </row>
    <row r="117" spans="1:9" s="36" customFormat="1" ht="15.75" x14ac:dyDescent="0.2">
      <c r="A117" s="37" t="s">
        <v>387</v>
      </c>
      <c r="B117" s="11" t="s">
        <v>192</v>
      </c>
      <c r="C117" s="73" t="s">
        <v>233</v>
      </c>
      <c r="D117" s="53" t="s">
        <v>234</v>
      </c>
      <c r="E117" s="37" t="s">
        <v>73</v>
      </c>
      <c r="F117" s="60">
        <v>2</v>
      </c>
      <c r="G117" s="131">
        <v>0</v>
      </c>
      <c r="H117" s="68">
        <f t="shared" si="12"/>
        <v>0</v>
      </c>
      <c r="I117" s="54">
        <f t="shared" si="13"/>
        <v>0</v>
      </c>
    </row>
    <row r="118" spans="1:9" s="36" customFormat="1" ht="15.75" x14ac:dyDescent="0.2">
      <c r="A118" s="37" t="s">
        <v>390</v>
      </c>
      <c r="B118" s="11" t="s">
        <v>192</v>
      </c>
      <c r="C118" s="73" t="s">
        <v>237</v>
      </c>
      <c r="D118" s="53" t="s">
        <v>238</v>
      </c>
      <c r="E118" s="37" t="s">
        <v>11</v>
      </c>
      <c r="F118" s="60">
        <v>0.35</v>
      </c>
      <c r="G118" s="131">
        <v>0</v>
      </c>
      <c r="H118" s="68">
        <f t="shared" si="12"/>
        <v>0</v>
      </c>
      <c r="I118" s="54">
        <f t="shared" si="13"/>
        <v>0</v>
      </c>
    </row>
    <row r="119" spans="1:9" s="36" customFormat="1" ht="15.75" x14ac:dyDescent="0.2">
      <c r="A119" s="37" t="s">
        <v>391</v>
      </c>
      <c r="B119" s="11" t="s">
        <v>192</v>
      </c>
      <c r="C119" s="73" t="s">
        <v>191</v>
      </c>
      <c r="D119" s="53" t="s">
        <v>193</v>
      </c>
      <c r="E119" s="37" t="s">
        <v>73</v>
      </c>
      <c r="F119" s="60">
        <v>15</v>
      </c>
      <c r="G119" s="131">
        <v>0</v>
      </c>
      <c r="H119" s="68">
        <f t="shared" si="12"/>
        <v>0</v>
      </c>
      <c r="I119" s="54">
        <f t="shared" si="13"/>
        <v>0</v>
      </c>
    </row>
    <row r="120" spans="1:9" s="36" customFormat="1" ht="15.75" x14ac:dyDescent="0.2">
      <c r="A120" s="37" t="s">
        <v>392</v>
      </c>
      <c r="B120" s="11" t="s">
        <v>192</v>
      </c>
      <c r="C120" s="73" t="s">
        <v>231</v>
      </c>
      <c r="D120" s="53" t="s">
        <v>232</v>
      </c>
      <c r="E120" s="37" t="s">
        <v>73</v>
      </c>
      <c r="F120" s="60">
        <v>5</v>
      </c>
      <c r="G120" s="131">
        <v>0</v>
      </c>
      <c r="H120" s="68">
        <f t="shared" si="12"/>
        <v>0</v>
      </c>
      <c r="I120" s="54">
        <f t="shared" si="13"/>
        <v>0</v>
      </c>
    </row>
    <row r="121" spans="1:9" s="36" customFormat="1" ht="15.75" x14ac:dyDescent="0.2">
      <c r="A121" s="38" t="s">
        <v>417</v>
      </c>
      <c r="B121" s="39"/>
      <c r="C121" s="39"/>
      <c r="D121" s="41" t="s">
        <v>418</v>
      </c>
      <c r="E121" s="39"/>
      <c r="F121" s="39"/>
      <c r="G121" s="39"/>
      <c r="H121" s="39"/>
      <c r="I121" s="42">
        <f>SUM(I122:I128)</f>
        <v>0</v>
      </c>
    </row>
    <row r="122" spans="1:9" s="36" customFormat="1" ht="47.25" x14ac:dyDescent="0.2">
      <c r="A122" s="37" t="s">
        <v>419</v>
      </c>
      <c r="B122" s="11" t="s">
        <v>53</v>
      </c>
      <c r="C122" s="102">
        <v>90105</v>
      </c>
      <c r="D122" s="53" t="s">
        <v>288</v>
      </c>
      <c r="E122" s="37" t="s">
        <v>33</v>
      </c>
      <c r="F122" s="60">
        <v>588</v>
      </c>
      <c r="G122" s="131">
        <v>0</v>
      </c>
      <c r="H122" s="68">
        <f t="shared" ref="H122:H128" si="14">G122*(1+$H$3)</f>
        <v>0</v>
      </c>
      <c r="I122" s="54">
        <f t="shared" ref="I122:I128" si="15">ROUND(H122*F122,2)</f>
        <v>0</v>
      </c>
    </row>
    <row r="123" spans="1:9" s="36" customFormat="1" ht="15.75" x14ac:dyDescent="0.2">
      <c r="A123" s="37" t="s">
        <v>420</v>
      </c>
      <c r="B123" s="11" t="s">
        <v>53</v>
      </c>
      <c r="C123" s="102">
        <v>94497</v>
      </c>
      <c r="D123" s="53" t="s">
        <v>295</v>
      </c>
      <c r="E123" s="37" t="s">
        <v>42</v>
      </c>
      <c r="F123" s="60">
        <v>7</v>
      </c>
      <c r="G123" s="131">
        <v>0</v>
      </c>
      <c r="H123" s="68">
        <f t="shared" si="14"/>
        <v>0</v>
      </c>
      <c r="I123" s="54">
        <f t="shared" si="15"/>
        <v>0</v>
      </c>
    </row>
    <row r="124" spans="1:9" s="36" customFormat="1" ht="31.5" x14ac:dyDescent="0.2">
      <c r="A124" s="37" t="s">
        <v>421</v>
      </c>
      <c r="B124" s="11" t="s">
        <v>53</v>
      </c>
      <c r="C124" s="102">
        <v>99270</v>
      </c>
      <c r="D124" s="53" t="s">
        <v>293</v>
      </c>
      <c r="E124" s="37" t="s">
        <v>42</v>
      </c>
      <c r="F124" s="60">
        <v>7</v>
      </c>
      <c r="G124" s="131">
        <v>0</v>
      </c>
      <c r="H124" s="68">
        <f t="shared" si="14"/>
        <v>0</v>
      </c>
      <c r="I124" s="54">
        <f t="shared" si="15"/>
        <v>0</v>
      </c>
    </row>
    <row r="125" spans="1:9" s="36" customFormat="1" ht="31.5" x14ac:dyDescent="0.2">
      <c r="A125" s="37" t="s">
        <v>422</v>
      </c>
      <c r="B125" s="11" t="s">
        <v>53</v>
      </c>
      <c r="C125" s="102">
        <v>101798</v>
      </c>
      <c r="D125" s="53" t="s">
        <v>294</v>
      </c>
      <c r="E125" s="37" t="s">
        <v>42</v>
      </c>
      <c r="F125" s="60">
        <v>7</v>
      </c>
      <c r="G125" s="131">
        <v>0</v>
      </c>
      <c r="H125" s="68">
        <f t="shared" si="14"/>
        <v>0</v>
      </c>
      <c r="I125" s="54">
        <f t="shared" si="15"/>
        <v>0</v>
      </c>
    </row>
    <row r="126" spans="1:9" s="36" customFormat="1" ht="15.75" x14ac:dyDescent="0.2">
      <c r="A126" s="37" t="s">
        <v>423</v>
      </c>
      <c r="B126" s="11" t="s">
        <v>53</v>
      </c>
      <c r="C126" s="102">
        <v>103979</v>
      </c>
      <c r="D126" s="53" t="s">
        <v>120</v>
      </c>
      <c r="E126" s="37" t="s">
        <v>12</v>
      </c>
      <c r="F126" s="60">
        <v>700</v>
      </c>
      <c r="G126" s="131">
        <v>0</v>
      </c>
      <c r="H126" s="68">
        <f t="shared" si="14"/>
        <v>0</v>
      </c>
      <c r="I126" s="54">
        <f t="shared" si="15"/>
        <v>0</v>
      </c>
    </row>
    <row r="127" spans="1:9" s="36" customFormat="1" ht="15.75" x14ac:dyDescent="0.2">
      <c r="A127" s="37" t="s">
        <v>424</v>
      </c>
      <c r="B127" s="11" t="s">
        <v>53</v>
      </c>
      <c r="C127" s="102">
        <v>104741</v>
      </c>
      <c r="D127" s="53" t="s">
        <v>287</v>
      </c>
      <c r="E127" s="37" t="s">
        <v>33</v>
      </c>
      <c r="F127" s="60">
        <v>588</v>
      </c>
      <c r="G127" s="131">
        <v>0</v>
      </c>
      <c r="H127" s="68">
        <f t="shared" si="14"/>
        <v>0</v>
      </c>
      <c r="I127" s="54">
        <f t="shared" si="15"/>
        <v>0</v>
      </c>
    </row>
    <row r="128" spans="1:9" s="36" customFormat="1" ht="15.75" x14ac:dyDescent="0.2">
      <c r="A128" s="37" t="s">
        <v>425</v>
      </c>
      <c r="B128" s="11" t="s">
        <v>32</v>
      </c>
      <c r="C128" s="73" t="s">
        <v>283</v>
      </c>
      <c r="D128" s="53" t="s">
        <v>284</v>
      </c>
      <c r="E128" s="37" t="s">
        <v>12</v>
      </c>
      <c r="F128" s="60">
        <v>700</v>
      </c>
      <c r="G128" s="131">
        <v>0</v>
      </c>
      <c r="H128" s="68">
        <f t="shared" si="14"/>
        <v>0</v>
      </c>
      <c r="I128" s="54">
        <f t="shared" si="15"/>
        <v>0</v>
      </c>
    </row>
    <row r="129" spans="1:9" s="36" customFormat="1" ht="15.75" x14ac:dyDescent="0.2">
      <c r="A129" s="82">
        <v>3</v>
      </c>
      <c r="B129" s="83"/>
      <c r="C129" s="84"/>
      <c r="D129" s="85" t="s">
        <v>495</v>
      </c>
      <c r="E129" s="83"/>
      <c r="F129" s="86"/>
      <c r="G129" s="86"/>
      <c r="H129" s="86"/>
      <c r="I129" s="87">
        <f>I130+I146+I154+I162+I173+I180+I183+I188+I208</f>
        <v>0</v>
      </c>
    </row>
    <row r="130" spans="1:9" s="36" customFormat="1" ht="15.75" x14ac:dyDescent="0.2">
      <c r="A130" s="38" t="s">
        <v>393</v>
      </c>
      <c r="B130" s="39"/>
      <c r="C130" s="74"/>
      <c r="D130" s="41" t="s">
        <v>86</v>
      </c>
      <c r="E130" s="39"/>
      <c r="F130" s="63"/>
      <c r="G130" s="63"/>
      <c r="H130" s="76"/>
      <c r="I130" s="77">
        <f>SUM(I131:I145)</f>
        <v>0</v>
      </c>
    </row>
    <row r="131" spans="1:9" s="36" customFormat="1" ht="31.5" x14ac:dyDescent="0.2">
      <c r="A131" s="32" t="s">
        <v>394</v>
      </c>
      <c r="B131" s="11" t="s">
        <v>53</v>
      </c>
      <c r="C131" s="102">
        <v>92762</v>
      </c>
      <c r="D131" s="50" t="s">
        <v>82</v>
      </c>
      <c r="E131" s="37" t="s">
        <v>34</v>
      </c>
      <c r="F131" s="32">
        <v>35.54</v>
      </c>
      <c r="G131" s="131">
        <v>0</v>
      </c>
      <c r="H131" s="68">
        <f t="shared" ref="H131:H145" si="16">G131*(1+$H$3)</f>
        <v>0</v>
      </c>
      <c r="I131" s="54">
        <f t="shared" ref="I131:I145" si="17">ROUND(H131*F131,2)</f>
        <v>0</v>
      </c>
    </row>
    <row r="132" spans="1:9" s="36" customFormat="1" ht="31.5" x14ac:dyDescent="0.2">
      <c r="A132" s="32" t="s">
        <v>395</v>
      </c>
      <c r="B132" s="11" t="s">
        <v>53</v>
      </c>
      <c r="C132" s="102">
        <v>96521</v>
      </c>
      <c r="D132" s="50" t="s">
        <v>78</v>
      </c>
      <c r="E132" s="37" t="s">
        <v>33</v>
      </c>
      <c r="F132" s="32">
        <v>7.04</v>
      </c>
      <c r="G132" s="131">
        <v>0</v>
      </c>
      <c r="H132" s="68">
        <f t="shared" si="16"/>
        <v>0</v>
      </c>
      <c r="I132" s="54">
        <f t="shared" si="17"/>
        <v>0</v>
      </c>
    </row>
    <row r="133" spans="1:9" s="36" customFormat="1" ht="31.5" x14ac:dyDescent="0.2">
      <c r="A133" s="32" t="s">
        <v>396</v>
      </c>
      <c r="B133" s="11" t="s">
        <v>53</v>
      </c>
      <c r="C133" s="102">
        <v>96525</v>
      </c>
      <c r="D133" s="50" t="s">
        <v>87</v>
      </c>
      <c r="E133" s="37" t="s">
        <v>33</v>
      </c>
      <c r="F133" s="32">
        <v>5.2</v>
      </c>
      <c r="G133" s="131">
        <v>0</v>
      </c>
      <c r="H133" s="68">
        <f t="shared" si="16"/>
        <v>0</v>
      </c>
      <c r="I133" s="54">
        <f t="shared" si="17"/>
        <v>0</v>
      </c>
    </row>
    <row r="134" spans="1:9" s="36" customFormat="1" ht="31.5" x14ac:dyDescent="0.2">
      <c r="A134" s="32" t="s">
        <v>397</v>
      </c>
      <c r="B134" s="11" t="s">
        <v>53</v>
      </c>
      <c r="C134" s="102">
        <v>96534</v>
      </c>
      <c r="D134" s="50" t="s">
        <v>79</v>
      </c>
      <c r="E134" s="37" t="s">
        <v>11</v>
      </c>
      <c r="F134" s="32">
        <v>3.96</v>
      </c>
      <c r="G134" s="131">
        <v>0</v>
      </c>
      <c r="H134" s="68">
        <f t="shared" si="16"/>
        <v>0</v>
      </c>
      <c r="I134" s="54">
        <f t="shared" si="17"/>
        <v>0</v>
      </c>
    </row>
    <row r="135" spans="1:9" s="36" customFormat="1" ht="31.5" x14ac:dyDescent="0.2">
      <c r="A135" s="32" t="s">
        <v>398</v>
      </c>
      <c r="B135" s="11" t="s">
        <v>53</v>
      </c>
      <c r="C135" s="102">
        <v>96536</v>
      </c>
      <c r="D135" s="50" t="s">
        <v>88</v>
      </c>
      <c r="E135" s="37" t="s">
        <v>33</v>
      </c>
      <c r="F135" s="32">
        <v>4.34</v>
      </c>
      <c r="G135" s="131">
        <v>0</v>
      </c>
      <c r="H135" s="68">
        <f t="shared" si="16"/>
        <v>0</v>
      </c>
      <c r="I135" s="54">
        <f t="shared" si="17"/>
        <v>0</v>
      </c>
    </row>
    <row r="136" spans="1:9" s="36" customFormat="1" ht="15.75" x14ac:dyDescent="0.2">
      <c r="A136" s="32" t="s">
        <v>399</v>
      </c>
      <c r="B136" s="11" t="s">
        <v>53</v>
      </c>
      <c r="C136" s="102">
        <v>96543</v>
      </c>
      <c r="D136" s="50" t="s">
        <v>81</v>
      </c>
      <c r="E136" s="37" t="s">
        <v>34</v>
      </c>
      <c r="F136" s="32">
        <v>7.46</v>
      </c>
      <c r="G136" s="131">
        <v>0</v>
      </c>
      <c r="H136" s="68">
        <f t="shared" si="16"/>
        <v>0</v>
      </c>
      <c r="I136" s="54">
        <f t="shared" si="17"/>
        <v>0</v>
      </c>
    </row>
    <row r="137" spans="1:9" s="36" customFormat="1" ht="31.5" x14ac:dyDescent="0.2">
      <c r="A137" s="32" t="s">
        <v>400</v>
      </c>
      <c r="B137" s="11" t="s">
        <v>53</v>
      </c>
      <c r="C137" s="102">
        <v>96555</v>
      </c>
      <c r="D137" s="50" t="s">
        <v>83</v>
      </c>
      <c r="E137" s="37" t="s">
        <v>33</v>
      </c>
      <c r="F137" s="32">
        <v>3.92</v>
      </c>
      <c r="G137" s="131">
        <v>0</v>
      </c>
      <c r="H137" s="68">
        <f t="shared" si="16"/>
        <v>0</v>
      </c>
      <c r="I137" s="54">
        <f t="shared" si="17"/>
        <v>0</v>
      </c>
    </row>
    <row r="138" spans="1:9" s="36" customFormat="1" ht="15.75" x14ac:dyDescent="0.2">
      <c r="A138" s="32" t="s">
        <v>401</v>
      </c>
      <c r="B138" s="11" t="s">
        <v>53</v>
      </c>
      <c r="C138" s="102">
        <v>96621</v>
      </c>
      <c r="D138" s="50" t="s">
        <v>80</v>
      </c>
      <c r="E138" s="37" t="s">
        <v>33</v>
      </c>
      <c r="F138" s="32">
        <v>0.18</v>
      </c>
      <c r="G138" s="131">
        <v>0</v>
      </c>
      <c r="H138" s="68">
        <f t="shared" si="16"/>
        <v>0</v>
      </c>
      <c r="I138" s="54">
        <f t="shared" si="17"/>
        <v>0</v>
      </c>
    </row>
    <row r="139" spans="1:9" s="36" customFormat="1" ht="15.75" x14ac:dyDescent="0.2">
      <c r="A139" s="32" t="s">
        <v>402</v>
      </c>
      <c r="B139" s="11" t="s">
        <v>53</v>
      </c>
      <c r="C139" s="102">
        <v>98557</v>
      </c>
      <c r="D139" s="50" t="s">
        <v>85</v>
      </c>
      <c r="E139" s="37" t="s">
        <v>11</v>
      </c>
      <c r="F139" s="32">
        <v>42.93</v>
      </c>
      <c r="G139" s="131">
        <v>0</v>
      </c>
      <c r="H139" s="68">
        <f t="shared" si="16"/>
        <v>0</v>
      </c>
      <c r="I139" s="54">
        <f t="shared" si="17"/>
        <v>0</v>
      </c>
    </row>
    <row r="140" spans="1:9" s="36" customFormat="1" ht="31.5" x14ac:dyDescent="0.2">
      <c r="A140" s="32" t="s">
        <v>403</v>
      </c>
      <c r="B140" s="11" t="s">
        <v>53</v>
      </c>
      <c r="C140" s="102">
        <v>99059</v>
      </c>
      <c r="D140" s="50" t="s">
        <v>68</v>
      </c>
      <c r="E140" s="37" t="s">
        <v>12</v>
      </c>
      <c r="F140" s="32">
        <v>32.880000000000003</v>
      </c>
      <c r="G140" s="131">
        <v>0</v>
      </c>
      <c r="H140" s="68">
        <f t="shared" si="16"/>
        <v>0</v>
      </c>
      <c r="I140" s="54">
        <f t="shared" si="17"/>
        <v>0</v>
      </c>
    </row>
    <row r="141" spans="1:9" s="36" customFormat="1" ht="15.75" x14ac:dyDescent="0.2">
      <c r="A141" s="32" t="s">
        <v>404</v>
      </c>
      <c r="B141" s="11" t="s">
        <v>53</v>
      </c>
      <c r="C141" s="102">
        <v>99062</v>
      </c>
      <c r="D141" s="50" t="s">
        <v>76</v>
      </c>
      <c r="E141" s="37" t="s">
        <v>73</v>
      </c>
      <c r="F141" s="32">
        <v>20</v>
      </c>
      <c r="G141" s="131">
        <v>0</v>
      </c>
      <c r="H141" s="68">
        <f t="shared" si="16"/>
        <v>0</v>
      </c>
      <c r="I141" s="54">
        <f t="shared" si="17"/>
        <v>0</v>
      </c>
    </row>
    <row r="142" spans="1:9" s="36" customFormat="1" ht="31.5" x14ac:dyDescent="0.2">
      <c r="A142" s="32" t="s">
        <v>405</v>
      </c>
      <c r="B142" s="11" t="s">
        <v>53</v>
      </c>
      <c r="C142" s="102">
        <v>100899</v>
      </c>
      <c r="D142" s="50" t="s">
        <v>77</v>
      </c>
      <c r="E142" s="37" t="s">
        <v>12</v>
      </c>
      <c r="F142" s="32">
        <v>72</v>
      </c>
      <c r="G142" s="131">
        <v>0</v>
      </c>
      <c r="H142" s="68">
        <f t="shared" si="16"/>
        <v>0</v>
      </c>
      <c r="I142" s="54">
        <f t="shared" si="17"/>
        <v>0</v>
      </c>
    </row>
    <row r="143" spans="1:9" s="36" customFormat="1" ht="15.75" x14ac:dyDescent="0.2">
      <c r="A143" s="32" t="s">
        <v>406</v>
      </c>
      <c r="B143" s="11" t="s">
        <v>53</v>
      </c>
      <c r="C143" s="102">
        <v>104737</v>
      </c>
      <c r="D143" s="50" t="s">
        <v>84</v>
      </c>
      <c r="E143" s="37" t="s">
        <v>33</v>
      </c>
      <c r="F143" s="32">
        <v>8.32</v>
      </c>
      <c r="G143" s="131">
        <v>0</v>
      </c>
      <c r="H143" s="68">
        <f t="shared" si="16"/>
        <v>0</v>
      </c>
      <c r="I143" s="54">
        <f t="shared" si="17"/>
        <v>0</v>
      </c>
    </row>
    <row r="144" spans="1:9" s="36" customFormat="1" ht="15.75" x14ac:dyDescent="0.2">
      <c r="A144" s="32" t="s">
        <v>407</v>
      </c>
      <c r="B144" s="11" t="s">
        <v>53</v>
      </c>
      <c r="C144" s="102">
        <v>104916</v>
      </c>
      <c r="D144" s="50" t="s">
        <v>90</v>
      </c>
      <c r="E144" s="37" t="s">
        <v>34</v>
      </c>
      <c r="F144" s="32">
        <v>20.32</v>
      </c>
      <c r="G144" s="131">
        <v>0</v>
      </c>
      <c r="H144" s="68">
        <f t="shared" si="16"/>
        <v>0</v>
      </c>
      <c r="I144" s="54">
        <f t="shared" si="17"/>
        <v>0</v>
      </c>
    </row>
    <row r="145" spans="1:9" s="36" customFormat="1" ht="15.75" x14ac:dyDescent="0.2">
      <c r="A145" s="32" t="s">
        <v>408</v>
      </c>
      <c r="B145" s="11" t="s">
        <v>53</v>
      </c>
      <c r="C145" s="102">
        <v>104918</v>
      </c>
      <c r="D145" s="50" t="s">
        <v>89</v>
      </c>
      <c r="E145" s="37" t="s">
        <v>34</v>
      </c>
      <c r="F145" s="32">
        <v>45.69</v>
      </c>
      <c r="G145" s="131">
        <v>0</v>
      </c>
      <c r="H145" s="68">
        <f t="shared" si="16"/>
        <v>0</v>
      </c>
      <c r="I145" s="54">
        <f t="shared" si="17"/>
        <v>0</v>
      </c>
    </row>
    <row r="146" spans="1:9" s="36" customFormat="1" ht="15.75" x14ac:dyDescent="0.2">
      <c r="A146" s="38" t="s">
        <v>409</v>
      </c>
      <c r="B146" s="39"/>
      <c r="C146" s="74"/>
      <c r="D146" s="75" t="s">
        <v>45</v>
      </c>
      <c r="E146" s="39"/>
      <c r="F146" s="63"/>
      <c r="G146" s="63"/>
      <c r="H146" s="76"/>
      <c r="I146" s="77">
        <f>SUM(I147:I153)</f>
        <v>0</v>
      </c>
    </row>
    <row r="147" spans="1:9" s="36" customFormat="1" ht="15.75" x14ac:dyDescent="0.2">
      <c r="A147" s="32" t="s">
        <v>410</v>
      </c>
      <c r="B147" s="11" t="s">
        <v>53</v>
      </c>
      <c r="C147" s="102">
        <v>96622</v>
      </c>
      <c r="D147" s="50" t="s">
        <v>71</v>
      </c>
      <c r="E147" s="37" t="s">
        <v>33</v>
      </c>
      <c r="F147" s="32">
        <v>1.26</v>
      </c>
      <c r="G147" s="131">
        <v>0</v>
      </c>
      <c r="H147" s="68">
        <f t="shared" ref="H147:H153" si="18">G147*(1+$H$3)</f>
        <v>0</v>
      </c>
      <c r="I147" s="54">
        <f t="shared" ref="I147:I153" si="19">ROUND(H147*F147,2)</f>
        <v>0</v>
      </c>
    </row>
    <row r="148" spans="1:9" s="36" customFormat="1" ht="31.5" x14ac:dyDescent="0.2">
      <c r="A148" s="32" t="s">
        <v>411</v>
      </c>
      <c r="B148" s="11" t="s">
        <v>53</v>
      </c>
      <c r="C148" s="102">
        <v>97083</v>
      </c>
      <c r="D148" s="50" t="s">
        <v>66</v>
      </c>
      <c r="E148" s="37" t="s">
        <v>11</v>
      </c>
      <c r="F148" s="32">
        <v>25.2</v>
      </c>
      <c r="G148" s="131">
        <v>0</v>
      </c>
      <c r="H148" s="68">
        <f t="shared" si="18"/>
        <v>0</v>
      </c>
      <c r="I148" s="54">
        <f t="shared" si="19"/>
        <v>0</v>
      </c>
    </row>
    <row r="149" spans="1:9" s="36" customFormat="1" ht="15.75" x14ac:dyDescent="0.2">
      <c r="A149" s="32" t="s">
        <v>412</v>
      </c>
      <c r="B149" s="11" t="s">
        <v>53</v>
      </c>
      <c r="C149" s="102">
        <v>97087</v>
      </c>
      <c r="D149" s="50" t="s">
        <v>61</v>
      </c>
      <c r="E149" s="37" t="s">
        <v>11</v>
      </c>
      <c r="F149" s="32">
        <v>25.2</v>
      </c>
      <c r="G149" s="131">
        <v>0</v>
      </c>
      <c r="H149" s="68">
        <f t="shared" si="18"/>
        <v>0</v>
      </c>
      <c r="I149" s="54">
        <f t="shared" si="19"/>
        <v>0</v>
      </c>
    </row>
    <row r="150" spans="1:9" s="36" customFormat="1" ht="15.75" x14ac:dyDescent="0.2">
      <c r="A150" s="32" t="s">
        <v>413</v>
      </c>
      <c r="B150" s="11" t="s">
        <v>53</v>
      </c>
      <c r="C150" s="102">
        <v>97090</v>
      </c>
      <c r="D150" s="50" t="s">
        <v>91</v>
      </c>
      <c r="E150" s="37" t="s">
        <v>34</v>
      </c>
      <c r="F150" s="32">
        <v>55.44</v>
      </c>
      <c r="G150" s="131">
        <v>0</v>
      </c>
      <c r="H150" s="68">
        <f t="shared" si="18"/>
        <v>0</v>
      </c>
      <c r="I150" s="54">
        <f t="shared" si="19"/>
        <v>0</v>
      </c>
    </row>
    <row r="151" spans="1:9" s="36" customFormat="1" ht="31.5" x14ac:dyDescent="0.2">
      <c r="A151" s="32" t="s">
        <v>414</v>
      </c>
      <c r="B151" s="11" t="s">
        <v>53</v>
      </c>
      <c r="C151" s="102">
        <v>97096</v>
      </c>
      <c r="D151" s="50" t="s">
        <v>92</v>
      </c>
      <c r="E151" s="37" t="s">
        <v>33</v>
      </c>
      <c r="F151" s="32">
        <v>2.81</v>
      </c>
      <c r="G151" s="131">
        <v>0</v>
      </c>
      <c r="H151" s="68">
        <f t="shared" si="18"/>
        <v>0</v>
      </c>
      <c r="I151" s="54">
        <f t="shared" si="19"/>
        <v>0</v>
      </c>
    </row>
    <row r="152" spans="1:9" s="36" customFormat="1" ht="31.5" x14ac:dyDescent="0.2">
      <c r="A152" s="32" t="s">
        <v>415</v>
      </c>
      <c r="B152" s="11" t="s">
        <v>53</v>
      </c>
      <c r="C152" s="102">
        <v>98679</v>
      </c>
      <c r="D152" s="50" t="s">
        <v>93</v>
      </c>
      <c r="E152" s="37" t="s">
        <v>11</v>
      </c>
      <c r="F152" s="32">
        <v>25.32</v>
      </c>
      <c r="G152" s="131">
        <v>0</v>
      </c>
      <c r="H152" s="68">
        <f t="shared" si="18"/>
        <v>0</v>
      </c>
      <c r="I152" s="54">
        <f t="shared" si="19"/>
        <v>0</v>
      </c>
    </row>
    <row r="153" spans="1:9" s="36" customFormat="1" ht="31.5" x14ac:dyDescent="0.2">
      <c r="A153" s="32" t="s">
        <v>416</v>
      </c>
      <c r="B153" s="11" t="s">
        <v>53</v>
      </c>
      <c r="C153" s="102">
        <v>104594</v>
      </c>
      <c r="D153" s="50" t="s">
        <v>94</v>
      </c>
      <c r="E153" s="37" t="s">
        <v>11</v>
      </c>
      <c r="F153" s="32">
        <v>25.32</v>
      </c>
      <c r="G153" s="131">
        <v>0</v>
      </c>
      <c r="H153" s="68">
        <f t="shared" si="18"/>
        <v>0</v>
      </c>
      <c r="I153" s="54">
        <f t="shared" si="19"/>
        <v>0</v>
      </c>
    </row>
    <row r="154" spans="1:9" s="36" customFormat="1" ht="15.75" x14ac:dyDescent="0.2">
      <c r="A154" s="38" t="s">
        <v>426</v>
      </c>
      <c r="B154" s="39"/>
      <c r="C154" s="74"/>
      <c r="D154" s="41" t="s">
        <v>95</v>
      </c>
      <c r="E154" s="39"/>
      <c r="F154" s="63"/>
      <c r="G154" s="63"/>
      <c r="H154" s="76"/>
      <c r="I154" s="77">
        <f>SUM(I155:I161)</f>
        <v>0</v>
      </c>
    </row>
    <row r="155" spans="1:9" s="36" customFormat="1" ht="15.75" x14ac:dyDescent="0.2">
      <c r="A155" s="32" t="s">
        <v>427</v>
      </c>
      <c r="B155" s="11" t="s">
        <v>53</v>
      </c>
      <c r="C155" s="102">
        <v>92265</v>
      </c>
      <c r="D155" s="50" t="s">
        <v>99</v>
      </c>
      <c r="E155" s="37" t="s">
        <v>11</v>
      </c>
      <c r="F155" s="32">
        <v>28.47</v>
      </c>
      <c r="G155" s="131">
        <v>0</v>
      </c>
      <c r="H155" s="68">
        <f t="shared" ref="H155:H161" si="20">G155*(1+$H$3)</f>
        <v>0</v>
      </c>
      <c r="I155" s="54">
        <f t="shared" ref="I155:I161" si="21">ROUND(H155*F155,2)</f>
        <v>0</v>
      </c>
    </row>
    <row r="156" spans="1:9" s="36" customFormat="1" ht="15.75" x14ac:dyDescent="0.2">
      <c r="A156" s="32" t="s">
        <v>428</v>
      </c>
      <c r="B156" s="11" t="s">
        <v>53</v>
      </c>
      <c r="C156" s="102">
        <v>92269</v>
      </c>
      <c r="D156" s="50" t="s">
        <v>98</v>
      </c>
      <c r="E156" s="37" t="s">
        <v>11</v>
      </c>
      <c r="F156" s="32">
        <v>32.4</v>
      </c>
      <c r="G156" s="131">
        <v>0</v>
      </c>
      <c r="H156" s="68">
        <f t="shared" si="20"/>
        <v>0</v>
      </c>
      <c r="I156" s="54">
        <f t="shared" si="21"/>
        <v>0</v>
      </c>
    </row>
    <row r="157" spans="1:9" s="36" customFormat="1" ht="31.5" x14ac:dyDescent="0.2">
      <c r="A157" s="32" t="s">
        <v>429</v>
      </c>
      <c r="B157" s="11" t="s">
        <v>53</v>
      </c>
      <c r="C157" s="102">
        <v>92759</v>
      </c>
      <c r="D157" s="50" t="s">
        <v>96</v>
      </c>
      <c r="E157" s="37" t="s">
        <v>34</v>
      </c>
      <c r="F157" s="32">
        <v>38.369999999999997</v>
      </c>
      <c r="G157" s="131">
        <v>0</v>
      </c>
      <c r="H157" s="68">
        <f t="shared" si="20"/>
        <v>0</v>
      </c>
      <c r="I157" s="54">
        <f t="shared" si="21"/>
        <v>0</v>
      </c>
    </row>
    <row r="158" spans="1:9" s="36" customFormat="1" ht="31.5" x14ac:dyDescent="0.2">
      <c r="A158" s="32" t="s">
        <v>430</v>
      </c>
      <c r="B158" s="11" t="s">
        <v>53</v>
      </c>
      <c r="C158" s="102">
        <v>92761</v>
      </c>
      <c r="D158" s="50" t="s">
        <v>101</v>
      </c>
      <c r="E158" s="37" t="s">
        <v>34</v>
      </c>
      <c r="F158" s="32">
        <v>53.91</v>
      </c>
      <c r="G158" s="131">
        <v>0</v>
      </c>
      <c r="H158" s="68">
        <f t="shared" si="20"/>
        <v>0</v>
      </c>
      <c r="I158" s="54">
        <f t="shared" si="21"/>
        <v>0</v>
      </c>
    </row>
    <row r="159" spans="1:9" s="36" customFormat="1" ht="31.5" x14ac:dyDescent="0.2">
      <c r="A159" s="32" t="s">
        <v>431</v>
      </c>
      <c r="B159" s="11" t="s">
        <v>53</v>
      </c>
      <c r="C159" s="102">
        <v>92762</v>
      </c>
      <c r="D159" s="50" t="s">
        <v>82</v>
      </c>
      <c r="E159" s="37" t="s">
        <v>34</v>
      </c>
      <c r="F159" s="32">
        <v>88.85</v>
      </c>
      <c r="G159" s="131">
        <v>0</v>
      </c>
      <c r="H159" s="68">
        <f t="shared" si="20"/>
        <v>0</v>
      </c>
      <c r="I159" s="54">
        <f t="shared" si="21"/>
        <v>0</v>
      </c>
    </row>
    <row r="160" spans="1:9" s="36" customFormat="1" ht="15.75" x14ac:dyDescent="0.2">
      <c r="A160" s="32" t="s">
        <v>432</v>
      </c>
      <c r="B160" s="11" t="s">
        <v>53</v>
      </c>
      <c r="C160" s="102">
        <v>103669</v>
      </c>
      <c r="D160" s="50" t="s">
        <v>97</v>
      </c>
      <c r="E160" s="37" t="s">
        <v>33</v>
      </c>
      <c r="F160" s="32">
        <v>1.51</v>
      </c>
      <c r="G160" s="131">
        <v>0</v>
      </c>
      <c r="H160" s="68">
        <f t="shared" si="20"/>
        <v>0</v>
      </c>
      <c r="I160" s="54">
        <f t="shared" si="21"/>
        <v>0</v>
      </c>
    </row>
    <row r="161" spans="1:9" s="36" customFormat="1" ht="31.5" x14ac:dyDescent="0.2">
      <c r="A161" s="32" t="s">
        <v>433</v>
      </c>
      <c r="B161" s="11" t="s">
        <v>53</v>
      </c>
      <c r="C161" s="102">
        <v>103682</v>
      </c>
      <c r="D161" s="50" t="s">
        <v>100</v>
      </c>
      <c r="E161" s="37" t="s">
        <v>33</v>
      </c>
      <c r="F161" s="32">
        <v>1.43</v>
      </c>
      <c r="G161" s="131">
        <v>0</v>
      </c>
      <c r="H161" s="68">
        <f t="shared" si="20"/>
        <v>0</v>
      </c>
      <c r="I161" s="54">
        <f t="shared" si="21"/>
        <v>0</v>
      </c>
    </row>
    <row r="162" spans="1:9" s="36" customFormat="1" ht="15.75" x14ac:dyDescent="0.2">
      <c r="A162" s="38" t="s">
        <v>434</v>
      </c>
      <c r="B162" s="39"/>
      <c r="C162" s="74"/>
      <c r="D162" s="75" t="s">
        <v>172</v>
      </c>
      <c r="E162" s="39"/>
      <c r="F162" s="63"/>
      <c r="G162" s="63"/>
      <c r="H162" s="76"/>
      <c r="I162" s="77">
        <f>SUM(I163:I172)</f>
        <v>0</v>
      </c>
    </row>
    <row r="163" spans="1:9" s="36" customFormat="1" ht="15.75" x14ac:dyDescent="0.2">
      <c r="A163" s="32" t="s">
        <v>435</v>
      </c>
      <c r="B163" s="11" t="s">
        <v>53</v>
      </c>
      <c r="C163" s="102">
        <v>86889</v>
      </c>
      <c r="D163" s="50" t="s">
        <v>122</v>
      </c>
      <c r="E163" s="37" t="s">
        <v>73</v>
      </c>
      <c r="F163" s="32">
        <v>4</v>
      </c>
      <c r="G163" s="131">
        <v>0</v>
      </c>
      <c r="H163" s="68">
        <f t="shared" ref="H163:H172" si="22">G163*(1+$H$3)</f>
        <v>0</v>
      </c>
      <c r="I163" s="54">
        <f t="shared" ref="I163:I172" si="23">ROUND(H163*F163,2)</f>
        <v>0</v>
      </c>
    </row>
    <row r="164" spans="1:9" s="36" customFormat="1" ht="31.5" x14ac:dyDescent="0.2">
      <c r="A164" s="32" t="s">
        <v>436</v>
      </c>
      <c r="B164" s="11" t="s">
        <v>53</v>
      </c>
      <c r="C164" s="102">
        <v>87527</v>
      </c>
      <c r="D164" s="50" t="s">
        <v>108</v>
      </c>
      <c r="E164" s="37" t="s">
        <v>11</v>
      </c>
      <c r="F164" s="32">
        <v>55.94</v>
      </c>
      <c r="G164" s="131">
        <v>0</v>
      </c>
      <c r="H164" s="68">
        <f t="shared" si="22"/>
        <v>0</v>
      </c>
      <c r="I164" s="54">
        <f t="shared" si="23"/>
        <v>0</v>
      </c>
    </row>
    <row r="165" spans="1:9" s="36" customFormat="1" ht="31.5" x14ac:dyDescent="0.2">
      <c r="A165" s="32" t="s">
        <v>437</v>
      </c>
      <c r="B165" s="11" t="s">
        <v>53</v>
      </c>
      <c r="C165" s="102">
        <v>87529</v>
      </c>
      <c r="D165" s="50" t="s">
        <v>107</v>
      </c>
      <c r="E165" s="37" t="s">
        <v>11</v>
      </c>
      <c r="F165" s="32">
        <v>90.06</v>
      </c>
      <c r="G165" s="131">
        <v>0</v>
      </c>
      <c r="H165" s="68">
        <f t="shared" si="22"/>
        <v>0</v>
      </c>
      <c r="I165" s="54">
        <f t="shared" si="23"/>
        <v>0</v>
      </c>
    </row>
    <row r="166" spans="1:9" s="36" customFormat="1" ht="31.5" x14ac:dyDescent="0.2">
      <c r="A166" s="32" t="s">
        <v>438</v>
      </c>
      <c r="B166" s="11" t="s">
        <v>53</v>
      </c>
      <c r="C166" s="102">
        <v>87894</v>
      </c>
      <c r="D166" s="50" t="s">
        <v>104</v>
      </c>
      <c r="E166" s="37" t="s">
        <v>11</v>
      </c>
      <c r="F166" s="32">
        <v>82.52</v>
      </c>
      <c r="G166" s="131">
        <v>0</v>
      </c>
      <c r="H166" s="68">
        <f t="shared" si="22"/>
        <v>0</v>
      </c>
      <c r="I166" s="54">
        <f t="shared" si="23"/>
        <v>0</v>
      </c>
    </row>
    <row r="167" spans="1:9" s="36" customFormat="1" ht="31.5" x14ac:dyDescent="0.2">
      <c r="A167" s="32" t="s">
        <v>439</v>
      </c>
      <c r="B167" s="11" t="s">
        <v>53</v>
      </c>
      <c r="C167" s="102">
        <v>87905</v>
      </c>
      <c r="D167" s="50" t="s">
        <v>103</v>
      </c>
      <c r="E167" s="37" t="s">
        <v>11</v>
      </c>
      <c r="F167" s="32">
        <v>120.76</v>
      </c>
      <c r="G167" s="131">
        <v>0</v>
      </c>
      <c r="H167" s="68">
        <f t="shared" si="22"/>
        <v>0</v>
      </c>
      <c r="I167" s="54">
        <f t="shared" si="23"/>
        <v>0</v>
      </c>
    </row>
    <row r="168" spans="1:9" s="36" customFormat="1" ht="31.5" x14ac:dyDescent="0.2">
      <c r="A168" s="32" t="s">
        <v>440</v>
      </c>
      <c r="B168" s="11" t="s">
        <v>53</v>
      </c>
      <c r="C168" s="102">
        <v>101159</v>
      </c>
      <c r="D168" s="50" t="s">
        <v>105</v>
      </c>
      <c r="E168" s="37" t="s">
        <v>11</v>
      </c>
      <c r="F168" s="32">
        <v>18.670000000000002</v>
      </c>
      <c r="G168" s="131">
        <v>0</v>
      </c>
      <c r="H168" s="68">
        <f t="shared" si="22"/>
        <v>0</v>
      </c>
      <c r="I168" s="54">
        <f t="shared" si="23"/>
        <v>0</v>
      </c>
    </row>
    <row r="169" spans="1:9" s="36" customFormat="1" ht="15.75" x14ac:dyDescent="0.2">
      <c r="A169" s="32" t="s">
        <v>441</v>
      </c>
      <c r="B169" s="11" t="s">
        <v>53</v>
      </c>
      <c r="C169" s="102">
        <v>101965</v>
      </c>
      <c r="D169" s="50" t="s">
        <v>123</v>
      </c>
      <c r="E169" s="37" t="s">
        <v>12</v>
      </c>
      <c r="F169" s="32">
        <v>8</v>
      </c>
      <c r="G169" s="131">
        <v>0</v>
      </c>
      <c r="H169" s="68">
        <f t="shared" si="22"/>
        <v>0</v>
      </c>
      <c r="I169" s="54">
        <f t="shared" si="23"/>
        <v>0</v>
      </c>
    </row>
    <row r="170" spans="1:9" s="36" customFormat="1" ht="31.5" x14ac:dyDescent="0.2">
      <c r="A170" s="32" t="s">
        <v>442</v>
      </c>
      <c r="B170" s="11" t="s">
        <v>53</v>
      </c>
      <c r="C170" s="102">
        <v>103360</v>
      </c>
      <c r="D170" s="50" t="s">
        <v>102</v>
      </c>
      <c r="E170" s="37" t="s">
        <v>11</v>
      </c>
      <c r="F170" s="32">
        <v>72.61</v>
      </c>
      <c r="G170" s="131">
        <v>0</v>
      </c>
      <c r="H170" s="68">
        <f t="shared" si="22"/>
        <v>0</v>
      </c>
      <c r="I170" s="54">
        <f t="shared" si="23"/>
        <v>0</v>
      </c>
    </row>
    <row r="171" spans="1:9" s="36" customFormat="1" ht="31.5" x14ac:dyDescent="0.2">
      <c r="A171" s="32" t="s">
        <v>443</v>
      </c>
      <c r="B171" s="11" t="s">
        <v>53</v>
      </c>
      <c r="C171" s="102">
        <v>104612</v>
      </c>
      <c r="D171" s="50" t="s">
        <v>146</v>
      </c>
      <c r="E171" s="37" t="s">
        <v>11</v>
      </c>
      <c r="F171" s="32">
        <v>85.61</v>
      </c>
      <c r="G171" s="131">
        <v>0</v>
      </c>
      <c r="H171" s="68">
        <f t="shared" si="22"/>
        <v>0</v>
      </c>
      <c r="I171" s="54">
        <f t="shared" si="23"/>
        <v>0</v>
      </c>
    </row>
    <row r="172" spans="1:9" s="36" customFormat="1" ht="31.5" x14ac:dyDescent="0.2">
      <c r="A172" s="32" t="s">
        <v>444</v>
      </c>
      <c r="B172" s="11" t="s">
        <v>53</v>
      </c>
      <c r="C172" s="102">
        <v>104951</v>
      </c>
      <c r="D172" s="50" t="s">
        <v>106</v>
      </c>
      <c r="E172" s="37" t="s">
        <v>11</v>
      </c>
      <c r="F172" s="32">
        <v>57.28</v>
      </c>
      <c r="G172" s="131">
        <v>0</v>
      </c>
      <c r="H172" s="68">
        <f t="shared" si="22"/>
        <v>0</v>
      </c>
      <c r="I172" s="54">
        <f t="shared" si="23"/>
        <v>0</v>
      </c>
    </row>
    <row r="173" spans="1:9" s="36" customFormat="1" ht="15.75" x14ac:dyDescent="0.2">
      <c r="A173" s="38" t="s">
        <v>445</v>
      </c>
      <c r="B173" s="39"/>
      <c r="C173" s="74"/>
      <c r="D173" s="75" t="s">
        <v>46</v>
      </c>
      <c r="E173" s="39"/>
      <c r="F173" s="63"/>
      <c r="G173" s="63"/>
      <c r="H173" s="76"/>
      <c r="I173" s="77">
        <f>SUM(I174:I179)</f>
        <v>0</v>
      </c>
    </row>
    <row r="174" spans="1:9" s="36" customFormat="1" ht="31.5" x14ac:dyDescent="0.2">
      <c r="A174" s="32" t="s">
        <v>446</v>
      </c>
      <c r="B174" s="11" t="s">
        <v>53</v>
      </c>
      <c r="C174" s="102">
        <v>91341</v>
      </c>
      <c r="D174" s="50" t="s">
        <v>114</v>
      </c>
      <c r="E174" s="37" t="s">
        <v>11</v>
      </c>
      <c r="F174" s="32">
        <v>6.72</v>
      </c>
      <c r="G174" s="131">
        <v>0</v>
      </c>
      <c r="H174" s="68">
        <f t="shared" ref="H174:H179" si="24">G174*(1+$H$3)</f>
        <v>0</v>
      </c>
      <c r="I174" s="54">
        <f t="shared" ref="I174:I179" si="25">ROUND(H174*F174,2)</f>
        <v>0</v>
      </c>
    </row>
    <row r="175" spans="1:9" s="36" customFormat="1" ht="47.25" x14ac:dyDescent="0.2">
      <c r="A175" s="32" t="s">
        <v>447</v>
      </c>
      <c r="B175" s="11" t="s">
        <v>53</v>
      </c>
      <c r="C175" s="102">
        <v>94570</v>
      </c>
      <c r="D175" s="50" t="s">
        <v>111</v>
      </c>
      <c r="E175" s="37" t="s">
        <v>11</v>
      </c>
      <c r="F175" s="32">
        <v>4.8</v>
      </c>
      <c r="G175" s="131">
        <v>0</v>
      </c>
      <c r="H175" s="68">
        <f t="shared" si="24"/>
        <v>0</v>
      </c>
      <c r="I175" s="54">
        <f t="shared" si="25"/>
        <v>0</v>
      </c>
    </row>
    <row r="176" spans="1:9" s="36" customFormat="1" ht="15.75" x14ac:dyDescent="0.2">
      <c r="A176" s="32" t="s">
        <v>448</v>
      </c>
      <c r="B176" s="11" t="s">
        <v>53</v>
      </c>
      <c r="C176" s="102">
        <v>94590</v>
      </c>
      <c r="D176" s="50" t="s">
        <v>112</v>
      </c>
      <c r="E176" s="37" t="s">
        <v>12</v>
      </c>
      <c r="F176" s="32">
        <v>16</v>
      </c>
      <c r="G176" s="131">
        <v>0</v>
      </c>
      <c r="H176" s="68">
        <f t="shared" si="24"/>
        <v>0</v>
      </c>
      <c r="I176" s="54">
        <f t="shared" si="25"/>
        <v>0</v>
      </c>
    </row>
    <row r="177" spans="1:9" s="36" customFormat="1" ht="15.75" x14ac:dyDescent="0.2">
      <c r="A177" s="32" t="s">
        <v>449</v>
      </c>
      <c r="B177" s="11" t="s">
        <v>53</v>
      </c>
      <c r="C177" s="102">
        <v>99862</v>
      </c>
      <c r="D177" s="50" t="s">
        <v>113</v>
      </c>
      <c r="E177" s="37" t="s">
        <v>11</v>
      </c>
      <c r="F177" s="32">
        <v>10.72</v>
      </c>
      <c r="G177" s="131">
        <v>0</v>
      </c>
      <c r="H177" s="68">
        <f t="shared" si="24"/>
        <v>0</v>
      </c>
      <c r="I177" s="54">
        <f t="shared" si="25"/>
        <v>0</v>
      </c>
    </row>
    <row r="178" spans="1:9" s="36" customFormat="1" ht="15.75" x14ac:dyDescent="0.2">
      <c r="A178" s="32" t="s">
        <v>450</v>
      </c>
      <c r="B178" s="11" t="s">
        <v>53</v>
      </c>
      <c r="C178" s="102">
        <v>100704</v>
      </c>
      <c r="D178" s="50" t="s">
        <v>115</v>
      </c>
      <c r="E178" s="37" t="s">
        <v>73</v>
      </c>
      <c r="F178" s="32">
        <v>8</v>
      </c>
      <c r="G178" s="131">
        <v>0</v>
      </c>
      <c r="H178" s="68">
        <f t="shared" si="24"/>
        <v>0</v>
      </c>
      <c r="I178" s="54">
        <f t="shared" si="25"/>
        <v>0</v>
      </c>
    </row>
    <row r="179" spans="1:9" s="36" customFormat="1" ht="15.75" x14ac:dyDescent="0.2">
      <c r="A179" s="32" t="s">
        <v>451</v>
      </c>
      <c r="B179" s="11" t="s">
        <v>32</v>
      </c>
      <c r="C179" s="73" t="s">
        <v>116</v>
      </c>
      <c r="D179" s="50" t="s">
        <v>117</v>
      </c>
      <c r="E179" s="37" t="s">
        <v>11</v>
      </c>
      <c r="F179" s="32">
        <v>8</v>
      </c>
      <c r="G179" s="131">
        <v>0</v>
      </c>
      <c r="H179" s="68">
        <f t="shared" si="24"/>
        <v>0</v>
      </c>
      <c r="I179" s="54">
        <f t="shared" si="25"/>
        <v>0</v>
      </c>
    </row>
    <row r="180" spans="1:9" s="36" customFormat="1" ht="15.75" x14ac:dyDescent="0.2">
      <c r="A180" s="38" t="s">
        <v>452</v>
      </c>
      <c r="B180" s="39"/>
      <c r="C180" s="74"/>
      <c r="D180" s="75" t="s">
        <v>47</v>
      </c>
      <c r="E180" s="39"/>
      <c r="F180" s="63"/>
      <c r="G180" s="63"/>
      <c r="H180" s="76"/>
      <c r="I180" s="77">
        <f>SUM(I181:I182)</f>
        <v>0</v>
      </c>
    </row>
    <row r="181" spans="1:9" s="36" customFormat="1" ht="15.75" x14ac:dyDescent="0.2">
      <c r="A181" s="32" t="s">
        <v>453</v>
      </c>
      <c r="B181" s="11" t="s">
        <v>53</v>
      </c>
      <c r="C181" s="102">
        <v>88485</v>
      </c>
      <c r="D181" s="50" t="s">
        <v>109</v>
      </c>
      <c r="E181" s="37" t="s">
        <v>11</v>
      </c>
      <c r="F181" s="32">
        <v>117.67</v>
      </c>
      <c r="G181" s="131">
        <v>0</v>
      </c>
      <c r="H181" s="68">
        <f t="shared" ref="H181:H182" si="26">G181*(1+$H$3)</f>
        <v>0</v>
      </c>
      <c r="I181" s="54">
        <f t="shared" ref="I181:I182" si="27">ROUND(H181*F181,2)</f>
        <v>0</v>
      </c>
    </row>
    <row r="182" spans="1:9" s="36" customFormat="1" ht="15.75" x14ac:dyDescent="0.2">
      <c r="A182" s="32" t="s">
        <v>454</v>
      </c>
      <c r="B182" s="11" t="s">
        <v>53</v>
      </c>
      <c r="C182" s="102">
        <v>88489</v>
      </c>
      <c r="D182" s="50" t="s">
        <v>110</v>
      </c>
      <c r="E182" s="37" t="s">
        <v>11</v>
      </c>
      <c r="F182" s="32">
        <v>117.67</v>
      </c>
      <c r="G182" s="131">
        <v>0</v>
      </c>
      <c r="H182" s="68">
        <f t="shared" si="26"/>
        <v>0</v>
      </c>
      <c r="I182" s="54">
        <f t="shared" si="27"/>
        <v>0</v>
      </c>
    </row>
    <row r="183" spans="1:9" s="36" customFormat="1" ht="15.75" x14ac:dyDescent="0.2">
      <c r="A183" s="38" t="s">
        <v>455</v>
      </c>
      <c r="B183" s="39"/>
      <c r="C183" s="74"/>
      <c r="D183" s="75" t="s">
        <v>48</v>
      </c>
      <c r="E183" s="39"/>
      <c r="F183" s="63"/>
      <c r="G183" s="63"/>
      <c r="H183" s="76"/>
      <c r="I183" s="77">
        <f>SUM(I184:I187)</f>
        <v>0</v>
      </c>
    </row>
    <row r="184" spans="1:9" s="36" customFormat="1" ht="31.5" x14ac:dyDescent="0.2">
      <c r="A184" s="32" t="s">
        <v>456</v>
      </c>
      <c r="B184" s="11" t="s">
        <v>53</v>
      </c>
      <c r="C184" s="102">
        <v>89712</v>
      </c>
      <c r="D184" s="50" t="s">
        <v>171</v>
      </c>
      <c r="E184" s="37" t="s">
        <v>12</v>
      </c>
      <c r="F184" s="32">
        <v>18.079999999999998</v>
      </c>
      <c r="G184" s="131">
        <v>0</v>
      </c>
      <c r="H184" s="68">
        <f t="shared" ref="H184:H187" si="28">G184*(1+$H$3)</f>
        <v>0</v>
      </c>
      <c r="I184" s="54">
        <f t="shared" ref="I184:I187" si="29">ROUND(H184*F184,2)</f>
        <v>0</v>
      </c>
    </row>
    <row r="185" spans="1:9" s="36" customFormat="1" ht="31.5" x14ac:dyDescent="0.2">
      <c r="A185" s="32" t="s">
        <v>457</v>
      </c>
      <c r="B185" s="11" t="s">
        <v>53</v>
      </c>
      <c r="C185" s="102">
        <v>89987</v>
      </c>
      <c r="D185" s="50" t="s">
        <v>173</v>
      </c>
      <c r="E185" s="37" t="s">
        <v>73</v>
      </c>
      <c r="F185" s="32">
        <v>4</v>
      </c>
      <c r="G185" s="131">
        <v>0</v>
      </c>
      <c r="H185" s="68">
        <f t="shared" si="28"/>
        <v>0</v>
      </c>
      <c r="I185" s="54">
        <f t="shared" si="29"/>
        <v>0</v>
      </c>
    </row>
    <row r="186" spans="1:9" s="36" customFormat="1" ht="47.25" x14ac:dyDescent="0.2">
      <c r="A186" s="32" t="s">
        <v>458</v>
      </c>
      <c r="B186" s="11" t="s">
        <v>53</v>
      </c>
      <c r="C186" s="102">
        <v>93441</v>
      </c>
      <c r="D186" s="50" t="s">
        <v>121</v>
      </c>
      <c r="E186" s="37" t="s">
        <v>73</v>
      </c>
      <c r="F186" s="32">
        <v>4</v>
      </c>
      <c r="G186" s="131">
        <v>0</v>
      </c>
      <c r="H186" s="68">
        <f t="shared" si="28"/>
        <v>0</v>
      </c>
      <c r="I186" s="54">
        <f t="shared" si="29"/>
        <v>0</v>
      </c>
    </row>
    <row r="187" spans="1:9" s="36" customFormat="1" ht="31.5" x14ac:dyDescent="0.2">
      <c r="A187" s="32" t="s">
        <v>459</v>
      </c>
      <c r="B187" s="11" t="s">
        <v>53</v>
      </c>
      <c r="C187" s="102">
        <v>104328</v>
      </c>
      <c r="D187" s="50" t="s">
        <v>124</v>
      </c>
      <c r="E187" s="37" t="s">
        <v>73</v>
      </c>
      <c r="F187" s="32">
        <v>4</v>
      </c>
      <c r="G187" s="131">
        <v>0</v>
      </c>
      <c r="H187" s="68">
        <f t="shared" si="28"/>
        <v>0</v>
      </c>
      <c r="I187" s="54">
        <f t="shared" si="29"/>
        <v>0</v>
      </c>
    </row>
    <row r="188" spans="1:9" s="36" customFormat="1" ht="15.75" x14ac:dyDescent="0.2">
      <c r="A188" s="38" t="s">
        <v>460</v>
      </c>
      <c r="B188" s="39"/>
      <c r="C188" s="74"/>
      <c r="D188" s="75" t="s">
        <v>49</v>
      </c>
      <c r="E188" s="39"/>
      <c r="F188" s="63"/>
      <c r="G188" s="63"/>
      <c r="H188" s="76"/>
      <c r="I188" s="77">
        <f>SUM(I189:I207)</f>
        <v>0</v>
      </c>
    </row>
    <row r="189" spans="1:9" s="36" customFormat="1" ht="31.5" x14ac:dyDescent="0.2">
      <c r="A189" s="32" t="s">
        <v>461</v>
      </c>
      <c r="B189" s="11" t="s">
        <v>53</v>
      </c>
      <c r="C189" s="102">
        <v>91917</v>
      </c>
      <c r="D189" s="50" t="s">
        <v>136</v>
      </c>
      <c r="E189" s="37" t="s">
        <v>73</v>
      </c>
      <c r="F189" s="32">
        <v>8</v>
      </c>
      <c r="G189" s="131">
        <v>0</v>
      </c>
      <c r="H189" s="68">
        <f t="shared" ref="H189:H207" si="30">G189*(1+$H$3)</f>
        <v>0</v>
      </c>
      <c r="I189" s="54">
        <f t="shared" ref="I189:I207" si="31">ROUND(H189*F189,2)</f>
        <v>0</v>
      </c>
    </row>
    <row r="190" spans="1:9" s="36" customFormat="1" ht="31.5" x14ac:dyDescent="0.2">
      <c r="A190" s="32" t="s">
        <v>462</v>
      </c>
      <c r="B190" s="11" t="s">
        <v>53</v>
      </c>
      <c r="C190" s="102">
        <v>91926</v>
      </c>
      <c r="D190" s="50" t="s">
        <v>137</v>
      </c>
      <c r="E190" s="37" t="s">
        <v>12</v>
      </c>
      <c r="F190" s="32">
        <v>1007.18</v>
      </c>
      <c r="G190" s="131">
        <v>0</v>
      </c>
      <c r="H190" s="68">
        <f t="shared" si="30"/>
        <v>0</v>
      </c>
      <c r="I190" s="54">
        <f t="shared" si="31"/>
        <v>0</v>
      </c>
    </row>
    <row r="191" spans="1:9" s="36" customFormat="1" ht="31.5" x14ac:dyDescent="0.2">
      <c r="A191" s="32" t="s">
        <v>463</v>
      </c>
      <c r="B191" s="11" t="s">
        <v>53</v>
      </c>
      <c r="C191" s="102">
        <v>91929</v>
      </c>
      <c r="D191" s="50" t="s">
        <v>138</v>
      </c>
      <c r="E191" s="37" t="s">
        <v>12</v>
      </c>
      <c r="F191" s="32">
        <v>387.54</v>
      </c>
      <c r="G191" s="131">
        <v>0</v>
      </c>
      <c r="H191" s="68">
        <f t="shared" si="30"/>
        <v>0</v>
      </c>
      <c r="I191" s="54">
        <f t="shared" si="31"/>
        <v>0</v>
      </c>
    </row>
    <row r="192" spans="1:9" s="36" customFormat="1" ht="15.75" x14ac:dyDescent="0.2">
      <c r="A192" s="32" t="s">
        <v>464</v>
      </c>
      <c r="B192" s="11" t="s">
        <v>53</v>
      </c>
      <c r="C192" s="102">
        <v>91953</v>
      </c>
      <c r="D192" s="50" t="s">
        <v>125</v>
      </c>
      <c r="E192" s="37" t="s">
        <v>73</v>
      </c>
      <c r="F192" s="32">
        <v>4</v>
      </c>
      <c r="G192" s="131">
        <v>0</v>
      </c>
      <c r="H192" s="68">
        <f t="shared" si="30"/>
        <v>0</v>
      </c>
      <c r="I192" s="54">
        <f t="shared" si="31"/>
        <v>0</v>
      </c>
    </row>
    <row r="193" spans="1:9" s="36" customFormat="1" ht="15.75" x14ac:dyDescent="0.2">
      <c r="A193" s="32" t="s">
        <v>465</v>
      </c>
      <c r="B193" s="11" t="s">
        <v>53</v>
      </c>
      <c r="C193" s="102">
        <v>91992</v>
      </c>
      <c r="D193" s="50" t="s">
        <v>126</v>
      </c>
      <c r="E193" s="37" t="s">
        <v>73</v>
      </c>
      <c r="F193" s="32">
        <v>8</v>
      </c>
      <c r="G193" s="131">
        <v>0</v>
      </c>
      <c r="H193" s="68">
        <f t="shared" si="30"/>
        <v>0</v>
      </c>
      <c r="I193" s="54">
        <f t="shared" si="31"/>
        <v>0</v>
      </c>
    </row>
    <row r="194" spans="1:9" s="36" customFormat="1" ht="15.75" x14ac:dyDescent="0.2">
      <c r="A194" s="32" t="s">
        <v>466</v>
      </c>
      <c r="B194" s="11" t="s">
        <v>53</v>
      </c>
      <c r="C194" s="102">
        <v>91996</v>
      </c>
      <c r="D194" s="50" t="s">
        <v>128</v>
      </c>
      <c r="E194" s="37" t="s">
        <v>73</v>
      </c>
      <c r="F194" s="32">
        <v>24</v>
      </c>
      <c r="G194" s="131">
        <v>0</v>
      </c>
      <c r="H194" s="68">
        <f t="shared" si="30"/>
        <v>0</v>
      </c>
      <c r="I194" s="54">
        <f t="shared" si="31"/>
        <v>0</v>
      </c>
    </row>
    <row r="195" spans="1:9" s="36" customFormat="1" ht="15.75" x14ac:dyDescent="0.2">
      <c r="A195" s="32" t="s">
        <v>467</v>
      </c>
      <c r="B195" s="11" t="s">
        <v>53</v>
      </c>
      <c r="C195" s="102">
        <v>91997</v>
      </c>
      <c r="D195" s="50" t="s">
        <v>129</v>
      </c>
      <c r="E195" s="37" t="s">
        <v>73</v>
      </c>
      <c r="F195" s="32">
        <v>4</v>
      </c>
      <c r="G195" s="131">
        <v>0</v>
      </c>
      <c r="H195" s="68">
        <f t="shared" si="30"/>
        <v>0</v>
      </c>
      <c r="I195" s="54">
        <f t="shared" si="31"/>
        <v>0</v>
      </c>
    </row>
    <row r="196" spans="1:9" s="36" customFormat="1" ht="15.75" x14ac:dyDescent="0.2">
      <c r="A196" s="32" t="s">
        <v>468</v>
      </c>
      <c r="B196" s="11" t="s">
        <v>53</v>
      </c>
      <c r="C196" s="102">
        <v>92000</v>
      </c>
      <c r="D196" s="50" t="s">
        <v>127</v>
      </c>
      <c r="E196" s="37" t="s">
        <v>73</v>
      </c>
      <c r="F196" s="32">
        <v>8</v>
      </c>
      <c r="G196" s="131">
        <v>0</v>
      </c>
      <c r="H196" s="68">
        <f t="shared" si="30"/>
        <v>0</v>
      </c>
      <c r="I196" s="54">
        <f t="shared" si="31"/>
        <v>0</v>
      </c>
    </row>
    <row r="197" spans="1:9" s="36" customFormat="1" ht="15.75" x14ac:dyDescent="0.2">
      <c r="A197" s="32" t="s">
        <v>469</v>
      </c>
      <c r="B197" s="11" t="s">
        <v>53</v>
      </c>
      <c r="C197" s="102">
        <v>95726</v>
      </c>
      <c r="D197" s="50" t="s">
        <v>139</v>
      </c>
      <c r="E197" s="37" t="s">
        <v>12</v>
      </c>
      <c r="F197" s="32">
        <v>33.75</v>
      </c>
      <c r="G197" s="131">
        <v>0</v>
      </c>
      <c r="H197" s="68">
        <f t="shared" si="30"/>
        <v>0</v>
      </c>
      <c r="I197" s="54">
        <f t="shared" si="31"/>
        <v>0</v>
      </c>
    </row>
    <row r="198" spans="1:9" s="36" customFormat="1" ht="15.75" x14ac:dyDescent="0.2">
      <c r="A198" s="32" t="s">
        <v>470</v>
      </c>
      <c r="B198" s="11" t="s">
        <v>53</v>
      </c>
      <c r="C198" s="102">
        <v>95728</v>
      </c>
      <c r="D198" s="50" t="s">
        <v>132</v>
      </c>
      <c r="E198" s="37" t="s">
        <v>12</v>
      </c>
      <c r="F198" s="32">
        <v>41.12</v>
      </c>
      <c r="G198" s="131">
        <v>0</v>
      </c>
      <c r="H198" s="68">
        <f t="shared" si="30"/>
        <v>0</v>
      </c>
      <c r="I198" s="54">
        <f t="shared" si="31"/>
        <v>0</v>
      </c>
    </row>
    <row r="199" spans="1:9" s="36" customFormat="1" ht="31.5" x14ac:dyDescent="0.2">
      <c r="A199" s="32" t="s">
        <v>471</v>
      </c>
      <c r="B199" s="11" t="s">
        <v>53</v>
      </c>
      <c r="C199" s="102">
        <v>95813</v>
      </c>
      <c r="D199" s="50" t="s">
        <v>142</v>
      </c>
      <c r="E199" s="37" t="s">
        <v>73</v>
      </c>
      <c r="F199" s="32">
        <v>2</v>
      </c>
      <c r="G199" s="131">
        <v>0</v>
      </c>
      <c r="H199" s="68">
        <f t="shared" si="30"/>
        <v>0</v>
      </c>
      <c r="I199" s="54">
        <f t="shared" si="31"/>
        <v>0</v>
      </c>
    </row>
    <row r="200" spans="1:9" s="36" customFormat="1" ht="15.75" x14ac:dyDescent="0.2">
      <c r="A200" s="32" t="s">
        <v>472</v>
      </c>
      <c r="B200" s="11" t="s">
        <v>53</v>
      </c>
      <c r="C200" s="102">
        <v>100556</v>
      </c>
      <c r="D200" s="50" t="s">
        <v>131</v>
      </c>
      <c r="E200" s="37" t="s">
        <v>73</v>
      </c>
      <c r="F200" s="32">
        <v>8</v>
      </c>
      <c r="G200" s="131">
        <v>0</v>
      </c>
      <c r="H200" s="68">
        <f t="shared" si="30"/>
        <v>0</v>
      </c>
      <c r="I200" s="54">
        <f t="shared" si="31"/>
        <v>0</v>
      </c>
    </row>
    <row r="201" spans="1:9" s="36" customFormat="1" ht="15.75" x14ac:dyDescent="0.2">
      <c r="A201" s="32" t="s">
        <v>473</v>
      </c>
      <c r="B201" s="11" t="s">
        <v>53</v>
      </c>
      <c r="C201" s="102">
        <v>100903</v>
      </c>
      <c r="D201" s="50" t="s">
        <v>143</v>
      </c>
      <c r="E201" s="37" t="s">
        <v>73</v>
      </c>
      <c r="F201" s="32">
        <v>18</v>
      </c>
      <c r="G201" s="131">
        <v>0</v>
      </c>
      <c r="H201" s="68">
        <f t="shared" si="30"/>
        <v>0</v>
      </c>
      <c r="I201" s="54">
        <f t="shared" si="31"/>
        <v>0</v>
      </c>
    </row>
    <row r="202" spans="1:9" s="36" customFormat="1" ht="15.75" x14ac:dyDescent="0.2">
      <c r="A202" s="32" t="s">
        <v>474</v>
      </c>
      <c r="B202" s="11" t="s">
        <v>53</v>
      </c>
      <c r="C202" s="102">
        <v>103782</v>
      </c>
      <c r="D202" s="50" t="s">
        <v>130</v>
      </c>
      <c r="E202" s="37" t="s">
        <v>73</v>
      </c>
      <c r="F202" s="32">
        <v>8</v>
      </c>
      <c r="G202" s="131">
        <v>0</v>
      </c>
      <c r="H202" s="68">
        <f t="shared" si="30"/>
        <v>0</v>
      </c>
      <c r="I202" s="54">
        <f t="shared" si="31"/>
        <v>0</v>
      </c>
    </row>
    <row r="203" spans="1:9" s="36" customFormat="1" ht="31.5" x14ac:dyDescent="0.2">
      <c r="A203" s="32" t="s">
        <v>475</v>
      </c>
      <c r="B203" s="11" t="s">
        <v>53</v>
      </c>
      <c r="C203" s="102">
        <v>104395</v>
      </c>
      <c r="D203" s="50" t="s">
        <v>141</v>
      </c>
      <c r="E203" s="37" t="s">
        <v>73</v>
      </c>
      <c r="F203" s="32">
        <v>3</v>
      </c>
      <c r="G203" s="131">
        <v>0</v>
      </c>
      <c r="H203" s="68">
        <f t="shared" si="30"/>
        <v>0</v>
      </c>
      <c r="I203" s="54">
        <f t="shared" si="31"/>
        <v>0</v>
      </c>
    </row>
    <row r="204" spans="1:9" s="36" customFormat="1" ht="31.5" x14ac:dyDescent="0.2">
      <c r="A204" s="32" t="s">
        <v>476</v>
      </c>
      <c r="B204" s="11" t="s">
        <v>53</v>
      </c>
      <c r="C204" s="102">
        <v>104397</v>
      </c>
      <c r="D204" s="50" t="s">
        <v>134</v>
      </c>
      <c r="E204" s="37" t="s">
        <v>73</v>
      </c>
      <c r="F204" s="32">
        <v>20</v>
      </c>
      <c r="G204" s="131">
        <v>0</v>
      </c>
      <c r="H204" s="68">
        <f t="shared" si="30"/>
        <v>0</v>
      </c>
      <c r="I204" s="54">
        <f t="shared" si="31"/>
        <v>0</v>
      </c>
    </row>
    <row r="205" spans="1:9" s="36" customFormat="1" ht="31.5" x14ac:dyDescent="0.2">
      <c r="A205" s="32" t="s">
        <v>477</v>
      </c>
      <c r="B205" s="11" t="s">
        <v>53</v>
      </c>
      <c r="C205" s="102">
        <v>104401</v>
      </c>
      <c r="D205" s="50" t="s">
        <v>140</v>
      </c>
      <c r="E205" s="37" t="s">
        <v>73</v>
      </c>
      <c r="F205" s="32">
        <v>4</v>
      </c>
      <c r="G205" s="131">
        <v>0</v>
      </c>
      <c r="H205" s="68">
        <f t="shared" si="30"/>
        <v>0</v>
      </c>
      <c r="I205" s="54">
        <f t="shared" si="31"/>
        <v>0</v>
      </c>
    </row>
    <row r="206" spans="1:9" s="36" customFormat="1" ht="31.5" x14ac:dyDescent="0.2">
      <c r="A206" s="32" t="s">
        <v>478</v>
      </c>
      <c r="B206" s="11" t="s">
        <v>53</v>
      </c>
      <c r="C206" s="102">
        <v>104403</v>
      </c>
      <c r="D206" s="50" t="s">
        <v>133</v>
      </c>
      <c r="E206" s="37" t="s">
        <v>73</v>
      </c>
      <c r="F206" s="32">
        <v>20</v>
      </c>
      <c r="G206" s="131">
        <v>0</v>
      </c>
      <c r="H206" s="68">
        <f t="shared" si="30"/>
        <v>0</v>
      </c>
      <c r="I206" s="54">
        <f t="shared" si="31"/>
        <v>0</v>
      </c>
    </row>
    <row r="207" spans="1:9" s="36" customFormat="1" ht="31.5" x14ac:dyDescent="0.2">
      <c r="A207" s="32" t="s">
        <v>479</v>
      </c>
      <c r="B207" s="11" t="s">
        <v>53</v>
      </c>
      <c r="C207" s="102">
        <v>104405</v>
      </c>
      <c r="D207" s="50" t="s">
        <v>135</v>
      </c>
      <c r="E207" s="37" t="s">
        <v>73</v>
      </c>
      <c r="F207" s="32">
        <v>8</v>
      </c>
      <c r="G207" s="131">
        <v>0</v>
      </c>
      <c r="H207" s="68">
        <f t="shared" si="30"/>
        <v>0</v>
      </c>
      <c r="I207" s="54">
        <f t="shared" si="31"/>
        <v>0</v>
      </c>
    </row>
    <row r="208" spans="1:9" s="36" customFormat="1" ht="15.75" x14ac:dyDescent="0.2">
      <c r="A208" s="38" t="s">
        <v>480</v>
      </c>
      <c r="B208" s="39"/>
      <c r="C208" s="74"/>
      <c r="D208" s="75" t="s">
        <v>50</v>
      </c>
      <c r="E208" s="39"/>
      <c r="F208" s="63"/>
      <c r="G208" s="63"/>
      <c r="H208" s="76"/>
      <c r="I208" s="77">
        <f>SUM(I209:I209)</f>
        <v>0</v>
      </c>
    </row>
    <row r="209" spans="1:9" s="36" customFormat="1" ht="15.75" x14ac:dyDescent="0.2">
      <c r="A209" s="32" t="s">
        <v>481</v>
      </c>
      <c r="B209" s="11" t="s">
        <v>32</v>
      </c>
      <c r="C209" s="73" t="s">
        <v>144</v>
      </c>
      <c r="D209" s="50" t="s">
        <v>145</v>
      </c>
      <c r="E209" s="37" t="s">
        <v>11</v>
      </c>
      <c r="F209" s="32">
        <v>25.32</v>
      </c>
      <c r="G209" s="131">
        <v>0</v>
      </c>
      <c r="H209" s="68">
        <f>G209*(1+$H$3)</f>
        <v>0</v>
      </c>
      <c r="I209" s="54">
        <f t="shared" ref="I209" si="32">ROUND(H209*F209,2)</f>
        <v>0</v>
      </c>
    </row>
    <row r="210" spans="1:9" s="36" customFormat="1" ht="15.75" x14ac:dyDescent="0.2">
      <c r="A210" s="82">
        <v>4</v>
      </c>
      <c r="B210" s="83"/>
      <c r="C210" s="84"/>
      <c r="D210" s="85" t="s">
        <v>67</v>
      </c>
      <c r="E210" s="83"/>
      <c r="F210" s="86"/>
      <c r="G210" s="86"/>
      <c r="H210" s="86"/>
      <c r="I210" s="87">
        <f>I211+I227+I235+I246+I254+I257+I277+I287</f>
        <v>0</v>
      </c>
    </row>
    <row r="211" spans="1:9" s="36" customFormat="1" ht="15.75" x14ac:dyDescent="0.2">
      <c r="A211" s="38" t="s">
        <v>485</v>
      </c>
      <c r="B211" s="39"/>
      <c r="C211" s="74"/>
      <c r="D211" s="41" t="s">
        <v>86</v>
      </c>
      <c r="E211" s="39"/>
      <c r="F211" s="63"/>
      <c r="G211" s="63"/>
      <c r="H211" s="76"/>
      <c r="I211" s="77">
        <f>SUM(I212:I226)</f>
        <v>0</v>
      </c>
    </row>
    <row r="212" spans="1:9" s="36" customFormat="1" ht="31.5" x14ac:dyDescent="0.2">
      <c r="A212" s="32" t="s">
        <v>497</v>
      </c>
      <c r="B212" s="11" t="s">
        <v>53</v>
      </c>
      <c r="C212" s="102">
        <v>92762</v>
      </c>
      <c r="D212" s="50" t="s">
        <v>82</v>
      </c>
      <c r="E212" s="37" t="s">
        <v>34</v>
      </c>
      <c r="F212" s="32">
        <v>19.739999999999998</v>
      </c>
      <c r="G212" s="131">
        <v>0</v>
      </c>
      <c r="H212" s="68">
        <f t="shared" ref="H212:H226" si="33">G212*(1+$H$3)</f>
        <v>0</v>
      </c>
      <c r="I212" s="54">
        <f t="shared" ref="I212:I226" si="34">ROUND(H212*F212,2)</f>
        <v>0</v>
      </c>
    </row>
    <row r="213" spans="1:9" s="36" customFormat="1" ht="31.5" x14ac:dyDescent="0.2">
      <c r="A213" s="32" t="s">
        <v>498</v>
      </c>
      <c r="B213" s="11" t="s">
        <v>53</v>
      </c>
      <c r="C213" s="102">
        <v>96521</v>
      </c>
      <c r="D213" s="50" t="s">
        <v>78</v>
      </c>
      <c r="E213" s="37" t="s">
        <v>33</v>
      </c>
      <c r="F213" s="32">
        <v>4.6900000000000004</v>
      </c>
      <c r="G213" s="131">
        <v>0</v>
      </c>
      <c r="H213" s="68">
        <f t="shared" si="33"/>
        <v>0</v>
      </c>
      <c r="I213" s="54">
        <f t="shared" si="34"/>
        <v>0</v>
      </c>
    </row>
    <row r="214" spans="1:9" s="36" customFormat="1" ht="31.5" x14ac:dyDescent="0.2">
      <c r="A214" s="32" t="s">
        <v>499</v>
      </c>
      <c r="B214" s="11" t="s">
        <v>53</v>
      </c>
      <c r="C214" s="102">
        <v>96525</v>
      </c>
      <c r="D214" s="50" t="s">
        <v>87</v>
      </c>
      <c r="E214" s="37" t="s">
        <v>33</v>
      </c>
      <c r="F214" s="32">
        <v>2.76</v>
      </c>
      <c r="G214" s="131">
        <v>0</v>
      </c>
      <c r="H214" s="68">
        <f t="shared" si="33"/>
        <v>0</v>
      </c>
      <c r="I214" s="54">
        <f t="shared" si="34"/>
        <v>0</v>
      </c>
    </row>
    <row r="215" spans="1:9" s="36" customFormat="1" ht="31.5" x14ac:dyDescent="0.2">
      <c r="A215" s="32" t="s">
        <v>500</v>
      </c>
      <c r="B215" s="11" t="s">
        <v>53</v>
      </c>
      <c r="C215" s="102">
        <v>96534</v>
      </c>
      <c r="D215" s="50" t="s">
        <v>79</v>
      </c>
      <c r="E215" s="37" t="s">
        <v>11</v>
      </c>
      <c r="F215" s="32">
        <v>2.64</v>
      </c>
      <c r="G215" s="131">
        <v>0</v>
      </c>
      <c r="H215" s="68">
        <f t="shared" si="33"/>
        <v>0</v>
      </c>
      <c r="I215" s="54">
        <f t="shared" si="34"/>
        <v>0</v>
      </c>
    </row>
    <row r="216" spans="1:9" s="36" customFormat="1" ht="31.5" x14ac:dyDescent="0.2">
      <c r="A216" s="32" t="s">
        <v>501</v>
      </c>
      <c r="B216" s="11" t="s">
        <v>53</v>
      </c>
      <c r="C216" s="102">
        <v>96536</v>
      </c>
      <c r="D216" s="50" t="s">
        <v>88</v>
      </c>
      <c r="E216" s="37" t="s">
        <v>33</v>
      </c>
      <c r="F216" s="32">
        <v>2.3199999999999998</v>
      </c>
      <c r="G216" s="131">
        <v>0</v>
      </c>
      <c r="H216" s="68">
        <f t="shared" si="33"/>
        <v>0</v>
      </c>
      <c r="I216" s="54">
        <f t="shared" si="34"/>
        <v>0</v>
      </c>
    </row>
    <row r="217" spans="1:9" s="36" customFormat="1" ht="15.75" x14ac:dyDescent="0.2">
      <c r="A217" s="32" t="s">
        <v>502</v>
      </c>
      <c r="B217" s="11" t="s">
        <v>53</v>
      </c>
      <c r="C217" s="102">
        <v>96543</v>
      </c>
      <c r="D217" s="50" t="s">
        <v>81</v>
      </c>
      <c r="E217" s="37" t="s">
        <v>34</v>
      </c>
      <c r="F217" s="32">
        <v>4.9800000000000004</v>
      </c>
      <c r="G217" s="131">
        <v>0</v>
      </c>
      <c r="H217" s="68">
        <f t="shared" si="33"/>
        <v>0</v>
      </c>
      <c r="I217" s="54">
        <f t="shared" si="34"/>
        <v>0</v>
      </c>
    </row>
    <row r="218" spans="1:9" s="36" customFormat="1" ht="31.5" x14ac:dyDescent="0.2">
      <c r="A218" s="32" t="s">
        <v>503</v>
      </c>
      <c r="B218" s="11" t="s">
        <v>53</v>
      </c>
      <c r="C218" s="102">
        <v>96555</v>
      </c>
      <c r="D218" s="50" t="s">
        <v>83</v>
      </c>
      <c r="E218" s="37" t="s">
        <v>33</v>
      </c>
      <c r="F218" s="32">
        <v>2.37</v>
      </c>
      <c r="G218" s="131">
        <v>0</v>
      </c>
      <c r="H218" s="68">
        <f t="shared" si="33"/>
        <v>0</v>
      </c>
      <c r="I218" s="54">
        <f t="shared" si="34"/>
        <v>0</v>
      </c>
    </row>
    <row r="219" spans="1:9" s="36" customFormat="1" ht="15.75" x14ac:dyDescent="0.2">
      <c r="A219" s="32" t="s">
        <v>504</v>
      </c>
      <c r="B219" s="11" t="s">
        <v>53</v>
      </c>
      <c r="C219" s="102">
        <v>96621</v>
      </c>
      <c r="D219" s="50" t="s">
        <v>80</v>
      </c>
      <c r="E219" s="37" t="s">
        <v>33</v>
      </c>
      <c r="F219" s="32">
        <v>0.12</v>
      </c>
      <c r="G219" s="131">
        <v>0</v>
      </c>
      <c r="H219" s="68">
        <f t="shared" si="33"/>
        <v>0</v>
      </c>
      <c r="I219" s="54">
        <f t="shared" si="34"/>
        <v>0</v>
      </c>
    </row>
    <row r="220" spans="1:9" s="36" customFormat="1" ht="15.75" x14ac:dyDescent="0.2">
      <c r="A220" s="32" t="s">
        <v>505</v>
      </c>
      <c r="B220" s="11" t="s">
        <v>53</v>
      </c>
      <c r="C220" s="102">
        <v>98557</v>
      </c>
      <c r="D220" s="50" t="s">
        <v>85</v>
      </c>
      <c r="E220" s="37" t="s">
        <v>11</v>
      </c>
      <c r="F220" s="32">
        <v>12.31</v>
      </c>
      <c r="G220" s="131">
        <v>0</v>
      </c>
      <c r="H220" s="68">
        <f t="shared" si="33"/>
        <v>0</v>
      </c>
      <c r="I220" s="54">
        <f t="shared" si="34"/>
        <v>0</v>
      </c>
    </row>
    <row r="221" spans="1:9" s="36" customFormat="1" ht="31.5" x14ac:dyDescent="0.2">
      <c r="A221" s="32" t="s">
        <v>506</v>
      </c>
      <c r="B221" s="11" t="s">
        <v>53</v>
      </c>
      <c r="C221" s="102">
        <v>99059</v>
      </c>
      <c r="D221" s="50" t="s">
        <v>68</v>
      </c>
      <c r="E221" s="37" t="s">
        <v>12</v>
      </c>
      <c r="F221" s="32">
        <v>32.880000000000003</v>
      </c>
      <c r="G221" s="131">
        <v>0</v>
      </c>
      <c r="H221" s="68">
        <f t="shared" si="33"/>
        <v>0</v>
      </c>
      <c r="I221" s="54">
        <f t="shared" si="34"/>
        <v>0</v>
      </c>
    </row>
    <row r="222" spans="1:9" s="36" customFormat="1" ht="15.75" x14ac:dyDescent="0.2">
      <c r="A222" s="32" t="s">
        <v>507</v>
      </c>
      <c r="B222" s="11" t="s">
        <v>53</v>
      </c>
      <c r="C222" s="102">
        <v>99062</v>
      </c>
      <c r="D222" s="50" t="s">
        <v>76</v>
      </c>
      <c r="E222" s="37" t="s">
        <v>73</v>
      </c>
      <c r="F222" s="32">
        <v>12</v>
      </c>
      <c r="G222" s="131">
        <v>0</v>
      </c>
      <c r="H222" s="68">
        <f t="shared" si="33"/>
        <v>0</v>
      </c>
      <c r="I222" s="54">
        <f t="shared" si="34"/>
        <v>0</v>
      </c>
    </row>
    <row r="223" spans="1:9" s="36" customFormat="1" ht="31.5" x14ac:dyDescent="0.2">
      <c r="A223" s="32" t="s">
        <v>508</v>
      </c>
      <c r="B223" s="11" t="s">
        <v>53</v>
      </c>
      <c r="C223" s="102">
        <v>100899</v>
      </c>
      <c r="D223" s="50" t="s">
        <v>77</v>
      </c>
      <c r="E223" s="37" t="s">
        <v>12</v>
      </c>
      <c r="F223" s="32">
        <v>48</v>
      </c>
      <c r="G223" s="131">
        <v>0</v>
      </c>
      <c r="H223" s="68">
        <f t="shared" si="33"/>
        <v>0</v>
      </c>
      <c r="I223" s="54">
        <f t="shared" si="34"/>
        <v>0</v>
      </c>
    </row>
    <row r="224" spans="1:9" s="36" customFormat="1" ht="15.75" x14ac:dyDescent="0.2">
      <c r="A224" s="32" t="s">
        <v>509</v>
      </c>
      <c r="B224" s="11" t="s">
        <v>53</v>
      </c>
      <c r="C224" s="102">
        <v>104737</v>
      </c>
      <c r="D224" s="50" t="s">
        <v>84</v>
      </c>
      <c r="E224" s="37" t="s">
        <v>33</v>
      </c>
      <c r="F224" s="32">
        <v>5.08</v>
      </c>
      <c r="G224" s="131">
        <v>0</v>
      </c>
      <c r="H224" s="68">
        <f t="shared" si="33"/>
        <v>0</v>
      </c>
      <c r="I224" s="54">
        <f t="shared" si="34"/>
        <v>0</v>
      </c>
    </row>
    <row r="225" spans="1:9" s="36" customFormat="1" ht="15.75" x14ac:dyDescent="0.2">
      <c r="A225" s="32" t="s">
        <v>510</v>
      </c>
      <c r="B225" s="11" t="s">
        <v>53</v>
      </c>
      <c r="C225" s="102">
        <v>104916</v>
      </c>
      <c r="D225" s="50" t="s">
        <v>90</v>
      </c>
      <c r="E225" s="37" t="s">
        <v>34</v>
      </c>
      <c r="F225" s="32">
        <v>10.79</v>
      </c>
      <c r="G225" s="131">
        <v>0</v>
      </c>
      <c r="H225" s="68">
        <f t="shared" si="33"/>
        <v>0</v>
      </c>
      <c r="I225" s="54">
        <f t="shared" si="34"/>
        <v>0</v>
      </c>
    </row>
    <row r="226" spans="1:9" s="36" customFormat="1" ht="15.75" x14ac:dyDescent="0.2">
      <c r="A226" s="32" t="s">
        <v>511</v>
      </c>
      <c r="B226" s="11" t="s">
        <v>53</v>
      </c>
      <c r="C226" s="102">
        <v>104918</v>
      </c>
      <c r="D226" s="50" t="s">
        <v>89</v>
      </c>
      <c r="E226" s="37" t="s">
        <v>34</v>
      </c>
      <c r="F226" s="32">
        <v>24.3</v>
      </c>
      <c r="G226" s="131">
        <v>0</v>
      </c>
      <c r="H226" s="68">
        <f t="shared" si="33"/>
        <v>0</v>
      </c>
      <c r="I226" s="54">
        <f t="shared" si="34"/>
        <v>0</v>
      </c>
    </row>
    <row r="227" spans="1:9" s="36" customFormat="1" ht="15.75" x14ac:dyDescent="0.2">
      <c r="A227" s="38" t="s">
        <v>488</v>
      </c>
      <c r="B227" s="39"/>
      <c r="C227" s="74"/>
      <c r="D227" s="75" t="s">
        <v>45</v>
      </c>
      <c r="E227" s="39"/>
      <c r="F227" s="63"/>
      <c r="G227" s="63"/>
      <c r="H227" s="76"/>
      <c r="I227" s="77">
        <f>SUM(I228:I234)</f>
        <v>0</v>
      </c>
    </row>
    <row r="228" spans="1:9" s="36" customFormat="1" ht="15.75" x14ac:dyDescent="0.2">
      <c r="A228" s="32" t="s">
        <v>512</v>
      </c>
      <c r="B228" s="11" t="s">
        <v>53</v>
      </c>
      <c r="C228" s="102">
        <v>96622</v>
      </c>
      <c r="D228" s="50" t="s">
        <v>71</v>
      </c>
      <c r="E228" s="37" t="s">
        <v>33</v>
      </c>
      <c r="F228" s="32">
        <v>0.61</v>
      </c>
      <c r="G228" s="131">
        <v>0</v>
      </c>
      <c r="H228" s="68">
        <f t="shared" ref="H228:H234" si="35">G228*(1+$H$3)</f>
        <v>0</v>
      </c>
      <c r="I228" s="54">
        <f t="shared" ref="I228:I234" si="36">ROUND(H228*F228,2)</f>
        <v>0</v>
      </c>
    </row>
    <row r="229" spans="1:9" s="36" customFormat="1" ht="31.5" x14ac:dyDescent="0.2">
      <c r="A229" s="32" t="s">
        <v>513</v>
      </c>
      <c r="B229" s="11" t="s">
        <v>53</v>
      </c>
      <c r="C229" s="102">
        <v>97083</v>
      </c>
      <c r="D229" s="50" t="s">
        <v>66</v>
      </c>
      <c r="E229" s="37" t="s">
        <v>11</v>
      </c>
      <c r="F229" s="32">
        <v>12.25</v>
      </c>
      <c r="G229" s="131">
        <v>0</v>
      </c>
      <c r="H229" s="68">
        <f t="shared" si="35"/>
        <v>0</v>
      </c>
      <c r="I229" s="54">
        <f t="shared" si="36"/>
        <v>0</v>
      </c>
    </row>
    <row r="230" spans="1:9" s="36" customFormat="1" ht="15.75" x14ac:dyDescent="0.2">
      <c r="A230" s="32" t="s">
        <v>514</v>
      </c>
      <c r="B230" s="11" t="s">
        <v>53</v>
      </c>
      <c r="C230" s="102">
        <v>97087</v>
      </c>
      <c r="D230" s="50" t="s">
        <v>61</v>
      </c>
      <c r="E230" s="37" t="s">
        <v>11</v>
      </c>
      <c r="F230" s="32">
        <v>12.25</v>
      </c>
      <c r="G230" s="131">
        <v>0</v>
      </c>
      <c r="H230" s="68">
        <f t="shared" si="35"/>
        <v>0</v>
      </c>
      <c r="I230" s="54">
        <f t="shared" si="36"/>
        <v>0</v>
      </c>
    </row>
    <row r="231" spans="1:9" s="36" customFormat="1" ht="15.75" x14ac:dyDescent="0.2">
      <c r="A231" s="32" t="s">
        <v>515</v>
      </c>
      <c r="B231" s="11" t="s">
        <v>53</v>
      </c>
      <c r="C231" s="102">
        <v>97090</v>
      </c>
      <c r="D231" s="50" t="s">
        <v>91</v>
      </c>
      <c r="E231" s="37" t="s">
        <v>34</v>
      </c>
      <c r="F231" s="32">
        <v>26.95</v>
      </c>
      <c r="G231" s="131">
        <v>0</v>
      </c>
      <c r="H231" s="68">
        <f t="shared" si="35"/>
        <v>0</v>
      </c>
      <c r="I231" s="54">
        <f t="shared" si="36"/>
        <v>0</v>
      </c>
    </row>
    <row r="232" spans="1:9" s="36" customFormat="1" ht="31.5" x14ac:dyDescent="0.2">
      <c r="A232" s="32" t="s">
        <v>516</v>
      </c>
      <c r="B232" s="11" t="s">
        <v>53</v>
      </c>
      <c r="C232" s="102">
        <v>97096</v>
      </c>
      <c r="D232" s="50" t="s">
        <v>92</v>
      </c>
      <c r="E232" s="37" t="s">
        <v>33</v>
      </c>
      <c r="F232" s="32">
        <v>0.98</v>
      </c>
      <c r="G232" s="131">
        <v>0</v>
      </c>
      <c r="H232" s="68">
        <f t="shared" si="35"/>
        <v>0</v>
      </c>
      <c r="I232" s="54">
        <f t="shared" si="36"/>
        <v>0</v>
      </c>
    </row>
    <row r="233" spans="1:9" s="36" customFormat="1" ht="31.5" x14ac:dyDescent="0.2">
      <c r="A233" s="32" t="s">
        <v>517</v>
      </c>
      <c r="B233" s="11" t="s">
        <v>53</v>
      </c>
      <c r="C233" s="102">
        <v>98679</v>
      </c>
      <c r="D233" s="50" t="s">
        <v>93</v>
      </c>
      <c r="E233" s="37" t="s">
        <v>11</v>
      </c>
      <c r="F233" s="32">
        <v>12.77</v>
      </c>
      <c r="G233" s="131">
        <v>0</v>
      </c>
      <c r="H233" s="68">
        <f t="shared" si="35"/>
        <v>0</v>
      </c>
      <c r="I233" s="54">
        <f t="shared" si="36"/>
        <v>0</v>
      </c>
    </row>
    <row r="234" spans="1:9" s="36" customFormat="1" ht="31.5" x14ac:dyDescent="0.2">
      <c r="A234" s="32" t="s">
        <v>518</v>
      </c>
      <c r="B234" s="11" t="s">
        <v>53</v>
      </c>
      <c r="C234" s="102">
        <v>104594</v>
      </c>
      <c r="D234" s="50" t="s">
        <v>94</v>
      </c>
      <c r="E234" s="37" t="s">
        <v>11</v>
      </c>
      <c r="F234" s="32">
        <v>12.77</v>
      </c>
      <c r="G234" s="131">
        <v>0</v>
      </c>
      <c r="H234" s="68">
        <f t="shared" si="35"/>
        <v>0</v>
      </c>
      <c r="I234" s="54">
        <f t="shared" si="36"/>
        <v>0</v>
      </c>
    </row>
    <row r="235" spans="1:9" s="36" customFormat="1" ht="15.75" x14ac:dyDescent="0.2">
      <c r="A235" s="38" t="s">
        <v>489</v>
      </c>
      <c r="B235" s="39"/>
      <c r="C235" s="74"/>
      <c r="D235" s="75" t="s">
        <v>483</v>
      </c>
      <c r="E235" s="39"/>
      <c r="F235" s="63"/>
      <c r="G235" s="63"/>
      <c r="H235" s="76"/>
      <c r="I235" s="77">
        <f>SUM(I236:I245)</f>
        <v>0</v>
      </c>
    </row>
    <row r="236" spans="1:9" s="36" customFormat="1" ht="31.5" x14ac:dyDescent="0.2">
      <c r="A236" s="32" t="s">
        <v>519</v>
      </c>
      <c r="B236" s="11" t="s">
        <v>53</v>
      </c>
      <c r="C236" s="102">
        <v>87527</v>
      </c>
      <c r="D236" s="50" t="s">
        <v>108</v>
      </c>
      <c r="E236" s="37" t="s">
        <v>11</v>
      </c>
      <c r="F236" s="32">
        <v>46.8</v>
      </c>
      <c r="G236" s="131">
        <v>0</v>
      </c>
      <c r="H236" s="68">
        <f t="shared" ref="H236:H245" si="37">G236*(1+$H$3)</f>
        <v>0</v>
      </c>
      <c r="I236" s="54">
        <f t="shared" ref="I236:I245" si="38">ROUND(H236*F236,2)</f>
        <v>0</v>
      </c>
    </row>
    <row r="237" spans="1:9" s="36" customFormat="1" ht="31.5" x14ac:dyDescent="0.2">
      <c r="A237" s="32" t="s">
        <v>520</v>
      </c>
      <c r="B237" s="11" t="s">
        <v>53</v>
      </c>
      <c r="C237" s="102">
        <v>87529</v>
      </c>
      <c r="D237" s="50" t="s">
        <v>107</v>
      </c>
      <c r="E237" s="37" t="s">
        <v>11</v>
      </c>
      <c r="F237" s="32">
        <v>57.78</v>
      </c>
      <c r="G237" s="131">
        <v>0</v>
      </c>
      <c r="H237" s="68">
        <f t="shared" si="37"/>
        <v>0</v>
      </c>
      <c r="I237" s="54">
        <f t="shared" si="38"/>
        <v>0</v>
      </c>
    </row>
    <row r="238" spans="1:9" s="36" customFormat="1" ht="31.5" x14ac:dyDescent="0.2">
      <c r="A238" s="32" t="s">
        <v>521</v>
      </c>
      <c r="B238" s="11" t="s">
        <v>53</v>
      </c>
      <c r="C238" s="102">
        <v>87894</v>
      </c>
      <c r="D238" s="50" t="s">
        <v>104</v>
      </c>
      <c r="E238" s="37" t="s">
        <v>11</v>
      </c>
      <c r="F238" s="32">
        <v>66.08</v>
      </c>
      <c r="G238" s="131">
        <v>0</v>
      </c>
      <c r="H238" s="68">
        <f t="shared" si="37"/>
        <v>0</v>
      </c>
      <c r="I238" s="54">
        <f t="shared" si="38"/>
        <v>0</v>
      </c>
    </row>
    <row r="239" spans="1:9" s="36" customFormat="1" ht="31.5" x14ac:dyDescent="0.2">
      <c r="A239" s="32" t="s">
        <v>522</v>
      </c>
      <c r="B239" s="11" t="s">
        <v>53</v>
      </c>
      <c r="C239" s="102">
        <v>87905</v>
      </c>
      <c r="D239" s="50" t="s">
        <v>103</v>
      </c>
      <c r="E239" s="37" t="s">
        <v>11</v>
      </c>
      <c r="F239" s="32">
        <v>67.66</v>
      </c>
      <c r="G239" s="131">
        <v>0</v>
      </c>
      <c r="H239" s="68">
        <f t="shared" si="37"/>
        <v>0</v>
      </c>
      <c r="I239" s="54">
        <f t="shared" si="38"/>
        <v>0</v>
      </c>
    </row>
    <row r="240" spans="1:9" s="36" customFormat="1" ht="31.5" x14ac:dyDescent="0.2">
      <c r="A240" s="32" t="s">
        <v>523</v>
      </c>
      <c r="B240" s="11" t="s">
        <v>53</v>
      </c>
      <c r="C240" s="102">
        <v>101159</v>
      </c>
      <c r="D240" s="50" t="s">
        <v>105</v>
      </c>
      <c r="E240" s="37" t="s">
        <v>11</v>
      </c>
      <c r="F240" s="32">
        <v>13.09</v>
      </c>
      <c r="G240" s="131">
        <v>0</v>
      </c>
      <c r="H240" s="68">
        <f t="shared" si="37"/>
        <v>0</v>
      </c>
      <c r="I240" s="54">
        <f t="shared" si="38"/>
        <v>0</v>
      </c>
    </row>
    <row r="241" spans="1:9" s="36" customFormat="1" ht="15.75" x14ac:dyDescent="0.2">
      <c r="A241" s="32" t="s">
        <v>524</v>
      </c>
      <c r="B241" s="11" t="s">
        <v>53</v>
      </c>
      <c r="C241" s="102">
        <v>101965</v>
      </c>
      <c r="D241" s="50" t="s">
        <v>123</v>
      </c>
      <c r="E241" s="37" t="s">
        <v>12</v>
      </c>
      <c r="F241" s="32">
        <v>3</v>
      </c>
      <c r="G241" s="131">
        <v>0</v>
      </c>
      <c r="H241" s="68">
        <f t="shared" si="37"/>
        <v>0</v>
      </c>
      <c r="I241" s="54">
        <f t="shared" si="38"/>
        <v>0</v>
      </c>
    </row>
    <row r="242" spans="1:9" s="36" customFormat="1" ht="31.5" x14ac:dyDescent="0.2">
      <c r="A242" s="32" t="s">
        <v>525</v>
      </c>
      <c r="B242" s="11" t="s">
        <v>53</v>
      </c>
      <c r="C242" s="102">
        <v>103360</v>
      </c>
      <c r="D242" s="50" t="s">
        <v>102</v>
      </c>
      <c r="E242" s="37" t="s">
        <v>11</v>
      </c>
      <c r="F242" s="32">
        <v>43.63</v>
      </c>
      <c r="G242" s="131">
        <v>0</v>
      </c>
      <c r="H242" s="68">
        <f t="shared" si="37"/>
        <v>0</v>
      </c>
      <c r="I242" s="54">
        <f t="shared" si="38"/>
        <v>0</v>
      </c>
    </row>
    <row r="243" spans="1:9" s="36" customFormat="1" ht="31.5" x14ac:dyDescent="0.2">
      <c r="A243" s="32" t="s">
        <v>526</v>
      </c>
      <c r="B243" s="11" t="s">
        <v>53</v>
      </c>
      <c r="C243" s="102">
        <v>104612</v>
      </c>
      <c r="D243" s="50" t="s">
        <v>146</v>
      </c>
      <c r="E243" s="37" t="s">
        <v>11</v>
      </c>
      <c r="F243" s="32">
        <v>54.08</v>
      </c>
      <c r="G243" s="131">
        <v>0</v>
      </c>
      <c r="H243" s="68">
        <f t="shared" si="37"/>
        <v>0</v>
      </c>
      <c r="I243" s="54">
        <f t="shared" si="38"/>
        <v>0</v>
      </c>
    </row>
    <row r="244" spans="1:9" s="36" customFormat="1" ht="31.5" x14ac:dyDescent="0.2">
      <c r="A244" s="32" t="s">
        <v>527</v>
      </c>
      <c r="B244" s="11" t="s">
        <v>53</v>
      </c>
      <c r="C244" s="102">
        <v>104951</v>
      </c>
      <c r="D244" s="50" t="s">
        <v>106</v>
      </c>
      <c r="E244" s="37" t="s">
        <v>11</v>
      </c>
      <c r="F244" s="32">
        <v>29.16</v>
      </c>
      <c r="G244" s="131">
        <v>0</v>
      </c>
      <c r="H244" s="68">
        <f t="shared" si="37"/>
        <v>0</v>
      </c>
      <c r="I244" s="54">
        <f t="shared" si="38"/>
        <v>0</v>
      </c>
    </row>
    <row r="245" spans="1:9" s="36" customFormat="1" ht="15.75" x14ac:dyDescent="0.2">
      <c r="A245" s="32" t="s">
        <v>528</v>
      </c>
      <c r="B245" s="11" t="s">
        <v>32</v>
      </c>
      <c r="C245" s="73" t="s">
        <v>285</v>
      </c>
      <c r="D245" s="50" t="s">
        <v>286</v>
      </c>
      <c r="E245" s="37" t="s">
        <v>11</v>
      </c>
      <c r="F245" s="32">
        <v>4.03</v>
      </c>
      <c r="G245" s="131">
        <v>0</v>
      </c>
      <c r="H245" s="68">
        <f t="shared" si="37"/>
        <v>0</v>
      </c>
      <c r="I245" s="54">
        <f t="shared" si="38"/>
        <v>0</v>
      </c>
    </row>
    <row r="246" spans="1:9" s="36" customFormat="1" ht="15.75" x14ac:dyDescent="0.2">
      <c r="A246" s="38" t="s">
        <v>490</v>
      </c>
      <c r="B246" s="39"/>
      <c r="C246" s="74"/>
      <c r="D246" s="75" t="s">
        <v>148</v>
      </c>
      <c r="E246" s="39"/>
      <c r="F246" s="63"/>
      <c r="G246" s="63"/>
      <c r="H246" s="76"/>
      <c r="I246" s="77">
        <f>SUM(I247:I253)</f>
        <v>0</v>
      </c>
    </row>
    <row r="247" spans="1:9" s="36" customFormat="1" ht="31.5" x14ac:dyDescent="0.2">
      <c r="A247" s="32" t="s">
        <v>529</v>
      </c>
      <c r="B247" s="11" t="s">
        <v>53</v>
      </c>
      <c r="C247" s="102">
        <v>91341</v>
      </c>
      <c r="D247" s="50" t="s">
        <v>114</v>
      </c>
      <c r="E247" s="37" t="s">
        <v>11</v>
      </c>
      <c r="F247" s="32">
        <v>5.94</v>
      </c>
      <c r="G247" s="131">
        <v>0</v>
      </c>
      <c r="H247" s="68">
        <f t="shared" ref="H247:H253" si="39">G247*(1+$H$3)</f>
        <v>0</v>
      </c>
      <c r="I247" s="54">
        <f t="shared" ref="I247:I253" si="40">ROUND(H247*F247,2)</f>
        <v>0</v>
      </c>
    </row>
    <row r="248" spans="1:9" s="36" customFormat="1" ht="47.25" x14ac:dyDescent="0.2">
      <c r="A248" s="32" t="s">
        <v>530</v>
      </c>
      <c r="B248" s="11" t="s">
        <v>53</v>
      </c>
      <c r="C248" s="102">
        <v>94569</v>
      </c>
      <c r="D248" s="50" t="s">
        <v>147</v>
      </c>
      <c r="E248" s="37" t="s">
        <v>11</v>
      </c>
      <c r="F248" s="32">
        <v>1.8</v>
      </c>
      <c r="G248" s="131">
        <v>0</v>
      </c>
      <c r="H248" s="68">
        <f t="shared" si="39"/>
        <v>0</v>
      </c>
      <c r="I248" s="54">
        <f t="shared" si="40"/>
        <v>0</v>
      </c>
    </row>
    <row r="249" spans="1:9" s="36" customFormat="1" ht="15.75" x14ac:dyDescent="0.2">
      <c r="A249" s="32" t="s">
        <v>531</v>
      </c>
      <c r="B249" s="11" t="s">
        <v>53</v>
      </c>
      <c r="C249" s="102">
        <v>94590</v>
      </c>
      <c r="D249" s="50" t="s">
        <v>112</v>
      </c>
      <c r="E249" s="37" t="s">
        <v>12</v>
      </c>
      <c r="F249" s="32">
        <v>9.6</v>
      </c>
      <c r="G249" s="131">
        <v>0</v>
      </c>
      <c r="H249" s="68">
        <f t="shared" si="39"/>
        <v>0</v>
      </c>
      <c r="I249" s="54">
        <f t="shared" si="40"/>
        <v>0</v>
      </c>
    </row>
    <row r="250" spans="1:9" s="36" customFormat="1" ht="15.75" x14ac:dyDescent="0.2">
      <c r="A250" s="32" t="s">
        <v>532</v>
      </c>
      <c r="B250" s="11" t="s">
        <v>53</v>
      </c>
      <c r="C250" s="102">
        <v>100863</v>
      </c>
      <c r="D250" s="50" t="s">
        <v>149</v>
      </c>
      <c r="E250" s="37" t="s">
        <v>73</v>
      </c>
      <c r="F250" s="32">
        <v>2</v>
      </c>
      <c r="G250" s="131">
        <v>0</v>
      </c>
      <c r="H250" s="68">
        <f t="shared" si="39"/>
        <v>0</v>
      </c>
      <c r="I250" s="54">
        <f t="shared" si="40"/>
        <v>0</v>
      </c>
    </row>
    <row r="251" spans="1:9" s="36" customFormat="1" ht="31.5" x14ac:dyDescent="0.2">
      <c r="A251" s="32" t="s">
        <v>533</v>
      </c>
      <c r="B251" s="11" t="s">
        <v>53</v>
      </c>
      <c r="C251" s="102">
        <v>100865</v>
      </c>
      <c r="D251" s="50" t="s">
        <v>150</v>
      </c>
      <c r="E251" s="37" t="s">
        <v>73</v>
      </c>
      <c r="F251" s="32">
        <v>2</v>
      </c>
      <c r="G251" s="131">
        <v>0</v>
      </c>
      <c r="H251" s="68">
        <f t="shared" si="39"/>
        <v>0</v>
      </c>
      <c r="I251" s="54">
        <f t="shared" si="40"/>
        <v>0</v>
      </c>
    </row>
    <row r="252" spans="1:9" s="36" customFormat="1" ht="15.75" x14ac:dyDescent="0.2">
      <c r="A252" s="32" t="s">
        <v>534</v>
      </c>
      <c r="B252" s="11" t="s">
        <v>53</v>
      </c>
      <c r="C252" s="102">
        <v>100874</v>
      </c>
      <c r="D252" s="50" t="s">
        <v>151</v>
      </c>
      <c r="E252" s="37" t="s">
        <v>73</v>
      </c>
      <c r="F252" s="32">
        <v>4</v>
      </c>
      <c r="G252" s="131">
        <v>0</v>
      </c>
      <c r="H252" s="68">
        <f t="shared" si="39"/>
        <v>0</v>
      </c>
      <c r="I252" s="54">
        <f t="shared" si="40"/>
        <v>0</v>
      </c>
    </row>
    <row r="253" spans="1:9" s="36" customFormat="1" ht="15.75" x14ac:dyDescent="0.2">
      <c r="A253" s="32" t="s">
        <v>535</v>
      </c>
      <c r="B253" s="11" t="s">
        <v>32</v>
      </c>
      <c r="C253" s="73" t="s">
        <v>152</v>
      </c>
      <c r="D253" s="50" t="s">
        <v>153</v>
      </c>
      <c r="E253" s="37" t="s">
        <v>73</v>
      </c>
      <c r="F253" s="32">
        <v>2</v>
      </c>
      <c r="G253" s="131">
        <v>0</v>
      </c>
      <c r="H253" s="68">
        <f t="shared" si="39"/>
        <v>0</v>
      </c>
      <c r="I253" s="54">
        <f t="shared" si="40"/>
        <v>0</v>
      </c>
    </row>
    <row r="254" spans="1:9" s="36" customFormat="1" ht="15.75" x14ac:dyDescent="0.2">
      <c r="A254" s="38" t="s">
        <v>491</v>
      </c>
      <c r="B254" s="39"/>
      <c r="C254" s="74"/>
      <c r="D254" s="75" t="s">
        <v>47</v>
      </c>
      <c r="E254" s="39"/>
      <c r="F254" s="63"/>
      <c r="G254" s="63"/>
      <c r="H254" s="76"/>
      <c r="I254" s="77">
        <f>SUM(I255:I256)</f>
        <v>0</v>
      </c>
    </row>
    <row r="255" spans="1:9" s="36" customFormat="1" ht="15.75" x14ac:dyDescent="0.2">
      <c r="A255" s="32" t="s">
        <v>536</v>
      </c>
      <c r="B255" s="11" t="s">
        <v>53</v>
      </c>
      <c r="C255" s="102">
        <v>88485</v>
      </c>
      <c r="D255" s="50" t="s">
        <v>109</v>
      </c>
      <c r="E255" s="37" t="s">
        <v>11</v>
      </c>
      <c r="F255" s="32">
        <v>79.66</v>
      </c>
      <c r="G255" s="131">
        <v>0</v>
      </c>
      <c r="H255" s="68">
        <f t="shared" ref="H255:H256" si="41">G255*(1+$H$3)</f>
        <v>0</v>
      </c>
      <c r="I255" s="54">
        <f t="shared" ref="I255:I256" si="42">ROUND(H255*F255,2)</f>
        <v>0</v>
      </c>
    </row>
    <row r="256" spans="1:9" s="36" customFormat="1" ht="15.75" x14ac:dyDescent="0.2">
      <c r="A256" s="32" t="s">
        <v>537</v>
      </c>
      <c r="B256" s="11" t="s">
        <v>53</v>
      </c>
      <c r="C256" s="102">
        <v>88489</v>
      </c>
      <c r="D256" s="50" t="s">
        <v>110</v>
      </c>
      <c r="E256" s="37" t="s">
        <v>11</v>
      </c>
      <c r="F256" s="32">
        <v>79.66</v>
      </c>
      <c r="G256" s="131">
        <v>0</v>
      </c>
      <c r="H256" s="68">
        <f t="shared" si="41"/>
        <v>0</v>
      </c>
      <c r="I256" s="54">
        <f t="shared" si="42"/>
        <v>0</v>
      </c>
    </row>
    <row r="257" spans="1:9" s="36" customFormat="1" ht="15.75" x14ac:dyDescent="0.2">
      <c r="A257" s="38" t="s">
        <v>492</v>
      </c>
      <c r="B257" s="39"/>
      <c r="C257" s="74"/>
      <c r="D257" s="75" t="s">
        <v>48</v>
      </c>
      <c r="E257" s="39"/>
      <c r="F257" s="63"/>
      <c r="G257" s="63"/>
      <c r="H257" s="76"/>
      <c r="I257" s="77">
        <f>SUM(I258:I276)</f>
        <v>0</v>
      </c>
    </row>
    <row r="258" spans="1:9" s="36" customFormat="1" ht="31.5" x14ac:dyDescent="0.2">
      <c r="A258" s="32" t="s">
        <v>538</v>
      </c>
      <c r="B258" s="11" t="s">
        <v>53</v>
      </c>
      <c r="C258" s="102">
        <v>86920</v>
      </c>
      <c r="D258" s="50" t="s">
        <v>165</v>
      </c>
      <c r="E258" s="37" t="s">
        <v>73</v>
      </c>
      <c r="F258" s="32">
        <v>1</v>
      </c>
      <c r="G258" s="131">
        <v>0</v>
      </c>
      <c r="H258" s="68">
        <f t="shared" ref="H258:H276" si="43">G258*(1+$H$3)</f>
        <v>0</v>
      </c>
      <c r="I258" s="54">
        <f t="shared" ref="I258:I276" si="44">ROUND(H258*F258,2)</f>
        <v>0</v>
      </c>
    </row>
    <row r="259" spans="1:9" s="36" customFormat="1" ht="47.25" x14ac:dyDescent="0.2">
      <c r="A259" s="32" t="s">
        <v>539</v>
      </c>
      <c r="B259" s="11" t="s">
        <v>53</v>
      </c>
      <c r="C259" s="102">
        <v>86942</v>
      </c>
      <c r="D259" s="50" t="s">
        <v>154</v>
      </c>
      <c r="E259" s="37" t="s">
        <v>73</v>
      </c>
      <c r="F259" s="32">
        <v>2</v>
      </c>
      <c r="G259" s="131">
        <v>0</v>
      </c>
      <c r="H259" s="68">
        <f t="shared" si="43"/>
        <v>0</v>
      </c>
      <c r="I259" s="54">
        <f t="shared" si="44"/>
        <v>0</v>
      </c>
    </row>
    <row r="260" spans="1:9" s="36" customFormat="1" ht="15.75" x14ac:dyDescent="0.2">
      <c r="A260" s="32" t="s">
        <v>540</v>
      </c>
      <c r="B260" s="11" t="s">
        <v>53</v>
      </c>
      <c r="C260" s="102">
        <v>89356</v>
      </c>
      <c r="D260" s="50" t="s">
        <v>119</v>
      </c>
      <c r="E260" s="37" t="s">
        <v>12</v>
      </c>
      <c r="F260" s="32">
        <v>16.940000000000001</v>
      </c>
      <c r="G260" s="131">
        <v>0</v>
      </c>
      <c r="H260" s="68">
        <f t="shared" si="43"/>
        <v>0</v>
      </c>
      <c r="I260" s="54">
        <f t="shared" si="44"/>
        <v>0</v>
      </c>
    </row>
    <row r="261" spans="1:9" s="36" customFormat="1" ht="15.75" x14ac:dyDescent="0.2">
      <c r="A261" s="32" t="s">
        <v>541</v>
      </c>
      <c r="B261" s="11" t="s">
        <v>53</v>
      </c>
      <c r="C261" s="102">
        <v>89403</v>
      </c>
      <c r="D261" s="50" t="s">
        <v>118</v>
      </c>
      <c r="E261" s="37" t="s">
        <v>12</v>
      </c>
      <c r="F261" s="32">
        <v>4.71</v>
      </c>
      <c r="G261" s="131">
        <v>0</v>
      </c>
      <c r="H261" s="68">
        <f t="shared" si="43"/>
        <v>0</v>
      </c>
      <c r="I261" s="54">
        <f t="shared" si="44"/>
        <v>0</v>
      </c>
    </row>
    <row r="262" spans="1:9" s="36" customFormat="1" ht="31.5" x14ac:dyDescent="0.2">
      <c r="A262" s="32" t="s">
        <v>542</v>
      </c>
      <c r="B262" s="11" t="s">
        <v>53</v>
      </c>
      <c r="C262" s="102">
        <v>89712</v>
      </c>
      <c r="D262" s="50" t="s">
        <v>171</v>
      </c>
      <c r="E262" s="37" t="s">
        <v>12</v>
      </c>
      <c r="F262" s="32">
        <v>12.79</v>
      </c>
      <c r="G262" s="131">
        <v>0</v>
      </c>
      <c r="H262" s="68">
        <f t="shared" si="43"/>
        <v>0</v>
      </c>
      <c r="I262" s="54">
        <f t="shared" si="44"/>
        <v>0</v>
      </c>
    </row>
    <row r="263" spans="1:9" s="36" customFormat="1" ht="31.5" x14ac:dyDescent="0.2">
      <c r="A263" s="32" t="s">
        <v>543</v>
      </c>
      <c r="B263" s="11" t="s">
        <v>53</v>
      </c>
      <c r="C263" s="102">
        <v>89714</v>
      </c>
      <c r="D263" s="50" t="s">
        <v>175</v>
      </c>
      <c r="E263" s="37" t="s">
        <v>12</v>
      </c>
      <c r="F263" s="32">
        <v>5.0199999999999996</v>
      </c>
      <c r="G263" s="131">
        <v>0</v>
      </c>
      <c r="H263" s="68">
        <f t="shared" si="43"/>
        <v>0</v>
      </c>
      <c r="I263" s="54">
        <f t="shared" si="44"/>
        <v>0</v>
      </c>
    </row>
    <row r="264" spans="1:9" s="36" customFormat="1" ht="31.5" x14ac:dyDescent="0.2">
      <c r="A264" s="32" t="s">
        <v>544</v>
      </c>
      <c r="B264" s="11" t="s">
        <v>53</v>
      </c>
      <c r="C264" s="102">
        <v>89987</v>
      </c>
      <c r="D264" s="50" t="s">
        <v>173</v>
      </c>
      <c r="E264" s="37" t="s">
        <v>73</v>
      </c>
      <c r="F264" s="32">
        <v>3</v>
      </c>
      <c r="G264" s="131">
        <v>0</v>
      </c>
      <c r="H264" s="68">
        <f t="shared" si="43"/>
        <v>0</v>
      </c>
      <c r="I264" s="54">
        <f t="shared" si="44"/>
        <v>0</v>
      </c>
    </row>
    <row r="265" spans="1:9" s="36" customFormat="1" ht="31.5" x14ac:dyDescent="0.2">
      <c r="A265" s="32" t="s">
        <v>545</v>
      </c>
      <c r="B265" s="11" t="s">
        <v>53</v>
      </c>
      <c r="C265" s="102">
        <v>94792</v>
      </c>
      <c r="D265" s="50" t="s">
        <v>174</v>
      </c>
      <c r="E265" s="37" t="s">
        <v>73</v>
      </c>
      <c r="F265" s="32">
        <v>1</v>
      </c>
      <c r="G265" s="131">
        <v>0</v>
      </c>
      <c r="H265" s="68">
        <f t="shared" si="43"/>
        <v>0</v>
      </c>
      <c r="I265" s="54">
        <f t="shared" si="44"/>
        <v>0</v>
      </c>
    </row>
    <row r="266" spans="1:9" s="36" customFormat="1" ht="31.5" x14ac:dyDescent="0.2">
      <c r="A266" s="32" t="s">
        <v>546</v>
      </c>
      <c r="B266" s="11" t="s">
        <v>53</v>
      </c>
      <c r="C266" s="102">
        <v>95471</v>
      </c>
      <c r="D266" s="50" t="s">
        <v>589</v>
      </c>
      <c r="E266" s="37" t="s">
        <v>73</v>
      </c>
      <c r="F266" s="32">
        <v>2</v>
      </c>
      <c r="G266" s="131">
        <v>0</v>
      </c>
      <c r="H266" s="68">
        <f t="shared" si="43"/>
        <v>0</v>
      </c>
      <c r="I266" s="54">
        <f t="shared" si="44"/>
        <v>0</v>
      </c>
    </row>
    <row r="267" spans="1:9" s="36" customFormat="1" ht="31.5" x14ac:dyDescent="0.2">
      <c r="A267" s="32" t="s">
        <v>547</v>
      </c>
      <c r="B267" s="11" t="s">
        <v>53</v>
      </c>
      <c r="C267" s="102">
        <v>95547</v>
      </c>
      <c r="D267" s="50" t="s">
        <v>156</v>
      </c>
      <c r="E267" s="37" t="s">
        <v>73</v>
      </c>
      <c r="F267" s="32">
        <v>2</v>
      </c>
      <c r="G267" s="131">
        <v>0</v>
      </c>
      <c r="H267" s="68">
        <f t="shared" si="43"/>
        <v>0</v>
      </c>
      <c r="I267" s="54">
        <f t="shared" si="44"/>
        <v>0</v>
      </c>
    </row>
    <row r="268" spans="1:9" s="36" customFormat="1" ht="15.75" x14ac:dyDescent="0.2">
      <c r="A268" s="32" t="s">
        <v>548</v>
      </c>
      <c r="B268" s="11" t="s">
        <v>53</v>
      </c>
      <c r="C268" s="102">
        <v>100849</v>
      </c>
      <c r="D268" s="50" t="s">
        <v>155</v>
      </c>
      <c r="E268" s="37" t="s">
        <v>73</v>
      </c>
      <c r="F268" s="32">
        <v>2</v>
      </c>
      <c r="G268" s="131">
        <v>0</v>
      </c>
      <c r="H268" s="68">
        <f t="shared" si="43"/>
        <v>0</v>
      </c>
      <c r="I268" s="54">
        <f t="shared" si="44"/>
        <v>0</v>
      </c>
    </row>
    <row r="269" spans="1:9" s="36" customFormat="1" ht="31.5" x14ac:dyDescent="0.2">
      <c r="A269" s="32" t="s">
        <v>549</v>
      </c>
      <c r="B269" s="11" t="s">
        <v>53</v>
      </c>
      <c r="C269" s="102">
        <v>102622</v>
      </c>
      <c r="D269" s="50" t="s">
        <v>170</v>
      </c>
      <c r="E269" s="37" t="s">
        <v>73</v>
      </c>
      <c r="F269" s="32">
        <v>1</v>
      </c>
      <c r="G269" s="131">
        <v>0</v>
      </c>
      <c r="H269" s="68">
        <f t="shared" si="43"/>
        <v>0</v>
      </c>
      <c r="I269" s="54">
        <f t="shared" si="44"/>
        <v>0</v>
      </c>
    </row>
    <row r="270" spans="1:9" s="36" customFormat="1" ht="31.5" x14ac:dyDescent="0.2">
      <c r="A270" s="32" t="s">
        <v>550</v>
      </c>
      <c r="B270" s="11" t="s">
        <v>53</v>
      </c>
      <c r="C270" s="102">
        <v>104328</v>
      </c>
      <c r="D270" s="50" t="s">
        <v>124</v>
      </c>
      <c r="E270" s="37" t="s">
        <v>73</v>
      </c>
      <c r="F270" s="32">
        <v>3</v>
      </c>
      <c r="G270" s="131">
        <v>0</v>
      </c>
      <c r="H270" s="68">
        <f t="shared" si="43"/>
        <v>0</v>
      </c>
      <c r="I270" s="54">
        <f t="shared" si="44"/>
        <v>0</v>
      </c>
    </row>
    <row r="271" spans="1:9" s="36" customFormat="1" ht="15.75" x14ac:dyDescent="0.2">
      <c r="A271" s="32" t="s">
        <v>551</v>
      </c>
      <c r="B271" s="11" t="s">
        <v>32</v>
      </c>
      <c r="C271" s="73" t="s">
        <v>163</v>
      </c>
      <c r="D271" s="50" t="s">
        <v>164</v>
      </c>
      <c r="E271" s="37" t="s">
        <v>11</v>
      </c>
      <c r="F271" s="32">
        <v>0.8</v>
      </c>
      <c r="G271" s="131">
        <v>0</v>
      </c>
      <c r="H271" s="68">
        <f t="shared" si="43"/>
        <v>0</v>
      </c>
      <c r="I271" s="54">
        <f t="shared" si="44"/>
        <v>0</v>
      </c>
    </row>
    <row r="272" spans="1:9" s="36" customFormat="1" ht="31.5" x14ac:dyDescent="0.2">
      <c r="A272" s="32" t="s">
        <v>552</v>
      </c>
      <c r="B272" s="11" t="s">
        <v>32</v>
      </c>
      <c r="C272" s="73" t="s">
        <v>168</v>
      </c>
      <c r="D272" s="50" t="s">
        <v>169</v>
      </c>
      <c r="E272" s="37" t="s">
        <v>73</v>
      </c>
      <c r="F272" s="32">
        <v>1</v>
      </c>
      <c r="G272" s="131">
        <v>0</v>
      </c>
      <c r="H272" s="68">
        <f t="shared" si="43"/>
        <v>0</v>
      </c>
      <c r="I272" s="54">
        <f t="shared" si="44"/>
        <v>0</v>
      </c>
    </row>
    <row r="273" spans="1:9" s="36" customFormat="1" ht="15.75" x14ac:dyDescent="0.2">
      <c r="A273" s="32" t="s">
        <v>553</v>
      </c>
      <c r="B273" s="11" t="s">
        <v>32</v>
      </c>
      <c r="C273" s="73" t="s">
        <v>157</v>
      </c>
      <c r="D273" s="50" t="s">
        <v>158</v>
      </c>
      <c r="E273" s="37" t="s">
        <v>73</v>
      </c>
      <c r="F273" s="32">
        <v>2</v>
      </c>
      <c r="G273" s="131">
        <v>0</v>
      </c>
      <c r="H273" s="68">
        <f t="shared" si="43"/>
        <v>0</v>
      </c>
      <c r="I273" s="54">
        <f t="shared" si="44"/>
        <v>0</v>
      </c>
    </row>
    <row r="274" spans="1:9" s="36" customFormat="1" ht="15.75" x14ac:dyDescent="0.2">
      <c r="A274" s="32" t="s">
        <v>554</v>
      </c>
      <c r="B274" s="11" t="s">
        <v>32</v>
      </c>
      <c r="C274" s="73" t="s">
        <v>159</v>
      </c>
      <c r="D274" s="50" t="s">
        <v>160</v>
      </c>
      <c r="E274" s="37" t="s">
        <v>73</v>
      </c>
      <c r="F274" s="32">
        <v>2</v>
      </c>
      <c r="G274" s="131">
        <v>0</v>
      </c>
      <c r="H274" s="68">
        <f t="shared" si="43"/>
        <v>0</v>
      </c>
      <c r="I274" s="54">
        <f t="shared" si="44"/>
        <v>0</v>
      </c>
    </row>
    <row r="275" spans="1:9" s="36" customFormat="1" ht="15.75" x14ac:dyDescent="0.2">
      <c r="A275" s="32" t="s">
        <v>555</v>
      </c>
      <c r="B275" s="11" t="s">
        <v>32</v>
      </c>
      <c r="C275" s="73" t="s">
        <v>161</v>
      </c>
      <c r="D275" s="50" t="s">
        <v>162</v>
      </c>
      <c r="E275" s="37" t="s">
        <v>73</v>
      </c>
      <c r="F275" s="32">
        <v>4</v>
      </c>
      <c r="G275" s="131">
        <v>0</v>
      </c>
      <c r="H275" s="68">
        <f t="shared" si="43"/>
        <v>0</v>
      </c>
      <c r="I275" s="54">
        <f t="shared" si="44"/>
        <v>0</v>
      </c>
    </row>
    <row r="276" spans="1:9" s="36" customFormat="1" ht="15.75" x14ac:dyDescent="0.2">
      <c r="A276" s="32" t="s">
        <v>556</v>
      </c>
      <c r="B276" s="11" t="s">
        <v>32</v>
      </c>
      <c r="C276" s="73" t="s">
        <v>166</v>
      </c>
      <c r="D276" s="50" t="s">
        <v>167</v>
      </c>
      <c r="E276" s="37" t="s">
        <v>11</v>
      </c>
      <c r="F276" s="32">
        <v>0.8</v>
      </c>
      <c r="G276" s="131">
        <v>0</v>
      </c>
      <c r="H276" s="68">
        <f t="shared" si="43"/>
        <v>0</v>
      </c>
      <c r="I276" s="54">
        <f t="shared" si="44"/>
        <v>0</v>
      </c>
    </row>
    <row r="277" spans="1:9" s="36" customFormat="1" ht="15.75" x14ac:dyDescent="0.2">
      <c r="A277" s="38" t="s">
        <v>493</v>
      </c>
      <c r="B277" s="39"/>
      <c r="C277" s="74"/>
      <c r="D277" s="75" t="s">
        <v>49</v>
      </c>
      <c r="E277" s="39"/>
      <c r="F277" s="63"/>
      <c r="G277" s="63"/>
      <c r="H277" s="76"/>
      <c r="I277" s="77">
        <f>SUM(I278:I286)</f>
        <v>0</v>
      </c>
    </row>
    <row r="278" spans="1:9" s="36" customFormat="1" ht="31.5" x14ac:dyDescent="0.2">
      <c r="A278" s="32" t="s">
        <v>557</v>
      </c>
      <c r="B278" s="11" t="s">
        <v>53</v>
      </c>
      <c r="C278" s="102">
        <v>91926</v>
      </c>
      <c r="D278" s="50" t="s">
        <v>137</v>
      </c>
      <c r="E278" s="37" t="s">
        <v>12</v>
      </c>
      <c r="F278" s="32">
        <v>82.71</v>
      </c>
      <c r="G278" s="131">
        <v>0</v>
      </c>
      <c r="H278" s="68">
        <f t="shared" ref="H278:H286" si="45">G278*(1+$H$3)</f>
        <v>0</v>
      </c>
      <c r="I278" s="54">
        <f t="shared" ref="I278:I286" si="46">ROUND(H278*F278,2)</f>
        <v>0</v>
      </c>
    </row>
    <row r="279" spans="1:9" s="36" customFormat="1" ht="15.75" x14ac:dyDescent="0.2">
      <c r="A279" s="32" t="s">
        <v>558</v>
      </c>
      <c r="B279" s="11" t="s">
        <v>53</v>
      </c>
      <c r="C279" s="102">
        <v>91953</v>
      </c>
      <c r="D279" s="50" t="s">
        <v>125</v>
      </c>
      <c r="E279" s="37" t="s">
        <v>73</v>
      </c>
      <c r="F279" s="32">
        <v>3</v>
      </c>
      <c r="G279" s="131">
        <v>0</v>
      </c>
      <c r="H279" s="68">
        <f t="shared" si="45"/>
        <v>0</v>
      </c>
      <c r="I279" s="54">
        <f t="shared" si="46"/>
        <v>0</v>
      </c>
    </row>
    <row r="280" spans="1:9" s="36" customFormat="1" ht="15.75" x14ac:dyDescent="0.2">
      <c r="A280" s="32" t="s">
        <v>559</v>
      </c>
      <c r="B280" s="11" t="s">
        <v>53</v>
      </c>
      <c r="C280" s="102">
        <v>91996</v>
      </c>
      <c r="D280" s="50" t="s">
        <v>128</v>
      </c>
      <c r="E280" s="37" t="s">
        <v>73</v>
      </c>
      <c r="F280" s="32">
        <v>4</v>
      </c>
      <c r="G280" s="131">
        <v>0</v>
      </c>
      <c r="H280" s="68">
        <f t="shared" si="45"/>
        <v>0</v>
      </c>
      <c r="I280" s="54">
        <f t="shared" si="46"/>
        <v>0</v>
      </c>
    </row>
    <row r="281" spans="1:9" s="36" customFormat="1" ht="15.75" x14ac:dyDescent="0.2">
      <c r="A281" s="32" t="s">
        <v>560</v>
      </c>
      <c r="B281" s="11" t="s">
        <v>53</v>
      </c>
      <c r="C281" s="102">
        <v>95727</v>
      </c>
      <c r="D281" s="50" t="s">
        <v>201</v>
      </c>
      <c r="E281" s="37" t="s">
        <v>12</v>
      </c>
      <c r="F281" s="32">
        <v>14.3</v>
      </c>
      <c r="G281" s="131">
        <v>0</v>
      </c>
      <c r="H281" s="68">
        <f t="shared" si="45"/>
        <v>0</v>
      </c>
      <c r="I281" s="54">
        <f t="shared" si="46"/>
        <v>0</v>
      </c>
    </row>
    <row r="282" spans="1:9" s="36" customFormat="1" ht="31.5" x14ac:dyDescent="0.2">
      <c r="A282" s="32" t="s">
        <v>561</v>
      </c>
      <c r="B282" s="11" t="s">
        <v>53</v>
      </c>
      <c r="C282" s="102">
        <v>95811</v>
      </c>
      <c r="D282" s="50" t="s">
        <v>199</v>
      </c>
      <c r="E282" s="37" t="s">
        <v>73</v>
      </c>
      <c r="F282" s="32">
        <v>2</v>
      </c>
      <c r="G282" s="131">
        <v>0</v>
      </c>
      <c r="H282" s="68">
        <f t="shared" si="45"/>
        <v>0</v>
      </c>
      <c r="I282" s="54">
        <f t="shared" si="46"/>
        <v>0</v>
      </c>
    </row>
    <row r="283" spans="1:9" s="36" customFormat="1" ht="15.75" x14ac:dyDescent="0.2">
      <c r="A283" s="32" t="s">
        <v>562</v>
      </c>
      <c r="B283" s="11" t="s">
        <v>53</v>
      </c>
      <c r="C283" s="102">
        <v>103782</v>
      </c>
      <c r="D283" s="50" t="s">
        <v>130</v>
      </c>
      <c r="E283" s="37" t="s">
        <v>73</v>
      </c>
      <c r="F283" s="32">
        <v>3</v>
      </c>
      <c r="G283" s="131">
        <v>0</v>
      </c>
      <c r="H283" s="68">
        <f t="shared" si="45"/>
        <v>0</v>
      </c>
      <c r="I283" s="54">
        <f t="shared" si="46"/>
        <v>0</v>
      </c>
    </row>
    <row r="284" spans="1:9" s="36" customFormat="1" ht="31.5" x14ac:dyDescent="0.2">
      <c r="A284" s="32" t="s">
        <v>563</v>
      </c>
      <c r="B284" s="11" t="s">
        <v>53</v>
      </c>
      <c r="C284" s="102">
        <v>104396</v>
      </c>
      <c r="D284" s="50" t="s">
        <v>198</v>
      </c>
      <c r="E284" s="37" t="s">
        <v>73</v>
      </c>
      <c r="F284" s="32">
        <v>3</v>
      </c>
      <c r="G284" s="131">
        <v>0</v>
      </c>
      <c r="H284" s="68">
        <f t="shared" si="45"/>
        <v>0</v>
      </c>
      <c r="I284" s="54">
        <f t="shared" si="46"/>
        <v>0</v>
      </c>
    </row>
    <row r="285" spans="1:9" s="36" customFormat="1" ht="31.5" x14ac:dyDescent="0.2">
      <c r="A285" s="32" t="s">
        <v>564</v>
      </c>
      <c r="B285" s="11" t="s">
        <v>53</v>
      </c>
      <c r="C285" s="102">
        <v>104402</v>
      </c>
      <c r="D285" s="50" t="s">
        <v>197</v>
      </c>
      <c r="E285" s="37" t="s">
        <v>73</v>
      </c>
      <c r="F285" s="32">
        <v>4</v>
      </c>
      <c r="G285" s="131">
        <v>0</v>
      </c>
      <c r="H285" s="68">
        <f t="shared" si="45"/>
        <v>0</v>
      </c>
      <c r="I285" s="54">
        <f t="shared" si="46"/>
        <v>0</v>
      </c>
    </row>
    <row r="286" spans="1:9" s="36" customFormat="1" ht="31.5" x14ac:dyDescent="0.2">
      <c r="A286" s="32" t="s">
        <v>565</v>
      </c>
      <c r="B286" s="11" t="s">
        <v>53</v>
      </c>
      <c r="C286" s="102">
        <v>104404</v>
      </c>
      <c r="D286" s="50" t="s">
        <v>200</v>
      </c>
      <c r="E286" s="37" t="s">
        <v>73</v>
      </c>
      <c r="F286" s="32">
        <v>2</v>
      </c>
      <c r="G286" s="131">
        <v>0</v>
      </c>
      <c r="H286" s="68">
        <f t="shared" si="45"/>
        <v>0</v>
      </c>
      <c r="I286" s="54">
        <f t="shared" si="46"/>
        <v>0</v>
      </c>
    </row>
    <row r="287" spans="1:9" s="36" customFormat="1" ht="15.75" x14ac:dyDescent="0.2">
      <c r="A287" s="38" t="s">
        <v>494</v>
      </c>
      <c r="B287" s="39"/>
      <c r="C287" s="74"/>
      <c r="D287" s="75" t="s">
        <v>50</v>
      </c>
      <c r="E287" s="39"/>
      <c r="F287" s="63"/>
      <c r="G287" s="63"/>
      <c r="H287" s="76"/>
      <c r="I287" s="77">
        <f>I288</f>
        <v>0</v>
      </c>
    </row>
    <row r="288" spans="1:9" s="36" customFormat="1" ht="15.75" x14ac:dyDescent="0.2">
      <c r="A288" s="32" t="s">
        <v>566</v>
      </c>
      <c r="B288" s="11" t="s">
        <v>32</v>
      </c>
      <c r="C288" s="73" t="s">
        <v>144</v>
      </c>
      <c r="D288" s="50" t="s">
        <v>145</v>
      </c>
      <c r="E288" s="37" t="s">
        <v>11</v>
      </c>
      <c r="F288" s="32">
        <v>12.77</v>
      </c>
      <c r="G288" s="131">
        <v>0</v>
      </c>
      <c r="H288" s="68">
        <f>G288*(1+$H$3)</f>
        <v>0</v>
      </c>
      <c r="I288" s="54">
        <f t="shared" ref="I288" si="47">ROUND(H288*F288,2)</f>
        <v>0</v>
      </c>
    </row>
    <row r="289" spans="1:9" s="36" customFormat="1" ht="15.75" x14ac:dyDescent="0.2">
      <c r="A289" s="82">
        <v>5</v>
      </c>
      <c r="B289" s="83"/>
      <c r="C289" s="84"/>
      <c r="D289" s="85" t="s">
        <v>496</v>
      </c>
      <c r="E289" s="83"/>
      <c r="F289" s="86"/>
      <c r="G289" s="86"/>
      <c r="H289" s="86"/>
      <c r="I289" s="87">
        <f>I290+I307</f>
        <v>0</v>
      </c>
    </row>
    <row r="290" spans="1:9" s="36" customFormat="1" ht="15.75" x14ac:dyDescent="0.2">
      <c r="A290" s="38" t="s">
        <v>486</v>
      </c>
      <c r="B290" s="39"/>
      <c r="C290" s="74"/>
      <c r="D290" s="75" t="s">
        <v>239</v>
      </c>
      <c r="E290" s="39"/>
      <c r="F290" s="63"/>
      <c r="G290" s="63"/>
      <c r="H290" s="76"/>
      <c r="I290" s="77">
        <f>SUM(I291:I306)</f>
        <v>0</v>
      </c>
    </row>
    <row r="291" spans="1:9" s="36" customFormat="1" ht="31.5" x14ac:dyDescent="0.2">
      <c r="A291" s="32" t="s">
        <v>567</v>
      </c>
      <c r="B291" s="11" t="s">
        <v>53</v>
      </c>
      <c r="C291" s="102">
        <v>92759</v>
      </c>
      <c r="D291" s="50" t="s">
        <v>96</v>
      </c>
      <c r="E291" s="37" t="s">
        <v>34</v>
      </c>
      <c r="F291" s="32">
        <v>17.41</v>
      </c>
      <c r="G291" s="131">
        <v>0</v>
      </c>
      <c r="H291" s="68">
        <f t="shared" ref="H291:H306" si="48">G291*(1+$H$3)</f>
        <v>0</v>
      </c>
      <c r="I291" s="54">
        <f t="shared" ref="I291:I306" si="49">ROUND(H291*F291,2)</f>
        <v>0</v>
      </c>
    </row>
    <row r="292" spans="1:9" s="36" customFormat="1" ht="31.5" x14ac:dyDescent="0.2">
      <c r="A292" s="32" t="s">
        <v>568</v>
      </c>
      <c r="B292" s="11" t="s">
        <v>53</v>
      </c>
      <c r="C292" s="102">
        <v>92762</v>
      </c>
      <c r="D292" s="50" t="s">
        <v>82</v>
      </c>
      <c r="E292" s="37" t="s">
        <v>34</v>
      </c>
      <c r="F292" s="32">
        <v>27.77</v>
      </c>
      <c r="G292" s="131">
        <v>0</v>
      </c>
      <c r="H292" s="68">
        <f t="shared" si="48"/>
        <v>0</v>
      </c>
      <c r="I292" s="54">
        <f t="shared" si="49"/>
        <v>0</v>
      </c>
    </row>
    <row r="293" spans="1:9" s="36" customFormat="1" ht="31.5" x14ac:dyDescent="0.2">
      <c r="A293" s="32" t="s">
        <v>569</v>
      </c>
      <c r="B293" s="11" t="s">
        <v>53</v>
      </c>
      <c r="C293" s="102">
        <v>96252</v>
      </c>
      <c r="D293" s="50" t="s">
        <v>241</v>
      </c>
      <c r="E293" s="37" t="s">
        <v>11</v>
      </c>
      <c r="F293" s="32">
        <v>28.44</v>
      </c>
      <c r="G293" s="131">
        <v>0</v>
      </c>
      <c r="H293" s="68">
        <f t="shared" si="48"/>
        <v>0</v>
      </c>
      <c r="I293" s="54">
        <f t="shared" si="49"/>
        <v>0</v>
      </c>
    </row>
    <row r="294" spans="1:9" s="36" customFormat="1" ht="31.5" x14ac:dyDescent="0.2">
      <c r="A294" s="32" t="s">
        <v>570</v>
      </c>
      <c r="B294" s="11" t="s">
        <v>53</v>
      </c>
      <c r="C294" s="102">
        <v>96521</v>
      </c>
      <c r="D294" s="50" t="s">
        <v>78</v>
      </c>
      <c r="E294" s="37" t="s">
        <v>33</v>
      </c>
      <c r="F294" s="32">
        <v>5.28</v>
      </c>
      <c r="G294" s="131">
        <v>0</v>
      </c>
      <c r="H294" s="68">
        <f t="shared" si="48"/>
        <v>0</v>
      </c>
      <c r="I294" s="54">
        <f t="shared" si="49"/>
        <v>0</v>
      </c>
    </row>
    <row r="295" spans="1:9" s="36" customFormat="1" ht="31.5" x14ac:dyDescent="0.2">
      <c r="A295" s="32" t="s">
        <v>571</v>
      </c>
      <c r="B295" s="11" t="s">
        <v>53</v>
      </c>
      <c r="C295" s="102">
        <v>96525</v>
      </c>
      <c r="D295" s="50" t="s">
        <v>87</v>
      </c>
      <c r="E295" s="37" t="s">
        <v>33</v>
      </c>
      <c r="F295" s="32">
        <v>2.98</v>
      </c>
      <c r="G295" s="131">
        <v>0</v>
      </c>
      <c r="H295" s="68">
        <f t="shared" si="48"/>
        <v>0</v>
      </c>
      <c r="I295" s="54">
        <f t="shared" si="49"/>
        <v>0</v>
      </c>
    </row>
    <row r="296" spans="1:9" s="36" customFormat="1" ht="31.5" x14ac:dyDescent="0.2">
      <c r="A296" s="32" t="s">
        <v>572</v>
      </c>
      <c r="B296" s="11" t="s">
        <v>53</v>
      </c>
      <c r="C296" s="102">
        <v>96534</v>
      </c>
      <c r="D296" s="50" t="s">
        <v>79</v>
      </c>
      <c r="E296" s="37" t="s">
        <v>11</v>
      </c>
      <c r="F296" s="32">
        <v>2.97</v>
      </c>
      <c r="G296" s="131">
        <v>0</v>
      </c>
      <c r="H296" s="68">
        <f t="shared" si="48"/>
        <v>0</v>
      </c>
      <c r="I296" s="54">
        <f t="shared" si="49"/>
        <v>0</v>
      </c>
    </row>
    <row r="297" spans="1:9" s="36" customFormat="1" ht="31.5" x14ac:dyDescent="0.2">
      <c r="A297" s="32" t="s">
        <v>573</v>
      </c>
      <c r="B297" s="11" t="s">
        <v>53</v>
      </c>
      <c r="C297" s="102">
        <v>96536</v>
      </c>
      <c r="D297" s="50" t="s">
        <v>88</v>
      </c>
      <c r="E297" s="37" t="s">
        <v>33</v>
      </c>
      <c r="F297" s="32">
        <v>9.92</v>
      </c>
      <c r="G297" s="131">
        <v>0</v>
      </c>
      <c r="H297" s="68">
        <f t="shared" si="48"/>
        <v>0</v>
      </c>
      <c r="I297" s="54">
        <f t="shared" si="49"/>
        <v>0</v>
      </c>
    </row>
    <row r="298" spans="1:9" s="36" customFormat="1" ht="15.75" x14ac:dyDescent="0.2">
      <c r="A298" s="32" t="s">
        <v>574</v>
      </c>
      <c r="B298" s="11" t="s">
        <v>53</v>
      </c>
      <c r="C298" s="102">
        <v>96543</v>
      </c>
      <c r="D298" s="50" t="s">
        <v>81</v>
      </c>
      <c r="E298" s="37" t="s">
        <v>34</v>
      </c>
      <c r="F298" s="32">
        <v>5.6</v>
      </c>
      <c r="G298" s="131">
        <v>0</v>
      </c>
      <c r="H298" s="68">
        <f t="shared" si="48"/>
        <v>0</v>
      </c>
      <c r="I298" s="54">
        <f t="shared" si="49"/>
        <v>0</v>
      </c>
    </row>
    <row r="299" spans="1:9" s="36" customFormat="1" ht="31.5" x14ac:dyDescent="0.2">
      <c r="A299" s="32" t="s">
        <v>575</v>
      </c>
      <c r="B299" s="11" t="s">
        <v>53</v>
      </c>
      <c r="C299" s="102">
        <v>96555</v>
      </c>
      <c r="D299" s="50" t="s">
        <v>83</v>
      </c>
      <c r="E299" s="37" t="s">
        <v>33</v>
      </c>
      <c r="F299" s="32">
        <v>1</v>
      </c>
      <c r="G299" s="131">
        <v>0</v>
      </c>
      <c r="H299" s="68">
        <f t="shared" si="48"/>
        <v>0</v>
      </c>
      <c r="I299" s="54">
        <f t="shared" si="49"/>
        <v>0</v>
      </c>
    </row>
    <row r="300" spans="1:9" s="36" customFormat="1" ht="15.75" x14ac:dyDescent="0.2">
      <c r="A300" s="32" t="s">
        <v>576</v>
      </c>
      <c r="B300" s="11" t="s">
        <v>53</v>
      </c>
      <c r="C300" s="102">
        <v>96621</v>
      </c>
      <c r="D300" s="50" t="s">
        <v>80</v>
      </c>
      <c r="E300" s="37" t="s">
        <v>33</v>
      </c>
      <c r="F300" s="32">
        <v>0.14000000000000001</v>
      </c>
      <c r="G300" s="131">
        <v>0</v>
      </c>
      <c r="H300" s="68">
        <f t="shared" si="48"/>
        <v>0</v>
      </c>
      <c r="I300" s="54">
        <f t="shared" si="49"/>
        <v>0</v>
      </c>
    </row>
    <row r="301" spans="1:9" s="36" customFormat="1" ht="15.75" x14ac:dyDescent="0.2">
      <c r="A301" s="32" t="s">
        <v>577</v>
      </c>
      <c r="B301" s="11" t="s">
        <v>53</v>
      </c>
      <c r="C301" s="102">
        <v>98557</v>
      </c>
      <c r="D301" s="50" t="s">
        <v>85</v>
      </c>
      <c r="E301" s="37" t="s">
        <v>11</v>
      </c>
      <c r="F301" s="32">
        <v>28.07</v>
      </c>
      <c r="G301" s="131">
        <v>0</v>
      </c>
      <c r="H301" s="68">
        <f t="shared" si="48"/>
        <v>0</v>
      </c>
      <c r="I301" s="54">
        <f t="shared" si="49"/>
        <v>0</v>
      </c>
    </row>
    <row r="302" spans="1:9" s="36" customFormat="1" ht="31.5" x14ac:dyDescent="0.2">
      <c r="A302" s="32" t="s">
        <v>578</v>
      </c>
      <c r="B302" s="11" t="s">
        <v>53</v>
      </c>
      <c r="C302" s="102">
        <v>100899</v>
      </c>
      <c r="D302" s="50" t="s">
        <v>77</v>
      </c>
      <c r="E302" s="37" t="s">
        <v>12</v>
      </c>
      <c r="F302" s="32">
        <v>54</v>
      </c>
      <c r="G302" s="131">
        <v>0</v>
      </c>
      <c r="H302" s="68">
        <f t="shared" si="48"/>
        <v>0</v>
      </c>
      <c r="I302" s="54">
        <f t="shared" si="49"/>
        <v>0</v>
      </c>
    </row>
    <row r="303" spans="1:9" s="36" customFormat="1" ht="15.75" x14ac:dyDescent="0.2">
      <c r="A303" s="32" t="s">
        <v>579</v>
      </c>
      <c r="B303" s="11" t="s">
        <v>53</v>
      </c>
      <c r="C303" s="102">
        <v>103669</v>
      </c>
      <c r="D303" s="50" t="s">
        <v>97</v>
      </c>
      <c r="E303" s="37" t="s">
        <v>33</v>
      </c>
      <c r="F303" s="32">
        <v>1.77</v>
      </c>
      <c r="G303" s="131">
        <v>0</v>
      </c>
      <c r="H303" s="68">
        <f t="shared" si="48"/>
        <v>0</v>
      </c>
      <c r="I303" s="54">
        <f t="shared" si="49"/>
        <v>0</v>
      </c>
    </row>
    <row r="304" spans="1:9" s="36" customFormat="1" ht="15.75" x14ac:dyDescent="0.2">
      <c r="A304" s="32" t="s">
        <v>580</v>
      </c>
      <c r="B304" s="11" t="s">
        <v>53</v>
      </c>
      <c r="C304" s="102">
        <v>104737</v>
      </c>
      <c r="D304" s="50" t="s">
        <v>84</v>
      </c>
      <c r="E304" s="37" t="s">
        <v>33</v>
      </c>
      <c r="F304" s="32">
        <v>1.98</v>
      </c>
      <c r="G304" s="131">
        <v>0</v>
      </c>
      <c r="H304" s="68">
        <f t="shared" si="48"/>
        <v>0</v>
      </c>
      <c r="I304" s="54">
        <f t="shared" si="49"/>
        <v>0</v>
      </c>
    </row>
    <row r="305" spans="1:9" s="36" customFormat="1" ht="15.75" x14ac:dyDescent="0.2">
      <c r="A305" s="32" t="s">
        <v>581</v>
      </c>
      <c r="B305" s="11" t="s">
        <v>53</v>
      </c>
      <c r="C305" s="102">
        <v>104916</v>
      </c>
      <c r="D305" s="50" t="s">
        <v>90</v>
      </c>
      <c r="E305" s="37" t="s">
        <v>34</v>
      </c>
      <c r="F305" s="32">
        <v>11.63</v>
      </c>
      <c r="G305" s="131">
        <v>0</v>
      </c>
      <c r="H305" s="68">
        <f t="shared" si="48"/>
        <v>0</v>
      </c>
      <c r="I305" s="54">
        <f t="shared" si="49"/>
        <v>0</v>
      </c>
    </row>
    <row r="306" spans="1:9" s="36" customFormat="1" ht="15.75" x14ac:dyDescent="0.2">
      <c r="A306" s="32" t="s">
        <v>582</v>
      </c>
      <c r="B306" s="11" t="s">
        <v>53</v>
      </c>
      <c r="C306" s="102">
        <v>104918</v>
      </c>
      <c r="D306" s="50" t="s">
        <v>89</v>
      </c>
      <c r="E306" s="37" t="s">
        <v>34</v>
      </c>
      <c r="F306" s="32">
        <v>26.12</v>
      </c>
      <c r="G306" s="131">
        <v>0</v>
      </c>
      <c r="H306" s="68">
        <f t="shared" si="48"/>
        <v>0</v>
      </c>
      <c r="I306" s="54">
        <f t="shared" si="49"/>
        <v>0</v>
      </c>
    </row>
    <row r="307" spans="1:9" s="36" customFormat="1" ht="15.75" x14ac:dyDescent="0.2">
      <c r="A307" s="38" t="s">
        <v>487</v>
      </c>
      <c r="B307" s="39"/>
      <c r="C307" s="74"/>
      <c r="D307" s="75" t="s">
        <v>240</v>
      </c>
      <c r="E307" s="39"/>
      <c r="F307" s="63"/>
      <c r="G307" s="63"/>
      <c r="H307" s="76"/>
      <c r="I307" s="77">
        <f>SUM(I308:I311)</f>
        <v>0</v>
      </c>
    </row>
    <row r="308" spans="1:9" s="36" customFormat="1" ht="31.5" x14ac:dyDescent="0.2">
      <c r="A308" s="32" t="s">
        <v>583</v>
      </c>
      <c r="B308" s="11" t="s">
        <v>53</v>
      </c>
      <c r="C308" s="11">
        <v>92580</v>
      </c>
      <c r="D308" s="33" t="s">
        <v>242</v>
      </c>
      <c r="E308" s="37" t="s">
        <v>11</v>
      </c>
      <c r="F308" s="32">
        <v>216</v>
      </c>
      <c r="G308" s="131">
        <v>0</v>
      </c>
      <c r="H308" s="68">
        <f t="shared" ref="H308:H311" si="50">G308*(1+$H$3)</f>
        <v>0</v>
      </c>
      <c r="I308" s="54">
        <f t="shared" ref="I308:I311" si="51">ROUND(H308*F308,2)</f>
        <v>0</v>
      </c>
    </row>
    <row r="309" spans="1:9" s="36" customFormat="1" ht="15.75" x14ac:dyDescent="0.2">
      <c r="A309" s="32" t="s">
        <v>584</v>
      </c>
      <c r="B309" s="11" t="s">
        <v>53</v>
      </c>
      <c r="C309" s="11">
        <v>94216</v>
      </c>
      <c r="D309" s="33" t="s">
        <v>246</v>
      </c>
      <c r="E309" s="37" t="s">
        <v>11</v>
      </c>
      <c r="F309" s="32">
        <v>216</v>
      </c>
      <c r="G309" s="131">
        <v>0</v>
      </c>
      <c r="H309" s="68">
        <f t="shared" si="50"/>
        <v>0</v>
      </c>
      <c r="I309" s="54">
        <f t="shared" si="51"/>
        <v>0</v>
      </c>
    </row>
    <row r="310" spans="1:9" s="36" customFormat="1" ht="15.75" x14ac:dyDescent="0.2">
      <c r="A310" s="32" t="s">
        <v>585</v>
      </c>
      <c r="B310" s="11" t="s">
        <v>53</v>
      </c>
      <c r="C310" s="11">
        <v>94228</v>
      </c>
      <c r="D310" s="33" t="s">
        <v>245</v>
      </c>
      <c r="E310" s="37" t="s">
        <v>12</v>
      </c>
      <c r="F310" s="32">
        <v>24</v>
      </c>
      <c r="G310" s="131">
        <v>0</v>
      </c>
      <c r="H310" s="68">
        <f t="shared" si="50"/>
        <v>0</v>
      </c>
      <c r="I310" s="54">
        <f t="shared" si="51"/>
        <v>0</v>
      </c>
    </row>
    <row r="311" spans="1:9" s="36" customFormat="1" ht="15.75" x14ac:dyDescent="0.2">
      <c r="A311" s="32" t="s">
        <v>586</v>
      </c>
      <c r="B311" s="11" t="s">
        <v>53</v>
      </c>
      <c r="C311" s="11">
        <v>100327</v>
      </c>
      <c r="D311" s="33" t="s">
        <v>244</v>
      </c>
      <c r="E311" s="37" t="s">
        <v>12</v>
      </c>
      <c r="F311" s="32">
        <v>42</v>
      </c>
      <c r="G311" s="131">
        <v>0</v>
      </c>
      <c r="H311" s="68">
        <f t="shared" si="50"/>
        <v>0</v>
      </c>
      <c r="I311" s="54">
        <f t="shared" si="51"/>
        <v>0</v>
      </c>
    </row>
    <row r="312" spans="1:9" ht="15.75" x14ac:dyDescent="0.25">
      <c r="A312" s="120" t="s">
        <v>10</v>
      </c>
      <c r="B312" s="121"/>
      <c r="C312" s="121"/>
      <c r="D312" s="121"/>
      <c r="E312" s="121"/>
      <c r="F312" s="121"/>
      <c r="G312" s="121"/>
      <c r="H312" s="69"/>
      <c r="I312" s="46">
        <f>I314-I313</f>
        <v>0</v>
      </c>
    </row>
    <row r="313" spans="1:9" ht="15.75" x14ac:dyDescent="0.25">
      <c r="A313" s="122" t="s">
        <v>590</v>
      </c>
      <c r="B313" s="123"/>
      <c r="C313" s="123"/>
      <c r="D313" s="123"/>
      <c r="E313" s="123"/>
      <c r="F313" s="123"/>
      <c r="G313" s="124"/>
      <c r="H313" s="70"/>
      <c r="I313" s="48">
        <f>I314-(I314/(1+H3))</f>
        <v>0</v>
      </c>
    </row>
    <row r="314" spans="1:9" ht="15.75" x14ac:dyDescent="0.25">
      <c r="A314" s="115" t="s">
        <v>22</v>
      </c>
      <c r="B314" s="116"/>
      <c r="C314" s="116"/>
      <c r="D314" s="116"/>
      <c r="E314" s="116"/>
      <c r="F314" s="116"/>
      <c r="G314" s="117"/>
      <c r="H314" s="71"/>
      <c r="I314" s="47">
        <f>I8+I15+I129+I210+I289</f>
        <v>0</v>
      </c>
    </row>
    <row r="315" spans="1:9" ht="15.75" x14ac:dyDescent="0.25">
      <c r="A315" s="99"/>
      <c r="B315" s="99"/>
      <c r="C315" s="99"/>
      <c r="D315" s="99"/>
      <c r="E315" s="99"/>
      <c r="F315" s="99"/>
      <c r="G315" s="99"/>
      <c r="H315" s="100"/>
      <c r="I315" s="101"/>
    </row>
    <row r="316" spans="1:9" ht="15.75" x14ac:dyDescent="0.25">
      <c r="A316" s="99"/>
      <c r="B316" s="99"/>
      <c r="C316" s="99"/>
      <c r="D316" s="99"/>
      <c r="E316" s="99"/>
      <c r="F316" s="99"/>
      <c r="G316" s="99"/>
      <c r="H316" s="100"/>
      <c r="I316" s="101"/>
    </row>
    <row r="317" spans="1:9" ht="15.75" x14ac:dyDescent="0.25">
      <c r="A317" s="99"/>
      <c r="B317" s="99"/>
      <c r="C317" s="99"/>
      <c r="D317" s="99"/>
      <c r="E317" s="99"/>
      <c r="F317" s="99"/>
      <c r="G317" s="99"/>
      <c r="H317" s="100"/>
      <c r="I317" s="101"/>
    </row>
    <row r="318" spans="1:9" ht="15.75" x14ac:dyDescent="0.25">
      <c r="A318" s="99"/>
      <c r="B318" s="99"/>
      <c r="C318" s="99"/>
      <c r="D318" s="99"/>
      <c r="E318" s="99"/>
      <c r="F318" s="99"/>
      <c r="G318" s="99"/>
      <c r="H318" s="100"/>
      <c r="I318" s="101"/>
    </row>
    <row r="319" spans="1:9" ht="15.75" x14ac:dyDescent="0.25">
      <c r="A319" s="99"/>
      <c r="B319" s="99"/>
      <c r="C319" s="99"/>
      <c r="D319" s="99"/>
      <c r="E319" s="99"/>
      <c r="F319" s="99"/>
      <c r="G319" s="99"/>
      <c r="H319" s="100"/>
      <c r="I319" s="101"/>
    </row>
    <row r="320" spans="1:9" ht="15.75" x14ac:dyDescent="0.25">
      <c r="A320" s="99"/>
      <c r="B320" s="99"/>
      <c r="C320" s="99"/>
      <c r="D320" s="99"/>
      <c r="E320" s="99"/>
      <c r="F320" s="99"/>
      <c r="G320" s="99"/>
      <c r="H320" s="100"/>
      <c r="I320" s="101"/>
    </row>
    <row r="321" spans="1:9" ht="15.75" x14ac:dyDescent="0.25">
      <c r="A321" s="99"/>
      <c r="B321" s="99"/>
      <c r="C321" s="99"/>
      <c r="D321" s="99"/>
      <c r="E321" s="99"/>
      <c r="F321" s="99"/>
      <c r="G321" s="99"/>
      <c r="H321" s="100"/>
      <c r="I321" s="101"/>
    </row>
    <row r="322" spans="1:9" ht="15.75" x14ac:dyDescent="0.2">
      <c r="D322" s="13" t="s">
        <v>6</v>
      </c>
      <c r="I322" s="44"/>
    </row>
    <row r="323" spans="1:9" ht="15.75" x14ac:dyDescent="0.2">
      <c r="D323" s="8" t="s">
        <v>7</v>
      </c>
      <c r="I323" s="45"/>
    </row>
    <row r="324" spans="1:9" ht="15.75" x14ac:dyDescent="0.2">
      <c r="D324" s="8" t="s">
        <v>25</v>
      </c>
      <c r="I324" s="45"/>
    </row>
    <row r="325" spans="1:9" ht="15.75" x14ac:dyDescent="0.2">
      <c r="D325" s="8" t="s">
        <v>8</v>
      </c>
    </row>
    <row r="326" spans="1:9" ht="15.75" x14ac:dyDescent="0.2">
      <c r="D326" s="8" t="s">
        <v>24</v>
      </c>
    </row>
    <row r="327" spans="1:9" ht="15.75" x14ac:dyDescent="0.2">
      <c r="D327" s="8" t="s">
        <v>482</v>
      </c>
    </row>
    <row r="332" spans="1:9" x14ac:dyDescent="0.2">
      <c r="D332" s="7"/>
    </row>
  </sheetData>
  <autoFilter ref="A7:I314" xr:uid="{2ED2C884-9A3B-4E5B-BD4C-D666502DCEF4}"/>
  <sortState xmlns:xlrd2="http://schemas.microsoft.com/office/spreadsheetml/2017/richdata2" ref="B122:I127">
    <sortCondition ref="C122:C127"/>
  </sortState>
  <mergeCells count="6">
    <mergeCell ref="A314:G314"/>
    <mergeCell ref="E1:I1"/>
    <mergeCell ref="A1:C1"/>
    <mergeCell ref="A312:G312"/>
    <mergeCell ref="A313:G313"/>
    <mergeCell ref="A6:I6"/>
  </mergeCells>
  <phoneticPr fontId="13" type="noConversion"/>
  <printOptions horizontalCentered="1"/>
  <pageMargins left="0.25" right="0.25" top="0.75" bottom="0.75" header="0.3" footer="0.3"/>
  <pageSetup paperSize="9" scale="57" fitToHeight="0" orientation="landscape" r:id="rId1"/>
  <headerFooter>
    <oddFooter>&amp;R&amp;P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CRONOGRAMA</vt:lpstr>
      <vt:lpstr>Planilha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de Arruda Camargo Amaral</dc:creator>
  <cp:lastModifiedBy>Rodolfo Pereira da Silva</cp:lastModifiedBy>
  <cp:lastPrinted>2026-04-16T13:00:37Z</cp:lastPrinted>
  <dcterms:created xsi:type="dcterms:W3CDTF">2023-05-25T11:08:35Z</dcterms:created>
  <dcterms:modified xsi:type="dcterms:W3CDTF">2026-05-28T17:56:19Z</dcterms:modified>
</cp:coreProperties>
</file>