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tathayde\Desktop\PREFEITURA\CONVENIOS\Recapeamento Vila Moraes\CD Licitação - Proporsta 29481 2025\"/>
    </mc:Choice>
  </mc:AlternateContent>
  <xr:revisionPtr revIDLastSave="0" documentId="13_ncr:1_{7EEFD8ED-CD1D-408D-8F25-353C1C4A19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ILHA OÇAMENÁRIA" sheetId="8" r:id="rId1"/>
  </sheets>
  <definedNames>
    <definedName name="_xlnm.Print_Area" localSheetId="0">'PLANILHA OÇAMENÁRIA'!$B$2:$J$38</definedName>
    <definedName name="I.Lotes">#REF!</definedName>
    <definedName name="ItemInvestimento">OFFSET(#REF!,1,0,COUNTA(#REF!)-1)</definedName>
    <definedName name="SubItemInvestimento">OFFSET(#REF!,1,MATCH(#REF!,#REF!,0)-1,INDEX(#REF!,MATCH(#REF!,#REF!,0)+1))</definedName>
  </definedNames>
  <calcPr calcId="181029"/>
</workbook>
</file>

<file path=xl/calcChain.xml><?xml version="1.0" encoding="utf-8"?>
<calcChain xmlns="http://schemas.openxmlformats.org/spreadsheetml/2006/main">
  <c r="I31" i="8" l="1"/>
  <c r="I30" i="8"/>
  <c r="I29" i="8"/>
  <c r="I32" i="8" s="1"/>
  <c r="H16" i="8"/>
  <c r="I19" i="8"/>
  <c r="I15" i="8"/>
  <c r="I16" i="8" s="1"/>
  <c r="I13" i="8"/>
  <c r="J16" i="8" l="1"/>
  <c r="I25" i="8"/>
  <c r="I26" i="8"/>
  <c r="I27" i="8" s="1"/>
  <c r="I21" i="8"/>
  <c r="I22" i="8" s="1"/>
  <c r="I23" i="8" s="1"/>
  <c r="H27" i="8"/>
  <c r="H23" i="8"/>
  <c r="J27" i="8" l="1"/>
  <c r="J23" i="8"/>
  <c r="H32" i="8"/>
  <c r="J32" i="8" s="1"/>
  <c r="H31" i="8"/>
  <c r="H30" i="8"/>
  <c r="J30" i="8" s="1"/>
  <c r="H29" i="8"/>
  <c r="J29" i="8" s="1"/>
  <c r="H26" i="8"/>
  <c r="H25" i="8"/>
  <c r="H22" i="8"/>
  <c r="H21" i="8"/>
  <c r="H19" i="8"/>
  <c r="H18" i="8"/>
  <c r="H15" i="8"/>
  <c r="H13" i="8"/>
  <c r="J31" i="8" l="1"/>
  <c r="F28" i="8" s="1"/>
  <c r="J22" i="8" l="1"/>
  <c r="J21" i="8"/>
  <c r="F20" i="8" l="1"/>
  <c r="J26" i="8"/>
  <c r="J18" i="8" l="1"/>
  <c r="J15" i="8" l="1"/>
  <c r="F14" i="8" s="1"/>
  <c r="J19" i="8" l="1"/>
  <c r="F17" i="8" s="1"/>
  <c r="J13" i="8" l="1"/>
  <c r="J25" i="8"/>
  <c r="J24" i="8" s="1"/>
  <c r="F12" i="8" l="1"/>
  <c r="F33" i="8" s="1"/>
</calcChain>
</file>

<file path=xl/sharedStrings.xml><?xml version="1.0" encoding="utf-8"?>
<sst xmlns="http://schemas.openxmlformats.org/spreadsheetml/2006/main" count="86" uniqueCount="59">
  <si>
    <t>TOTAL</t>
  </si>
  <si>
    <t>m²</t>
  </si>
  <si>
    <t>m³</t>
  </si>
  <si>
    <t>CÓDIGO</t>
  </si>
  <si>
    <t>SERVIÇOS PRELIMINARES</t>
  </si>
  <si>
    <t>m</t>
  </si>
  <si>
    <t>ITEM</t>
  </si>
  <si>
    <t>UNID.</t>
  </si>
  <si>
    <t>QUANT.</t>
  </si>
  <si>
    <t>FONTE</t>
  </si>
  <si>
    <t>DESCRIÇÃO DOS SERVIÇOS</t>
  </si>
  <si>
    <t>VALOR UNITÁRIO</t>
  </si>
  <si>
    <t>SEM BDI</t>
  </si>
  <si>
    <t>COM BDI</t>
  </si>
  <si>
    <t>1.1</t>
  </si>
  <si>
    <t>2.1</t>
  </si>
  <si>
    <t>CDHU</t>
  </si>
  <si>
    <t>3.1</t>
  </si>
  <si>
    <t>3.2</t>
  </si>
  <si>
    <t>4.2</t>
  </si>
  <si>
    <t>5.1</t>
  </si>
  <si>
    <t>5.2</t>
  </si>
  <si>
    <t>6.1</t>
  </si>
  <si>
    <t>TRAVESSIA DE PEDESTRES E SINALIZAÇÃO</t>
  </si>
  <si>
    <t>6.2</t>
  </si>
  <si>
    <t>6.3</t>
  </si>
  <si>
    <t>6.4</t>
  </si>
  <si>
    <t>FRESAGEM DE PAVIMENTO ASFÁLTICO (PROFUNDIDADE ATÉ 5,0 CM)</t>
  </si>
  <si>
    <t>FRESAGEM DO PAVIMENTO</t>
  </si>
  <si>
    <t>REGULARIZAÇÃO E COMPACTAÇÃO DE SUBLEITO DE SOLO PREDOMINANTEMENTE ARGILOSO.</t>
  </si>
  <si>
    <t>SINAPI</t>
  </si>
  <si>
    <r>
      <t>EXECUÇÃO DE PAVIMENTO COM APLICAÇÃO DE CONCRETO ASFÁLTICO, CAMADA DE BINDER - (</t>
    </r>
    <r>
      <rPr>
        <b/>
        <i/>
        <sz val="10"/>
        <rFont val="Arial"/>
        <family val="2"/>
      </rPr>
      <t>ESPESSURA COMPACTADA FINAL 3 CM</t>
    </r>
    <r>
      <rPr>
        <sz val="10"/>
        <rFont val="Arial"/>
        <family val="2"/>
      </rPr>
      <t>)</t>
    </r>
  </si>
  <si>
    <t xml:space="preserve"> FORNECIMENTO E INSTALAÇÃO DE PLACA DE OBRA COM CHAPA GALVANIZADA E ESTRUTURA DE MADEIRA. (1,50*4,07)</t>
  </si>
  <si>
    <t>Imprimação betuminosa ligante</t>
  </si>
  <si>
    <t>54.03.230</t>
  </si>
  <si>
    <t xml:space="preserve"> TUBO DE AÇO GALVANIZADO COM COSTURA, CLASSE MÉDIA, CONEXÃO RANHURADA, DN 65 (2 1/2"), INSTALADO EM PRUMADAS - FORNECIMENTO E INSTALAÇÃO. (4*3,00)</t>
  </si>
  <si>
    <t>PLACA DE SINALIZACAO EM CHAPA DE ACO NUM 16 COM PINTURA REFLETIVA, COM ABRAÇADEIRAS E PARAFUSOS PARA TUBO DE 2 1/2" (4*0,60*0,40)</t>
  </si>
  <si>
    <t>PINTURA DE SINALIZACAO VIÁRIA HORIZONTAL COM TINTA RETRORREFLETIVA A BASE DE RESINA ACRILICA COM MICROESFERAS DE VIDRO, E = 30 CM, APLICAÇÃO MANUAL.</t>
  </si>
  <si>
    <t>TRANSPORTE COM CAMINHÃO BASCULANTE DE 10 M³, EM VIA URBANA PAVIMENTADA, DMT ATÉ 30 KM (UNIDADE: M3XKM). AF_07/2020</t>
  </si>
  <si>
    <t>m³xKm</t>
  </si>
  <si>
    <r>
      <rPr>
        <b/>
        <sz val="12"/>
        <rFont val="Arial"/>
        <family val="2"/>
      </rPr>
      <t>OBRA:</t>
    </r>
    <r>
      <rPr>
        <sz val="12"/>
        <rFont val="Arial"/>
        <family val="2"/>
      </rPr>
      <t xml:space="preserve"> Recuperação e Recapeamento de Vias Urbanas</t>
    </r>
  </si>
  <si>
    <t>PLANILHA ORÇAMENTÁRIA BÁSICA</t>
  </si>
  <si>
    <t>5.3</t>
  </si>
  <si>
    <t>EXECUÇÃO E COMPACTAÇÃO DE BASE E OU SUB BASE PARA PAVIMENTAÇÃO DE BRITA GRADUADA SIMPLES. EXP.: 15cm</t>
  </si>
  <si>
    <t>CAMADA DE REFORÇO BINDER 3 CM COMPACATADO</t>
  </si>
  <si>
    <t>***SEM DESONERAÇÃO</t>
  </si>
  <si>
    <r>
      <t>EXECUÇÃO DE PAVIMENTO COM APLICAÇÃO DE CONCRETO ASFÁLTICO, CAMADA DE ROLAMENTO (</t>
    </r>
    <r>
      <rPr>
        <b/>
        <i/>
        <sz val="10"/>
        <rFont val="Arial"/>
        <family val="2"/>
      </rPr>
      <t>ESPESSURA COMPACTADA FINAL 3 CM</t>
    </r>
    <r>
      <rPr>
        <sz val="10"/>
        <rFont val="Arial"/>
        <family val="2"/>
      </rPr>
      <t>)</t>
    </r>
  </si>
  <si>
    <t>RECAPEAMENTO E PAVIMENTO EM CBUQ - ESPESSURA FINAL - 3 CM COMPACTADO</t>
  </si>
  <si>
    <t xml:space="preserve">BASE, SUB-BASE, RUA CÉLIO GALVÃO BUENO GURGEL </t>
  </si>
  <si>
    <t>TRANSPORTE COM CAMINHÃO BASCULANTE DE 10 M³, EM VIA URBANA EM REVESTIMENTO PRIMÁRIO (UNIDADE:
M3XKM). AF_02/2026</t>
  </si>
  <si>
    <t>M3XKM</t>
  </si>
  <si>
    <t xml:space="preserve">BDI: </t>
  </si>
  <si>
    <t>70.01.030</t>
  </si>
  <si>
    <t>Ondulação transversal em massa asfáltica - lombada tipo "A" de vias com execução de recapeamento</t>
  </si>
  <si>
    <r>
      <rPr>
        <b/>
        <sz val="12"/>
        <rFont val="Arial"/>
        <family val="2"/>
      </rPr>
      <t>REFERÊNCIA:</t>
    </r>
    <r>
      <rPr>
        <sz val="12"/>
        <rFont val="Arial"/>
        <family val="2"/>
      </rPr>
      <t xml:space="preserve"> SINAPI - 02/2026 ; CDHU - JAN/2026;</t>
    </r>
  </si>
  <si>
    <r>
      <rPr>
        <b/>
        <sz val="12"/>
        <rFont val="Arial"/>
        <family val="2"/>
      </rPr>
      <t>ENDEREÇO:</t>
    </r>
    <r>
      <rPr>
        <sz val="12"/>
        <rFont val="Arial"/>
        <family val="2"/>
      </rPr>
      <t xml:space="preserve"> Ruas do Bairro Vila Moraes </t>
    </r>
  </si>
  <si>
    <t>2.2</t>
  </si>
  <si>
    <t>4.1</t>
  </si>
  <si>
    <t>Piedade, 18 de março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</si>
</sst>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* #,##0.00_-;\-&quot;R$&quot;* #,##0.00_-;_-&quot;R$&quot;* &quot;-&quot;??_-;_-@_-"/>
    <numFmt numFmtId="164" formatCode="&quot;R$&quot;\ #,##0.00"/>
    <numFmt numFmtId="165" formatCode="&quot;R$&quot;#,##0.00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indexed="8"/>
      <name val="MS Sans Serif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22"/>
      <color rgb="FFFF0000"/>
      <name val="Arial"/>
      <family val="2"/>
    </font>
    <font>
      <sz val="10"/>
      <name val="MS Sans Serif"/>
      <family val="2"/>
    </font>
    <font>
      <sz val="8"/>
      <name val="Arial"/>
      <family val="2"/>
    </font>
    <font>
      <b/>
      <sz val="20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D4ECBA"/>
        <bgColor indexed="64"/>
      </patternFill>
    </fill>
    <fill>
      <patternFill patternType="solid">
        <fgColor rgb="FF92D050"/>
        <bgColor rgb="FF000000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44" fontId="1" fillId="0" borderId="0" applyFont="0" applyFill="0" applyBorder="0" applyAlignment="0" applyProtection="0"/>
    <xf numFmtId="0" fontId="9" fillId="0" borderId="0"/>
    <xf numFmtId="0" fontId="3" fillId="0" borderId="0"/>
  </cellStyleXfs>
  <cellXfs count="6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5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7" fillId="0" borderId="13" xfId="0" applyFont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7" fillId="0" borderId="5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65" fontId="0" fillId="0" borderId="2" xfId="0" applyNumberForma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0" fontId="14" fillId="0" borderId="0" xfId="0" applyFont="1"/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top" wrapText="1"/>
    </xf>
    <xf numFmtId="165" fontId="0" fillId="0" borderId="16" xfId="0" applyNumberFormat="1" applyBorder="1" applyAlignment="1">
      <alignment horizontal="center" vertical="center"/>
    </xf>
    <xf numFmtId="165" fontId="4" fillId="4" borderId="16" xfId="3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165" fontId="7" fillId="0" borderId="14" xfId="0" applyNumberFormat="1" applyFont="1" applyBorder="1" applyAlignment="1">
      <alignment vertical="top" wrapText="1"/>
    </xf>
    <xf numFmtId="165" fontId="4" fillId="4" borderId="2" xfId="3" applyNumberFormat="1" applyFont="1" applyFill="1" applyBorder="1" applyAlignment="1">
      <alignment horizontal="right" vertical="center" wrapText="1"/>
    </xf>
    <xf numFmtId="165" fontId="4" fillId="4" borderId="16" xfId="3" applyNumberFormat="1" applyFont="1" applyFill="1" applyBorder="1" applyAlignment="1">
      <alignment horizontal="right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10" fontId="0" fillId="3" borderId="16" xfId="0" applyNumberFormat="1" applyFill="1" applyBorder="1" applyAlignment="1">
      <alignment horizontal="left" vertical="center" wrapText="1"/>
    </xf>
    <xf numFmtId="10" fontId="0" fillId="3" borderId="3" xfId="0" applyNumberFormat="1" applyFill="1" applyBorder="1" applyAlignment="1">
      <alignment horizontal="left" vertical="center" wrapText="1"/>
    </xf>
    <xf numFmtId="10" fontId="0" fillId="3" borderId="12" xfId="0" applyNumberFormat="1" applyFill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165" fontId="6" fillId="5" borderId="2" xfId="3" applyNumberFormat="1" applyFont="1" applyFill="1" applyBorder="1" applyAlignment="1">
      <alignment horizontal="right" vertical="center" wrapText="1"/>
    </xf>
    <xf numFmtId="165" fontId="6" fillId="5" borderId="4" xfId="3" applyNumberFormat="1" applyFont="1" applyFill="1" applyBorder="1" applyAlignment="1">
      <alignment horizontal="right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4" borderId="2" xfId="0" applyFont="1" applyFill="1" applyBorder="1" applyAlignment="1">
      <alignment horizontal="left" wrapText="1"/>
    </xf>
    <xf numFmtId="0" fontId="6" fillId="5" borderId="6" xfId="0" applyFont="1" applyFill="1" applyBorder="1" applyAlignment="1">
      <alignment horizontal="right" wrapText="1"/>
    </xf>
    <xf numFmtId="0" fontId="6" fillId="5" borderId="3" xfId="0" applyFont="1" applyFill="1" applyBorder="1" applyAlignment="1">
      <alignment horizontal="right" wrapText="1"/>
    </xf>
    <xf numFmtId="0" fontId="6" fillId="5" borderId="15" xfId="0" applyFont="1" applyFill="1" applyBorder="1" applyAlignment="1">
      <alignment horizontal="right" wrapText="1"/>
    </xf>
    <xf numFmtId="0" fontId="4" fillId="4" borderId="16" xfId="0" applyFont="1" applyFill="1" applyBorder="1" applyAlignment="1">
      <alignment horizontal="left" wrapText="1"/>
    </xf>
    <xf numFmtId="0" fontId="4" fillId="4" borderId="3" xfId="0" applyFont="1" applyFill="1" applyBorder="1" applyAlignment="1">
      <alignment horizontal="left" wrapText="1"/>
    </xf>
    <xf numFmtId="0" fontId="4" fillId="4" borderId="15" xfId="0" applyFont="1" applyFill="1" applyBorder="1" applyAlignment="1">
      <alignment horizontal="left" wrapText="1"/>
    </xf>
  </cellXfs>
  <cellStyles count="6">
    <cellStyle name="Moeda" xfId="3" builtinId="4"/>
    <cellStyle name="Normal" xfId="0" builtinId="0"/>
    <cellStyle name="Normal 2 2" xfId="5" xr:uid="{C402A347-4F0D-4DC7-A403-091883D90567}"/>
    <cellStyle name="Normal 2_3_-_PLANILHA_MODELO_e_Boletim_CPOS_157" xfId="2" xr:uid="{89F29273-C2D0-48B0-B1AA-ECBE90E5AB8C}"/>
    <cellStyle name="Normal 3 2" xfId="4" xr:uid="{BFA5E1B3-F5B9-4F3D-8949-4FCB09C29E1B}"/>
    <cellStyle name="Vírgula 2" xfId="1" xr:uid="{00000000-0005-0000-0000-000001000000}"/>
  </cellStyles>
  <dxfs count="0"/>
  <tableStyles count="0" defaultTableStyle="TableStyleMedium2" defaultPivotStyle="PivotStyleLight16"/>
  <colors>
    <mruColors>
      <color rgb="FFD4EC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53159-ED3F-40EA-98BB-E3166FA1E03C}">
  <sheetPr>
    <pageSetUpPr fitToPage="1"/>
  </sheetPr>
  <dimension ref="B1:J38"/>
  <sheetViews>
    <sheetView showGridLines="0" tabSelected="1" view="pageBreakPreview" zoomScaleNormal="145" zoomScaleSheetLayoutView="100" workbookViewId="0">
      <selection activeCell="H15" sqref="H15"/>
    </sheetView>
  </sheetViews>
  <sheetFormatPr defaultRowHeight="12.75" x14ac:dyDescent="0.2"/>
  <cols>
    <col min="1" max="1" width="1" customWidth="1"/>
    <col min="2" max="2" width="9.140625" style="2" bestFit="1" customWidth="1"/>
    <col min="3" max="3" width="7.140625" style="2" bestFit="1" customWidth="1"/>
    <col min="4" max="4" width="10.7109375" style="1" bestFit="1" customWidth="1"/>
    <col min="5" max="5" width="54.42578125" style="1" customWidth="1"/>
    <col min="6" max="6" width="6.7109375" style="2" customWidth="1"/>
    <col min="7" max="7" width="11.7109375" customWidth="1"/>
    <col min="8" max="8" width="12.5703125" bestFit="1" customWidth="1"/>
    <col min="9" max="9" width="9" style="3" customWidth="1"/>
    <col min="10" max="10" width="14.5703125" customWidth="1"/>
  </cols>
  <sheetData>
    <row r="1" spans="2:10" ht="6" customHeight="1" thickBot="1" x14ac:dyDescent="0.25"/>
    <row r="2" spans="2:10" ht="33" customHeight="1" x14ac:dyDescent="0.2">
      <c r="B2" s="26"/>
      <c r="C2" s="27"/>
      <c r="D2" s="27"/>
      <c r="E2" s="27"/>
      <c r="F2" s="27"/>
      <c r="G2" s="27"/>
      <c r="H2" s="27"/>
      <c r="I2" s="27"/>
      <c r="J2" s="28"/>
    </row>
    <row r="3" spans="2:10" ht="33" customHeight="1" x14ac:dyDescent="0.2">
      <c r="B3" s="29"/>
      <c r="C3" s="30"/>
      <c r="D3" s="30"/>
      <c r="E3" s="30"/>
      <c r="F3" s="30"/>
      <c r="G3" s="30"/>
      <c r="H3" s="30"/>
      <c r="I3" s="30"/>
      <c r="J3" s="31"/>
    </row>
    <row r="4" spans="2:10" ht="33" customHeight="1" x14ac:dyDescent="0.2">
      <c r="B4" s="29"/>
      <c r="C4" s="30"/>
      <c r="D4" s="30"/>
      <c r="E4" s="30"/>
      <c r="F4" s="30"/>
      <c r="G4" s="30"/>
      <c r="H4" s="30"/>
      <c r="I4" s="30"/>
      <c r="J4" s="31"/>
    </row>
    <row r="5" spans="2:10" ht="21.75" customHeight="1" x14ac:dyDescent="0.2">
      <c r="B5" s="32" t="s">
        <v>41</v>
      </c>
      <c r="C5" s="33"/>
      <c r="D5" s="33"/>
      <c r="E5" s="33"/>
      <c r="F5" s="33"/>
      <c r="G5" s="33"/>
      <c r="H5" s="33"/>
      <c r="I5" s="33"/>
      <c r="J5" s="34"/>
    </row>
    <row r="6" spans="2:10" s="16" customFormat="1" ht="15" x14ac:dyDescent="0.2">
      <c r="B6" s="40" t="s">
        <v>40</v>
      </c>
      <c r="C6" s="41"/>
      <c r="D6" s="41"/>
      <c r="E6" s="41"/>
      <c r="F6" s="41"/>
      <c r="G6" s="41"/>
      <c r="H6" s="41"/>
      <c r="I6" s="41"/>
      <c r="J6" s="42"/>
    </row>
    <row r="7" spans="2:10" s="16" customFormat="1" ht="15" x14ac:dyDescent="0.2">
      <c r="B7" s="40" t="s">
        <v>55</v>
      </c>
      <c r="C7" s="41"/>
      <c r="D7" s="41"/>
      <c r="E7" s="41"/>
      <c r="F7" s="41"/>
      <c r="G7" s="41"/>
      <c r="H7" s="41"/>
      <c r="I7" s="41"/>
      <c r="J7" s="42"/>
    </row>
    <row r="8" spans="2:10" s="16" customFormat="1" ht="15" customHeight="1" x14ac:dyDescent="0.2">
      <c r="B8" s="46" t="s">
        <v>54</v>
      </c>
      <c r="C8" s="47"/>
      <c r="D8" s="47"/>
      <c r="E8" s="48"/>
      <c r="F8" s="49" t="s">
        <v>45</v>
      </c>
      <c r="G8" s="47"/>
      <c r="H8" s="47"/>
      <c r="I8" s="47"/>
      <c r="J8" s="50"/>
    </row>
    <row r="9" spans="2:10" ht="15.75" x14ac:dyDescent="0.2">
      <c r="B9" s="22" t="s">
        <v>51</v>
      </c>
      <c r="C9" s="43">
        <v>0.20499999999999999</v>
      </c>
      <c r="D9" s="44"/>
      <c r="E9" s="44"/>
      <c r="F9" s="44"/>
      <c r="G9" s="44"/>
      <c r="H9" s="44"/>
      <c r="I9" s="44"/>
      <c r="J9" s="45"/>
    </row>
    <row r="10" spans="2:10" ht="24.75" customHeight="1" x14ac:dyDescent="0.2">
      <c r="B10" s="35" t="s">
        <v>6</v>
      </c>
      <c r="C10" s="39" t="s">
        <v>9</v>
      </c>
      <c r="D10" s="37" t="s">
        <v>3</v>
      </c>
      <c r="E10" s="37" t="s">
        <v>10</v>
      </c>
      <c r="F10" s="37" t="s">
        <v>7</v>
      </c>
      <c r="G10" s="36" t="s">
        <v>11</v>
      </c>
      <c r="H10" s="36"/>
      <c r="I10" s="37" t="s">
        <v>8</v>
      </c>
      <c r="J10" s="38" t="s">
        <v>0</v>
      </c>
    </row>
    <row r="11" spans="2:10" ht="12.75" customHeight="1" x14ac:dyDescent="0.2">
      <c r="B11" s="35"/>
      <c r="C11" s="39"/>
      <c r="D11" s="37"/>
      <c r="E11" s="37"/>
      <c r="F11" s="37"/>
      <c r="G11" s="4" t="s">
        <v>12</v>
      </c>
      <c r="H11" s="4" t="s">
        <v>13</v>
      </c>
      <c r="I11" s="37"/>
      <c r="J11" s="38"/>
    </row>
    <row r="12" spans="2:10" x14ac:dyDescent="0.2">
      <c r="B12" s="17">
        <v>1</v>
      </c>
      <c r="C12" s="18"/>
      <c r="D12" s="54" t="s">
        <v>4</v>
      </c>
      <c r="E12" s="54"/>
      <c r="F12" s="24">
        <f>SUM(J13)</f>
        <v>0</v>
      </c>
      <c r="G12" s="24"/>
      <c r="H12" s="24"/>
      <c r="I12" s="24"/>
      <c r="J12" s="25"/>
    </row>
    <row r="13" spans="2:10" ht="38.25" x14ac:dyDescent="0.2">
      <c r="B13" s="10" t="s">
        <v>14</v>
      </c>
      <c r="C13" s="11" t="s">
        <v>30</v>
      </c>
      <c r="D13" s="12">
        <v>103689</v>
      </c>
      <c r="E13" s="13" t="s">
        <v>32</v>
      </c>
      <c r="F13" s="11" t="s">
        <v>1</v>
      </c>
      <c r="G13" s="14"/>
      <c r="H13" s="14">
        <f>ROUND((G13+G13*$C$9),2)</f>
        <v>0</v>
      </c>
      <c r="I13" s="15">
        <f>3*1.5</f>
        <v>4.5</v>
      </c>
      <c r="J13" s="20">
        <f>ROUND((I13*H13),2)</f>
        <v>0</v>
      </c>
    </row>
    <row r="14" spans="2:10" x14ac:dyDescent="0.2">
      <c r="B14" s="17">
        <v>2</v>
      </c>
      <c r="C14" s="18"/>
      <c r="D14" s="54" t="s">
        <v>28</v>
      </c>
      <c r="E14" s="54"/>
      <c r="F14" s="24">
        <f>SUM(J15:J16)</f>
        <v>0</v>
      </c>
      <c r="G14" s="24"/>
      <c r="H14" s="24"/>
      <c r="I14" s="24"/>
      <c r="J14" s="25"/>
    </row>
    <row r="15" spans="2:10" ht="36" customHeight="1" x14ac:dyDescent="0.2">
      <c r="B15" s="10" t="s">
        <v>15</v>
      </c>
      <c r="C15" s="11" t="s">
        <v>30</v>
      </c>
      <c r="D15" s="12">
        <v>96001</v>
      </c>
      <c r="E15" s="13" t="s">
        <v>27</v>
      </c>
      <c r="F15" s="11" t="s">
        <v>1</v>
      </c>
      <c r="G15" s="14"/>
      <c r="H15" s="14">
        <f>ROUND((G15+G15*$C$9),2)</f>
        <v>0</v>
      </c>
      <c r="I15" s="15">
        <f>2642.79+466.42</f>
        <v>3109.21</v>
      </c>
      <c r="J15" s="20">
        <f>ROUND((H15*I15),2)</f>
        <v>0</v>
      </c>
    </row>
    <row r="16" spans="2:10" ht="36" customHeight="1" x14ac:dyDescent="0.2">
      <c r="B16" s="10" t="s">
        <v>56</v>
      </c>
      <c r="C16" s="11" t="s">
        <v>30</v>
      </c>
      <c r="D16" s="12">
        <v>93589</v>
      </c>
      <c r="E16" s="13" t="s">
        <v>49</v>
      </c>
      <c r="F16" s="11" t="s">
        <v>50</v>
      </c>
      <c r="G16" s="14"/>
      <c r="H16" s="14">
        <f t="shared" ref="H16" si="0">ROUND((G16+G16*$C$9),2)</f>
        <v>0</v>
      </c>
      <c r="I16" s="15">
        <f>ROUND((I15*0.05*7),2)</f>
        <v>1088.22</v>
      </c>
      <c r="J16" s="20">
        <f t="shared" ref="J16" si="1">ROUND((H16*I16),2)</f>
        <v>0</v>
      </c>
    </row>
    <row r="17" spans="2:10" x14ac:dyDescent="0.2">
      <c r="B17" s="17">
        <v>3</v>
      </c>
      <c r="C17" s="18"/>
      <c r="D17" s="55" t="s">
        <v>48</v>
      </c>
      <c r="E17" s="55"/>
      <c r="F17" s="24">
        <f>SUM(J18:J19)</f>
        <v>0</v>
      </c>
      <c r="G17" s="24"/>
      <c r="H17" s="24"/>
      <c r="I17" s="24"/>
      <c r="J17" s="25"/>
    </row>
    <row r="18" spans="2:10" ht="36" customHeight="1" x14ac:dyDescent="0.2">
      <c r="B18" s="10" t="s">
        <v>17</v>
      </c>
      <c r="C18" s="11" t="s">
        <v>30</v>
      </c>
      <c r="D18" s="12">
        <v>100576</v>
      </c>
      <c r="E18" s="13" t="s">
        <v>29</v>
      </c>
      <c r="F18" s="11" t="s">
        <v>1</v>
      </c>
      <c r="G18" s="14"/>
      <c r="H18" s="14">
        <f>ROUND((G18+G18*$C$9),2)</f>
        <v>0</v>
      </c>
      <c r="I18" s="15">
        <v>460.42</v>
      </c>
      <c r="J18" s="20">
        <f t="shared" ref="J18:J22" si="2">ROUND((H18*I18),2)</f>
        <v>0</v>
      </c>
    </row>
    <row r="19" spans="2:10" ht="36" customHeight="1" x14ac:dyDescent="0.2">
      <c r="B19" s="10" t="s">
        <v>18</v>
      </c>
      <c r="C19" s="11" t="s">
        <v>30</v>
      </c>
      <c r="D19" s="12">
        <v>96396</v>
      </c>
      <c r="E19" s="13" t="s">
        <v>43</v>
      </c>
      <c r="F19" s="11" t="s">
        <v>2</v>
      </c>
      <c r="G19" s="14"/>
      <c r="H19" s="14">
        <f>ROUND((G19+G19*$C$9),2)</f>
        <v>0</v>
      </c>
      <c r="I19" s="15">
        <f>ROUND((I18*0.15),2)</f>
        <v>69.06</v>
      </c>
      <c r="J19" s="20">
        <f t="shared" si="2"/>
        <v>0</v>
      </c>
    </row>
    <row r="20" spans="2:10" x14ac:dyDescent="0.2">
      <c r="B20" s="17">
        <v>4</v>
      </c>
      <c r="C20" s="18"/>
      <c r="D20" s="55" t="s">
        <v>44</v>
      </c>
      <c r="E20" s="55"/>
      <c r="F20" s="24">
        <f>SUM(J21:J23)</f>
        <v>0</v>
      </c>
      <c r="G20" s="24"/>
      <c r="H20" s="24"/>
      <c r="I20" s="24"/>
      <c r="J20" s="25"/>
    </row>
    <row r="21" spans="2:10" ht="35.25" customHeight="1" x14ac:dyDescent="0.2">
      <c r="B21" s="10" t="s">
        <v>57</v>
      </c>
      <c r="C21" s="11" t="s">
        <v>16</v>
      </c>
      <c r="D21" s="12" t="s">
        <v>34</v>
      </c>
      <c r="E21" s="13" t="s">
        <v>33</v>
      </c>
      <c r="F21" s="11" t="s">
        <v>1</v>
      </c>
      <c r="G21" s="14"/>
      <c r="H21" s="14">
        <f>ROUND((G21+G21*$C$9),2)</f>
        <v>0</v>
      </c>
      <c r="I21" s="15">
        <f>I15</f>
        <v>3109.21</v>
      </c>
      <c r="J21" s="20">
        <f>ROUND((H21*I21),2)</f>
        <v>0</v>
      </c>
    </row>
    <row r="22" spans="2:10" ht="38.25" x14ac:dyDescent="0.2">
      <c r="B22" s="10" t="s">
        <v>19</v>
      </c>
      <c r="C22" s="11" t="s">
        <v>30</v>
      </c>
      <c r="D22" s="12">
        <v>95996</v>
      </c>
      <c r="E22" s="13" t="s">
        <v>31</v>
      </c>
      <c r="F22" s="11" t="s">
        <v>2</v>
      </c>
      <c r="G22" s="14"/>
      <c r="H22" s="14">
        <f>ROUND((G22+G22*$C$9),2)</f>
        <v>0</v>
      </c>
      <c r="I22" s="15">
        <f>ROUND((I21*0.03),2)</f>
        <v>93.28</v>
      </c>
      <c r="J22" s="20">
        <f t="shared" si="2"/>
        <v>0</v>
      </c>
    </row>
    <row r="23" spans="2:10" ht="35.25" customHeight="1" x14ac:dyDescent="0.2">
      <c r="B23" s="10">
        <v>43</v>
      </c>
      <c r="C23" s="11" t="s">
        <v>30</v>
      </c>
      <c r="D23" s="12">
        <v>95875</v>
      </c>
      <c r="E23" s="13" t="s">
        <v>38</v>
      </c>
      <c r="F23" s="11" t="s">
        <v>39</v>
      </c>
      <c r="G23" s="14"/>
      <c r="H23" s="14">
        <f>ROUND((G23+G23*$C$9),2)</f>
        <v>0</v>
      </c>
      <c r="I23" s="15">
        <f>ROUND((I22*30),2)</f>
        <v>2798.4</v>
      </c>
      <c r="J23" s="20">
        <f t="shared" ref="J23" si="3">ROUND((H23*I23),2)</f>
        <v>0</v>
      </c>
    </row>
    <row r="24" spans="2:10" ht="12.75" customHeight="1" x14ac:dyDescent="0.2">
      <c r="B24" s="17">
        <v>5</v>
      </c>
      <c r="C24" s="18"/>
      <c r="D24" s="59" t="s">
        <v>47</v>
      </c>
      <c r="E24" s="60"/>
      <c r="F24" s="60"/>
      <c r="G24" s="60"/>
      <c r="H24" s="60"/>
      <c r="I24" s="61"/>
      <c r="J24" s="21">
        <f>SUM(J25:J27)</f>
        <v>0</v>
      </c>
    </row>
    <row r="25" spans="2:10" ht="36" customHeight="1" x14ac:dyDescent="0.2">
      <c r="B25" s="10" t="s">
        <v>20</v>
      </c>
      <c r="C25" s="11" t="s">
        <v>16</v>
      </c>
      <c r="D25" s="12" t="s">
        <v>34</v>
      </c>
      <c r="E25" s="13" t="s">
        <v>33</v>
      </c>
      <c r="F25" s="11" t="s">
        <v>1</v>
      </c>
      <c r="G25" s="14"/>
      <c r="H25" s="14">
        <f>ROUND((G25+G25*$C$9),2)</f>
        <v>0</v>
      </c>
      <c r="I25" s="15">
        <f>I15</f>
        <v>3109.21</v>
      </c>
      <c r="J25" s="20">
        <f>ROUND((I25*H25),2)</f>
        <v>0</v>
      </c>
    </row>
    <row r="26" spans="2:10" ht="36" customHeight="1" x14ac:dyDescent="0.2">
      <c r="B26" s="10" t="s">
        <v>21</v>
      </c>
      <c r="C26" s="11" t="s">
        <v>30</v>
      </c>
      <c r="D26" s="12">
        <v>95995</v>
      </c>
      <c r="E26" s="13" t="s">
        <v>46</v>
      </c>
      <c r="F26" s="11" t="s">
        <v>2</v>
      </c>
      <c r="G26" s="14"/>
      <c r="H26" s="14">
        <f>ROUND((G26+G26*$C$9),2)</f>
        <v>0</v>
      </c>
      <c r="I26" s="15">
        <f>ROUND((I15*0.03),2)</f>
        <v>93.28</v>
      </c>
      <c r="J26" s="20">
        <f t="shared" ref="J26:J31" si="4">ROUND((I26*H26),2)</f>
        <v>0</v>
      </c>
    </row>
    <row r="27" spans="2:10" ht="36" customHeight="1" x14ac:dyDescent="0.2">
      <c r="B27" s="10" t="s">
        <v>42</v>
      </c>
      <c r="C27" s="11" t="s">
        <v>30</v>
      </c>
      <c r="D27" s="12">
        <v>95875</v>
      </c>
      <c r="E27" s="13" t="s">
        <v>38</v>
      </c>
      <c r="F27" s="11" t="s">
        <v>39</v>
      </c>
      <c r="G27" s="14"/>
      <c r="H27" s="14">
        <f>ROUND((G27+G27*$C$9),2)</f>
        <v>0</v>
      </c>
      <c r="I27" s="15">
        <f>ROUND((I26*30),2)</f>
        <v>2798.4</v>
      </c>
      <c r="J27" s="20">
        <f t="shared" ref="J27" si="5">ROUND((I27*H27),2)</f>
        <v>0</v>
      </c>
    </row>
    <row r="28" spans="2:10" x14ac:dyDescent="0.2">
      <c r="B28" s="17">
        <v>6</v>
      </c>
      <c r="C28" s="18"/>
      <c r="D28" s="55" t="s">
        <v>23</v>
      </c>
      <c r="E28" s="55"/>
      <c r="F28" s="24">
        <f>SUM(J29:J32)</f>
        <v>0</v>
      </c>
      <c r="G28" s="24"/>
      <c r="H28" s="24"/>
      <c r="I28" s="24"/>
      <c r="J28" s="25"/>
    </row>
    <row r="29" spans="2:10" ht="36" customHeight="1" x14ac:dyDescent="0.2">
      <c r="B29" s="10" t="s">
        <v>22</v>
      </c>
      <c r="C29" s="11" t="s">
        <v>16</v>
      </c>
      <c r="D29" s="12" t="s">
        <v>52</v>
      </c>
      <c r="E29" s="13" t="s">
        <v>53</v>
      </c>
      <c r="F29" s="11" t="s">
        <v>1</v>
      </c>
      <c r="G29" s="14"/>
      <c r="H29" s="14">
        <f>ROUND((G29+G29*$C$9),2)</f>
        <v>0</v>
      </c>
      <c r="I29" s="15">
        <f>ROUND((3.7*(5.1+5.3+4.3)),2)</f>
        <v>54.39</v>
      </c>
      <c r="J29" s="20">
        <f t="shared" si="4"/>
        <v>0</v>
      </c>
    </row>
    <row r="30" spans="2:10" ht="51" x14ac:dyDescent="0.2">
      <c r="B30" s="10" t="s">
        <v>24</v>
      </c>
      <c r="C30" s="11" t="s">
        <v>30</v>
      </c>
      <c r="D30" s="12">
        <v>92336</v>
      </c>
      <c r="E30" s="13" t="s">
        <v>35</v>
      </c>
      <c r="F30" s="11" t="s">
        <v>5</v>
      </c>
      <c r="G30" s="14"/>
      <c r="H30" s="14">
        <f>ROUND((G30+G30*$C$9),2)</f>
        <v>0</v>
      </c>
      <c r="I30" s="15">
        <f>6*3</f>
        <v>18</v>
      </c>
      <c r="J30" s="20">
        <f t="shared" si="4"/>
        <v>0</v>
      </c>
    </row>
    <row r="31" spans="2:10" ht="46.5" customHeight="1" x14ac:dyDescent="0.2">
      <c r="B31" s="10" t="s">
        <v>25</v>
      </c>
      <c r="C31" s="11" t="s">
        <v>30</v>
      </c>
      <c r="D31" s="12">
        <v>34723</v>
      </c>
      <c r="E31" s="13" t="s">
        <v>36</v>
      </c>
      <c r="F31" s="11" t="s">
        <v>1</v>
      </c>
      <c r="G31" s="14"/>
      <c r="H31" s="14">
        <f>ROUND((G31+G31*$C$9),2)</f>
        <v>0</v>
      </c>
      <c r="I31" s="15">
        <f>0.2*6</f>
        <v>1.2000000000000002</v>
      </c>
      <c r="J31" s="20">
        <f t="shared" si="4"/>
        <v>0</v>
      </c>
    </row>
    <row r="32" spans="2:10" ht="51" x14ac:dyDescent="0.2">
      <c r="B32" s="10" t="s">
        <v>26</v>
      </c>
      <c r="C32" s="11" t="s">
        <v>30</v>
      </c>
      <c r="D32" s="12">
        <v>102509</v>
      </c>
      <c r="E32" s="13" t="s">
        <v>37</v>
      </c>
      <c r="F32" s="11" t="s">
        <v>1</v>
      </c>
      <c r="G32" s="14"/>
      <c r="H32" s="14">
        <f>ROUND((G32+G32*$C$9),2)</f>
        <v>0</v>
      </c>
      <c r="I32" s="15">
        <f>ROUND((I29/2),2)</f>
        <v>27.2</v>
      </c>
      <c r="J32" s="20">
        <f>ROUND((I32*H32),2)</f>
        <v>0</v>
      </c>
    </row>
    <row r="33" spans="2:10" ht="15" x14ac:dyDescent="0.25">
      <c r="B33" s="56" t="s">
        <v>0</v>
      </c>
      <c r="C33" s="57"/>
      <c r="D33" s="57"/>
      <c r="E33" s="58"/>
      <c r="F33" s="52">
        <f>SUM(F12,F14,J24,F20,F17,F28)</f>
        <v>0</v>
      </c>
      <c r="G33" s="52"/>
      <c r="H33" s="52"/>
      <c r="I33" s="52"/>
      <c r="J33" s="53"/>
    </row>
    <row r="34" spans="2:10" ht="14.25" customHeight="1" x14ac:dyDescent="0.2">
      <c r="B34" s="5"/>
      <c r="C34" s="19"/>
      <c r="I34" s="19"/>
      <c r="J34" s="6"/>
    </row>
    <row r="35" spans="2:10" ht="14.25" customHeight="1" x14ac:dyDescent="0.2">
      <c r="B35" s="5"/>
      <c r="C35" s="19"/>
      <c r="D35" s="51" t="s">
        <v>58</v>
      </c>
      <c r="E35" s="51"/>
      <c r="F35" s="51"/>
      <c r="G35" s="51"/>
      <c r="H35" s="51"/>
      <c r="I35" s="51"/>
      <c r="J35" s="23"/>
    </row>
    <row r="36" spans="2:10" ht="14.25" customHeight="1" x14ac:dyDescent="0.2">
      <c r="B36" s="5"/>
      <c r="C36" s="19"/>
      <c r="D36" s="19"/>
      <c r="E36" s="19"/>
      <c r="F36" s="19"/>
      <c r="G36" s="19"/>
      <c r="H36" s="19"/>
      <c r="I36" s="19"/>
      <c r="J36" s="6"/>
    </row>
    <row r="37" spans="2:10" ht="14.25" customHeight="1" x14ac:dyDescent="0.2">
      <c r="B37" s="5"/>
      <c r="C37" s="19"/>
      <c r="D37" s="19"/>
      <c r="E37" s="19"/>
      <c r="F37" s="19"/>
      <c r="G37" s="19"/>
      <c r="H37" s="19"/>
      <c r="I37" s="19"/>
      <c r="J37" s="6"/>
    </row>
    <row r="38" spans="2:10" ht="14.25" customHeight="1" thickBot="1" x14ac:dyDescent="0.25">
      <c r="B38" s="7"/>
      <c r="C38" s="8"/>
      <c r="D38" s="8"/>
      <c r="E38" s="8"/>
      <c r="F38" s="8"/>
      <c r="G38" s="8"/>
      <c r="H38" s="8"/>
      <c r="I38" s="8"/>
      <c r="J38" s="9"/>
    </row>
  </sheetData>
  <mergeCells count="29">
    <mergeCell ref="F8:J8"/>
    <mergeCell ref="D35:I35"/>
    <mergeCell ref="F33:J33"/>
    <mergeCell ref="F12:J12"/>
    <mergeCell ref="F14:J14"/>
    <mergeCell ref="D12:E12"/>
    <mergeCell ref="D14:E14"/>
    <mergeCell ref="D17:E17"/>
    <mergeCell ref="D20:E20"/>
    <mergeCell ref="B33:E33"/>
    <mergeCell ref="D28:E28"/>
    <mergeCell ref="F20:J20"/>
    <mergeCell ref="D24:I24"/>
    <mergeCell ref="F28:J28"/>
    <mergeCell ref="B2:J4"/>
    <mergeCell ref="B5:J5"/>
    <mergeCell ref="F17:J17"/>
    <mergeCell ref="B10:B11"/>
    <mergeCell ref="G10:H10"/>
    <mergeCell ref="F10:F11"/>
    <mergeCell ref="I10:I11"/>
    <mergeCell ref="J10:J11"/>
    <mergeCell ref="D10:D11"/>
    <mergeCell ref="E10:E11"/>
    <mergeCell ref="C10:C11"/>
    <mergeCell ref="B6:J6"/>
    <mergeCell ref="B7:J7"/>
    <mergeCell ref="C9:J9"/>
    <mergeCell ref="B8:E8"/>
  </mergeCells>
  <phoneticPr fontId="10" type="noConversion"/>
  <pageMargins left="0.25" right="0.25" top="0.75" bottom="0.75" header="0.3" footer="0.3"/>
  <pageSetup paperSize="9" scale="74" fitToHeight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OÇAMENÁRIA</vt:lpstr>
      <vt:lpstr>'PLANILHA OÇAMENÁRIA'!Area_de_impressao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Tiago Giusti</dc:creator>
  <cp:lastModifiedBy>Tiago Vasconcellos Athayde</cp:lastModifiedBy>
  <cp:lastPrinted>2026-03-18T12:32:44Z</cp:lastPrinted>
  <dcterms:created xsi:type="dcterms:W3CDTF">2016-07-29T11:22:31Z</dcterms:created>
  <dcterms:modified xsi:type="dcterms:W3CDTF">2026-07-07T14:28:55Z</dcterms:modified>
</cp:coreProperties>
</file>