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H:\_COLABORADORES\FABIANO\OBRAS E CONVÊNIOS\REFORMA 03 - TORRE HOTEL - ETEC - SALAS NOVAS\"/>
    </mc:Choice>
  </mc:AlternateContent>
  <xr:revisionPtr revIDLastSave="0" documentId="13_ncr:1_{B0C1C9F4-C608-4D0C-B739-B24F7D42A8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ilha1" sheetId="10" r:id="rId1"/>
  </sheets>
  <externalReferences>
    <externalReference r:id="rId2"/>
  </externalReferences>
  <definedNames>
    <definedName name="_xlnm.Print_Area" localSheetId="0">Planilha1!$B$2:$V$103</definedName>
    <definedName name="I.Lotes">[1]QCI!$Z$8:$Z$18</definedName>
    <definedName name="ItemInvestimento">OFFSET([1]Listas!$B$2,1,0,COUNTA([1]Listas!$B:$B)-1)</definedName>
    <definedName name="SubItemInvestimento">OFFSET([1]Listas!$A$2,1,MATCH([1]QCI!$E1,[1]Listas!$2:$2,0)-1,INDEX([1]Listas!$2:$2,MATCH([1]QCI!$E1,[1]Listas!$2:$2,0)+1))</definedName>
  </definedNames>
  <calcPr calcId="181029"/>
</workbook>
</file>

<file path=xl/calcChain.xml><?xml version="1.0" encoding="utf-8"?>
<calcChain xmlns="http://schemas.openxmlformats.org/spreadsheetml/2006/main">
  <c r="O17" i="10" l="1"/>
  <c r="G14" i="10"/>
  <c r="H14" i="10"/>
  <c r="I14" i="10"/>
  <c r="J14" i="10"/>
  <c r="F14" i="10"/>
  <c r="V89" i="10"/>
  <c r="E89" i="10"/>
  <c r="R83" i="10"/>
  <c r="Q83" i="10"/>
  <c r="T80" i="10"/>
  <c r="S80" i="10"/>
  <c r="V77" i="10"/>
  <c r="U77" i="10"/>
  <c r="S71" i="10"/>
  <c r="T71" i="10"/>
  <c r="R71" i="10"/>
  <c r="V50" i="10"/>
  <c r="U50" i="10"/>
  <c r="W50" i="10" s="1"/>
  <c r="S47" i="10"/>
  <c r="T47" i="10"/>
  <c r="W47" i="10" s="1"/>
  <c r="R47" i="10"/>
  <c r="N44" i="10"/>
  <c r="O44" i="10"/>
  <c r="P44" i="10"/>
  <c r="W44" i="10" s="1"/>
  <c r="Q44" i="10"/>
  <c r="M44" i="10"/>
  <c r="Q41" i="10"/>
  <c r="R41" i="10"/>
  <c r="S41" i="10"/>
  <c r="T41" i="10"/>
  <c r="P41" i="10"/>
  <c r="U38" i="10"/>
  <c r="V38" i="10"/>
  <c r="T38" i="10"/>
  <c r="O35" i="10"/>
  <c r="P35" i="10"/>
  <c r="N35" i="10"/>
  <c r="Q32" i="10"/>
  <c r="P32" i="10"/>
  <c r="O29" i="10"/>
  <c r="N29" i="10"/>
  <c r="S26" i="10"/>
  <c r="T26" i="10"/>
  <c r="U26" i="10"/>
  <c r="V26" i="10"/>
  <c r="R26" i="10"/>
  <c r="O23" i="10"/>
  <c r="P23" i="10"/>
  <c r="Q23" i="10"/>
  <c r="R23" i="10"/>
  <c r="N23" i="10"/>
  <c r="N20" i="10"/>
  <c r="O20" i="10"/>
  <c r="M20" i="10"/>
  <c r="L17" i="10"/>
  <c r="M17" i="10"/>
  <c r="N17" i="10"/>
  <c r="K17" i="10"/>
  <c r="W9" i="10"/>
  <c r="W10" i="10"/>
  <c r="W12" i="10"/>
  <c r="W13" i="10"/>
  <c r="W15" i="10"/>
  <c r="W16" i="10"/>
  <c r="W18" i="10"/>
  <c r="W19" i="10"/>
  <c r="W21" i="10"/>
  <c r="W22" i="10"/>
  <c r="W24" i="10"/>
  <c r="W25" i="10"/>
  <c r="W27" i="10"/>
  <c r="W28" i="10"/>
  <c r="W30" i="10"/>
  <c r="W31" i="10"/>
  <c r="W33" i="10"/>
  <c r="W34" i="10"/>
  <c r="W36" i="10"/>
  <c r="W37" i="10"/>
  <c r="W39" i="10"/>
  <c r="W40" i="10"/>
  <c r="W42" i="10"/>
  <c r="W43" i="10"/>
  <c r="W45" i="10"/>
  <c r="W46" i="10"/>
  <c r="W48" i="10"/>
  <c r="W49" i="10"/>
  <c r="W51" i="10"/>
  <c r="W52" i="10"/>
  <c r="W54" i="10"/>
  <c r="W55" i="10"/>
  <c r="W58" i="10"/>
  <c r="W60" i="10"/>
  <c r="W61" i="10"/>
  <c r="W63" i="10"/>
  <c r="W64" i="10"/>
  <c r="W66" i="10"/>
  <c r="W67" i="10"/>
  <c r="W68" i="10"/>
  <c r="W69" i="10"/>
  <c r="W70" i="10"/>
  <c r="W72" i="10"/>
  <c r="W73" i="10"/>
  <c r="W75" i="10"/>
  <c r="W76" i="10"/>
  <c r="W78" i="10"/>
  <c r="W79" i="10"/>
  <c r="W81" i="10"/>
  <c r="W82" i="10"/>
  <c r="W84" i="10"/>
  <c r="W85" i="10"/>
  <c r="W87" i="10"/>
  <c r="W35" i="10" l="1"/>
  <c r="W38" i="10"/>
  <c r="W23" i="10"/>
  <c r="W89" i="10"/>
  <c r="W32" i="10"/>
  <c r="W17" i="10"/>
  <c r="W20" i="10"/>
  <c r="W29" i="10"/>
  <c r="W14" i="10"/>
  <c r="W77" i="10"/>
  <c r="W80" i="10"/>
  <c r="W71" i="10"/>
  <c r="W83" i="10"/>
  <c r="W41" i="10"/>
  <c r="W26" i="10"/>
  <c r="V88" i="10" l="1"/>
  <c r="V94" i="10" s="1"/>
  <c r="U88" i="10"/>
  <c r="U94" i="10" s="1"/>
  <c r="T88" i="10"/>
  <c r="S88" i="10"/>
  <c r="R88" i="10"/>
  <c r="Q88" i="10"/>
  <c r="P88" i="10"/>
  <c r="P94" i="10" s="1"/>
  <c r="O88" i="10"/>
  <c r="N88" i="10"/>
  <c r="M88" i="10"/>
  <c r="L88" i="10"/>
  <c r="K88" i="10"/>
  <c r="J88" i="10"/>
  <c r="J94" i="10" s="1"/>
  <c r="I88" i="10"/>
  <c r="H88" i="10"/>
  <c r="G88" i="10"/>
  <c r="F88" i="10"/>
  <c r="E88" i="10"/>
  <c r="D84" i="10"/>
  <c r="T86" i="10" l="1"/>
  <c r="S86" i="10"/>
  <c r="W86" i="10" s="1"/>
  <c r="W88" i="10"/>
  <c r="D60" i="10"/>
  <c r="D72" i="10"/>
  <c r="D57" i="10"/>
  <c r="D54" i="10"/>
  <c r="N56" i="10" s="1"/>
  <c r="L56" i="10" l="1"/>
  <c r="M56" i="10"/>
  <c r="L94" i="10" s="1"/>
  <c r="O59" i="10"/>
  <c r="M59" i="10"/>
  <c r="M94" i="10" s="1"/>
  <c r="N59" i="10"/>
  <c r="Q59" i="10"/>
  <c r="Q94" i="10" s="1"/>
  <c r="M74" i="10"/>
  <c r="N74" i="10"/>
  <c r="H94" i="10" s="1"/>
  <c r="O74" i="10"/>
  <c r="S62" i="10"/>
  <c r="S94" i="10" s="1"/>
  <c r="R62" i="10"/>
  <c r="T62" i="10"/>
  <c r="T94" i="10" s="1"/>
  <c r="D90" i="10"/>
  <c r="M65" i="10"/>
  <c r="W65" i="10" s="1"/>
  <c r="K53" i="10"/>
  <c r="W53" i="10" s="1"/>
  <c r="E11" i="10"/>
  <c r="K94" i="10" l="1"/>
  <c r="W57" i="10"/>
  <c r="I94" i="10"/>
  <c r="O94" i="10"/>
  <c r="N94" i="10"/>
  <c r="W11" i="10"/>
  <c r="E94" i="10"/>
  <c r="G94" i="10"/>
  <c r="W59" i="10"/>
  <c r="R94" i="10"/>
  <c r="W62" i="10"/>
  <c r="W74" i="10"/>
  <c r="W56" i="10"/>
  <c r="F94" i="10"/>
  <c r="D101" i="10"/>
  <c r="D100" i="10"/>
  <c r="V96" i="10" s="1"/>
  <c r="G96" i="10" l="1"/>
  <c r="G97" i="10"/>
  <c r="E95" i="10"/>
  <c r="F95" i="10" s="1"/>
  <c r="G95" i="10" s="1"/>
  <c r="H95" i="10" s="1"/>
  <c r="I95" i="10" s="1"/>
  <c r="J95" i="10" s="1"/>
  <c r="K95" i="10" s="1"/>
  <c r="L95" i="10" s="1"/>
  <c r="M95" i="10" s="1"/>
  <c r="N95" i="10" s="1"/>
  <c r="O95" i="10" s="1"/>
  <c r="P95" i="10" s="1"/>
  <c r="Q95" i="10" s="1"/>
  <c r="R95" i="10" s="1"/>
  <c r="S95" i="10" s="1"/>
  <c r="T95" i="10" s="1"/>
  <c r="U95" i="10" s="1"/>
  <c r="V95" i="10" s="1"/>
  <c r="W94" i="10"/>
  <c r="E98" i="10"/>
  <c r="M99" i="10" s="1"/>
  <c r="M96" i="10"/>
  <c r="I96" i="10"/>
  <c r="Q96" i="10"/>
  <c r="U96" i="10"/>
  <c r="L96" i="10"/>
  <c r="K96" i="10"/>
  <c r="N96" i="10"/>
  <c r="H96" i="10"/>
  <c r="F96" i="10"/>
  <c r="J96" i="10"/>
  <c r="T96" i="10"/>
  <c r="S96" i="10"/>
  <c r="P96" i="10"/>
  <c r="O96" i="10"/>
  <c r="R96" i="10"/>
  <c r="E96" i="10"/>
  <c r="P97" i="10"/>
  <c r="H97" i="10"/>
  <c r="L97" i="10"/>
  <c r="T97" i="10"/>
  <c r="M97" i="10"/>
  <c r="K97" i="10"/>
  <c r="J97" i="10"/>
  <c r="I97" i="10"/>
  <c r="V97" i="10"/>
  <c r="F97" i="10"/>
  <c r="U97" i="10"/>
  <c r="S97" i="10"/>
  <c r="R97" i="10"/>
  <c r="Q97" i="10"/>
  <c r="O97" i="10"/>
  <c r="N97" i="10"/>
  <c r="E97" i="10"/>
  <c r="W97" i="10" l="1"/>
  <c r="W96" i="10"/>
</calcChain>
</file>

<file path=xl/sharedStrings.xml><?xml version="1.0" encoding="utf-8"?>
<sst xmlns="http://schemas.openxmlformats.org/spreadsheetml/2006/main" count="87" uniqueCount="53">
  <si>
    <t>SERVIÇOS</t>
  </si>
  <si>
    <t>R$</t>
  </si>
  <si>
    <t>LOCAL:</t>
  </si>
  <si>
    <t>RUA NOSSA SENHORA CONCEIÇÃO APARECIDA, 321 - PARQUE DA TORRE - PIEDADE / SP</t>
  </si>
  <si>
    <t>%</t>
  </si>
  <si>
    <t>SUPERESTRUTURA</t>
  </si>
  <si>
    <t>ESQUADRIAS / CAIXILHOS</t>
  </si>
  <si>
    <t>CUSTO</t>
  </si>
  <si>
    <t>VALOR PREVISTO POR ETAPA</t>
  </si>
  <si>
    <t>CRONOGRAMA FÍSICO FINANCEIRO</t>
  </si>
  <si>
    <t>TOTAL DOS SERVIÇOS:</t>
  </si>
  <si>
    <t>ALVENARIA, PAVIMENTOS, REVESTIMENTOS E ELEMENTOS DIVISÓRIOS</t>
  </si>
  <si>
    <t>PAREDES DIVISÓRIAS, MÓDULOS E PAVIMENTOS DOS LABORATÓRIOS E COZINHA/CANTINA</t>
  </si>
  <si>
    <t>COBERTURA E TELHAMENTO (ESTRUTURA METÁLICA E DRENAGEM PLUVIAL)</t>
  </si>
  <si>
    <t>PINTURAS E ACABAMENTOS DE PAREDES</t>
  </si>
  <si>
    <t>INSTALAÇÕES HIDROSSANITÁRIAS E PLUVIAIS</t>
  </si>
  <si>
    <t>INSTALAÇÕES ELÉTRICAS</t>
  </si>
  <si>
    <t>INFRAESTRUTURA E INSTALAÇÕES DE DADOS/REDE LÓGICA</t>
  </si>
  <si>
    <t>SISTEMA DE PREVENÇÃO E COMBATE A INCÊNDIO</t>
  </si>
  <si>
    <t>SISTEMA DE PROTEÇÃO CONTRA DESCARGAS ATMOSFÉRICAS (SPDA)</t>
  </si>
  <si>
    <t>OBRA:</t>
  </si>
  <si>
    <t>SERVIÇOS PRELIMINARES E INICIAIS</t>
  </si>
  <si>
    <t>FUNDAÇÃO (INFRAESTRUTURA)</t>
  </si>
  <si>
    <t>SERVIÇOS INICIAIS (QUADRA + COBERTURA)</t>
  </si>
  <si>
    <t>IMPERMEABILIZAÇÃO (QUADRA + COBERTURA)</t>
  </si>
  <si>
    <t>PINTURA DA ESTRUTURA (QUADRA + COBERTURA)</t>
  </si>
  <si>
    <t xml:space="preserve">PISO - DEMARCAÇÃO E COMPONENTES DA QUADRA - FECHAMENTO  </t>
  </si>
  <si>
    <t>PROJETOS AS-BUILT - LIMPEZA FINAL DA OBRA</t>
  </si>
  <si>
    <t>INSTALAÇÕES ELÉTRICAS (QUADRA + COBERTURA)</t>
  </si>
  <si>
    <t>SPDA - (QUADRA + COBERTURA)</t>
  </si>
  <si>
    <t>FUNDAÇÃO (QUADRA + COBERTURA) E VESTIÁRIOS</t>
  </si>
  <si>
    <t>SUPERESTRUTURA (QUADRA + COBERTURA) E VESTIÁRIOS</t>
  </si>
  <si>
    <t>ALVENARIA E ACABAMENTO DOS VESTIÁRIOS</t>
  </si>
  <si>
    <t>REVESTIMENTOS, DIVISÓRIAS E ESQUADRIAS DOS VESTIÁRIOS</t>
  </si>
  <si>
    <t>DRENAGEM DE ÁGUAS PLUVIAIS (QUADRA + COBERTURA) E HIDROSSANITÁRO DO VESTIÁRIO</t>
  </si>
  <si>
    <t>SISTEMAS DE COBERTURA (QUADRA + COBERTURA) E DOS VESTIÁRIOS</t>
  </si>
  <si>
    <t>CRONOGRAMA FÍSICO-FINANCEIRO E DESEMBOLSO</t>
  </si>
  <si>
    <t>MÊS DE PREVISÃO DO DESEMBOLSO</t>
  </si>
  <si>
    <t>TOTAL PREVISTO PARA 2026</t>
  </si>
  <si>
    <t>PERCENTUAL ACUMULADO DO PERÍODO</t>
  </si>
  <si>
    <t>PREVISÃO DE DESEMBOLSO FINANCEIRO</t>
  </si>
  <si>
    <t>RECURSOS DO MUNICÍPIO (2,5%)</t>
  </si>
  <si>
    <t>RECURSOS DO ESTADO (97,5%)</t>
  </si>
  <si>
    <t>EXECUÇÃO DAS OBRAS DE CONSTRUÇÃO DAS SALAS DE AULA, LABORATÓRIOS, QUADRA COBERTA E VESTIÁRIOS DO NOVO CAMPUS DA UNIDADE DA ETEC PIEDADE-SP</t>
  </si>
  <si>
    <t>TOTAL PREVISTO PARA 2027</t>
  </si>
  <si>
    <t>Renaldo Corrêa da Silva</t>
  </si>
  <si>
    <t>Prefeito</t>
  </si>
  <si>
    <t>Eng.º Fabiano Machado de Oliveira</t>
  </si>
  <si>
    <t>CREA nº 5070197768</t>
  </si>
  <si>
    <t>ADMINISTRAÇÃO LOCAL / LAUDOS COMPLEMENTARES</t>
  </si>
  <si>
    <t>Piedade, 25 de março de 2026</t>
  </si>
  <si>
    <t>Edgard Marciano Tardelli</t>
  </si>
  <si>
    <t>Secretário de Obras, Urbanismo e Habitação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</si>
</sst>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* #,##0.00_-;\-&quot;R$&quot;* #,##0.00_-;_-&quot;R$&quot;* &quot;-&quot;??_-;_-@_-"/>
    <numFmt numFmtId="164" formatCode="&quot;R$&quot;\ #,##0.00"/>
    <numFmt numFmtId="165" formatCode="0.0%"/>
    <numFmt numFmtId="166" formatCode="&quot;R$&quot;#,##0.00"/>
  </numFmts>
  <fonts count="18" x14ac:knownFonts="1"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name val="MS Sans Serif"/>
      <family val="2"/>
    </font>
    <font>
      <sz val="8"/>
      <name val="Arial"/>
      <family val="2"/>
    </font>
    <font>
      <sz val="12"/>
      <name val="Times New Roman"/>
      <family val="1"/>
    </font>
    <font>
      <sz val="12"/>
      <color theme="0"/>
      <name val="Times New Roman"/>
      <family val="1"/>
    </font>
    <font>
      <sz val="14"/>
      <name val="Times New Roman"/>
      <family val="1"/>
    </font>
    <font>
      <b/>
      <sz val="40"/>
      <color rgb="FFFF0000"/>
      <name val="Times New Roman"/>
      <family val="1"/>
    </font>
    <font>
      <sz val="20"/>
      <color rgb="FFFF0000"/>
      <name val="Times New Roman"/>
      <family val="1"/>
    </font>
    <font>
      <sz val="16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36"/>
      <name val="Times New Roman"/>
      <family val="1"/>
    </font>
    <font>
      <b/>
      <sz val="2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5"/>
      <color rgb="FFFF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rgb="FF000000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0" fontId="3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</cellStyleXfs>
  <cellXfs count="151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4" fontId="5" fillId="0" borderId="0" xfId="3" applyFont="1" applyAlignment="1">
      <alignment horizontal="left" vertical="center"/>
    </xf>
    <xf numFmtId="44" fontId="5" fillId="0" borderId="0" xfId="0" applyNumberFormat="1" applyFont="1" applyAlignment="1">
      <alignment horizontal="center" vertical="center"/>
    </xf>
    <xf numFmtId="0" fontId="5" fillId="0" borderId="0" xfId="0" applyFont="1"/>
    <xf numFmtId="0" fontId="5" fillId="0" borderId="15" xfId="0" applyFont="1" applyBorder="1" applyAlignment="1">
      <alignment horizontal="center" vertical="center"/>
    </xf>
    <xf numFmtId="10" fontId="6" fillId="0" borderId="0" xfId="6" applyNumberFormat="1" applyFont="1" applyBorder="1" applyAlignment="1">
      <alignment horizontal="right" vertical="center"/>
    </xf>
    <xf numFmtId="0" fontId="5" fillId="0" borderId="16" xfId="0" applyFont="1" applyBorder="1"/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1" xfId="0" applyFont="1" applyBorder="1" applyAlignment="1">
      <alignment vertical="center"/>
    </xf>
    <xf numFmtId="44" fontId="5" fillId="0" borderId="12" xfId="3" applyFont="1" applyBorder="1" applyAlignment="1">
      <alignment horizontal="left" vertical="center"/>
    </xf>
    <xf numFmtId="44" fontId="7" fillId="8" borderId="38" xfId="0" applyNumberFormat="1" applyFont="1" applyFill="1" applyBorder="1" applyAlignment="1">
      <alignment vertical="center"/>
    </xf>
    <xf numFmtId="44" fontId="7" fillId="7" borderId="17" xfId="0" applyNumberFormat="1" applyFont="1" applyFill="1" applyBorder="1" applyAlignment="1">
      <alignment vertical="center"/>
    </xf>
    <xf numFmtId="0" fontId="11" fillId="10" borderId="7" xfId="0" applyFont="1" applyFill="1" applyBorder="1" applyAlignment="1">
      <alignment horizontal="center" vertical="center"/>
    </xf>
    <xf numFmtId="0" fontId="11" fillId="10" borderId="10" xfId="0" applyFont="1" applyFill="1" applyBorder="1" applyAlignment="1">
      <alignment horizontal="center" vertical="center"/>
    </xf>
    <xf numFmtId="44" fontId="10" fillId="9" borderId="33" xfId="3" applyFont="1" applyFill="1" applyBorder="1" applyAlignment="1">
      <alignment horizontal="left" vertical="center"/>
    </xf>
    <xf numFmtId="17" fontId="16" fillId="0" borderId="34" xfId="0" applyNumberFormat="1" applyFont="1" applyBorder="1" applyAlignment="1">
      <alignment horizontal="center" vertical="center"/>
    </xf>
    <xf numFmtId="17" fontId="16" fillId="0" borderId="39" xfId="0" applyNumberFormat="1" applyFont="1" applyBorder="1" applyAlignment="1">
      <alignment horizontal="center" vertical="center"/>
    </xf>
    <xf numFmtId="165" fontId="16" fillId="0" borderId="30" xfId="6" applyNumberFormat="1" applyFont="1" applyBorder="1" applyAlignment="1">
      <alignment horizontal="center" vertical="center"/>
    </xf>
    <xf numFmtId="165" fontId="16" fillId="0" borderId="40" xfId="6" applyNumberFormat="1" applyFont="1" applyBorder="1" applyAlignment="1">
      <alignment horizontal="center" vertical="center"/>
    </xf>
    <xf numFmtId="44" fontId="16" fillId="8" borderId="30" xfId="6" applyNumberFormat="1" applyFont="1" applyFill="1" applyBorder="1" applyAlignment="1">
      <alignment horizontal="center" vertical="center"/>
    </xf>
    <xf numFmtId="44" fontId="16" fillId="8" borderId="40" xfId="6" applyNumberFormat="1" applyFont="1" applyFill="1" applyBorder="1" applyAlignment="1">
      <alignment horizontal="center" vertical="center"/>
    </xf>
    <xf numFmtId="44" fontId="16" fillId="8" borderId="25" xfId="6" applyNumberFormat="1" applyFont="1" applyFill="1" applyBorder="1" applyAlignment="1">
      <alignment horizontal="center" vertical="center"/>
    </xf>
    <xf numFmtId="44" fontId="16" fillId="7" borderId="35" xfId="6" applyNumberFormat="1" applyFont="1" applyFill="1" applyBorder="1" applyAlignment="1">
      <alignment horizontal="center" vertical="center"/>
    </xf>
    <xf numFmtId="44" fontId="16" fillId="7" borderId="36" xfId="6" applyNumberFormat="1" applyFont="1" applyFill="1" applyBorder="1" applyAlignment="1">
      <alignment horizontal="center" vertical="center"/>
    </xf>
    <xf numFmtId="0" fontId="16" fillId="3" borderId="30" xfId="0" applyFont="1" applyFill="1" applyBorder="1" applyAlignment="1">
      <alignment horizontal="center" vertical="center"/>
    </xf>
    <xf numFmtId="44" fontId="16" fillId="3" borderId="35" xfId="0" applyNumberFormat="1" applyFont="1" applyFill="1" applyBorder="1" applyAlignment="1">
      <alignment horizontal="center" vertical="center"/>
    </xf>
    <xf numFmtId="0" fontId="16" fillId="3" borderId="35" xfId="0" applyFont="1" applyFill="1" applyBorder="1" applyAlignment="1">
      <alignment horizontal="center" vertical="center"/>
    </xf>
    <xf numFmtId="0" fontId="17" fillId="2" borderId="26" xfId="0" applyFont="1" applyFill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9" fontId="16" fillId="5" borderId="27" xfId="6" applyFont="1" applyFill="1" applyBorder="1" applyAlignment="1">
      <alignment horizontal="center" vertical="center"/>
    </xf>
    <xf numFmtId="44" fontId="16" fillId="5" borderId="27" xfId="0" applyNumberFormat="1" applyFont="1" applyFill="1" applyBorder="1" applyAlignment="1">
      <alignment horizontal="center" vertical="center"/>
    </xf>
    <xf numFmtId="44" fontId="16" fillId="2" borderId="25" xfId="0" applyNumberFormat="1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9" fontId="16" fillId="6" borderId="27" xfId="6" applyFont="1" applyFill="1" applyBorder="1" applyAlignment="1">
      <alignment horizontal="center" vertical="center"/>
    </xf>
    <xf numFmtId="44" fontId="16" fillId="6" borderId="29" xfId="0" applyNumberFormat="1" applyFont="1" applyFill="1" applyBorder="1" applyAlignment="1">
      <alignment horizontal="center" vertical="center"/>
    </xf>
    <xf numFmtId="44" fontId="16" fillId="6" borderId="27" xfId="0" applyNumberFormat="1" applyFont="1" applyFill="1" applyBorder="1" applyAlignment="1">
      <alignment horizontal="center" vertical="center"/>
    </xf>
    <xf numFmtId="44" fontId="16" fillId="0" borderId="25" xfId="0" applyNumberFormat="1" applyFont="1" applyBorder="1" applyAlignment="1">
      <alignment horizontal="center" vertical="center"/>
    </xf>
    <xf numFmtId="44" fontId="16" fillId="0" borderId="25" xfId="0" applyNumberFormat="1" applyFont="1" applyBorder="1" applyAlignment="1">
      <alignment vertical="center"/>
    </xf>
    <xf numFmtId="44" fontId="16" fillId="6" borderId="29" xfId="0" applyNumberFormat="1" applyFont="1" applyFill="1" applyBorder="1" applyAlignment="1">
      <alignment vertical="center"/>
    </xf>
    <xf numFmtId="44" fontId="16" fillId="6" borderId="27" xfId="0" applyNumberFormat="1" applyFont="1" applyFill="1" applyBorder="1" applyAlignment="1">
      <alignment vertical="center"/>
    </xf>
    <xf numFmtId="44" fontId="17" fillId="0" borderId="25" xfId="0" applyNumberFormat="1" applyFont="1" applyBorder="1" applyAlignment="1">
      <alignment horizontal="center" vertical="center"/>
    </xf>
    <xf numFmtId="44" fontId="16" fillId="0" borderId="29" xfId="0" applyNumberFormat="1" applyFont="1" applyBorder="1" applyAlignment="1">
      <alignment horizontal="center" vertical="center"/>
    </xf>
    <xf numFmtId="0" fontId="16" fillId="0" borderId="29" xfId="0" applyFont="1" applyBorder="1"/>
    <xf numFmtId="0" fontId="5" fillId="0" borderId="0" xfId="0" applyFont="1" applyAlignment="1">
      <alignment horizontal="right" vertical="center" indent="1"/>
    </xf>
    <xf numFmtId="0" fontId="10" fillId="0" borderId="15" xfId="0" applyFont="1" applyBorder="1" applyAlignment="1">
      <alignment horizontal="center" vertical="center"/>
    </xf>
    <xf numFmtId="0" fontId="10" fillId="0" borderId="0" xfId="0" applyFont="1"/>
    <xf numFmtId="0" fontId="10" fillId="0" borderId="16" xfId="0" applyFont="1" applyBorder="1"/>
    <xf numFmtId="0" fontId="5" fillId="0" borderId="4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17" fontId="16" fillId="0" borderId="43" xfId="0" applyNumberFormat="1" applyFont="1" applyBorder="1" applyAlignment="1">
      <alignment horizontal="center" vertical="center"/>
    </xf>
    <xf numFmtId="165" fontId="16" fillId="0" borderId="44" xfId="6" applyNumberFormat="1" applyFont="1" applyBorder="1" applyAlignment="1">
      <alignment horizontal="center" vertical="center"/>
    </xf>
    <xf numFmtId="44" fontId="16" fillId="8" borderId="44" xfId="6" applyNumberFormat="1" applyFont="1" applyFill="1" applyBorder="1" applyAlignment="1">
      <alignment horizontal="center" vertical="center"/>
    </xf>
    <xf numFmtId="44" fontId="16" fillId="7" borderId="45" xfId="6" applyNumberFormat="1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44" fontId="10" fillId="0" borderId="11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/>
    <xf numFmtId="0" fontId="10" fillId="0" borderId="14" xfId="0" applyFont="1" applyBorder="1"/>
    <xf numFmtId="165" fontId="16" fillId="5" borderId="27" xfId="6" applyNumberFormat="1" applyFont="1" applyFill="1" applyBorder="1" applyAlignment="1">
      <alignment horizontal="center" vertical="center"/>
    </xf>
    <xf numFmtId="44" fontId="16" fillId="5" borderId="28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44" fontId="5" fillId="0" borderId="0" xfId="0" applyNumberFormat="1" applyFont="1" applyAlignment="1">
      <alignment vertical="center"/>
    </xf>
    <xf numFmtId="44" fontId="10" fillId="0" borderId="0" xfId="0" applyNumberFormat="1" applyFont="1" applyAlignment="1">
      <alignment horizontal="center" vertical="center"/>
    </xf>
    <xf numFmtId="44" fontId="10" fillId="0" borderId="0" xfId="0" applyNumberFormat="1" applyFont="1" applyAlignment="1">
      <alignment vertical="center"/>
    </xf>
    <xf numFmtId="10" fontId="10" fillId="0" borderId="0" xfId="6" applyNumberFormat="1" applyFont="1" applyBorder="1" applyAlignment="1">
      <alignment horizontal="right" vertical="center"/>
    </xf>
    <xf numFmtId="166" fontId="5" fillId="0" borderId="0" xfId="0" applyNumberFormat="1" applyFont="1" applyAlignment="1">
      <alignment horizontal="center" vertical="center"/>
    </xf>
    <xf numFmtId="44" fontId="16" fillId="0" borderId="30" xfId="6" applyNumberFormat="1" applyFont="1" applyBorder="1" applyAlignment="1">
      <alignment horizontal="right" vertical="center"/>
    </xf>
    <xf numFmtId="44" fontId="7" fillId="0" borderId="0" xfId="0" applyNumberFormat="1" applyFont="1"/>
    <xf numFmtId="0" fontId="10" fillId="0" borderId="0" xfId="0" applyFont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44" fontId="16" fillId="6" borderId="29" xfId="0" applyNumberFormat="1" applyFont="1" applyFill="1" applyBorder="1" applyAlignment="1">
      <alignment horizontal="center" vertical="center"/>
    </xf>
    <xf numFmtId="44" fontId="16" fillId="6" borderId="27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left" vertical="center"/>
    </xf>
    <xf numFmtId="0" fontId="7" fillId="8" borderId="2" xfId="0" applyFont="1" applyFill="1" applyBorder="1" applyAlignment="1">
      <alignment horizontal="left" vertical="center"/>
    </xf>
    <xf numFmtId="0" fontId="7" fillId="7" borderId="10" xfId="0" applyFont="1" applyFill="1" applyBorder="1" applyAlignment="1">
      <alignment horizontal="left" vertical="center"/>
    </xf>
    <xf numFmtId="0" fontId="7" fillId="7" borderId="4" xfId="0" applyFont="1" applyFill="1" applyBorder="1" applyAlignment="1">
      <alignment horizontal="left" vertical="center"/>
    </xf>
    <xf numFmtId="44" fontId="16" fillId="5" borderId="29" xfId="0" applyNumberFormat="1" applyFont="1" applyFill="1" applyBorder="1" applyAlignment="1">
      <alignment horizontal="center" vertical="center"/>
    </xf>
    <xf numFmtId="44" fontId="16" fillId="5" borderId="27" xfId="0" applyNumberFormat="1" applyFont="1" applyFill="1" applyBorder="1" applyAlignment="1">
      <alignment horizontal="center" vertical="center"/>
    </xf>
    <xf numFmtId="44" fontId="7" fillId="6" borderId="25" xfId="3" applyFont="1" applyFill="1" applyBorder="1" applyAlignment="1">
      <alignment horizontal="center" vertical="center" wrapText="1"/>
    </xf>
    <xf numFmtId="44" fontId="7" fillId="6" borderId="29" xfId="3" applyFont="1" applyFill="1" applyBorder="1" applyAlignment="1">
      <alignment horizontal="center" vertical="center" wrapText="1"/>
    </xf>
    <xf numFmtId="44" fontId="7" fillId="6" borderId="27" xfId="3" applyFont="1" applyFill="1" applyBorder="1" applyAlignment="1">
      <alignment horizontal="center" vertical="center" wrapText="1"/>
    </xf>
    <xf numFmtId="2" fontId="7" fillId="6" borderId="19" xfId="7" applyNumberFormat="1" applyFont="1" applyFill="1" applyBorder="1" applyAlignment="1">
      <alignment horizontal="left" vertical="center" wrapText="1"/>
    </xf>
    <xf numFmtId="2" fontId="7" fillId="6" borderId="32" xfId="7" applyNumberFormat="1" applyFont="1" applyFill="1" applyBorder="1" applyAlignment="1">
      <alignment horizontal="left" vertical="center" wrapText="1"/>
    </xf>
    <xf numFmtId="2" fontId="7" fillId="6" borderId="24" xfId="7" applyNumberFormat="1" applyFont="1" applyFill="1" applyBorder="1" applyAlignment="1">
      <alignment horizontal="left" vertical="center" wrapText="1"/>
    </xf>
    <xf numFmtId="0" fontId="7" fillId="6" borderId="18" xfId="7" applyFont="1" applyFill="1" applyBorder="1" applyAlignment="1">
      <alignment horizontal="center" vertical="center"/>
    </xf>
    <xf numFmtId="0" fontId="7" fillId="6" borderId="31" xfId="7" applyFont="1" applyFill="1" applyBorder="1" applyAlignment="1">
      <alignment horizontal="center" vertical="center"/>
    </xf>
    <xf numFmtId="0" fontId="7" fillId="6" borderId="20" xfId="7" applyFont="1" applyFill="1" applyBorder="1" applyAlignment="1">
      <alignment horizontal="center" vertical="center"/>
    </xf>
    <xf numFmtId="44" fontId="7" fillId="5" borderId="25" xfId="3" applyFont="1" applyFill="1" applyBorder="1" applyAlignment="1">
      <alignment horizontal="center" vertical="center" wrapText="1"/>
    </xf>
    <xf numFmtId="44" fontId="7" fillId="5" borderId="29" xfId="3" applyFont="1" applyFill="1" applyBorder="1" applyAlignment="1">
      <alignment horizontal="center" vertical="center" wrapText="1"/>
    </xf>
    <xf numFmtId="44" fontId="7" fillId="5" borderId="27" xfId="3" applyFont="1" applyFill="1" applyBorder="1" applyAlignment="1">
      <alignment horizontal="center" vertical="center" wrapText="1"/>
    </xf>
    <xf numFmtId="2" fontId="7" fillId="5" borderId="19" xfId="7" applyNumberFormat="1" applyFont="1" applyFill="1" applyBorder="1" applyAlignment="1">
      <alignment horizontal="left" vertical="center" wrapText="1"/>
    </xf>
    <xf numFmtId="2" fontId="7" fillId="5" borderId="32" xfId="7" applyNumberFormat="1" applyFont="1" applyFill="1" applyBorder="1" applyAlignment="1">
      <alignment horizontal="left" vertical="center" wrapText="1"/>
    </xf>
    <xf numFmtId="2" fontId="7" fillId="5" borderId="24" xfId="7" applyNumberFormat="1" applyFont="1" applyFill="1" applyBorder="1" applyAlignment="1">
      <alignment horizontal="left" vertical="center" wrapText="1"/>
    </xf>
    <xf numFmtId="0" fontId="7" fillId="5" borderId="18" xfId="7" applyFont="1" applyFill="1" applyBorder="1" applyAlignment="1">
      <alignment horizontal="center" vertical="center"/>
    </xf>
    <xf numFmtId="0" fontId="7" fillId="5" borderId="31" xfId="7" applyFont="1" applyFill="1" applyBorder="1" applyAlignment="1">
      <alignment horizontal="center" vertical="center"/>
    </xf>
    <xf numFmtId="0" fontId="7" fillId="5" borderId="20" xfId="7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left" vertical="center" wrapText="1"/>
    </xf>
    <xf numFmtId="0" fontId="12" fillId="10" borderId="9" xfId="0" applyFont="1" applyFill="1" applyBorder="1" applyAlignment="1">
      <alignment horizontal="left" vertical="center" wrapText="1"/>
    </xf>
    <xf numFmtId="0" fontId="12" fillId="10" borderId="37" xfId="0" applyFont="1" applyFill="1" applyBorder="1" applyAlignment="1">
      <alignment horizontal="left" vertical="center" wrapText="1"/>
    </xf>
    <xf numFmtId="0" fontId="12" fillId="10" borderId="8" xfId="0" applyFont="1" applyFill="1" applyBorder="1" applyAlignment="1">
      <alignment horizontal="left" vertical="center" wrapText="1"/>
    </xf>
    <xf numFmtId="44" fontId="8" fillId="0" borderId="41" xfId="0" applyNumberFormat="1" applyFont="1" applyBorder="1" applyAlignment="1">
      <alignment horizontal="center" vertical="center"/>
    </xf>
    <xf numFmtId="44" fontId="8" fillId="0" borderId="12" xfId="0" applyNumberFormat="1" applyFont="1" applyBorder="1" applyAlignment="1">
      <alignment horizontal="center" vertical="center"/>
    </xf>
    <xf numFmtId="44" fontId="8" fillId="0" borderId="42" xfId="0" applyNumberFormat="1" applyFont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44" fontId="14" fillId="3" borderId="26" xfId="3" applyFont="1" applyFill="1" applyBorder="1" applyAlignment="1">
      <alignment horizontal="center" vertical="center"/>
    </xf>
    <xf numFmtId="44" fontId="14" fillId="3" borderId="29" xfId="3" applyFont="1" applyFill="1" applyBorder="1" applyAlignment="1">
      <alignment horizontal="center" vertical="center"/>
    </xf>
    <xf numFmtId="44" fontId="14" fillId="3" borderId="28" xfId="3" applyFont="1" applyFill="1" applyBorder="1" applyAlignment="1">
      <alignment horizontal="center" vertical="center"/>
    </xf>
    <xf numFmtId="44" fontId="7" fillId="5" borderId="26" xfId="3" applyFont="1" applyFill="1" applyBorder="1" applyAlignment="1">
      <alignment horizontal="center" vertical="center" wrapText="1"/>
    </xf>
    <xf numFmtId="2" fontId="7" fillId="5" borderId="23" xfId="7" applyNumberFormat="1" applyFont="1" applyFill="1" applyBorder="1" applyAlignment="1">
      <alignment horizontal="left" vertical="center" wrapText="1"/>
    </xf>
    <xf numFmtId="0" fontId="7" fillId="5" borderId="22" xfId="7" applyFont="1" applyFill="1" applyBorder="1" applyAlignment="1">
      <alignment horizontal="center" vertical="center"/>
    </xf>
    <xf numFmtId="166" fontId="10" fillId="5" borderId="11" xfId="6" applyNumberFormat="1" applyFont="1" applyFill="1" applyBorder="1" applyAlignment="1">
      <alignment horizontal="center" vertical="center"/>
    </xf>
    <xf numFmtId="166" fontId="10" fillId="5" borderId="14" xfId="6" applyNumberFormat="1" applyFont="1" applyFill="1" applyBorder="1" applyAlignment="1">
      <alignment horizontal="center" vertical="center"/>
    </xf>
    <xf numFmtId="166" fontId="10" fillId="6" borderId="5" xfId="6" applyNumberFormat="1" applyFont="1" applyFill="1" applyBorder="1" applyAlignment="1">
      <alignment horizontal="center" vertical="center"/>
    </xf>
    <xf numFmtId="166" fontId="10" fillId="6" borderId="6" xfId="6" applyNumberFormat="1" applyFont="1" applyFill="1" applyBorder="1" applyAlignment="1">
      <alignment horizontal="center" vertical="center"/>
    </xf>
    <xf numFmtId="166" fontId="10" fillId="6" borderId="33" xfId="6" applyNumberFormat="1" applyFont="1" applyFill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15" fillId="5" borderId="15" xfId="0" applyFont="1" applyFill="1" applyBorder="1" applyAlignment="1">
      <alignment horizontal="left" vertical="center"/>
    </xf>
    <xf numFmtId="0" fontId="15" fillId="5" borderId="0" xfId="0" applyFont="1" applyFill="1" applyAlignment="1">
      <alignment horizontal="left" vertical="center"/>
    </xf>
    <xf numFmtId="0" fontId="15" fillId="5" borderId="16" xfId="0" applyFont="1" applyFill="1" applyBorder="1" applyAlignment="1">
      <alignment horizontal="left" vertical="center"/>
    </xf>
    <xf numFmtId="166" fontId="10" fillId="6" borderId="5" xfId="6" applyNumberFormat="1" applyFont="1" applyFill="1" applyBorder="1" applyAlignment="1">
      <alignment horizontal="left" vertical="center"/>
    </xf>
    <xf numFmtId="166" fontId="10" fillId="6" borderId="6" xfId="6" applyNumberFormat="1" applyFont="1" applyFill="1" applyBorder="1" applyAlignment="1">
      <alignment horizontal="left" vertical="center"/>
    </xf>
    <xf numFmtId="166" fontId="10" fillId="6" borderId="33" xfId="6" applyNumberFormat="1" applyFont="1" applyFill="1" applyBorder="1" applyAlignment="1">
      <alignment horizontal="left" vertical="center"/>
    </xf>
    <xf numFmtId="0" fontId="10" fillId="9" borderId="5" xfId="0" applyFont="1" applyFill="1" applyBorder="1" applyAlignment="1">
      <alignment horizontal="right" vertical="center"/>
    </xf>
    <xf numFmtId="0" fontId="10" fillId="9" borderId="6" xfId="0" applyFont="1" applyFill="1" applyBorder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17" fontId="16" fillId="3" borderId="34" xfId="0" applyNumberFormat="1" applyFont="1" applyFill="1" applyBorder="1" applyAlignment="1">
      <alignment horizontal="center" vertical="center"/>
    </xf>
    <xf numFmtId="44" fontId="5" fillId="2" borderId="0" xfId="0" applyNumberFormat="1" applyFont="1" applyFill="1" applyAlignment="1">
      <alignment horizontal="center" vertical="center"/>
    </xf>
  </cellXfs>
  <cellStyles count="8">
    <cellStyle name="Moeda" xfId="3" builtinId="4"/>
    <cellStyle name="Normal" xfId="0" builtinId="0"/>
    <cellStyle name="Normal 2 2" xfId="5" xr:uid="{C402A347-4F0D-4DC7-A403-091883D90567}"/>
    <cellStyle name="Normal 2_3_-_PLANILHA_MODELO_e_Boletim_CPOS_157" xfId="2" xr:uid="{89F29273-C2D0-48B0-B1AA-ECBE90E5AB8C}"/>
    <cellStyle name="Normal 3 2" xfId="4" xr:uid="{BFA5E1B3-F5B9-4F3D-8949-4FCB09C29E1B}"/>
    <cellStyle name="Normal_FATEC TIPO 6_meio bloco" xfId="7" xr:uid="{EE4BC5B5-FFCE-476D-BFA1-C3A203B7BFB8}"/>
    <cellStyle name="Porcentagem" xfId="6" builtinId="5"/>
    <cellStyle name="Vírgula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1673679</xdr:colOff>
      <xdr:row>1</xdr:row>
      <xdr:rowOff>98650</xdr:rowOff>
    </xdr:from>
    <xdr:to>
      <xdr:col>8</xdr:col>
      <xdr:colOff>1560601</xdr:colOff>
      <xdr:row>3</xdr:row>
      <xdr:rowOff>642935</xdr:rowOff>
    </xdr:to>
    <xdr:pic>
      <xdr:nvPicPr>
        <xdr:cNvPr id="2" name="Imagem 1" descr="Cabeçalho Secretaria Obras">
          <a:extLst>
            <a:ext uri="{FF2B5EF4-FFF2-40B4-BE49-F238E27FC236}">
              <a16:creationId xmlns:a16="http://schemas.microsoft.com/office/drawing/2014/main" id="{FD4A42B1-537A-4844-A4A4-773DBCC0E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7117" y="360588"/>
          <a:ext cx="12959984" cy="2258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MP%20OBRAS\Desktop\PREFEITURA\CONVENIOS\Rua%20Louren&#231;o%20Jose%20Pereira\2016\2&#186;%20Semestre\CAIXA%20ECONOMICA%20-%20EMENDA%20FEDERAL\QC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QCI"/>
      <sheetName val="CRONO"/>
      <sheetName val="RRE"/>
      <sheetName val="Ofício"/>
      <sheetName val="Listas"/>
    </sheetNames>
    <sheetDataSet>
      <sheetData sheetId="0"/>
      <sheetData sheetId="1">
        <row r="8">
          <cell r="Z8" t="str">
            <v>Lote 1</v>
          </cell>
        </row>
        <row r="9">
          <cell r="Z9" t="str">
            <v>Adm. Direta</v>
          </cell>
        </row>
        <row r="10">
          <cell r="Z10" t="str">
            <v>Lote 2</v>
          </cell>
        </row>
        <row r="11">
          <cell r="Z11" t="str">
            <v>Lote 3</v>
          </cell>
        </row>
        <row r="12">
          <cell r="Z12" t="str">
            <v>Lote 4</v>
          </cell>
        </row>
        <row r="13">
          <cell r="Z13" t="str">
            <v>Lote 5</v>
          </cell>
        </row>
        <row r="14">
          <cell r="Z14" t="str">
            <v>Lote 6</v>
          </cell>
        </row>
        <row r="15">
          <cell r="Z15" t="str">
            <v>Lote 7</v>
          </cell>
        </row>
        <row r="16">
          <cell r="Z16" t="str">
            <v>Lote 8</v>
          </cell>
        </row>
        <row r="17">
          <cell r="Z17" t="str">
            <v>Lote 9</v>
          </cell>
        </row>
      </sheetData>
      <sheetData sheetId="2"/>
      <sheetData sheetId="3"/>
      <sheetData sheetId="4"/>
      <sheetData sheetId="5">
        <row r="2">
          <cell r="A2" t="str">
            <v>GIGOVs</v>
          </cell>
          <cell r="B2" t="str">
            <v>Itens de Investimento</v>
          </cell>
          <cell r="C2" t="str">
            <v>Unidades habitacionais</v>
          </cell>
          <cell r="D2">
            <v>3</v>
          </cell>
          <cell r="E2" t="str">
            <v>Equipamentos comunitários</v>
          </cell>
          <cell r="F2">
            <v>6</v>
          </cell>
          <cell r="G2" t="str">
            <v>Pavimentação</v>
          </cell>
          <cell r="H2">
            <v>6</v>
          </cell>
          <cell r="I2" t="str">
            <v xml:space="preserve">Drenagem </v>
          </cell>
          <cell r="J2">
            <v>5</v>
          </cell>
          <cell r="K2" t="str">
            <v>Abastecimento de água</v>
          </cell>
          <cell r="L2">
            <v>11</v>
          </cell>
          <cell r="M2" t="str">
            <v>Esgotamento sanitário</v>
          </cell>
          <cell r="N2">
            <v>8</v>
          </cell>
          <cell r="O2" t="str">
            <v>Energia elétrica e iluminação pública</v>
          </cell>
          <cell r="P2">
            <v>4</v>
          </cell>
          <cell r="Q2" t="str">
            <v>Coleta e tratamento de resíduos sólidos</v>
          </cell>
          <cell r="R2">
            <v>6</v>
          </cell>
          <cell r="S2" t="str">
            <v xml:space="preserve">Contenção e estabilização de encostas </v>
          </cell>
          <cell r="T2">
            <v>2</v>
          </cell>
          <cell r="U2" t="str">
            <v>Regularização fundiária</v>
          </cell>
          <cell r="V2">
            <v>2</v>
          </cell>
          <cell r="W2" t="str">
            <v>Aquisição de terreno</v>
          </cell>
          <cell r="Y2" t="str">
            <v>Aquisição de equipamentos e insumos</v>
          </cell>
          <cell r="Z2">
            <v>1</v>
          </cell>
          <cell r="AA2" t="str">
            <v>Elaboração de estudos e projetos</v>
          </cell>
          <cell r="AB2">
            <v>1</v>
          </cell>
          <cell r="AC2" t="str">
            <v>Instrumentos e ações em planejamento e gestão pública</v>
          </cell>
          <cell r="AD2">
            <v>1</v>
          </cell>
          <cell r="AE2" t="str">
            <v>Ações complementares às obras</v>
          </cell>
          <cell r="AF2">
            <v>3</v>
          </cell>
          <cell r="AG2" t="str">
            <v>Gerenciamento</v>
          </cell>
          <cell r="AH2">
            <v>1</v>
          </cell>
          <cell r="AI2" t="str">
            <v>Trabalho social</v>
          </cell>
          <cell r="AJ2">
            <v>4</v>
          </cell>
        </row>
        <row r="3">
          <cell r="B3" t="str">
            <v>Unidades habitacionais</v>
          </cell>
        </row>
        <row r="4">
          <cell r="B4" t="str">
            <v>Equipamentos comunitários</v>
          </cell>
        </row>
        <row r="5">
          <cell r="B5" t="str">
            <v>Pavimentação</v>
          </cell>
        </row>
        <row r="6">
          <cell r="B6" t="str">
            <v xml:space="preserve">Drenagem </v>
          </cell>
        </row>
        <row r="7">
          <cell r="B7" t="str">
            <v>Abastecimento de água</v>
          </cell>
        </row>
        <row r="8">
          <cell r="B8" t="str">
            <v>Esgotamento sanitário</v>
          </cell>
        </row>
        <row r="9">
          <cell r="B9" t="str">
            <v>Energia elétrica e iluminação pública</v>
          </cell>
        </row>
        <row r="10">
          <cell r="B10" t="str">
            <v>Coleta e tratamento de resíduos sólidos</v>
          </cell>
        </row>
        <row r="11">
          <cell r="B11" t="str">
            <v xml:space="preserve">Contenção e estabilização de encostas </v>
          </cell>
        </row>
        <row r="12">
          <cell r="B12" t="str">
            <v>Regularização fundiária</v>
          </cell>
        </row>
        <row r="13">
          <cell r="B13" t="str">
            <v>Aquisição de terreno</v>
          </cell>
        </row>
        <row r="14">
          <cell r="B14" t="str">
            <v>Aquisição de equipamentos e insumos</v>
          </cell>
        </row>
        <row r="15">
          <cell r="B15" t="str">
            <v>Elaboração de estudos e projetos</v>
          </cell>
        </row>
        <row r="16">
          <cell r="B16" t="str">
            <v>Instrumentos e ações em planejamento e gestão pública</v>
          </cell>
        </row>
        <row r="17">
          <cell r="B17" t="str">
            <v>Ações complementares às obras</v>
          </cell>
        </row>
        <row r="18">
          <cell r="B18" t="str">
            <v>Gerenciamento</v>
          </cell>
        </row>
        <row r="19">
          <cell r="B19" t="str">
            <v>Trabalho social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ED1A6-0918-4F19-B6F5-A2BBA4F20661}">
  <sheetPr>
    <pageSetUpPr fitToPage="1"/>
  </sheetPr>
  <dimension ref="B1:W110"/>
  <sheetViews>
    <sheetView showGridLines="0" tabSelected="1" zoomScale="40" zoomScaleNormal="40" zoomScaleSheetLayoutView="50" workbookViewId="0">
      <selection activeCell="J16" sqref="J16:J17"/>
    </sheetView>
  </sheetViews>
  <sheetFormatPr defaultRowHeight="15.75" x14ac:dyDescent="0.25"/>
  <cols>
    <col min="1" max="1" width="4.7109375" style="5" customWidth="1"/>
    <col min="2" max="2" width="7.85546875" style="1" customWidth="1"/>
    <col min="3" max="3" width="72.5703125" style="2" bestFit="1" customWidth="1"/>
    <col min="4" max="4" width="29.5703125" style="3" customWidth="1"/>
    <col min="5" max="5" width="23.28515625" style="4" bestFit="1" customWidth="1"/>
    <col min="6" max="10" width="25.140625" style="4" bestFit="1" customWidth="1"/>
    <col min="11" max="11" width="23.28515625" style="4" bestFit="1" customWidth="1"/>
    <col min="12" max="13" width="23.7109375" style="4" bestFit="1" customWidth="1"/>
    <col min="14" max="14" width="24.5703125" style="4" bestFit="1" customWidth="1"/>
    <col min="15" max="15" width="25.140625" style="4" bestFit="1" customWidth="1"/>
    <col min="16" max="16" width="25.140625" style="5" bestFit="1" customWidth="1"/>
    <col min="17" max="18" width="24.5703125" style="5" bestFit="1" customWidth="1"/>
    <col min="19" max="20" width="23.7109375" style="5" bestFit="1" customWidth="1"/>
    <col min="21" max="22" width="23.28515625" style="5" bestFit="1" customWidth="1"/>
    <col min="23" max="23" width="39.28515625" style="5" customWidth="1"/>
    <col min="24" max="16384" width="9.140625" style="5"/>
  </cols>
  <sheetData>
    <row r="1" spans="2:23" ht="20.25" customHeight="1" thickBot="1" x14ac:dyDescent="0.3"/>
    <row r="2" spans="2:23" ht="66.75" customHeight="1" thickBot="1" x14ac:dyDescent="0.3">
      <c r="B2" s="51"/>
      <c r="C2" s="9"/>
      <c r="D2" s="52"/>
      <c r="E2" s="52"/>
      <c r="F2" s="52"/>
      <c r="G2" s="52"/>
      <c r="H2" s="52"/>
      <c r="I2" s="52"/>
      <c r="J2" s="52"/>
      <c r="K2" s="52"/>
      <c r="L2" s="114" t="s">
        <v>36</v>
      </c>
      <c r="M2" s="115"/>
      <c r="N2" s="115"/>
      <c r="O2" s="115"/>
      <c r="P2" s="115"/>
      <c r="Q2" s="115"/>
      <c r="R2" s="115"/>
      <c r="S2" s="115"/>
      <c r="T2" s="115"/>
      <c r="U2" s="115"/>
      <c r="V2" s="116"/>
    </row>
    <row r="3" spans="2:23" ht="66.75" customHeight="1" x14ac:dyDescent="0.25">
      <c r="B3" s="53"/>
      <c r="D3" s="68"/>
      <c r="E3" s="68"/>
      <c r="F3" s="68"/>
      <c r="G3" s="68"/>
      <c r="H3" s="68"/>
      <c r="I3" s="68"/>
      <c r="J3" s="68"/>
      <c r="K3" s="68"/>
      <c r="L3" s="15" t="s">
        <v>20</v>
      </c>
      <c r="M3" s="112" t="s">
        <v>43</v>
      </c>
      <c r="N3" s="112"/>
      <c r="O3" s="112"/>
      <c r="P3" s="112"/>
      <c r="Q3" s="112"/>
      <c r="R3" s="112"/>
      <c r="S3" s="112"/>
      <c r="T3" s="112"/>
      <c r="U3" s="112"/>
      <c r="V3" s="113"/>
    </row>
    <row r="4" spans="2:23" ht="66.75" customHeight="1" thickBot="1" x14ac:dyDescent="0.3">
      <c r="B4" s="54"/>
      <c r="C4" s="10"/>
      <c r="D4" s="11"/>
      <c r="E4" s="11"/>
      <c r="F4" s="11"/>
      <c r="G4" s="11"/>
      <c r="H4" s="11"/>
      <c r="I4" s="11"/>
      <c r="J4" s="11"/>
      <c r="K4" s="11"/>
      <c r="L4" s="16" t="s">
        <v>2</v>
      </c>
      <c r="M4" s="110" t="s">
        <v>3</v>
      </c>
      <c r="N4" s="110"/>
      <c r="O4" s="110"/>
      <c r="P4" s="110"/>
      <c r="Q4" s="110"/>
      <c r="R4" s="110"/>
      <c r="S4" s="110"/>
      <c r="T4" s="110"/>
      <c r="U4" s="110"/>
      <c r="V4" s="111"/>
    </row>
    <row r="5" spans="2:23" ht="45.75" thickBot="1" x14ac:dyDescent="0.3">
      <c r="B5" s="117" t="s">
        <v>9</v>
      </c>
      <c r="C5" s="118"/>
      <c r="D5" s="118"/>
      <c r="E5" s="118"/>
      <c r="F5" s="118"/>
      <c r="G5" s="118"/>
      <c r="H5" s="118"/>
      <c r="I5" s="118"/>
      <c r="J5" s="118"/>
      <c r="K5" s="118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20"/>
    </row>
    <row r="6" spans="2:23" ht="25.5" customHeight="1" x14ac:dyDescent="0.25">
      <c r="B6" s="104" t="s">
        <v>0</v>
      </c>
      <c r="C6" s="105"/>
      <c r="D6" s="121" t="s">
        <v>7</v>
      </c>
      <c r="E6" s="149">
        <v>46143</v>
      </c>
      <c r="F6" s="149">
        <v>46174</v>
      </c>
      <c r="G6" s="149">
        <v>46204</v>
      </c>
      <c r="H6" s="149">
        <v>46235</v>
      </c>
      <c r="I6" s="149">
        <v>46266</v>
      </c>
      <c r="J6" s="149">
        <v>46296</v>
      </c>
      <c r="K6" s="149">
        <v>46327</v>
      </c>
      <c r="L6" s="149">
        <v>46357</v>
      </c>
      <c r="M6" s="149">
        <v>46388</v>
      </c>
      <c r="N6" s="149">
        <v>46419</v>
      </c>
      <c r="O6" s="149">
        <v>46447</v>
      </c>
      <c r="P6" s="149">
        <v>46478</v>
      </c>
      <c r="Q6" s="149">
        <v>46508</v>
      </c>
      <c r="R6" s="149">
        <v>46539</v>
      </c>
      <c r="S6" s="149">
        <v>46569</v>
      </c>
      <c r="T6" s="149">
        <v>46600</v>
      </c>
      <c r="U6" s="149">
        <v>46631</v>
      </c>
      <c r="V6" s="149">
        <v>46661</v>
      </c>
    </row>
    <row r="7" spans="2:23" ht="25.5" customHeight="1" x14ac:dyDescent="0.25">
      <c r="B7" s="106"/>
      <c r="C7" s="107"/>
      <c r="D7" s="122"/>
      <c r="E7" s="27" t="s">
        <v>4</v>
      </c>
      <c r="F7" s="27" t="s">
        <v>4</v>
      </c>
      <c r="G7" s="27" t="s">
        <v>4</v>
      </c>
      <c r="H7" s="27" t="s">
        <v>4</v>
      </c>
      <c r="I7" s="27" t="s">
        <v>4</v>
      </c>
      <c r="J7" s="27" t="s">
        <v>4</v>
      </c>
      <c r="K7" s="27" t="s">
        <v>4</v>
      </c>
      <c r="L7" s="27" t="s">
        <v>4</v>
      </c>
      <c r="M7" s="27" t="s">
        <v>4</v>
      </c>
      <c r="N7" s="27" t="s">
        <v>4</v>
      </c>
      <c r="O7" s="27" t="s">
        <v>4</v>
      </c>
      <c r="P7" s="27" t="s">
        <v>4</v>
      </c>
      <c r="Q7" s="27" t="s">
        <v>4</v>
      </c>
      <c r="R7" s="27" t="s">
        <v>4</v>
      </c>
      <c r="S7" s="27" t="s">
        <v>4</v>
      </c>
      <c r="T7" s="27" t="s">
        <v>4</v>
      </c>
      <c r="U7" s="27" t="s">
        <v>4</v>
      </c>
      <c r="V7" s="27" t="s">
        <v>4</v>
      </c>
    </row>
    <row r="8" spans="2:23" ht="25.5" customHeight="1" thickBot="1" x14ac:dyDescent="0.3">
      <c r="B8" s="108"/>
      <c r="C8" s="109"/>
      <c r="D8" s="123"/>
      <c r="E8" s="28" t="s">
        <v>1</v>
      </c>
      <c r="F8" s="28" t="s">
        <v>1</v>
      </c>
      <c r="G8" s="28" t="s">
        <v>1</v>
      </c>
      <c r="H8" s="28" t="s">
        <v>1</v>
      </c>
      <c r="I8" s="28" t="s">
        <v>1</v>
      </c>
      <c r="J8" s="28" t="s">
        <v>1</v>
      </c>
      <c r="K8" s="28" t="s">
        <v>1</v>
      </c>
      <c r="L8" s="28" t="s">
        <v>1</v>
      </c>
      <c r="M8" s="28" t="s">
        <v>1</v>
      </c>
      <c r="N8" s="28" t="s">
        <v>1</v>
      </c>
      <c r="O8" s="28" t="s">
        <v>1</v>
      </c>
      <c r="P8" s="29" t="s">
        <v>1</v>
      </c>
      <c r="Q8" s="29" t="s">
        <v>1</v>
      </c>
      <c r="R8" s="29" t="s">
        <v>1</v>
      </c>
      <c r="S8" s="29" t="s">
        <v>1</v>
      </c>
      <c r="T8" s="29" t="s">
        <v>1</v>
      </c>
      <c r="U8" s="29" t="s">
        <v>1</v>
      </c>
      <c r="V8" s="29" t="s">
        <v>1</v>
      </c>
    </row>
    <row r="9" spans="2:23" ht="7.5" customHeight="1" x14ac:dyDescent="0.3">
      <c r="B9" s="126">
        <v>1</v>
      </c>
      <c r="C9" s="125" t="s">
        <v>21</v>
      </c>
      <c r="D9" s="124">
        <v>86254.33</v>
      </c>
      <c r="E9" s="30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75">
        <f t="shared" ref="W9:W50" si="0">SUM(E9:V9)</f>
        <v>0</v>
      </c>
    </row>
    <row r="10" spans="2:23" ht="19.5" x14ac:dyDescent="0.3">
      <c r="B10" s="102"/>
      <c r="C10" s="99"/>
      <c r="D10" s="96"/>
      <c r="E10" s="32">
        <v>1</v>
      </c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75">
        <f t="shared" si="0"/>
        <v>1</v>
      </c>
    </row>
    <row r="11" spans="2:23" ht="19.5" x14ac:dyDescent="0.3">
      <c r="B11" s="103"/>
      <c r="C11" s="100"/>
      <c r="D11" s="97"/>
      <c r="E11" s="33">
        <f>D9</f>
        <v>86254.33</v>
      </c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75">
        <f t="shared" si="0"/>
        <v>86254.33</v>
      </c>
    </row>
    <row r="12" spans="2:23" ht="7.5" customHeight="1" x14ac:dyDescent="0.3">
      <c r="B12" s="92">
        <v>2</v>
      </c>
      <c r="C12" s="89" t="s">
        <v>22</v>
      </c>
      <c r="D12" s="86">
        <v>422277.77</v>
      </c>
      <c r="E12" s="40"/>
      <c r="F12" s="35"/>
      <c r="G12" s="35"/>
      <c r="H12" s="34"/>
      <c r="I12" s="34"/>
      <c r="J12" s="35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75">
        <f>SUM(H12:V12)</f>
        <v>0</v>
      </c>
    </row>
    <row r="13" spans="2:23" ht="19.5" x14ac:dyDescent="0.3">
      <c r="B13" s="93"/>
      <c r="C13" s="90"/>
      <c r="D13" s="87"/>
      <c r="E13" s="78"/>
      <c r="F13" s="37">
        <v>0.2</v>
      </c>
      <c r="G13" s="37">
        <v>0.2</v>
      </c>
      <c r="H13" s="37">
        <v>0.2</v>
      </c>
      <c r="I13" s="37">
        <v>0.2</v>
      </c>
      <c r="J13" s="37">
        <v>0.2</v>
      </c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5">
        <f>SUM(H13:V13)</f>
        <v>0.60000000000000009</v>
      </c>
    </row>
    <row r="14" spans="2:23" ht="19.5" x14ac:dyDescent="0.3">
      <c r="B14" s="94"/>
      <c r="C14" s="91"/>
      <c r="D14" s="88"/>
      <c r="E14" s="79"/>
      <c r="F14" s="39">
        <f>F13*$D$12</f>
        <v>84455.554000000004</v>
      </c>
      <c r="G14" s="39">
        <f t="shared" ref="G14:J14" si="1">G13*$D$12</f>
        <v>84455.554000000004</v>
      </c>
      <c r="H14" s="39">
        <f t="shared" si="1"/>
        <v>84455.554000000004</v>
      </c>
      <c r="I14" s="39">
        <f t="shared" si="1"/>
        <v>84455.554000000004</v>
      </c>
      <c r="J14" s="39">
        <f t="shared" si="1"/>
        <v>84455.554000000004</v>
      </c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5">
        <f>SUM(H14:V14)</f>
        <v>253366.66200000001</v>
      </c>
    </row>
    <row r="15" spans="2:23" ht="7.5" customHeight="1" x14ac:dyDescent="0.3">
      <c r="B15" s="101">
        <v>3</v>
      </c>
      <c r="C15" s="98" t="s">
        <v>5</v>
      </c>
      <c r="D15" s="95">
        <v>1040290.57</v>
      </c>
      <c r="E15" s="40"/>
      <c r="F15" s="40"/>
      <c r="G15" s="40"/>
      <c r="H15" s="40"/>
      <c r="I15" s="40"/>
      <c r="J15" s="40"/>
      <c r="K15" s="34"/>
      <c r="L15" s="34"/>
      <c r="M15" s="34"/>
      <c r="N15" s="34"/>
      <c r="O15" s="34"/>
      <c r="P15" s="40"/>
      <c r="Q15" s="40"/>
      <c r="R15" s="40"/>
      <c r="S15" s="40"/>
      <c r="T15" s="40"/>
      <c r="U15" s="40"/>
      <c r="V15" s="40"/>
      <c r="W15" s="75">
        <f t="shared" si="0"/>
        <v>0</v>
      </c>
    </row>
    <row r="16" spans="2:23" ht="19.5" x14ac:dyDescent="0.3">
      <c r="B16" s="102"/>
      <c r="C16" s="99"/>
      <c r="D16" s="96"/>
      <c r="E16" s="84"/>
      <c r="F16" s="84"/>
      <c r="G16" s="84"/>
      <c r="H16" s="84"/>
      <c r="I16" s="84"/>
      <c r="J16" s="84"/>
      <c r="K16" s="32">
        <v>0.2</v>
      </c>
      <c r="L16" s="32">
        <v>0.2</v>
      </c>
      <c r="M16" s="32">
        <v>0.2</v>
      </c>
      <c r="N16" s="32">
        <v>0.2</v>
      </c>
      <c r="O16" s="32">
        <v>0.2</v>
      </c>
      <c r="P16" s="84"/>
      <c r="Q16" s="84"/>
      <c r="R16" s="84"/>
      <c r="S16" s="84"/>
      <c r="T16" s="84"/>
      <c r="U16" s="84"/>
      <c r="V16" s="84"/>
      <c r="W16" s="75">
        <f t="shared" si="0"/>
        <v>1</v>
      </c>
    </row>
    <row r="17" spans="2:23" ht="19.5" x14ac:dyDescent="0.3">
      <c r="B17" s="103"/>
      <c r="C17" s="100"/>
      <c r="D17" s="97"/>
      <c r="E17" s="85"/>
      <c r="F17" s="85"/>
      <c r="G17" s="85"/>
      <c r="H17" s="85"/>
      <c r="I17" s="85"/>
      <c r="J17" s="85"/>
      <c r="K17" s="33">
        <f>K16*$D$15</f>
        <v>208058.114</v>
      </c>
      <c r="L17" s="33">
        <f t="shared" ref="L17:N17" si="2">L16*$D$15</f>
        <v>208058.114</v>
      </c>
      <c r="M17" s="33">
        <f t="shared" si="2"/>
        <v>208058.114</v>
      </c>
      <c r="N17" s="33">
        <f t="shared" si="2"/>
        <v>208058.114</v>
      </c>
      <c r="O17" s="33">
        <f t="shared" ref="O17" si="3">O16*$D$15</f>
        <v>208058.114</v>
      </c>
      <c r="P17" s="85"/>
      <c r="Q17" s="85"/>
      <c r="R17" s="85"/>
      <c r="S17" s="85"/>
      <c r="T17" s="85"/>
      <c r="U17" s="85"/>
      <c r="V17" s="85"/>
      <c r="W17" s="75">
        <f t="shared" si="0"/>
        <v>1040290.5700000001</v>
      </c>
    </row>
    <row r="18" spans="2:23" ht="7.5" customHeight="1" x14ac:dyDescent="0.3">
      <c r="B18" s="92">
        <v>4</v>
      </c>
      <c r="C18" s="89" t="s">
        <v>11</v>
      </c>
      <c r="D18" s="86">
        <v>903524.42</v>
      </c>
      <c r="E18" s="40"/>
      <c r="F18" s="40"/>
      <c r="G18" s="40"/>
      <c r="H18" s="40"/>
      <c r="I18" s="40"/>
      <c r="J18" s="40"/>
      <c r="K18" s="41"/>
      <c r="L18" s="40"/>
      <c r="M18" s="34"/>
      <c r="N18" s="34"/>
      <c r="O18" s="34"/>
      <c r="P18" s="40"/>
      <c r="Q18" s="40"/>
      <c r="R18" s="40"/>
      <c r="S18" s="40"/>
      <c r="T18" s="40"/>
      <c r="U18" s="40"/>
      <c r="V18" s="40"/>
      <c r="W18" s="75">
        <f t="shared" si="0"/>
        <v>0</v>
      </c>
    </row>
    <row r="19" spans="2:23" ht="19.5" x14ac:dyDescent="0.3">
      <c r="B19" s="93"/>
      <c r="C19" s="90"/>
      <c r="D19" s="87"/>
      <c r="E19" s="78"/>
      <c r="F19" s="78"/>
      <c r="G19" s="78"/>
      <c r="H19" s="78"/>
      <c r="I19" s="78"/>
      <c r="J19" s="78"/>
      <c r="K19" s="42"/>
      <c r="L19" s="42"/>
      <c r="M19" s="37">
        <v>0.2</v>
      </c>
      <c r="N19" s="37">
        <v>0.4</v>
      </c>
      <c r="O19" s="37">
        <v>0.4</v>
      </c>
      <c r="P19" s="42"/>
      <c r="Q19" s="42"/>
      <c r="R19" s="42"/>
      <c r="S19" s="42"/>
      <c r="T19" s="42"/>
      <c r="U19" s="42"/>
      <c r="V19" s="42"/>
      <c r="W19" s="75">
        <f t="shared" si="0"/>
        <v>1</v>
      </c>
    </row>
    <row r="20" spans="2:23" ht="19.5" x14ac:dyDescent="0.3">
      <c r="B20" s="94"/>
      <c r="C20" s="91"/>
      <c r="D20" s="88"/>
      <c r="E20" s="79"/>
      <c r="F20" s="79"/>
      <c r="G20" s="79"/>
      <c r="H20" s="79"/>
      <c r="I20" s="79"/>
      <c r="J20" s="79"/>
      <c r="K20" s="43"/>
      <c r="L20" s="43"/>
      <c r="M20" s="39">
        <f>M19*$D$18</f>
        <v>180704.88400000002</v>
      </c>
      <c r="N20" s="39">
        <f t="shared" ref="N20:O20" si="4">N19*$D$18</f>
        <v>361409.76800000004</v>
      </c>
      <c r="O20" s="39">
        <f t="shared" si="4"/>
        <v>361409.76800000004</v>
      </c>
      <c r="P20" s="43"/>
      <c r="Q20" s="43"/>
      <c r="R20" s="43"/>
      <c r="S20" s="43"/>
      <c r="T20" s="43"/>
      <c r="U20" s="43"/>
      <c r="V20" s="43"/>
      <c r="W20" s="75">
        <f t="shared" si="0"/>
        <v>903524.42</v>
      </c>
    </row>
    <row r="21" spans="2:23" ht="7.5" customHeight="1" x14ac:dyDescent="0.3">
      <c r="B21" s="101">
        <v>5</v>
      </c>
      <c r="C21" s="98" t="s">
        <v>12</v>
      </c>
      <c r="D21" s="95">
        <v>1055106.2</v>
      </c>
      <c r="E21" s="40"/>
      <c r="F21" s="40"/>
      <c r="G21" s="40"/>
      <c r="H21" s="40"/>
      <c r="I21" s="40"/>
      <c r="J21" s="40"/>
      <c r="K21" s="40"/>
      <c r="L21" s="40"/>
      <c r="M21" s="40"/>
      <c r="N21" s="34"/>
      <c r="O21" s="34"/>
      <c r="P21" s="34"/>
      <c r="Q21" s="34"/>
      <c r="R21" s="34"/>
      <c r="S21" s="40"/>
      <c r="T21" s="40"/>
      <c r="U21" s="40"/>
      <c r="V21" s="40"/>
      <c r="W21" s="75">
        <f t="shared" si="0"/>
        <v>0</v>
      </c>
    </row>
    <row r="22" spans="2:23" ht="19.5" x14ac:dyDescent="0.3">
      <c r="B22" s="102"/>
      <c r="C22" s="99"/>
      <c r="D22" s="96"/>
      <c r="E22" s="84"/>
      <c r="F22" s="84"/>
      <c r="G22" s="84"/>
      <c r="H22" s="84"/>
      <c r="I22" s="84"/>
      <c r="J22" s="84"/>
      <c r="K22" s="84"/>
      <c r="L22" s="84"/>
      <c r="M22" s="84"/>
      <c r="N22" s="32">
        <v>0.2</v>
      </c>
      <c r="O22" s="32">
        <v>0.2</v>
      </c>
      <c r="P22" s="32">
        <v>0.2</v>
      </c>
      <c r="Q22" s="32">
        <v>0.2</v>
      </c>
      <c r="R22" s="32">
        <v>0.2</v>
      </c>
      <c r="S22" s="84"/>
      <c r="T22" s="84"/>
      <c r="U22" s="84"/>
      <c r="V22" s="84"/>
      <c r="W22" s="75">
        <f t="shared" si="0"/>
        <v>1</v>
      </c>
    </row>
    <row r="23" spans="2:23" ht="19.5" x14ac:dyDescent="0.3">
      <c r="B23" s="103"/>
      <c r="C23" s="100"/>
      <c r="D23" s="97"/>
      <c r="E23" s="85"/>
      <c r="F23" s="85"/>
      <c r="G23" s="85"/>
      <c r="H23" s="85"/>
      <c r="I23" s="85"/>
      <c r="J23" s="85"/>
      <c r="K23" s="85"/>
      <c r="L23" s="85"/>
      <c r="M23" s="85"/>
      <c r="N23" s="33">
        <f>N22*$D$21</f>
        <v>211021.24</v>
      </c>
      <c r="O23" s="33">
        <f t="shared" ref="O23:R23" si="5">O22*$D$21</f>
        <v>211021.24</v>
      </c>
      <c r="P23" s="33">
        <f t="shared" si="5"/>
        <v>211021.24</v>
      </c>
      <c r="Q23" s="33">
        <f t="shared" si="5"/>
        <v>211021.24</v>
      </c>
      <c r="R23" s="33">
        <f t="shared" si="5"/>
        <v>211021.24</v>
      </c>
      <c r="S23" s="85"/>
      <c r="T23" s="85"/>
      <c r="U23" s="85"/>
      <c r="V23" s="85"/>
      <c r="W23" s="75">
        <f t="shared" si="0"/>
        <v>1055106.2</v>
      </c>
    </row>
    <row r="24" spans="2:23" ht="7.5" customHeight="1" x14ac:dyDescent="0.3">
      <c r="B24" s="92">
        <v>6</v>
      </c>
      <c r="C24" s="89" t="s">
        <v>13</v>
      </c>
      <c r="D24" s="86">
        <v>1074794.8600000001</v>
      </c>
      <c r="E24" s="40"/>
      <c r="F24" s="40"/>
      <c r="G24" s="40"/>
      <c r="H24" s="40"/>
      <c r="I24" s="40"/>
      <c r="J24" s="40"/>
      <c r="K24" s="40"/>
      <c r="L24" s="40"/>
      <c r="M24" s="40"/>
      <c r="R24" s="34"/>
      <c r="S24" s="34"/>
      <c r="T24" s="34"/>
      <c r="U24" s="34"/>
      <c r="V24" s="34"/>
      <c r="W24" s="75">
        <f>SUM(E24:V24)</f>
        <v>0</v>
      </c>
    </row>
    <row r="25" spans="2:23" ht="19.5" x14ac:dyDescent="0.3">
      <c r="B25" s="93"/>
      <c r="C25" s="90"/>
      <c r="D25" s="87"/>
      <c r="E25" s="78"/>
      <c r="F25" s="78"/>
      <c r="G25" s="78"/>
      <c r="H25" s="78"/>
      <c r="I25" s="78"/>
      <c r="J25" s="78"/>
      <c r="K25" s="78"/>
      <c r="L25" s="78"/>
      <c r="M25" s="78"/>
      <c r="R25" s="37">
        <v>0.2</v>
      </c>
      <c r="S25" s="37">
        <v>0.2</v>
      </c>
      <c r="T25" s="37">
        <v>0.2</v>
      </c>
      <c r="U25" s="37">
        <v>0.2</v>
      </c>
      <c r="V25" s="37">
        <v>0.2</v>
      </c>
      <c r="W25" s="75">
        <f>SUM(E25:V25)</f>
        <v>1</v>
      </c>
    </row>
    <row r="26" spans="2:23" ht="19.5" x14ac:dyDescent="0.3">
      <c r="B26" s="94"/>
      <c r="C26" s="91"/>
      <c r="D26" s="88"/>
      <c r="E26" s="79"/>
      <c r="F26" s="79"/>
      <c r="G26" s="79"/>
      <c r="H26" s="79"/>
      <c r="I26" s="79"/>
      <c r="J26" s="79"/>
      <c r="K26" s="79"/>
      <c r="L26" s="79"/>
      <c r="M26" s="79"/>
      <c r="R26" s="39">
        <f>R25*$D$24</f>
        <v>214958.97200000004</v>
      </c>
      <c r="S26" s="39">
        <f t="shared" ref="S26:V26" si="6">S25*$D$24</f>
        <v>214958.97200000004</v>
      </c>
      <c r="T26" s="39">
        <f t="shared" si="6"/>
        <v>214958.97200000004</v>
      </c>
      <c r="U26" s="39">
        <f t="shared" si="6"/>
        <v>214958.97200000004</v>
      </c>
      <c r="V26" s="39">
        <f t="shared" si="6"/>
        <v>214958.97200000004</v>
      </c>
      <c r="W26" s="75">
        <f>SUM(E26:V26)</f>
        <v>1074794.8600000001</v>
      </c>
    </row>
    <row r="27" spans="2:23" ht="7.5" customHeight="1" x14ac:dyDescent="0.3">
      <c r="B27" s="101">
        <v>7</v>
      </c>
      <c r="C27" s="98" t="s">
        <v>19</v>
      </c>
      <c r="D27" s="95">
        <v>153410.26999999999</v>
      </c>
      <c r="E27" s="40"/>
      <c r="F27" s="40"/>
      <c r="G27" s="40"/>
      <c r="H27" s="40"/>
      <c r="I27" s="40"/>
      <c r="J27" s="40"/>
      <c r="K27" s="40"/>
      <c r="L27" s="40"/>
      <c r="M27" s="40"/>
      <c r="N27" s="34"/>
      <c r="O27" s="34"/>
      <c r="P27" s="40"/>
      <c r="Q27" s="40"/>
      <c r="R27" s="40"/>
      <c r="S27" s="40"/>
      <c r="T27" s="40"/>
      <c r="U27" s="40"/>
      <c r="V27" s="40"/>
      <c r="W27" s="75">
        <f t="shared" si="0"/>
        <v>0</v>
      </c>
    </row>
    <row r="28" spans="2:23" ht="19.5" x14ac:dyDescent="0.3">
      <c r="B28" s="102"/>
      <c r="C28" s="99"/>
      <c r="D28" s="96"/>
      <c r="E28" s="84"/>
      <c r="F28" s="84"/>
      <c r="G28" s="84"/>
      <c r="H28" s="84"/>
      <c r="I28" s="84"/>
      <c r="J28" s="84"/>
      <c r="K28" s="84"/>
      <c r="L28" s="84"/>
      <c r="M28" s="84"/>
      <c r="N28" s="32">
        <v>0.5</v>
      </c>
      <c r="O28" s="32">
        <v>0.5</v>
      </c>
      <c r="P28" s="84"/>
      <c r="Q28" s="84"/>
      <c r="R28" s="84"/>
      <c r="S28" s="84"/>
      <c r="T28" s="84"/>
      <c r="U28" s="84"/>
      <c r="V28" s="84"/>
      <c r="W28" s="75">
        <f t="shared" si="0"/>
        <v>1</v>
      </c>
    </row>
    <row r="29" spans="2:23" ht="19.5" x14ac:dyDescent="0.3">
      <c r="B29" s="103"/>
      <c r="C29" s="100"/>
      <c r="D29" s="97"/>
      <c r="E29" s="85"/>
      <c r="F29" s="85"/>
      <c r="G29" s="85"/>
      <c r="H29" s="85"/>
      <c r="I29" s="85"/>
      <c r="J29" s="85"/>
      <c r="K29" s="85"/>
      <c r="L29" s="85"/>
      <c r="M29" s="85"/>
      <c r="N29" s="33">
        <f>N28*$D$27</f>
        <v>76705.134999999995</v>
      </c>
      <c r="O29" s="33">
        <f>O28*$D$27</f>
        <v>76705.134999999995</v>
      </c>
      <c r="P29" s="85"/>
      <c r="Q29" s="85"/>
      <c r="R29" s="85"/>
      <c r="S29" s="85"/>
      <c r="T29" s="85"/>
      <c r="U29" s="85"/>
      <c r="V29" s="85"/>
      <c r="W29" s="75">
        <f t="shared" si="0"/>
        <v>153410.26999999999</v>
      </c>
    </row>
    <row r="30" spans="2:23" ht="7.5" customHeight="1" x14ac:dyDescent="0.3">
      <c r="B30" s="92">
        <v>8</v>
      </c>
      <c r="C30" s="89" t="s">
        <v>18</v>
      </c>
      <c r="D30" s="86">
        <v>190169.52</v>
      </c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34"/>
      <c r="Q30" s="34"/>
      <c r="R30" s="40"/>
      <c r="S30" s="40"/>
      <c r="T30" s="40"/>
      <c r="U30" s="40"/>
      <c r="V30" s="40"/>
      <c r="W30" s="75">
        <f t="shared" si="0"/>
        <v>0</v>
      </c>
    </row>
    <row r="31" spans="2:23" ht="19.5" x14ac:dyDescent="0.3">
      <c r="B31" s="93"/>
      <c r="C31" s="90"/>
      <c r="D31" s="87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37">
        <v>0.4</v>
      </c>
      <c r="Q31" s="37">
        <v>0.6</v>
      </c>
      <c r="R31" s="78"/>
      <c r="S31" s="78"/>
      <c r="T31" s="78"/>
      <c r="U31" s="78"/>
      <c r="V31" s="78"/>
      <c r="W31" s="75">
        <f t="shared" si="0"/>
        <v>1</v>
      </c>
    </row>
    <row r="32" spans="2:23" ht="19.5" x14ac:dyDescent="0.3">
      <c r="B32" s="94"/>
      <c r="C32" s="91"/>
      <c r="D32" s="88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39">
        <f>P31*$D$30</f>
        <v>76067.808000000005</v>
      </c>
      <c r="Q32" s="39">
        <f>Q31*$D$30</f>
        <v>114101.71199999998</v>
      </c>
      <c r="R32" s="79"/>
      <c r="S32" s="79"/>
      <c r="T32" s="79"/>
      <c r="U32" s="79"/>
      <c r="V32" s="79"/>
      <c r="W32" s="75">
        <f t="shared" si="0"/>
        <v>190169.52</v>
      </c>
    </row>
    <row r="33" spans="2:23" ht="7.5" customHeight="1" x14ac:dyDescent="0.3">
      <c r="B33" s="101">
        <v>9</v>
      </c>
      <c r="C33" s="98" t="s">
        <v>6</v>
      </c>
      <c r="D33" s="95">
        <v>596256.59</v>
      </c>
      <c r="E33" s="40"/>
      <c r="F33" s="40"/>
      <c r="G33" s="40"/>
      <c r="H33" s="40"/>
      <c r="I33" s="40"/>
      <c r="J33" s="40"/>
      <c r="K33" s="40"/>
      <c r="L33" s="40"/>
      <c r="M33" s="40"/>
      <c r="N33" s="34"/>
      <c r="O33" s="34"/>
      <c r="P33" s="34"/>
      <c r="Q33" s="40"/>
      <c r="R33" s="40"/>
      <c r="S33" s="40"/>
      <c r="T33" s="40"/>
      <c r="U33" s="40"/>
      <c r="V33" s="40"/>
      <c r="W33" s="75">
        <f t="shared" si="0"/>
        <v>0</v>
      </c>
    </row>
    <row r="34" spans="2:23" ht="19.5" x14ac:dyDescent="0.3">
      <c r="B34" s="102"/>
      <c r="C34" s="99"/>
      <c r="D34" s="96"/>
      <c r="E34" s="84"/>
      <c r="F34" s="84"/>
      <c r="G34" s="84"/>
      <c r="H34" s="84"/>
      <c r="I34" s="84"/>
      <c r="J34" s="84"/>
      <c r="K34" s="84"/>
      <c r="L34" s="84"/>
      <c r="M34" s="84"/>
      <c r="N34" s="32">
        <v>0.2</v>
      </c>
      <c r="O34" s="32">
        <v>0.4</v>
      </c>
      <c r="P34" s="32">
        <v>0.4</v>
      </c>
      <c r="Q34" s="84"/>
      <c r="R34" s="84"/>
      <c r="S34" s="84"/>
      <c r="T34" s="84"/>
      <c r="U34" s="84"/>
      <c r="V34" s="84"/>
      <c r="W34" s="75">
        <f t="shared" si="0"/>
        <v>1</v>
      </c>
    </row>
    <row r="35" spans="2:23" ht="19.5" x14ac:dyDescent="0.3">
      <c r="B35" s="103"/>
      <c r="C35" s="100"/>
      <c r="D35" s="97"/>
      <c r="E35" s="85"/>
      <c r="F35" s="85"/>
      <c r="G35" s="85"/>
      <c r="H35" s="85"/>
      <c r="I35" s="85"/>
      <c r="J35" s="85"/>
      <c r="K35" s="85"/>
      <c r="L35" s="85"/>
      <c r="M35" s="85"/>
      <c r="N35" s="33">
        <f>N34*$D$33</f>
        <v>119251.318</v>
      </c>
      <c r="O35" s="33">
        <f t="shared" ref="O35:P35" si="7">O34*$D$33</f>
        <v>238502.636</v>
      </c>
      <c r="P35" s="33">
        <f t="shared" si="7"/>
        <v>238502.636</v>
      </c>
      <c r="Q35" s="85"/>
      <c r="R35" s="85"/>
      <c r="S35" s="85"/>
      <c r="T35" s="85"/>
      <c r="U35" s="85"/>
      <c r="V35" s="85"/>
      <c r="W35" s="75">
        <f t="shared" si="0"/>
        <v>596256.59000000008</v>
      </c>
    </row>
    <row r="36" spans="2:23" ht="7.5" customHeight="1" x14ac:dyDescent="0.3">
      <c r="B36" s="92">
        <v>10</v>
      </c>
      <c r="C36" s="89" t="s">
        <v>14</v>
      </c>
      <c r="D36" s="86">
        <v>326288.88</v>
      </c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4"/>
      <c r="R36" s="44"/>
      <c r="S36" s="44"/>
      <c r="T36" s="34"/>
      <c r="U36" s="34"/>
      <c r="V36" s="34"/>
      <c r="W36" s="75">
        <f t="shared" si="0"/>
        <v>0</v>
      </c>
    </row>
    <row r="37" spans="2:23" ht="19.5" x14ac:dyDescent="0.3">
      <c r="B37" s="93"/>
      <c r="C37" s="90"/>
      <c r="D37" s="87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37">
        <v>0.4</v>
      </c>
      <c r="U37" s="37">
        <v>0.3</v>
      </c>
      <c r="V37" s="37">
        <v>0.3</v>
      </c>
      <c r="W37" s="75">
        <f t="shared" si="0"/>
        <v>1</v>
      </c>
    </row>
    <row r="38" spans="2:23" ht="19.5" x14ac:dyDescent="0.3">
      <c r="B38" s="94"/>
      <c r="C38" s="91"/>
      <c r="D38" s="88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39">
        <f>T37*$D$36</f>
        <v>130515.55200000001</v>
      </c>
      <c r="U38" s="39">
        <f t="shared" ref="U38:V38" si="8">U37*$D$36</f>
        <v>97886.664000000004</v>
      </c>
      <c r="V38" s="39">
        <f t="shared" si="8"/>
        <v>97886.664000000004</v>
      </c>
      <c r="W38" s="75">
        <f t="shared" si="0"/>
        <v>326288.88</v>
      </c>
    </row>
    <row r="39" spans="2:23" ht="7.5" customHeight="1" x14ac:dyDescent="0.3">
      <c r="B39" s="101">
        <v>11</v>
      </c>
      <c r="C39" s="98" t="s">
        <v>16</v>
      </c>
      <c r="D39" s="95">
        <v>954068.59</v>
      </c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34"/>
      <c r="Q39" s="34"/>
      <c r="R39" s="34"/>
      <c r="S39" s="34"/>
      <c r="T39" s="34"/>
      <c r="U39" s="40"/>
      <c r="V39" s="40"/>
      <c r="W39" s="75">
        <f t="shared" si="0"/>
        <v>0</v>
      </c>
    </row>
    <row r="40" spans="2:23" ht="19.5" x14ac:dyDescent="0.3">
      <c r="B40" s="102"/>
      <c r="C40" s="99"/>
      <c r="D40" s="96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32">
        <v>0.2</v>
      </c>
      <c r="Q40" s="32">
        <v>0.2</v>
      </c>
      <c r="R40" s="32">
        <v>0.2</v>
      </c>
      <c r="S40" s="32">
        <v>0.2</v>
      </c>
      <c r="T40" s="32">
        <v>0.2</v>
      </c>
      <c r="U40" s="84"/>
      <c r="V40" s="84"/>
      <c r="W40" s="75">
        <f t="shared" si="0"/>
        <v>1</v>
      </c>
    </row>
    <row r="41" spans="2:23" ht="19.5" x14ac:dyDescent="0.3">
      <c r="B41" s="103"/>
      <c r="C41" s="100"/>
      <c r="D41" s="97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33">
        <f>P40*$D$39</f>
        <v>190813.71799999999</v>
      </c>
      <c r="Q41" s="33">
        <f t="shared" ref="Q41:T41" si="9">Q40*$D$39</f>
        <v>190813.71799999999</v>
      </c>
      <c r="R41" s="33">
        <f t="shared" si="9"/>
        <v>190813.71799999999</v>
      </c>
      <c r="S41" s="33">
        <f t="shared" si="9"/>
        <v>190813.71799999999</v>
      </c>
      <c r="T41" s="33">
        <f t="shared" si="9"/>
        <v>190813.71799999999</v>
      </c>
      <c r="U41" s="85"/>
      <c r="V41" s="85"/>
      <c r="W41" s="75">
        <f t="shared" si="0"/>
        <v>954068.59</v>
      </c>
    </row>
    <row r="42" spans="2:23" ht="7.5" customHeight="1" x14ac:dyDescent="0.3">
      <c r="B42" s="92">
        <v>12</v>
      </c>
      <c r="C42" s="89" t="s">
        <v>15</v>
      </c>
      <c r="D42" s="86">
        <v>368044.78</v>
      </c>
      <c r="E42" s="40"/>
      <c r="F42" s="40"/>
      <c r="G42" s="40"/>
      <c r="H42" s="40"/>
      <c r="I42" s="40"/>
      <c r="J42" s="40"/>
      <c r="K42" s="40"/>
      <c r="L42" s="40"/>
      <c r="M42" s="34"/>
      <c r="N42" s="34"/>
      <c r="O42" s="34"/>
      <c r="P42" s="34"/>
      <c r="Q42" s="34"/>
      <c r="R42" s="40"/>
      <c r="S42" s="40"/>
      <c r="T42" s="40"/>
      <c r="U42" s="40"/>
      <c r="V42" s="40"/>
      <c r="W42" s="75">
        <f t="shared" si="0"/>
        <v>0</v>
      </c>
    </row>
    <row r="43" spans="2:23" ht="19.5" x14ac:dyDescent="0.3">
      <c r="B43" s="93"/>
      <c r="C43" s="90"/>
      <c r="D43" s="87"/>
      <c r="E43" s="78"/>
      <c r="F43" s="78"/>
      <c r="G43" s="78"/>
      <c r="H43" s="78"/>
      <c r="I43" s="78"/>
      <c r="J43" s="78"/>
      <c r="K43" s="78"/>
      <c r="L43" s="78"/>
      <c r="M43" s="37">
        <v>0.2</v>
      </c>
      <c r="N43" s="37">
        <v>0.2</v>
      </c>
      <c r="O43" s="37">
        <v>0.2</v>
      </c>
      <c r="P43" s="37">
        <v>0.2</v>
      </c>
      <c r="Q43" s="37">
        <v>0.2</v>
      </c>
      <c r="R43" s="78"/>
      <c r="S43" s="78"/>
      <c r="T43" s="78"/>
      <c r="U43" s="78"/>
      <c r="V43" s="78"/>
      <c r="W43" s="75">
        <f t="shared" si="0"/>
        <v>1</v>
      </c>
    </row>
    <row r="44" spans="2:23" ht="19.5" x14ac:dyDescent="0.3">
      <c r="B44" s="94"/>
      <c r="C44" s="91"/>
      <c r="D44" s="88"/>
      <c r="E44" s="79"/>
      <c r="F44" s="79"/>
      <c r="G44" s="79"/>
      <c r="H44" s="79"/>
      <c r="I44" s="79"/>
      <c r="J44" s="79"/>
      <c r="K44" s="79"/>
      <c r="L44" s="79"/>
      <c r="M44" s="39">
        <f>M43*$D$42</f>
        <v>73608.956000000006</v>
      </c>
      <c r="N44" s="39">
        <f t="shared" ref="N44:Q44" si="10">N43*$D$42</f>
        <v>73608.956000000006</v>
      </c>
      <c r="O44" s="39">
        <f t="shared" si="10"/>
        <v>73608.956000000006</v>
      </c>
      <c r="P44" s="39">
        <f t="shared" si="10"/>
        <v>73608.956000000006</v>
      </c>
      <c r="Q44" s="39">
        <f t="shared" si="10"/>
        <v>73608.956000000006</v>
      </c>
      <c r="R44" s="79"/>
      <c r="S44" s="79"/>
      <c r="T44" s="79"/>
      <c r="U44" s="79"/>
      <c r="V44" s="79"/>
      <c r="W44" s="75">
        <f t="shared" si="0"/>
        <v>368044.78</v>
      </c>
    </row>
    <row r="45" spans="2:23" ht="7.5" customHeight="1" x14ac:dyDescent="0.3">
      <c r="B45" s="101">
        <v>13</v>
      </c>
      <c r="C45" s="98" t="s">
        <v>17</v>
      </c>
      <c r="D45" s="95">
        <v>295571.96999999997</v>
      </c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34"/>
      <c r="S45" s="34"/>
      <c r="T45" s="34"/>
      <c r="U45" s="40"/>
      <c r="V45" s="40"/>
      <c r="W45" s="75">
        <f t="shared" si="0"/>
        <v>0</v>
      </c>
    </row>
    <row r="46" spans="2:23" ht="19.5" x14ac:dyDescent="0.3">
      <c r="B46" s="102"/>
      <c r="C46" s="99"/>
      <c r="D46" s="96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32">
        <v>0.4</v>
      </c>
      <c r="S46" s="32">
        <v>0.3</v>
      </c>
      <c r="T46" s="32">
        <v>0.3</v>
      </c>
      <c r="U46" s="84"/>
      <c r="V46" s="84"/>
      <c r="W46" s="75">
        <f t="shared" si="0"/>
        <v>1</v>
      </c>
    </row>
    <row r="47" spans="2:23" ht="19.5" x14ac:dyDescent="0.3">
      <c r="B47" s="103"/>
      <c r="C47" s="100"/>
      <c r="D47" s="97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33">
        <f>R46*$D$45</f>
        <v>118228.788</v>
      </c>
      <c r="S47" s="33">
        <f t="shared" ref="S47:T47" si="11">S46*$D$45</f>
        <v>88671.590999999986</v>
      </c>
      <c r="T47" s="33">
        <f t="shared" si="11"/>
        <v>88671.590999999986</v>
      </c>
      <c r="U47" s="85"/>
      <c r="V47" s="85"/>
      <c r="W47" s="75">
        <f t="shared" si="0"/>
        <v>295571.96999999997</v>
      </c>
    </row>
    <row r="48" spans="2:23" ht="7.5" customHeight="1" x14ac:dyDescent="0.3">
      <c r="B48" s="92">
        <v>14</v>
      </c>
      <c r="C48" s="89" t="s">
        <v>27</v>
      </c>
      <c r="D48" s="86">
        <v>138277.21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34"/>
      <c r="V48" s="34"/>
      <c r="W48" s="75">
        <f t="shared" si="0"/>
        <v>0</v>
      </c>
    </row>
    <row r="49" spans="2:23" ht="19.5" x14ac:dyDescent="0.3">
      <c r="B49" s="93"/>
      <c r="C49" s="90"/>
      <c r="D49" s="87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37">
        <v>0.5</v>
      </c>
      <c r="V49" s="37">
        <v>0.5</v>
      </c>
      <c r="W49" s="75">
        <f t="shared" si="0"/>
        <v>1</v>
      </c>
    </row>
    <row r="50" spans="2:23" ht="19.5" x14ac:dyDescent="0.3">
      <c r="B50" s="94"/>
      <c r="C50" s="90"/>
      <c r="D50" s="87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38">
        <f>U49*$D$48</f>
        <v>69138.604999999996</v>
      </c>
      <c r="V50" s="38">
        <f>V49*$D$48</f>
        <v>69138.604999999996</v>
      </c>
      <c r="W50" s="75">
        <f t="shared" si="0"/>
        <v>138277.21</v>
      </c>
    </row>
    <row r="51" spans="2:23" ht="7.5" customHeight="1" x14ac:dyDescent="0.3">
      <c r="B51" s="101">
        <v>15</v>
      </c>
      <c r="C51" s="98" t="s">
        <v>23</v>
      </c>
      <c r="D51" s="95">
        <v>18774.14</v>
      </c>
      <c r="E51" s="40"/>
      <c r="F51" s="40"/>
      <c r="G51" s="40"/>
      <c r="H51" s="40"/>
      <c r="I51" s="40"/>
      <c r="J51" s="40"/>
      <c r="K51" s="34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75">
        <f>SUM(J51:V51)</f>
        <v>0</v>
      </c>
    </row>
    <row r="52" spans="2:23" ht="19.5" x14ac:dyDescent="0.3">
      <c r="B52" s="102"/>
      <c r="C52" s="99"/>
      <c r="D52" s="96"/>
      <c r="E52" s="84"/>
      <c r="F52" s="84"/>
      <c r="G52" s="84"/>
      <c r="H52" s="84"/>
      <c r="I52" s="84"/>
      <c r="J52" s="84"/>
      <c r="K52" s="32">
        <v>1</v>
      </c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75">
        <f>SUM(J52:V52)</f>
        <v>1</v>
      </c>
    </row>
    <row r="53" spans="2:23" ht="19.5" x14ac:dyDescent="0.3">
      <c r="B53" s="103"/>
      <c r="C53" s="100"/>
      <c r="D53" s="97"/>
      <c r="E53" s="85"/>
      <c r="F53" s="85"/>
      <c r="G53" s="85"/>
      <c r="H53" s="85"/>
      <c r="I53" s="85"/>
      <c r="J53" s="85"/>
      <c r="K53" s="33">
        <f>D51</f>
        <v>18774.14</v>
      </c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75">
        <f>SUM(J53:V53)</f>
        <v>18774.14</v>
      </c>
    </row>
    <row r="54" spans="2:23" ht="7.5" customHeight="1" x14ac:dyDescent="0.3">
      <c r="B54" s="92">
        <v>16</v>
      </c>
      <c r="C54" s="89" t="s">
        <v>30</v>
      </c>
      <c r="D54" s="86">
        <f>58586.8+37339.21</f>
        <v>95926.010000000009</v>
      </c>
      <c r="E54" s="40"/>
      <c r="F54" s="40"/>
      <c r="G54" s="40"/>
      <c r="H54" s="40"/>
      <c r="I54" s="40"/>
      <c r="J54" s="40"/>
      <c r="K54" s="40"/>
      <c r="L54" s="34"/>
      <c r="M54" s="34"/>
      <c r="N54" s="150"/>
      <c r="O54" s="40"/>
      <c r="P54" s="40"/>
      <c r="Q54" s="40"/>
      <c r="R54" s="40"/>
      <c r="S54" s="40"/>
      <c r="T54" s="40"/>
      <c r="U54" s="40"/>
      <c r="V54" s="40"/>
      <c r="W54" s="75">
        <f>SUM(J54:V54)</f>
        <v>0</v>
      </c>
    </row>
    <row r="55" spans="2:23" ht="19.5" x14ac:dyDescent="0.3">
      <c r="B55" s="93"/>
      <c r="C55" s="90"/>
      <c r="D55" s="87"/>
      <c r="E55" s="78"/>
      <c r="F55" s="78"/>
      <c r="G55" s="78"/>
      <c r="H55" s="78"/>
      <c r="I55" s="78"/>
      <c r="J55" s="78"/>
      <c r="K55" s="78"/>
      <c r="L55" s="37">
        <v>0.2</v>
      </c>
      <c r="M55" s="37">
        <v>0.4</v>
      </c>
      <c r="N55" s="37">
        <v>0.4</v>
      </c>
      <c r="O55" s="78"/>
      <c r="P55" s="78"/>
      <c r="Q55" s="78"/>
      <c r="R55" s="78"/>
      <c r="S55" s="78"/>
      <c r="T55" s="78"/>
      <c r="U55" s="78"/>
      <c r="V55" s="78"/>
      <c r="W55" s="75">
        <f>SUM(J55:V55)</f>
        <v>1</v>
      </c>
    </row>
    <row r="56" spans="2:23" ht="19.5" x14ac:dyDescent="0.3">
      <c r="B56" s="94"/>
      <c r="C56" s="91"/>
      <c r="D56" s="88"/>
      <c r="E56" s="79"/>
      <c r="F56" s="79"/>
      <c r="G56" s="79"/>
      <c r="H56" s="79"/>
      <c r="I56" s="79"/>
      <c r="J56" s="79"/>
      <c r="K56" s="79"/>
      <c r="L56" s="39">
        <f>L55*$D$54</f>
        <v>19185.202000000001</v>
      </c>
      <c r="M56" s="39">
        <f>M55*$D$54</f>
        <v>38370.404000000002</v>
      </c>
      <c r="N56" s="39">
        <f>N55*$D$54</f>
        <v>38370.404000000002</v>
      </c>
      <c r="O56" s="79"/>
      <c r="P56" s="79"/>
      <c r="Q56" s="79"/>
      <c r="R56" s="79"/>
      <c r="S56" s="79"/>
      <c r="T56" s="79"/>
      <c r="U56" s="79"/>
      <c r="V56" s="79"/>
      <c r="W56" s="75">
        <f>SUM(J56:V56)</f>
        <v>95926.010000000009</v>
      </c>
    </row>
    <row r="57" spans="2:23" ht="7.5" customHeight="1" x14ac:dyDescent="0.3">
      <c r="B57" s="101">
        <v>17</v>
      </c>
      <c r="C57" s="98" t="s">
        <v>31</v>
      </c>
      <c r="D57" s="95">
        <f>451637.88+56152.8</f>
        <v>507790.68</v>
      </c>
      <c r="E57" s="40"/>
      <c r="F57" s="40"/>
      <c r="G57" s="40"/>
      <c r="H57" s="40"/>
      <c r="I57" s="40"/>
      <c r="J57" s="40"/>
      <c r="K57" s="40"/>
      <c r="L57" s="45"/>
      <c r="M57" s="34"/>
      <c r="N57" s="34"/>
      <c r="O57" s="34"/>
      <c r="P57" s="46"/>
      <c r="Q57" s="34"/>
      <c r="R57" s="45"/>
      <c r="S57" s="45"/>
      <c r="T57" s="45"/>
      <c r="U57" s="45"/>
      <c r="V57" s="45"/>
      <c r="W57" s="75">
        <f>SUM(J57:V57)</f>
        <v>0</v>
      </c>
    </row>
    <row r="58" spans="2:23" ht="19.5" x14ac:dyDescent="0.3">
      <c r="B58" s="102"/>
      <c r="C58" s="99"/>
      <c r="D58" s="96"/>
      <c r="E58" s="84"/>
      <c r="F58" s="84"/>
      <c r="G58" s="84"/>
      <c r="H58" s="84"/>
      <c r="I58" s="84"/>
      <c r="J58" s="84"/>
      <c r="K58" s="84"/>
      <c r="L58" s="84"/>
      <c r="M58" s="32">
        <v>0.25</v>
      </c>
      <c r="N58" s="32">
        <v>0.25</v>
      </c>
      <c r="O58" s="32">
        <v>0.25</v>
      </c>
      <c r="P58" s="84"/>
      <c r="Q58" s="32">
        <v>0.25</v>
      </c>
      <c r="R58" s="84"/>
      <c r="S58" s="84"/>
      <c r="T58" s="84"/>
      <c r="U58" s="84"/>
      <c r="V58" s="84"/>
      <c r="W58" s="75">
        <f>SUM(J58:V58)</f>
        <v>1</v>
      </c>
    </row>
    <row r="59" spans="2:23" ht="19.5" x14ac:dyDescent="0.3">
      <c r="B59" s="103"/>
      <c r="C59" s="100"/>
      <c r="D59" s="97"/>
      <c r="E59" s="85"/>
      <c r="F59" s="85"/>
      <c r="G59" s="85"/>
      <c r="H59" s="85"/>
      <c r="I59" s="85"/>
      <c r="J59" s="85"/>
      <c r="K59" s="85"/>
      <c r="L59" s="85"/>
      <c r="M59" s="33">
        <f>M58*$D$57</f>
        <v>126947.67</v>
      </c>
      <c r="N59" s="33">
        <f>N58*$D$57</f>
        <v>126947.67</v>
      </c>
      <c r="O59" s="33">
        <f>O58*$D$57</f>
        <v>126947.67</v>
      </c>
      <c r="P59" s="85"/>
      <c r="Q59" s="33">
        <f>Q58*$D$57</f>
        <v>126947.67</v>
      </c>
      <c r="R59" s="85"/>
      <c r="S59" s="85"/>
      <c r="T59" s="85"/>
      <c r="U59" s="85"/>
      <c r="V59" s="85"/>
      <c r="W59" s="75">
        <f>SUM(J59:V59)</f>
        <v>507790.68</v>
      </c>
    </row>
    <row r="60" spans="2:23" ht="8.25" customHeight="1" x14ac:dyDescent="0.3">
      <c r="B60" s="92">
        <v>18</v>
      </c>
      <c r="C60" s="89" t="s">
        <v>35</v>
      </c>
      <c r="D60" s="86">
        <f>219539.89+34344.34</f>
        <v>253884.23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5"/>
      <c r="P60" s="40"/>
      <c r="Q60" s="45"/>
      <c r="R60" s="34"/>
      <c r="S60" s="34"/>
      <c r="T60" s="34"/>
      <c r="U60" s="40"/>
      <c r="V60" s="40"/>
      <c r="W60" s="75">
        <f>SUM(J60:V60)</f>
        <v>0</v>
      </c>
    </row>
    <row r="61" spans="2:23" ht="19.5" x14ac:dyDescent="0.3">
      <c r="B61" s="93"/>
      <c r="C61" s="90"/>
      <c r="D61" s="87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37">
        <v>0.2</v>
      </c>
      <c r="S61" s="37">
        <v>0.4</v>
      </c>
      <c r="T61" s="37">
        <v>0.4</v>
      </c>
      <c r="U61" s="78"/>
      <c r="V61" s="78"/>
      <c r="W61" s="75">
        <f>SUM(J61:V61)</f>
        <v>1</v>
      </c>
    </row>
    <row r="62" spans="2:23" ht="19.5" x14ac:dyDescent="0.3">
      <c r="B62" s="94"/>
      <c r="C62" s="91"/>
      <c r="D62" s="88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39">
        <f>R61*$D$60</f>
        <v>50776.846000000005</v>
      </c>
      <c r="S62" s="39">
        <f t="shared" ref="S62:T62" si="12">S61*$D$60</f>
        <v>101553.69200000001</v>
      </c>
      <c r="T62" s="39">
        <f t="shared" si="12"/>
        <v>101553.69200000001</v>
      </c>
      <c r="U62" s="79"/>
      <c r="V62" s="79"/>
      <c r="W62" s="75">
        <f>SUM(J62:V62)</f>
        <v>253884.23</v>
      </c>
    </row>
    <row r="63" spans="2:23" ht="8.25" customHeight="1" x14ac:dyDescent="0.3">
      <c r="B63" s="101">
        <v>19</v>
      </c>
      <c r="C63" s="98" t="s">
        <v>24</v>
      </c>
      <c r="D63" s="95">
        <v>10071.459999999999</v>
      </c>
      <c r="E63" s="40"/>
      <c r="F63" s="40"/>
      <c r="G63" s="40"/>
      <c r="H63" s="40"/>
      <c r="I63" s="40"/>
      <c r="J63" s="40"/>
      <c r="K63" s="40"/>
      <c r="L63" s="45"/>
      <c r="M63" s="34"/>
      <c r="N63" s="40"/>
      <c r="O63" s="40"/>
      <c r="P63" s="40"/>
      <c r="Q63" s="40"/>
      <c r="R63" s="40"/>
      <c r="S63" s="40"/>
      <c r="T63" s="40"/>
      <c r="U63" s="40"/>
      <c r="V63" s="40"/>
      <c r="W63" s="75">
        <f>SUM(J63:V63)</f>
        <v>0</v>
      </c>
    </row>
    <row r="64" spans="2:23" ht="19.5" x14ac:dyDescent="0.3">
      <c r="B64" s="102"/>
      <c r="C64" s="99"/>
      <c r="D64" s="96"/>
      <c r="E64" s="84"/>
      <c r="F64" s="84"/>
      <c r="G64" s="84"/>
      <c r="H64" s="84"/>
      <c r="I64" s="84"/>
      <c r="J64" s="84"/>
      <c r="K64" s="84"/>
      <c r="L64" s="84"/>
      <c r="M64" s="32">
        <v>1</v>
      </c>
      <c r="N64" s="84"/>
      <c r="O64" s="84"/>
      <c r="P64" s="84"/>
      <c r="Q64" s="84"/>
      <c r="R64" s="84"/>
      <c r="S64" s="84"/>
      <c r="T64" s="84"/>
      <c r="U64" s="84"/>
      <c r="V64" s="84"/>
      <c r="W64" s="75">
        <f>SUM(J64:V64)</f>
        <v>1</v>
      </c>
    </row>
    <row r="65" spans="2:23" ht="19.5" x14ac:dyDescent="0.3">
      <c r="B65" s="103"/>
      <c r="C65" s="100"/>
      <c r="D65" s="97"/>
      <c r="E65" s="85"/>
      <c r="F65" s="85"/>
      <c r="G65" s="85"/>
      <c r="H65" s="85"/>
      <c r="I65" s="85"/>
      <c r="J65" s="85"/>
      <c r="K65" s="85"/>
      <c r="L65" s="85"/>
      <c r="M65" s="33">
        <f>D63</f>
        <v>10071.459999999999</v>
      </c>
      <c r="N65" s="85"/>
      <c r="O65" s="85"/>
      <c r="P65" s="85"/>
      <c r="Q65" s="85"/>
      <c r="R65" s="85"/>
      <c r="S65" s="85"/>
      <c r="T65" s="85"/>
      <c r="U65" s="85"/>
      <c r="V65" s="85"/>
      <c r="W65" s="75">
        <f>SUM(J65:V65)</f>
        <v>10071.459999999999</v>
      </c>
    </row>
    <row r="66" spans="2:23" ht="7.5" customHeight="1" x14ac:dyDescent="0.3">
      <c r="B66" s="92">
        <v>20</v>
      </c>
      <c r="C66" s="89" t="s">
        <v>25</v>
      </c>
      <c r="D66" s="86">
        <v>94856.85</v>
      </c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34"/>
      <c r="R66" s="40"/>
      <c r="S66" s="40"/>
      <c r="T66" s="40"/>
      <c r="U66" s="40"/>
      <c r="V66" s="40"/>
      <c r="W66" s="75">
        <f>SUM(J66:V66)</f>
        <v>0</v>
      </c>
    </row>
    <row r="67" spans="2:23" ht="19.5" x14ac:dyDescent="0.3">
      <c r="B67" s="93"/>
      <c r="C67" s="90"/>
      <c r="D67" s="87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37">
        <v>1</v>
      </c>
      <c r="R67" s="78"/>
      <c r="S67" s="78"/>
      <c r="T67" s="78"/>
      <c r="U67" s="78"/>
      <c r="V67" s="78"/>
      <c r="W67" s="75">
        <f>SUM(J67:V67)</f>
        <v>1</v>
      </c>
    </row>
    <row r="68" spans="2:23" ht="19.5" x14ac:dyDescent="0.3">
      <c r="B68" s="94"/>
      <c r="C68" s="91"/>
      <c r="D68" s="88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39">
        <v>94856.85</v>
      </c>
      <c r="R68" s="79"/>
      <c r="S68" s="79"/>
      <c r="T68" s="79"/>
      <c r="U68" s="79"/>
      <c r="V68" s="79"/>
      <c r="W68" s="75">
        <f>SUM(J68:V68)</f>
        <v>94856.85</v>
      </c>
    </row>
    <row r="69" spans="2:23" ht="7.5" customHeight="1" x14ac:dyDescent="0.3">
      <c r="B69" s="101">
        <v>21</v>
      </c>
      <c r="C69" s="98" t="s">
        <v>26</v>
      </c>
      <c r="D69" s="95">
        <v>222019.08</v>
      </c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34"/>
      <c r="S69" s="34"/>
      <c r="T69" s="34"/>
      <c r="U69" s="40"/>
      <c r="V69" s="40"/>
      <c r="W69" s="75">
        <f>SUM(J69:V69)</f>
        <v>0</v>
      </c>
    </row>
    <row r="70" spans="2:23" ht="19.5" x14ac:dyDescent="0.3">
      <c r="B70" s="102"/>
      <c r="C70" s="99"/>
      <c r="D70" s="96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32">
        <v>0.2</v>
      </c>
      <c r="S70" s="32">
        <v>0.2</v>
      </c>
      <c r="T70" s="32">
        <v>0.6</v>
      </c>
      <c r="U70" s="84"/>
      <c r="V70" s="84"/>
      <c r="W70" s="75">
        <f>SUM(J70:V70)</f>
        <v>1</v>
      </c>
    </row>
    <row r="71" spans="2:23" ht="19.5" x14ac:dyDescent="0.3">
      <c r="B71" s="103"/>
      <c r="C71" s="100"/>
      <c r="D71" s="97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33">
        <f>R70*$D$69</f>
        <v>44403.815999999999</v>
      </c>
      <c r="S71" s="33">
        <f t="shared" ref="S71:T71" si="13">S70*$D$69</f>
        <v>44403.815999999999</v>
      </c>
      <c r="T71" s="33">
        <f t="shared" si="13"/>
        <v>133211.44799999997</v>
      </c>
      <c r="U71" s="85"/>
      <c r="V71" s="85"/>
      <c r="W71" s="75">
        <f>SUM(J71:V71)</f>
        <v>222019.07999999996</v>
      </c>
    </row>
    <row r="72" spans="2:23" ht="7.5" customHeight="1" x14ac:dyDescent="0.3">
      <c r="B72" s="92">
        <v>22</v>
      </c>
      <c r="C72" s="89" t="s">
        <v>34</v>
      </c>
      <c r="D72" s="86">
        <f>36571.16+40718.54</f>
        <v>77289.700000000012</v>
      </c>
      <c r="E72" s="40"/>
      <c r="F72" s="40"/>
      <c r="G72" s="40"/>
      <c r="H72" s="40"/>
      <c r="I72" s="40"/>
      <c r="J72" s="40"/>
      <c r="K72" s="40"/>
      <c r="L72" s="40"/>
      <c r="M72" s="34"/>
      <c r="N72" s="34"/>
      <c r="O72" s="34"/>
      <c r="P72" s="40"/>
      <c r="Q72" s="40"/>
      <c r="R72" s="40"/>
      <c r="S72" s="40"/>
      <c r="T72" s="40"/>
      <c r="U72" s="40"/>
      <c r="V72" s="40"/>
      <c r="W72" s="75">
        <f>SUM(J72:V72)</f>
        <v>0</v>
      </c>
    </row>
    <row r="73" spans="2:23" ht="19.5" x14ac:dyDescent="0.3">
      <c r="B73" s="93"/>
      <c r="C73" s="90"/>
      <c r="D73" s="87"/>
      <c r="E73" s="78"/>
      <c r="F73" s="78"/>
      <c r="G73" s="78"/>
      <c r="H73" s="78"/>
      <c r="I73" s="78"/>
      <c r="J73" s="78"/>
      <c r="K73" s="78"/>
      <c r="L73" s="78"/>
      <c r="M73" s="37">
        <v>0.4</v>
      </c>
      <c r="N73" s="37">
        <v>0.4</v>
      </c>
      <c r="O73" s="37">
        <v>0.2</v>
      </c>
      <c r="P73" s="78"/>
      <c r="Q73" s="78"/>
      <c r="R73" s="78"/>
      <c r="S73" s="78"/>
      <c r="T73" s="78"/>
      <c r="U73" s="78"/>
      <c r="V73" s="78"/>
      <c r="W73" s="75">
        <f>SUM(J73:V73)</f>
        <v>1</v>
      </c>
    </row>
    <row r="74" spans="2:23" ht="19.5" x14ac:dyDescent="0.3">
      <c r="B74" s="94"/>
      <c r="C74" s="91"/>
      <c r="D74" s="88"/>
      <c r="E74" s="79"/>
      <c r="F74" s="79"/>
      <c r="G74" s="79"/>
      <c r="H74" s="79"/>
      <c r="I74" s="79"/>
      <c r="J74" s="79"/>
      <c r="K74" s="79"/>
      <c r="L74" s="79"/>
      <c r="M74" s="39">
        <f>M73*$D$72</f>
        <v>30915.880000000005</v>
      </c>
      <c r="N74" s="39">
        <f>N73*$D$72</f>
        <v>30915.880000000005</v>
      </c>
      <c r="O74" s="39">
        <f>O73*$D$72</f>
        <v>15457.940000000002</v>
      </c>
      <c r="P74" s="79"/>
      <c r="Q74" s="79"/>
      <c r="R74" s="79"/>
      <c r="S74" s="79"/>
      <c r="T74" s="79"/>
      <c r="U74" s="79"/>
      <c r="V74" s="79"/>
      <c r="W74" s="75">
        <f>SUM(J74:V74)</f>
        <v>77289.700000000012</v>
      </c>
    </row>
    <row r="75" spans="2:23" ht="7.5" customHeight="1" x14ac:dyDescent="0.3">
      <c r="B75" s="101">
        <v>23</v>
      </c>
      <c r="C75" s="98" t="s">
        <v>28</v>
      </c>
      <c r="D75" s="95">
        <v>32476.01</v>
      </c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34"/>
      <c r="V75" s="34"/>
      <c r="W75" s="75">
        <f>SUM(J75:V75)</f>
        <v>0</v>
      </c>
    </row>
    <row r="76" spans="2:23" ht="19.5" x14ac:dyDescent="0.3">
      <c r="B76" s="102"/>
      <c r="C76" s="99"/>
      <c r="D76" s="96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32">
        <v>0.5</v>
      </c>
      <c r="V76" s="32">
        <v>0.5</v>
      </c>
      <c r="W76" s="75">
        <f>SUM(J76:V76)</f>
        <v>1</v>
      </c>
    </row>
    <row r="77" spans="2:23" ht="19.5" x14ac:dyDescent="0.3">
      <c r="B77" s="103"/>
      <c r="C77" s="100"/>
      <c r="D77" s="97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33">
        <f>U76*$D$75</f>
        <v>16238.004999999999</v>
      </c>
      <c r="V77" s="33">
        <f>V76*$D$75</f>
        <v>16238.004999999999</v>
      </c>
      <c r="W77" s="75">
        <f>SUM(J77:V77)</f>
        <v>32476.01</v>
      </c>
    </row>
    <row r="78" spans="2:23" ht="7.5" customHeight="1" x14ac:dyDescent="0.3">
      <c r="B78" s="92">
        <v>24</v>
      </c>
      <c r="C78" s="89" t="s">
        <v>29</v>
      </c>
      <c r="D78" s="86">
        <v>14539.29</v>
      </c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34"/>
      <c r="T78" s="34"/>
      <c r="U78" s="40"/>
      <c r="V78" s="40"/>
      <c r="W78" s="75">
        <f>SUM(J78:V78)</f>
        <v>0</v>
      </c>
    </row>
    <row r="79" spans="2:23" ht="19.5" x14ac:dyDescent="0.3">
      <c r="B79" s="93"/>
      <c r="C79" s="90"/>
      <c r="D79" s="87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78"/>
      <c r="S79" s="37">
        <v>0.5</v>
      </c>
      <c r="T79" s="37">
        <v>0.5</v>
      </c>
      <c r="U79" s="78"/>
      <c r="V79" s="78"/>
      <c r="W79" s="75">
        <f>SUM(J79:V79)</f>
        <v>1</v>
      </c>
    </row>
    <row r="80" spans="2:23" ht="19.5" x14ac:dyDescent="0.3">
      <c r="B80" s="94"/>
      <c r="C80" s="91"/>
      <c r="D80" s="88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39">
        <f>S79*$D$78</f>
        <v>7269.6450000000004</v>
      </c>
      <c r="T80" s="39">
        <f>T79*$D$78</f>
        <v>7269.6450000000004</v>
      </c>
      <c r="U80" s="79"/>
      <c r="V80" s="79"/>
      <c r="W80" s="75">
        <f>SUM(J80:V80)</f>
        <v>14539.29</v>
      </c>
    </row>
    <row r="81" spans="2:23" ht="6.75" customHeight="1" x14ac:dyDescent="0.3">
      <c r="B81" s="101">
        <v>25</v>
      </c>
      <c r="C81" s="98" t="s">
        <v>32</v>
      </c>
      <c r="D81" s="95">
        <v>140802.38</v>
      </c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34"/>
      <c r="R81" s="34"/>
      <c r="S81" s="40"/>
      <c r="T81" s="40"/>
      <c r="U81" s="40"/>
      <c r="V81" s="40"/>
      <c r="W81" s="75">
        <f>SUM(J81:V81)</f>
        <v>0</v>
      </c>
    </row>
    <row r="82" spans="2:23" ht="19.5" x14ac:dyDescent="0.3">
      <c r="B82" s="102"/>
      <c r="C82" s="99"/>
      <c r="D82" s="96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32">
        <v>0.5</v>
      </c>
      <c r="R82" s="32">
        <v>0.5</v>
      </c>
      <c r="S82" s="84"/>
      <c r="T82" s="84"/>
      <c r="U82" s="84"/>
      <c r="V82" s="84"/>
      <c r="W82" s="75">
        <f>SUM(J82:V82)</f>
        <v>1</v>
      </c>
    </row>
    <row r="83" spans="2:23" ht="19.5" x14ac:dyDescent="0.3">
      <c r="B83" s="103"/>
      <c r="C83" s="100"/>
      <c r="D83" s="97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33">
        <f>Q82*$D$81</f>
        <v>70401.19</v>
      </c>
      <c r="R83" s="33">
        <f>R82*$D$81</f>
        <v>70401.19</v>
      </c>
      <c r="S83" s="85"/>
      <c r="T83" s="85"/>
      <c r="U83" s="85"/>
      <c r="V83" s="85"/>
      <c r="W83" s="75">
        <f>SUM(J83:V83)</f>
        <v>140802.38</v>
      </c>
    </row>
    <row r="84" spans="2:23" ht="6.75" customHeight="1" x14ac:dyDescent="0.3">
      <c r="B84" s="92">
        <v>26</v>
      </c>
      <c r="C84" s="89" t="s">
        <v>33</v>
      </c>
      <c r="D84" s="86">
        <f>54814.45+43717.66</f>
        <v>98532.11</v>
      </c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5"/>
      <c r="R84" s="40"/>
      <c r="S84" s="34"/>
      <c r="T84" s="34"/>
      <c r="U84" s="40"/>
      <c r="V84" s="40"/>
      <c r="W84" s="75">
        <f>SUM(J84:V84)</f>
        <v>0</v>
      </c>
    </row>
    <row r="85" spans="2:23" ht="19.5" x14ac:dyDescent="0.3">
      <c r="B85" s="93"/>
      <c r="C85" s="90"/>
      <c r="D85" s="87"/>
      <c r="E85" s="78"/>
      <c r="F85" s="78"/>
      <c r="G85" s="78"/>
      <c r="H85" s="78"/>
      <c r="I85" s="78"/>
      <c r="J85" s="78"/>
      <c r="K85" s="78"/>
      <c r="L85" s="78"/>
      <c r="M85" s="78"/>
      <c r="N85" s="78"/>
      <c r="O85" s="78"/>
      <c r="P85" s="78"/>
      <c r="Q85" s="78"/>
      <c r="R85" s="78"/>
      <c r="S85" s="37">
        <v>0.5</v>
      </c>
      <c r="T85" s="37">
        <v>0.5</v>
      </c>
      <c r="U85" s="78"/>
      <c r="V85" s="78"/>
      <c r="W85" s="75">
        <f>SUM(J85:V85)</f>
        <v>1</v>
      </c>
    </row>
    <row r="86" spans="2:23" ht="19.5" x14ac:dyDescent="0.3">
      <c r="B86" s="94"/>
      <c r="C86" s="91"/>
      <c r="D86" s="8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38">
        <f>S85*$D$84</f>
        <v>49266.055</v>
      </c>
      <c r="T86" s="38">
        <f>T85*$D$84</f>
        <v>49266.055</v>
      </c>
      <c r="U86" s="78"/>
      <c r="V86" s="78"/>
      <c r="W86" s="75">
        <f>SUM(J86:V86)</f>
        <v>98532.11</v>
      </c>
    </row>
    <row r="87" spans="2:23" ht="7.5" customHeight="1" x14ac:dyDescent="0.3">
      <c r="B87" s="101">
        <v>27</v>
      </c>
      <c r="C87" s="98" t="s">
        <v>49</v>
      </c>
      <c r="D87" s="95">
        <v>1039198.29</v>
      </c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75">
        <f t="shared" ref="W87:W88" si="14">SUM(E87:V87)</f>
        <v>0</v>
      </c>
    </row>
    <row r="88" spans="2:23" ht="19.5" x14ac:dyDescent="0.3">
      <c r="B88" s="102"/>
      <c r="C88" s="99"/>
      <c r="D88" s="96"/>
      <c r="E88" s="65">
        <f>E89/D87</f>
        <v>5.3550800203876391E-2</v>
      </c>
      <c r="F88" s="65">
        <f>F89/$D$87</f>
        <v>5.3550800203876391E-2</v>
      </c>
      <c r="G88" s="65">
        <f t="shared" ref="G88:V88" si="15">G89/$D$87</f>
        <v>5.3550800203876391E-2</v>
      </c>
      <c r="H88" s="65">
        <f t="shared" si="15"/>
        <v>5.3550800203876391E-2</v>
      </c>
      <c r="I88" s="65">
        <f t="shared" si="15"/>
        <v>5.3550800203876391E-2</v>
      </c>
      <c r="J88" s="65">
        <f t="shared" si="15"/>
        <v>5.3550800203876391E-2</v>
      </c>
      <c r="K88" s="65">
        <f t="shared" si="15"/>
        <v>5.3550800203876391E-2</v>
      </c>
      <c r="L88" s="65">
        <f t="shared" si="15"/>
        <v>5.3550800203876391E-2</v>
      </c>
      <c r="M88" s="65">
        <f t="shared" si="15"/>
        <v>5.3550800203876391E-2</v>
      </c>
      <c r="N88" s="65">
        <f t="shared" si="15"/>
        <v>5.3550809826678987E-2</v>
      </c>
      <c r="O88" s="65">
        <f t="shared" si="15"/>
        <v>5.3550809826678987E-2</v>
      </c>
      <c r="P88" s="65">
        <f t="shared" si="15"/>
        <v>5.3550809826678987E-2</v>
      </c>
      <c r="Q88" s="65">
        <f t="shared" si="15"/>
        <v>5.3550809826678987E-2</v>
      </c>
      <c r="R88" s="65">
        <f t="shared" si="15"/>
        <v>5.3550809826678987E-2</v>
      </c>
      <c r="S88" s="65">
        <f t="shared" si="15"/>
        <v>5.3550809826678987E-2</v>
      </c>
      <c r="T88" s="65">
        <f t="shared" si="15"/>
        <v>5.3550809826678987E-2</v>
      </c>
      <c r="U88" s="65">
        <f t="shared" si="15"/>
        <v>5.3550809826678987E-2</v>
      </c>
      <c r="V88" s="65">
        <f t="shared" si="15"/>
        <v>8.9636319551680554E-2</v>
      </c>
      <c r="W88" s="75">
        <f t="shared" si="14"/>
        <v>1.0000000000000002</v>
      </c>
    </row>
    <row r="89" spans="2:23" ht="20.25" thickBot="1" x14ac:dyDescent="0.35">
      <c r="B89" s="103"/>
      <c r="C89" s="100"/>
      <c r="D89" s="97"/>
      <c r="E89" s="66">
        <f>55649.9</f>
        <v>55649.9</v>
      </c>
      <c r="F89" s="66">
        <v>55649.9</v>
      </c>
      <c r="G89" s="66">
        <v>55649.9</v>
      </c>
      <c r="H89" s="66">
        <v>55649.9</v>
      </c>
      <c r="I89" s="66">
        <v>55649.9</v>
      </c>
      <c r="J89" s="66">
        <v>55649.9</v>
      </c>
      <c r="K89" s="66">
        <v>55649.9</v>
      </c>
      <c r="L89" s="66">
        <v>55649.9</v>
      </c>
      <c r="M89" s="66">
        <v>55649.9</v>
      </c>
      <c r="N89" s="66">
        <v>55649.91</v>
      </c>
      <c r="O89" s="66">
        <v>55649.91</v>
      </c>
      <c r="P89" s="66">
        <v>55649.91</v>
      </c>
      <c r="Q89" s="66">
        <v>55649.91</v>
      </c>
      <c r="R89" s="66">
        <v>55649.91</v>
      </c>
      <c r="S89" s="66">
        <v>55649.91</v>
      </c>
      <c r="T89" s="66">
        <v>55649.91</v>
      </c>
      <c r="U89" s="66">
        <v>55649.91</v>
      </c>
      <c r="V89" s="66">
        <f>55649.91+37500</f>
        <v>93149.91</v>
      </c>
      <c r="W89" s="75">
        <f>SUM(E89:V89)</f>
        <v>1039198.2900000004</v>
      </c>
    </row>
    <row r="90" spans="2:23" ht="21" thickBot="1" x14ac:dyDescent="0.35">
      <c r="B90" s="144" t="s">
        <v>10</v>
      </c>
      <c r="C90" s="145"/>
      <c r="D90" s="17">
        <f>SUM(D9:D89)</f>
        <v>10210496.189999998</v>
      </c>
      <c r="V90" s="8"/>
      <c r="W90" s="75"/>
    </row>
    <row r="91" spans="2:23" ht="8.25" customHeight="1" thickBot="1" x14ac:dyDescent="0.35">
      <c r="B91" s="55"/>
      <c r="C91" s="9"/>
      <c r="D91" s="12"/>
      <c r="V91" s="8"/>
      <c r="W91" s="75"/>
    </row>
    <row r="92" spans="2:23" ht="27" thickBot="1" x14ac:dyDescent="0.35">
      <c r="B92" s="132" t="s">
        <v>40</v>
      </c>
      <c r="C92" s="133"/>
      <c r="D92" s="133"/>
      <c r="E92" s="133"/>
      <c r="F92" s="133"/>
      <c r="G92" s="133"/>
      <c r="H92" s="133"/>
      <c r="I92" s="133"/>
      <c r="J92" s="133"/>
      <c r="K92" s="133"/>
      <c r="L92" s="133"/>
      <c r="M92" s="133"/>
      <c r="N92" s="133"/>
      <c r="O92" s="133"/>
      <c r="P92" s="133"/>
      <c r="Q92" s="133"/>
      <c r="R92" s="133"/>
      <c r="S92" s="133"/>
      <c r="T92" s="133"/>
      <c r="U92" s="133"/>
      <c r="V92" s="134"/>
      <c r="W92" s="75"/>
    </row>
    <row r="93" spans="2:23" ht="38.25" customHeight="1" x14ac:dyDescent="0.3">
      <c r="B93" s="135" t="s">
        <v>37</v>
      </c>
      <c r="C93" s="136"/>
      <c r="D93" s="137"/>
      <c r="E93" s="18">
        <v>46143</v>
      </c>
      <c r="F93" s="19">
        <v>46174</v>
      </c>
      <c r="G93" s="18">
        <v>46204</v>
      </c>
      <c r="H93" s="19">
        <v>46235</v>
      </c>
      <c r="I93" s="18">
        <v>46266</v>
      </c>
      <c r="J93" s="19">
        <v>46296</v>
      </c>
      <c r="K93" s="18">
        <v>46327</v>
      </c>
      <c r="L93" s="19">
        <v>46357</v>
      </c>
      <c r="M93" s="18">
        <v>46388</v>
      </c>
      <c r="N93" s="19">
        <v>46419</v>
      </c>
      <c r="O93" s="18">
        <v>46447</v>
      </c>
      <c r="P93" s="19">
        <v>46478</v>
      </c>
      <c r="Q93" s="18">
        <v>46508</v>
      </c>
      <c r="R93" s="19">
        <v>46539</v>
      </c>
      <c r="S93" s="18">
        <v>46569</v>
      </c>
      <c r="T93" s="19">
        <v>46600</v>
      </c>
      <c r="U93" s="18">
        <v>46631</v>
      </c>
      <c r="V93" s="56">
        <v>46661</v>
      </c>
      <c r="W93" s="75"/>
    </row>
    <row r="94" spans="2:23" ht="38.25" customHeight="1" x14ac:dyDescent="0.3">
      <c r="B94" s="146" t="s">
        <v>8</v>
      </c>
      <c r="C94" s="147"/>
      <c r="D94" s="148"/>
      <c r="E94" s="74">
        <f>SUMIF(E9:E89,"&gt;1")</f>
        <v>141904.23000000001</v>
      </c>
      <c r="F94" s="74">
        <f t="shared" ref="F94:V94" si="16">SUMIF(F9:F89,"&gt;2")</f>
        <v>140105.454</v>
      </c>
      <c r="G94" s="74">
        <f t="shared" si="16"/>
        <v>140105.454</v>
      </c>
      <c r="H94" s="74">
        <f t="shared" si="16"/>
        <v>140105.454</v>
      </c>
      <c r="I94" s="74">
        <f t="shared" si="16"/>
        <v>140105.454</v>
      </c>
      <c r="J94" s="74">
        <f t="shared" si="16"/>
        <v>140105.454</v>
      </c>
      <c r="K94" s="74">
        <f t="shared" si="16"/>
        <v>282482.15400000004</v>
      </c>
      <c r="L94" s="74">
        <f t="shared" si="16"/>
        <v>282893.21600000001</v>
      </c>
      <c r="M94" s="74">
        <f t="shared" si="16"/>
        <v>724327.26800000004</v>
      </c>
      <c r="N94" s="74">
        <f t="shared" si="16"/>
        <v>1301938.3949999998</v>
      </c>
      <c r="O94" s="74">
        <f t="shared" si="16"/>
        <v>1367361.3689999997</v>
      </c>
      <c r="P94" s="74">
        <f t="shared" si="16"/>
        <v>845664.26800000004</v>
      </c>
      <c r="Q94" s="74">
        <f t="shared" si="16"/>
        <v>937401.24599999993</v>
      </c>
      <c r="R94" s="74">
        <f t="shared" si="16"/>
        <v>956254.4800000001</v>
      </c>
      <c r="S94" s="74">
        <f t="shared" si="16"/>
        <v>752587.39900000021</v>
      </c>
      <c r="T94" s="74">
        <f t="shared" si="16"/>
        <v>971910.58300000022</v>
      </c>
      <c r="U94" s="74">
        <f t="shared" si="16"/>
        <v>453872.15600000008</v>
      </c>
      <c r="V94" s="74">
        <f t="shared" si="16"/>
        <v>491372.15600000008</v>
      </c>
      <c r="W94" s="75">
        <f t="shared" ref="W94:W97" si="17">SUM(E94:V94)</f>
        <v>10210496.189999999</v>
      </c>
    </row>
    <row r="95" spans="2:23" ht="38.25" customHeight="1" x14ac:dyDescent="0.3">
      <c r="B95" s="146" t="s">
        <v>39</v>
      </c>
      <c r="C95" s="147"/>
      <c r="D95" s="148"/>
      <c r="E95" s="20">
        <f>E94/$D$90</f>
        <v>1.3897877963950353E-2</v>
      </c>
      <c r="F95" s="21">
        <f>F94/$D$90+E95</f>
        <v>2.7619586624614376E-2</v>
      </c>
      <c r="G95" s="20">
        <f t="shared" ref="G95:V95" si="18">G94/$D$90+F95</f>
        <v>4.1341295285278398E-2</v>
      </c>
      <c r="H95" s="21">
        <f t="shared" si="18"/>
        <v>5.5063003945942421E-2</v>
      </c>
      <c r="I95" s="20">
        <f t="shared" si="18"/>
        <v>6.8784712606606443E-2</v>
      </c>
      <c r="J95" s="21">
        <f t="shared" si="18"/>
        <v>8.2506421267270466E-2</v>
      </c>
      <c r="K95" s="20">
        <f t="shared" si="18"/>
        <v>0.11017228086346313</v>
      </c>
      <c r="L95" s="21">
        <f t="shared" si="18"/>
        <v>0.13787839922792236</v>
      </c>
      <c r="M95" s="20">
        <f t="shared" si="18"/>
        <v>0.20881787704775595</v>
      </c>
      <c r="N95" s="21">
        <f t="shared" si="18"/>
        <v>0.33632768369898391</v>
      </c>
      <c r="O95" s="20">
        <f t="shared" si="18"/>
        <v>0.47024491392518708</v>
      </c>
      <c r="P95" s="21">
        <f t="shared" si="18"/>
        <v>0.55306794742557963</v>
      </c>
      <c r="Q95" s="20">
        <f t="shared" si="18"/>
        <v>0.64487555682639175</v>
      </c>
      <c r="R95" s="21">
        <f t="shared" si="18"/>
        <v>0.73852962242768361</v>
      </c>
      <c r="S95" s="20">
        <f t="shared" si="18"/>
        <v>0.81223685320233219</v>
      </c>
      <c r="T95" s="21">
        <f t="shared" si="18"/>
        <v>0.90742425300292895</v>
      </c>
      <c r="U95" s="20">
        <f t="shared" si="18"/>
        <v>0.95187578087720748</v>
      </c>
      <c r="V95" s="57">
        <f t="shared" si="18"/>
        <v>1.0000000000000002</v>
      </c>
      <c r="W95" s="75"/>
    </row>
    <row r="96" spans="2:23" ht="38.25" customHeight="1" x14ac:dyDescent="0.3">
      <c r="B96" s="80" t="s">
        <v>41</v>
      </c>
      <c r="C96" s="81"/>
      <c r="D96" s="13">
        <v>1210496.19</v>
      </c>
      <c r="E96" s="22">
        <f>E94*$D$100</f>
        <v>16823.328324446862</v>
      </c>
      <c r="F96" s="23">
        <f t="shared" ref="F96:V96" si="19">F94*$D$100</f>
        <v>16610.076054023804</v>
      </c>
      <c r="G96" s="22">
        <f t="shared" si="19"/>
        <v>16610.076054023804</v>
      </c>
      <c r="H96" s="23">
        <f t="shared" si="19"/>
        <v>16610.076054023804</v>
      </c>
      <c r="I96" s="22">
        <f t="shared" si="19"/>
        <v>16610.076054023804</v>
      </c>
      <c r="J96" s="23">
        <f t="shared" si="19"/>
        <v>16610.076054023804</v>
      </c>
      <c r="K96" s="22">
        <f t="shared" si="19"/>
        <v>33489.417634266152</v>
      </c>
      <c r="L96" s="23">
        <f t="shared" si="19"/>
        <v>33538.150719866935</v>
      </c>
      <c r="M96" s="22">
        <f t="shared" si="19"/>
        <v>85871.967621498043</v>
      </c>
      <c r="N96" s="23">
        <f t="shared" si="19"/>
        <v>154350.13513894816</v>
      </c>
      <c r="O96" s="22">
        <f t="shared" si="19"/>
        <v>162106.29696417175</v>
      </c>
      <c r="P96" s="23">
        <f t="shared" si="19"/>
        <v>100256.96649646752</v>
      </c>
      <c r="Q96" s="24">
        <f t="shared" si="19"/>
        <v>111132.76139269123</v>
      </c>
      <c r="R96" s="23">
        <f t="shared" si="19"/>
        <v>113367.88958837382</v>
      </c>
      <c r="S96" s="22">
        <f t="shared" si="19"/>
        <v>89222.322028162889</v>
      </c>
      <c r="T96" s="23">
        <f t="shared" si="19"/>
        <v>115223.98479462918</v>
      </c>
      <c r="U96" s="22">
        <f t="shared" si="19"/>
        <v>53808.405131493011</v>
      </c>
      <c r="V96" s="58">
        <f t="shared" si="19"/>
        <v>58254.183894865724</v>
      </c>
      <c r="W96" s="75">
        <f t="shared" si="17"/>
        <v>1210496.1900000002</v>
      </c>
    </row>
    <row r="97" spans="2:23" ht="38.25" customHeight="1" thickBot="1" x14ac:dyDescent="0.35">
      <c r="B97" s="82" t="s">
        <v>42</v>
      </c>
      <c r="C97" s="83"/>
      <c r="D97" s="14">
        <v>9000000</v>
      </c>
      <c r="E97" s="25">
        <f t="shared" ref="E97:V97" si="20">E94*$D$101</f>
        <v>125080.90167555318</v>
      </c>
      <c r="F97" s="26">
        <f t="shared" si="20"/>
        <v>123495.37794597622</v>
      </c>
      <c r="G97" s="25">
        <f t="shared" si="20"/>
        <v>123495.37794597622</v>
      </c>
      <c r="H97" s="26">
        <f t="shared" si="20"/>
        <v>123495.37794597622</v>
      </c>
      <c r="I97" s="25">
        <f t="shared" si="20"/>
        <v>123495.37794597622</v>
      </c>
      <c r="J97" s="26">
        <f t="shared" si="20"/>
        <v>123495.37794597622</v>
      </c>
      <c r="K97" s="25">
        <f t="shared" si="20"/>
        <v>248992.73636573393</v>
      </c>
      <c r="L97" s="26">
        <f t="shared" si="20"/>
        <v>249355.06528013313</v>
      </c>
      <c r="M97" s="25">
        <f t="shared" si="20"/>
        <v>638455.30037850211</v>
      </c>
      <c r="N97" s="26">
        <f t="shared" si="20"/>
        <v>1147588.2598610518</v>
      </c>
      <c r="O97" s="25">
        <f t="shared" si="20"/>
        <v>1205255.0720358281</v>
      </c>
      <c r="P97" s="26">
        <f t="shared" si="20"/>
        <v>745407.30150353268</v>
      </c>
      <c r="Q97" s="25">
        <f t="shared" si="20"/>
        <v>826268.48460730887</v>
      </c>
      <c r="R97" s="26">
        <f t="shared" si="20"/>
        <v>842886.5904116265</v>
      </c>
      <c r="S97" s="25">
        <f t="shared" si="20"/>
        <v>663365.07697183744</v>
      </c>
      <c r="T97" s="26">
        <f t="shared" si="20"/>
        <v>856686.59820537118</v>
      </c>
      <c r="U97" s="25">
        <f t="shared" si="20"/>
        <v>400063.75086850714</v>
      </c>
      <c r="V97" s="59">
        <f t="shared" si="20"/>
        <v>433117.97210513445</v>
      </c>
      <c r="W97" s="75">
        <f t="shared" si="17"/>
        <v>9000000.0000000019</v>
      </c>
    </row>
    <row r="98" spans="2:23" ht="36" customHeight="1" thickBot="1" x14ac:dyDescent="0.3">
      <c r="B98" s="138" t="s">
        <v>38</v>
      </c>
      <c r="C98" s="139"/>
      <c r="D98" s="140"/>
      <c r="E98" s="127">
        <f>SUM(E94:L94)</f>
        <v>1407806.87</v>
      </c>
      <c r="F98" s="127"/>
      <c r="G98" s="127"/>
      <c r="H98" s="127"/>
      <c r="I98" s="127"/>
      <c r="J98" s="127"/>
      <c r="K98" s="127"/>
      <c r="L98" s="128"/>
      <c r="V98" s="8"/>
    </row>
    <row r="99" spans="2:23" ht="36" customHeight="1" thickBot="1" x14ac:dyDescent="0.3">
      <c r="B99" s="141" t="s">
        <v>44</v>
      </c>
      <c r="C99" s="142"/>
      <c r="D99" s="143"/>
      <c r="E99" s="69"/>
      <c r="F99" s="69"/>
      <c r="G99" s="69"/>
      <c r="H99" s="69"/>
      <c r="I99" s="69"/>
      <c r="J99" s="69"/>
      <c r="K99" s="69"/>
      <c r="L99" s="69"/>
      <c r="M99" s="129">
        <f>D90-E98</f>
        <v>8802689.3199999966</v>
      </c>
      <c r="N99" s="130"/>
      <c r="O99" s="130"/>
      <c r="P99" s="130"/>
      <c r="Q99" s="130"/>
      <c r="R99" s="130"/>
      <c r="S99" s="130"/>
      <c r="T99" s="130"/>
      <c r="U99" s="130"/>
      <c r="V99" s="131"/>
    </row>
    <row r="100" spans="2:23" x14ac:dyDescent="0.25">
      <c r="B100" s="6"/>
      <c r="D100" s="7">
        <f>D96/D90</f>
        <v>0.11855410035660571</v>
      </c>
      <c r="E100" s="69"/>
      <c r="F100" s="69"/>
      <c r="G100" s="69"/>
      <c r="H100" s="69"/>
      <c r="V100" s="8"/>
    </row>
    <row r="101" spans="2:23" x14ac:dyDescent="0.25">
      <c r="B101" s="6"/>
      <c r="D101" s="7">
        <f>D97/D90</f>
        <v>0.88144589964339448</v>
      </c>
      <c r="O101" s="73"/>
      <c r="V101" s="8"/>
    </row>
    <row r="102" spans="2:23" s="49" customFormat="1" ht="20.25" x14ac:dyDescent="0.3">
      <c r="B102" s="48"/>
      <c r="C102" s="71" t="s">
        <v>50</v>
      </c>
      <c r="D102" s="72"/>
      <c r="E102" s="76" t="s">
        <v>45</v>
      </c>
      <c r="F102" s="76"/>
      <c r="H102" s="67" t="s">
        <v>51</v>
      </c>
      <c r="I102" s="67"/>
      <c r="J102" s="67"/>
      <c r="K102" s="67" t="s">
        <v>47</v>
      </c>
      <c r="L102" s="71"/>
      <c r="M102" s="71"/>
      <c r="N102" s="71"/>
      <c r="O102" s="70"/>
      <c r="Q102" s="67"/>
      <c r="V102" s="50"/>
    </row>
    <row r="103" spans="2:23" s="49" customFormat="1" ht="21" thickBot="1" x14ac:dyDescent="0.35">
      <c r="B103" s="60"/>
      <c r="C103" s="61"/>
      <c r="D103" s="62"/>
      <c r="E103" s="77" t="s">
        <v>46</v>
      </c>
      <c r="F103" s="77"/>
      <c r="G103" s="63"/>
      <c r="H103" s="62" t="s">
        <v>52</v>
      </c>
      <c r="I103" s="62"/>
      <c r="J103" s="62"/>
      <c r="K103" s="62" t="s">
        <v>48</v>
      </c>
      <c r="L103" s="61"/>
      <c r="M103" s="61"/>
      <c r="N103" s="61"/>
      <c r="O103" s="61"/>
      <c r="P103" s="63"/>
      <c r="Q103" s="62"/>
      <c r="R103" s="61"/>
      <c r="S103" s="62"/>
      <c r="T103" s="63"/>
      <c r="U103" s="63"/>
      <c r="V103" s="64"/>
    </row>
    <row r="104" spans="2:23" x14ac:dyDescent="0.25">
      <c r="M104" s="47"/>
    </row>
    <row r="105" spans="2:23" x14ac:dyDescent="0.25">
      <c r="M105" s="47"/>
    </row>
    <row r="110" spans="2:23" x14ac:dyDescent="0.25">
      <c r="M110" s="47"/>
    </row>
  </sheetData>
  <mergeCells count="479">
    <mergeCell ref="E13:E14"/>
    <mergeCell ref="K43:K44"/>
    <mergeCell ref="L43:L44"/>
    <mergeCell ref="J31:J32"/>
    <mergeCell ref="K31:K32"/>
    <mergeCell ref="L28:L29"/>
    <mergeCell ref="M28:M29"/>
    <mergeCell ref="H19:H20"/>
    <mergeCell ref="I19:I20"/>
    <mergeCell ref="J19:J20"/>
    <mergeCell ref="E55:E56"/>
    <mergeCell ref="F55:F56"/>
    <mergeCell ref="G55:G56"/>
    <mergeCell ref="H55:H56"/>
    <mergeCell ref="I55:I56"/>
    <mergeCell ref="J55:J56"/>
    <mergeCell ref="K55:K56"/>
    <mergeCell ref="E52:E53"/>
    <mergeCell ref="F52:F53"/>
    <mergeCell ref="G52:G53"/>
    <mergeCell ref="H52:H53"/>
    <mergeCell ref="I52:I53"/>
    <mergeCell ref="J52:J53"/>
    <mergeCell ref="E79:E80"/>
    <mergeCell ref="F79:F80"/>
    <mergeCell ref="G79:G80"/>
    <mergeCell ref="H79:H80"/>
    <mergeCell ref="I79:I80"/>
    <mergeCell ref="J79:J80"/>
    <mergeCell ref="E82:E83"/>
    <mergeCell ref="F82:F83"/>
    <mergeCell ref="G82:G83"/>
    <mergeCell ref="H82:H83"/>
    <mergeCell ref="I82:I83"/>
    <mergeCell ref="J82:J83"/>
    <mergeCell ref="E73:E74"/>
    <mergeCell ref="F73:F74"/>
    <mergeCell ref="G73:G74"/>
    <mergeCell ref="H73:H74"/>
    <mergeCell ref="I73:I74"/>
    <mergeCell ref="J73:J74"/>
    <mergeCell ref="E76:E77"/>
    <mergeCell ref="F76:F77"/>
    <mergeCell ref="G76:G77"/>
    <mergeCell ref="H76:H77"/>
    <mergeCell ref="I76:I77"/>
    <mergeCell ref="J76:J77"/>
    <mergeCell ref="G67:G68"/>
    <mergeCell ref="H67:H68"/>
    <mergeCell ref="I67:I68"/>
    <mergeCell ref="J67:J68"/>
    <mergeCell ref="E70:E71"/>
    <mergeCell ref="F70:F71"/>
    <mergeCell ref="G70:G71"/>
    <mergeCell ref="H70:H71"/>
    <mergeCell ref="I70:I71"/>
    <mergeCell ref="J70:J71"/>
    <mergeCell ref="E85:E86"/>
    <mergeCell ref="F85:F86"/>
    <mergeCell ref="G85:G86"/>
    <mergeCell ref="H85:H86"/>
    <mergeCell ref="I85:I86"/>
    <mergeCell ref="J85:J86"/>
    <mergeCell ref="E58:E59"/>
    <mergeCell ref="F58:F59"/>
    <mergeCell ref="G58:G59"/>
    <mergeCell ref="H58:H59"/>
    <mergeCell ref="I58:I59"/>
    <mergeCell ref="J58:J59"/>
    <mergeCell ref="E61:E62"/>
    <mergeCell ref="F61:F62"/>
    <mergeCell ref="G61:G62"/>
    <mergeCell ref="H61:H62"/>
    <mergeCell ref="I61:I62"/>
    <mergeCell ref="J61:J62"/>
    <mergeCell ref="E64:E65"/>
    <mergeCell ref="F64:F65"/>
    <mergeCell ref="G64:G65"/>
    <mergeCell ref="H64:H65"/>
    <mergeCell ref="I64:I65"/>
    <mergeCell ref="J64:J65"/>
    <mergeCell ref="D84:D86"/>
    <mergeCell ref="C84:C86"/>
    <mergeCell ref="B84:B86"/>
    <mergeCell ref="E98:L98"/>
    <mergeCell ref="M99:V99"/>
    <mergeCell ref="B92:V92"/>
    <mergeCell ref="B93:D93"/>
    <mergeCell ref="B98:D98"/>
    <mergeCell ref="B99:D99"/>
    <mergeCell ref="B90:C90"/>
    <mergeCell ref="B94:D94"/>
    <mergeCell ref="B95:D95"/>
    <mergeCell ref="K85:K86"/>
    <mergeCell ref="L85:L86"/>
    <mergeCell ref="M85:M86"/>
    <mergeCell ref="N85:N86"/>
    <mergeCell ref="O85:O86"/>
    <mergeCell ref="Q85:Q86"/>
    <mergeCell ref="R85:R86"/>
    <mergeCell ref="U85:U86"/>
    <mergeCell ref="V85:V86"/>
    <mergeCell ref="B87:B89"/>
    <mergeCell ref="C87:C89"/>
    <mergeCell ref="D87:D89"/>
    <mergeCell ref="D75:D77"/>
    <mergeCell ref="C75:C77"/>
    <mergeCell ref="B75:B77"/>
    <mergeCell ref="B78:B80"/>
    <mergeCell ref="C78:C80"/>
    <mergeCell ref="D78:D80"/>
    <mergeCell ref="D81:D83"/>
    <mergeCell ref="C81:C83"/>
    <mergeCell ref="B81:B83"/>
    <mergeCell ref="M4:V4"/>
    <mergeCell ref="M3:V3"/>
    <mergeCell ref="L2:V2"/>
    <mergeCell ref="B5:V5"/>
    <mergeCell ref="D57:D59"/>
    <mergeCell ref="C57:C59"/>
    <mergeCell ref="B57:B59"/>
    <mergeCell ref="D60:D62"/>
    <mergeCell ref="C60:C62"/>
    <mergeCell ref="B60:B62"/>
    <mergeCell ref="D30:D32"/>
    <mergeCell ref="C30:C32"/>
    <mergeCell ref="B30:B32"/>
    <mergeCell ref="D6:D8"/>
    <mergeCell ref="D9:D11"/>
    <mergeCell ref="C9:C11"/>
    <mergeCell ref="B9:B11"/>
    <mergeCell ref="D12:D14"/>
    <mergeCell ref="C12:C14"/>
    <mergeCell ref="B12:B14"/>
    <mergeCell ref="D15:D17"/>
    <mergeCell ref="C15:C17"/>
    <mergeCell ref="B15:B17"/>
    <mergeCell ref="D18:D20"/>
    <mergeCell ref="B6:C8"/>
    <mergeCell ref="D63:D65"/>
    <mergeCell ref="C63:C65"/>
    <mergeCell ref="B63:B65"/>
    <mergeCell ref="D66:D68"/>
    <mergeCell ref="C66:C68"/>
    <mergeCell ref="B66:B68"/>
    <mergeCell ref="C18:C20"/>
    <mergeCell ref="B18:B20"/>
    <mergeCell ref="D21:D23"/>
    <mergeCell ref="C21:C23"/>
    <mergeCell ref="B21:B23"/>
    <mergeCell ref="B24:B26"/>
    <mergeCell ref="C24:C26"/>
    <mergeCell ref="D24:D26"/>
    <mergeCell ref="D27:D29"/>
    <mergeCell ref="C27:C29"/>
    <mergeCell ref="B27:B29"/>
    <mergeCell ref="B39:B41"/>
    <mergeCell ref="B42:B44"/>
    <mergeCell ref="D33:D35"/>
    <mergeCell ref="C33:C35"/>
    <mergeCell ref="B33:B35"/>
    <mergeCell ref="D36:D38"/>
    <mergeCell ref="C36:C38"/>
    <mergeCell ref="B36:B38"/>
    <mergeCell ref="R55:R56"/>
    <mergeCell ref="S55:S56"/>
    <mergeCell ref="T55:T56"/>
    <mergeCell ref="U55:U56"/>
    <mergeCell ref="V55:V56"/>
    <mergeCell ref="P55:P56"/>
    <mergeCell ref="L52:L53"/>
    <mergeCell ref="M52:M53"/>
    <mergeCell ref="N52:N53"/>
    <mergeCell ref="O52:O53"/>
    <mergeCell ref="Q52:Q53"/>
    <mergeCell ref="H46:H47"/>
    <mergeCell ref="I46:I47"/>
    <mergeCell ref="J46:J47"/>
    <mergeCell ref="E49:E50"/>
    <mergeCell ref="F49:F50"/>
    <mergeCell ref="G49:G50"/>
    <mergeCell ref="H49:H50"/>
    <mergeCell ref="I49:I50"/>
    <mergeCell ref="J49:J50"/>
    <mergeCell ref="D39:D41"/>
    <mergeCell ref="C39:C41"/>
    <mergeCell ref="C42:C44"/>
    <mergeCell ref="D42:D44"/>
    <mergeCell ref="E46:E47"/>
    <mergeCell ref="F46:F47"/>
    <mergeCell ref="G46:G47"/>
    <mergeCell ref="J43:J44"/>
    <mergeCell ref="D72:D74"/>
    <mergeCell ref="C72:C74"/>
    <mergeCell ref="B72:B74"/>
    <mergeCell ref="D48:D50"/>
    <mergeCell ref="C48:C50"/>
    <mergeCell ref="B48:B50"/>
    <mergeCell ref="D45:D47"/>
    <mergeCell ref="C45:C47"/>
    <mergeCell ref="B45:B47"/>
    <mergeCell ref="D51:D53"/>
    <mergeCell ref="C51:C53"/>
    <mergeCell ref="B51:B53"/>
    <mergeCell ref="B54:B56"/>
    <mergeCell ref="C54:C56"/>
    <mergeCell ref="D54:D56"/>
    <mergeCell ref="D69:D71"/>
    <mergeCell ref="C69:C71"/>
    <mergeCell ref="B69:B71"/>
    <mergeCell ref="P13:P14"/>
    <mergeCell ref="Q13:Q14"/>
    <mergeCell ref="R13:R14"/>
    <mergeCell ref="S13:S14"/>
    <mergeCell ref="T13:T14"/>
    <mergeCell ref="U13:U14"/>
    <mergeCell ref="V13:V14"/>
    <mergeCell ref="F10:F11"/>
    <mergeCell ref="G10:G11"/>
    <mergeCell ref="H10:H11"/>
    <mergeCell ref="I10:I11"/>
    <mergeCell ref="J10:J11"/>
    <mergeCell ref="K10:K11"/>
    <mergeCell ref="L10:L11"/>
    <mergeCell ref="M10:M11"/>
    <mergeCell ref="N10:N11"/>
    <mergeCell ref="R16:R17"/>
    <mergeCell ref="S16:S17"/>
    <mergeCell ref="T16:T17"/>
    <mergeCell ref="U16:U17"/>
    <mergeCell ref="V16:V17"/>
    <mergeCell ref="E19:E20"/>
    <mergeCell ref="F19:F20"/>
    <mergeCell ref="G19:G20"/>
    <mergeCell ref="O10:O11"/>
    <mergeCell ref="P10:P11"/>
    <mergeCell ref="Q10:Q11"/>
    <mergeCell ref="R10:R11"/>
    <mergeCell ref="S10:S11"/>
    <mergeCell ref="T10:T11"/>
    <mergeCell ref="U10:U11"/>
    <mergeCell ref="V10:V11"/>
    <mergeCell ref="K13:K14"/>
    <mergeCell ref="L13:L14"/>
    <mergeCell ref="M13:M14"/>
    <mergeCell ref="N13:N14"/>
    <mergeCell ref="O13:O14"/>
    <mergeCell ref="E16:E17"/>
    <mergeCell ref="J16:J17"/>
    <mergeCell ref="P16:P17"/>
    <mergeCell ref="Q16:Q17"/>
    <mergeCell ref="F16:F17"/>
    <mergeCell ref="G16:G17"/>
    <mergeCell ref="H16:H17"/>
    <mergeCell ref="I16:I17"/>
    <mergeCell ref="E22:E23"/>
    <mergeCell ref="F22:F23"/>
    <mergeCell ref="G22:G23"/>
    <mergeCell ref="H22:H23"/>
    <mergeCell ref="I22:I23"/>
    <mergeCell ref="J22:J23"/>
    <mergeCell ref="K22:K23"/>
    <mergeCell ref="L22:L23"/>
    <mergeCell ref="M22:M23"/>
    <mergeCell ref="E25:E26"/>
    <mergeCell ref="F25:F26"/>
    <mergeCell ref="G25:G26"/>
    <mergeCell ref="H25:H26"/>
    <mergeCell ref="I25:I26"/>
    <mergeCell ref="J25:J26"/>
    <mergeCell ref="K25:K26"/>
    <mergeCell ref="L25:L26"/>
    <mergeCell ref="M25:M26"/>
    <mergeCell ref="M40:M41"/>
    <mergeCell ref="E28:E29"/>
    <mergeCell ref="F28:F29"/>
    <mergeCell ref="G28:G29"/>
    <mergeCell ref="H28:H29"/>
    <mergeCell ref="I28:I29"/>
    <mergeCell ref="J28:J29"/>
    <mergeCell ref="K28:K29"/>
    <mergeCell ref="E34:E35"/>
    <mergeCell ref="F34:F35"/>
    <mergeCell ref="G34:G35"/>
    <mergeCell ref="H34:H35"/>
    <mergeCell ref="I34:I35"/>
    <mergeCell ref="J34:J35"/>
    <mergeCell ref="K34:K35"/>
    <mergeCell ref="E31:E32"/>
    <mergeCell ref="F31:F32"/>
    <mergeCell ref="G31:G32"/>
    <mergeCell ref="H31:H32"/>
    <mergeCell ref="I31:I32"/>
    <mergeCell ref="L31:L32"/>
    <mergeCell ref="M31:M32"/>
    <mergeCell ref="K46:K47"/>
    <mergeCell ref="L46:L47"/>
    <mergeCell ref="M46:M47"/>
    <mergeCell ref="R52:R53"/>
    <mergeCell ref="S52:S53"/>
    <mergeCell ref="T52:T53"/>
    <mergeCell ref="U52:U53"/>
    <mergeCell ref="V52:V53"/>
    <mergeCell ref="P52:P53"/>
    <mergeCell ref="K49:K50"/>
    <mergeCell ref="L49:L50"/>
    <mergeCell ref="M49:M50"/>
    <mergeCell ref="N49:N50"/>
    <mergeCell ref="O49:O50"/>
    <mergeCell ref="P49:P50"/>
    <mergeCell ref="K58:K59"/>
    <mergeCell ref="L58:L59"/>
    <mergeCell ref="K64:K65"/>
    <mergeCell ref="L64:L65"/>
    <mergeCell ref="R58:R59"/>
    <mergeCell ref="S58:S59"/>
    <mergeCell ref="T58:T59"/>
    <mergeCell ref="U58:U59"/>
    <mergeCell ref="V58:V59"/>
    <mergeCell ref="P58:P59"/>
    <mergeCell ref="U61:U62"/>
    <mergeCell ref="V61:V62"/>
    <mergeCell ref="O55:O56"/>
    <mergeCell ref="Q55:Q56"/>
    <mergeCell ref="P28:P29"/>
    <mergeCell ref="Q28:Q29"/>
    <mergeCell ref="R28:R29"/>
    <mergeCell ref="S28:S29"/>
    <mergeCell ref="T28:T29"/>
    <mergeCell ref="U28:U29"/>
    <mergeCell ref="N31:N32"/>
    <mergeCell ref="O31:O32"/>
    <mergeCell ref="R31:R32"/>
    <mergeCell ref="Q34:Q35"/>
    <mergeCell ref="R34:R35"/>
    <mergeCell ref="S34:S35"/>
    <mergeCell ref="T34:T35"/>
    <mergeCell ref="U34:U35"/>
    <mergeCell ref="U40:U41"/>
    <mergeCell ref="V28:V29"/>
    <mergeCell ref="T22:T23"/>
    <mergeCell ref="U22:U23"/>
    <mergeCell ref="V22:V23"/>
    <mergeCell ref="U31:U32"/>
    <mergeCell ref="V31:V32"/>
    <mergeCell ref="S22:S23"/>
    <mergeCell ref="S31:S32"/>
    <mergeCell ref="T31:T32"/>
    <mergeCell ref="V34:V35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N37:N38"/>
    <mergeCell ref="O37:O38"/>
    <mergeCell ref="P37:P38"/>
    <mergeCell ref="Q37:Q38"/>
    <mergeCell ref="R37:R38"/>
    <mergeCell ref="S37:S38"/>
    <mergeCell ref="L34:L35"/>
    <mergeCell ref="M34:M35"/>
    <mergeCell ref="V40:V41"/>
    <mergeCell ref="E43:E44"/>
    <mergeCell ref="F43:F44"/>
    <mergeCell ref="G43:G44"/>
    <mergeCell ref="H43:H44"/>
    <mergeCell ref="I43:I44"/>
    <mergeCell ref="R43:R44"/>
    <mergeCell ref="S43:S44"/>
    <mergeCell ref="T43:T44"/>
    <mergeCell ref="U43:U44"/>
    <mergeCell ref="V43:V44"/>
    <mergeCell ref="N40:N41"/>
    <mergeCell ref="O40:O41"/>
    <mergeCell ref="E40:E41"/>
    <mergeCell ref="F40:F41"/>
    <mergeCell ref="G40:G41"/>
    <mergeCell ref="H40:H41"/>
    <mergeCell ref="I40:I41"/>
    <mergeCell ref="J40:J41"/>
    <mergeCell ref="K40:K41"/>
    <mergeCell ref="L40:L41"/>
    <mergeCell ref="Q49:Q50"/>
    <mergeCell ref="R49:R50"/>
    <mergeCell ref="S49:S50"/>
    <mergeCell ref="T49:T50"/>
    <mergeCell ref="U46:U47"/>
    <mergeCell ref="V46:V47"/>
    <mergeCell ref="N46:N47"/>
    <mergeCell ref="O46:O47"/>
    <mergeCell ref="P46:P47"/>
    <mergeCell ref="Q46:Q47"/>
    <mergeCell ref="P61:P62"/>
    <mergeCell ref="K61:K62"/>
    <mergeCell ref="L61:L62"/>
    <mergeCell ref="M61:M62"/>
    <mergeCell ref="N61:N62"/>
    <mergeCell ref="O61:O62"/>
    <mergeCell ref="Q61:Q62"/>
    <mergeCell ref="N64:N65"/>
    <mergeCell ref="O64:O65"/>
    <mergeCell ref="Q64:Q65"/>
    <mergeCell ref="R64:R65"/>
    <mergeCell ref="S64:S65"/>
    <mergeCell ref="T64:T65"/>
    <mergeCell ref="U64:U65"/>
    <mergeCell ref="V64:V65"/>
    <mergeCell ref="P64:P65"/>
    <mergeCell ref="L67:L68"/>
    <mergeCell ref="M67:M68"/>
    <mergeCell ref="N67:N68"/>
    <mergeCell ref="O67:O68"/>
    <mergeCell ref="R67:R68"/>
    <mergeCell ref="S67:S68"/>
    <mergeCell ref="T67:T68"/>
    <mergeCell ref="U67:U68"/>
    <mergeCell ref="V67:V68"/>
    <mergeCell ref="P67:P68"/>
    <mergeCell ref="K70:K71"/>
    <mergeCell ref="L70:L71"/>
    <mergeCell ref="M70:M71"/>
    <mergeCell ref="N70:N71"/>
    <mergeCell ref="O70:O71"/>
    <mergeCell ref="Q70:Q71"/>
    <mergeCell ref="U70:U71"/>
    <mergeCell ref="V70:V71"/>
    <mergeCell ref="P70:P71"/>
    <mergeCell ref="K67:K68"/>
    <mergeCell ref="E67:E68"/>
    <mergeCell ref="F67:F68"/>
    <mergeCell ref="K82:K83"/>
    <mergeCell ref="L82:L83"/>
    <mergeCell ref="M82:M83"/>
    <mergeCell ref="N82:N83"/>
    <mergeCell ref="O82:O83"/>
    <mergeCell ref="S82:S83"/>
    <mergeCell ref="T82:T83"/>
    <mergeCell ref="U82:U83"/>
    <mergeCell ref="V82:V83"/>
    <mergeCell ref="U79:U80"/>
    <mergeCell ref="P85:P86"/>
    <mergeCell ref="P82:P83"/>
    <mergeCell ref="P76:P77"/>
    <mergeCell ref="K79:K80"/>
    <mergeCell ref="L79:L80"/>
    <mergeCell ref="M79:M80"/>
    <mergeCell ref="N79:N80"/>
    <mergeCell ref="O79:O80"/>
    <mergeCell ref="Q79:Q80"/>
    <mergeCell ref="K76:K77"/>
    <mergeCell ref="L76:L77"/>
    <mergeCell ref="M76:M77"/>
    <mergeCell ref="N76:N77"/>
    <mergeCell ref="O76:O77"/>
    <mergeCell ref="Q76:Q77"/>
    <mergeCell ref="R76:R77"/>
    <mergeCell ref="S76:S77"/>
    <mergeCell ref="T76:T77"/>
    <mergeCell ref="R79:R80"/>
    <mergeCell ref="E102:F102"/>
    <mergeCell ref="E103:F103"/>
    <mergeCell ref="B96:C96"/>
    <mergeCell ref="B97:C97"/>
    <mergeCell ref="K73:K74"/>
    <mergeCell ref="L73:L74"/>
    <mergeCell ref="Q73:Q74"/>
    <mergeCell ref="R73:R74"/>
    <mergeCell ref="S73:S74"/>
    <mergeCell ref="T73:T74"/>
    <mergeCell ref="U73:U74"/>
    <mergeCell ref="V73:V74"/>
    <mergeCell ref="P73:P74"/>
    <mergeCell ref="V79:V80"/>
    <mergeCell ref="P79:P80"/>
  </mergeCells>
  <phoneticPr fontId="4" type="noConversion"/>
  <pageMargins left="0.25" right="0.25" top="0.75" bottom="0.75" header="0.3" footer="0.3"/>
  <pageSetup paperSize="8" scale="3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Giusti</dc:creator>
  <cp:lastModifiedBy>Fabiano Machado de Oliveira</cp:lastModifiedBy>
  <cp:lastPrinted>2026-03-26T10:43:49Z</cp:lastPrinted>
  <dcterms:created xsi:type="dcterms:W3CDTF">2016-07-29T11:22:31Z</dcterms:created>
  <dcterms:modified xsi:type="dcterms:W3CDTF">2026-03-26T10:46:02Z</dcterms:modified>
</cp:coreProperties>
</file>