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L:\COMPRAS\EDITAIS\EDITAIS 2026\PREGÃO\15 PE - ED. 48 - Serviços de Limpeza das Escolas\1 - DOC. PARA ANEXAR JUNTO AO EDITAL\"/>
    </mc:Choice>
  </mc:AlternateContent>
  <xr:revisionPtr revIDLastSave="0" documentId="13_ncr:1_{4CBFA517-4A24-474D-AA66-1A7F91E324D3}" xr6:coauthVersionLast="47" xr6:coauthVersionMax="47" xr10:uidLastSave="{00000000-0000-0000-0000-000000000000}"/>
  <bookViews>
    <workbookView xWindow="-120" yWindow="-120" windowWidth="29040" windowHeight="15720" xr2:uid="{00000000-000D-0000-FFFF-FFFF00000000}"/>
  </bookViews>
  <sheets>
    <sheet name="Custo por trabalhador"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45" i="2" l="1"/>
  <c r="B546" i="2" s="1"/>
  <c r="C520" i="2" l="1"/>
  <c r="E488" i="2"/>
  <c r="E487" i="2"/>
  <c r="E489" i="2" s="1"/>
  <c r="E470" i="2"/>
  <c r="E471" i="2"/>
  <c r="E469" i="2"/>
  <c r="C365" i="2"/>
  <c r="B174" i="2"/>
  <c r="E474" i="2" l="1"/>
  <c r="B480" i="2" s="1"/>
  <c r="C480" i="2" s="1"/>
  <c r="B504" i="2" s="1"/>
  <c r="C495" i="2"/>
  <c r="D255" i="2"/>
  <c r="H261" i="2" s="1"/>
  <c r="D249" i="2"/>
  <c r="G261" i="2" s="1"/>
  <c r="D243" i="2"/>
  <c r="F261" i="2" s="1"/>
  <c r="D388" i="2"/>
  <c r="E388" i="2" s="1"/>
  <c r="B287" i="2"/>
  <c r="B284" i="2"/>
  <c r="B283" i="2"/>
  <c r="D234" i="2"/>
  <c r="E261" i="2" s="1"/>
  <c r="D223" i="2"/>
  <c r="E399" i="2"/>
  <c r="E396" i="2"/>
  <c r="E395" i="2"/>
  <c r="E394" i="2"/>
  <c r="E392" i="2"/>
  <c r="E389" i="2"/>
  <c r="D398" i="2"/>
  <c r="E398" i="2" s="1"/>
  <c r="D397" i="2"/>
  <c r="E397" i="2" s="1"/>
  <c r="D393" i="2"/>
  <c r="E393" i="2" s="1"/>
  <c r="D391" i="2"/>
  <c r="E391" i="2" s="1"/>
  <c r="D390" i="2"/>
  <c r="E390" i="2" s="1"/>
  <c r="C133" i="2"/>
  <c r="B80" i="2"/>
  <c r="D68" i="2"/>
  <c r="D67" i="2"/>
  <c r="C202" i="2"/>
  <c r="C204" i="2" s="1"/>
  <c r="C205" i="2" s="1"/>
  <c r="C206" i="2" s="1"/>
  <c r="B193" i="2"/>
  <c r="B195" i="2" s="1"/>
  <c r="B196" i="2" s="1"/>
  <c r="B197" i="2" s="1"/>
  <c r="B164" i="2"/>
  <c r="B165" i="2" s="1"/>
  <c r="B166" i="2" s="1"/>
  <c r="B167" i="2" s="1"/>
  <c r="B168" i="2" s="1"/>
  <c r="D39" i="2"/>
  <c r="C26" i="2"/>
  <c r="C28" i="2" s="1"/>
  <c r="C29" i="2" s="1"/>
  <c r="C30" i="2" s="1"/>
  <c r="B495" i="2" l="1"/>
  <c r="D495" i="2" s="1"/>
  <c r="C504" i="2"/>
  <c r="D504" i="2" s="1"/>
  <c r="C131" i="2"/>
  <c r="D30" i="2" l="1"/>
  <c r="D29" i="2"/>
  <c r="D28" i="2"/>
  <c r="D27" i="2"/>
  <c r="D26" i="2"/>
  <c r="D25" i="2"/>
  <c r="C503" i="2" l="1"/>
  <c r="C505" i="2"/>
  <c r="C506" i="2"/>
  <c r="C507" i="2"/>
  <c r="B503" i="2"/>
  <c r="B505" i="2"/>
  <c r="B506" i="2"/>
  <c r="B507" i="2"/>
  <c r="B502" i="2"/>
  <c r="C502" i="2"/>
  <c r="D502" i="2" l="1"/>
  <c r="C531" i="2"/>
  <c r="C532" i="2" s="1"/>
  <c r="C519" i="2"/>
  <c r="C521" i="2"/>
  <c r="C522" i="2"/>
  <c r="C523" i="2"/>
  <c r="C518" i="2"/>
  <c r="B18" i="2" l="1"/>
  <c r="D18" i="2" s="1"/>
  <c r="D42" i="2"/>
  <c r="D43" i="2"/>
  <c r="C70" i="2" l="1"/>
  <c r="C72" i="2"/>
  <c r="C71" i="2"/>
  <c r="B127" i="2"/>
  <c r="C424" i="2" l="1"/>
  <c r="C425" i="2" s="1"/>
  <c r="C426" i="2" s="1"/>
  <c r="C427" i="2" s="1"/>
  <c r="C428" i="2" s="1"/>
  <c r="D507" i="2"/>
  <c r="D503" i="2"/>
  <c r="C445" i="2"/>
  <c r="C446" i="2" s="1"/>
  <c r="C368" i="2"/>
  <c r="C367" i="2"/>
  <c r="C366" i="2"/>
  <c r="C364" i="2"/>
  <c r="C363" i="2"/>
  <c r="C295" i="2"/>
  <c r="C296" i="2" s="1"/>
  <c r="C297" i="2" s="1"/>
  <c r="C298" i="2" s="1"/>
  <c r="C299" i="2" s="1"/>
  <c r="C347" i="2"/>
  <c r="C315" i="2"/>
  <c r="E264" i="2"/>
  <c r="D264" i="2"/>
  <c r="E263" i="2"/>
  <c r="D263" i="2"/>
  <c r="E262" i="2"/>
  <c r="D262" i="2"/>
  <c r="D261" i="2"/>
  <c r="E260" i="2"/>
  <c r="I260" i="2" s="1"/>
  <c r="D260" i="2"/>
  <c r="E259" i="2"/>
  <c r="I259" i="2" s="1"/>
  <c r="D259" i="2"/>
  <c r="C197" i="2"/>
  <c r="C196" i="2"/>
  <c r="C195" i="2"/>
  <c r="C193" i="2"/>
  <c r="C192" i="2"/>
  <c r="D192" i="2" s="1"/>
  <c r="B201" i="2" s="1"/>
  <c r="D201" i="2" s="1"/>
  <c r="C210" i="2" s="1"/>
  <c r="B177" i="2"/>
  <c r="E177" i="2" s="1"/>
  <c r="C186" i="2" s="1"/>
  <c r="B176" i="2"/>
  <c r="E176" i="2" s="1"/>
  <c r="C185" i="2" s="1"/>
  <c r="B175" i="2"/>
  <c r="E175" i="2" s="1"/>
  <c r="C184" i="2" s="1"/>
  <c r="E174" i="2"/>
  <c r="C183" i="2" s="1"/>
  <c r="B173" i="2"/>
  <c r="E173" i="2" s="1"/>
  <c r="C182" i="2" s="1"/>
  <c r="B172" i="2"/>
  <c r="E172" i="2" s="1"/>
  <c r="C181" i="2" s="1"/>
  <c r="E163" i="2"/>
  <c r="B181" i="2" s="1"/>
  <c r="C164" i="2"/>
  <c r="C165" i="2" s="1"/>
  <c r="C166" i="2" s="1"/>
  <c r="C167" i="2" s="1"/>
  <c r="C168" i="2" s="1"/>
  <c r="C141" i="2"/>
  <c r="C142" i="2"/>
  <c r="C143" i="2"/>
  <c r="C144" i="2"/>
  <c r="C145" i="2"/>
  <c r="C140" i="2"/>
  <c r="C132" i="2"/>
  <c r="C134" i="2"/>
  <c r="C135" i="2"/>
  <c r="C136" i="2"/>
  <c r="D506" i="2" l="1"/>
  <c r="D505" i="2"/>
  <c r="C314" i="2"/>
  <c r="E164" i="2"/>
  <c r="B182" i="2" s="1"/>
  <c r="D182" i="2" s="1"/>
  <c r="B260" i="2" s="1"/>
  <c r="C313" i="2"/>
  <c r="D181" i="2"/>
  <c r="B259" i="2" s="1"/>
  <c r="C342" i="2"/>
  <c r="C343" i="2"/>
  <c r="C312" i="2"/>
  <c r="C344" i="2"/>
  <c r="C317" i="2"/>
  <c r="C345" i="2"/>
  <c r="C316" i="2"/>
  <c r="C346" i="2"/>
  <c r="D197" i="2"/>
  <c r="D195" i="2"/>
  <c r="D193" i="2"/>
  <c r="B210" i="2"/>
  <c r="D210" i="2" s="1"/>
  <c r="C259" i="2" s="1"/>
  <c r="D194" i="2"/>
  <c r="C81" i="2"/>
  <c r="C82" i="2"/>
  <c r="C83" i="2"/>
  <c r="C84" i="2"/>
  <c r="C85" i="2"/>
  <c r="C80" i="2"/>
  <c r="D80" i="2" s="1"/>
  <c r="D99" i="2"/>
  <c r="D100" i="2"/>
  <c r="D101" i="2"/>
  <c r="D102" i="2"/>
  <c r="D103" i="2"/>
  <c r="D98" i="2"/>
  <c r="C99" i="2"/>
  <c r="C100" i="2"/>
  <c r="C101" i="2"/>
  <c r="C102" i="2"/>
  <c r="C103" i="2"/>
  <c r="C98" i="2"/>
  <c r="C90" i="2"/>
  <c r="C91" i="2"/>
  <c r="C92" i="2"/>
  <c r="C93" i="2"/>
  <c r="C94" i="2"/>
  <c r="C89" i="2"/>
  <c r="F70" i="2"/>
  <c r="F71" i="2"/>
  <c r="F72" i="2"/>
  <c r="B72" i="2"/>
  <c r="B71" i="2"/>
  <c r="B70" i="2"/>
  <c r="B69" i="2"/>
  <c r="D69" i="2" s="1"/>
  <c r="B68" i="2"/>
  <c r="B67" i="2"/>
  <c r="C43" i="2"/>
  <c r="C39" i="2"/>
  <c r="C38" i="2"/>
  <c r="B17" i="2"/>
  <c r="D17" i="2" s="1"/>
  <c r="B538" i="2" l="1"/>
  <c r="B100" i="2"/>
  <c r="B91" i="2"/>
  <c r="B82" i="2"/>
  <c r="D270" i="2"/>
  <c r="C68" i="2"/>
  <c r="C67" i="2"/>
  <c r="D72" i="2"/>
  <c r="B42" i="2"/>
  <c r="E42" i="2" s="1"/>
  <c r="C47" i="2" s="1"/>
  <c r="D70" i="2"/>
  <c r="G70" i="2" s="1"/>
  <c r="B43" i="2"/>
  <c r="E43" i="2" s="1"/>
  <c r="C48" i="2" s="1"/>
  <c r="D196" i="2"/>
  <c r="B212" i="2"/>
  <c r="B203" i="2"/>
  <c r="D203" i="2" s="1"/>
  <c r="C212" i="2" s="1"/>
  <c r="B215" i="2"/>
  <c r="B206" i="2"/>
  <c r="D206" i="2" s="1"/>
  <c r="C215" i="2" s="1"/>
  <c r="B202" i="2"/>
  <c r="D202" i="2" s="1"/>
  <c r="C211" i="2" s="1"/>
  <c r="B211" i="2"/>
  <c r="B213" i="2"/>
  <c r="B204" i="2"/>
  <c r="D204" i="2" s="1"/>
  <c r="C213" i="2" s="1"/>
  <c r="E165" i="2"/>
  <c r="B183" i="2" s="1"/>
  <c r="D183" i="2" s="1"/>
  <c r="B261" i="2" s="1"/>
  <c r="B415" i="2"/>
  <c r="B414" i="2"/>
  <c r="B413" i="2"/>
  <c r="B412" i="2"/>
  <c r="B411" i="2"/>
  <c r="B410" i="2"/>
  <c r="B409" i="2"/>
  <c r="B408" i="2"/>
  <c r="B407" i="2"/>
  <c r="B406" i="2"/>
  <c r="B405" i="2"/>
  <c r="B404" i="2"/>
  <c r="B38" i="2" l="1"/>
  <c r="E38" i="2" s="1"/>
  <c r="B47" i="2" s="1"/>
  <c r="D47" i="2" s="1"/>
  <c r="D211" i="2"/>
  <c r="C260" i="2" s="1"/>
  <c r="D271" i="2" s="1"/>
  <c r="B354" i="2"/>
  <c r="G72" i="2"/>
  <c r="D212" i="2"/>
  <c r="C261" i="2" s="1"/>
  <c r="I261" i="2" s="1"/>
  <c r="D272" i="2" s="1"/>
  <c r="B89" i="2"/>
  <c r="D89" i="2" s="1"/>
  <c r="C107" i="2" s="1"/>
  <c r="B98" i="2"/>
  <c r="E98" i="2" s="1"/>
  <c r="D354" i="2" s="1"/>
  <c r="D213" i="2"/>
  <c r="C262" i="2" s="1"/>
  <c r="B39" i="2"/>
  <c r="E39" i="2" s="1"/>
  <c r="B48" i="2" s="1"/>
  <c r="D48" i="2" s="1"/>
  <c r="E71" i="2" s="1"/>
  <c r="D71" i="2"/>
  <c r="D215" i="2"/>
  <c r="C264" i="2" s="1"/>
  <c r="B214" i="2"/>
  <c r="B205" i="2"/>
  <c r="D205" i="2" s="1"/>
  <c r="C214" i="2" s="1"/>
  <c r="E166" i="2"/>
  <c r="B184" i="2" s="1"/>
  <c r="D184" i="2" s="1"/>
  <c r="B262" i="2" s="1"/>
  <c r="B83" i="2"/>
  <c r="D83" i="2" s="1"/>
  <c r="B101" i="2"/>
  <c r="E101" i="2" s="1"/>
  <c r="B92" i="2"/>
  <c r="D92" i="2" s="1"/>
  <c r="B94" i="2" l="1"/>
  <c r="D94" i="2" s="1"/>
  <c r="C112" i="2" s="1"/>
  <c r="G71" i="2"/>
  <c r="B93" i="2" s="1"/>
  <c r="D93" i="2" s="1"/>
  <c r="C111" i="2" s="1"/>
  <c r="C354" i="2"/>
  <c r="E354" i="2" s="1"/>
  <c r="B363" i="2" s="1"/>
  <c r="D363" i="2" s="1"/>
  <c r="D374" i="2" s="1"/>
  <c r="B107" i="2"/>
  <c r="D107" i="2"/>
  <c r="B103" i="2"/>
  <c r="E103" i="2" s="1"/>
  <c r="D112" i="2" s="1"/>
  <c r="F262" i="2"/>
  <c r="D273" i="2" s="1"/>
  <c r="B85" i="2"/>
  <c r="D85" i="2" s="1"/>
  <c r="B112" i="2" s="1"/>
  <c r="C437" i="2"/>
  <c r="D214" i="2"/>
  <c r="C263" i="2" s="1"/>
  <c r="E167" i="2"/>
  <c r="B185" i="2" s="1"/>
  <c r="D185" i="2" s="1"/>
  <c r="B263" i="2" s="1"/>
  <c r="E168" i="2"/>
  <c r="B186" i="2" s="1"/>
  <c r="D186" i="2" s="1"/>
  <c r="B264" i="2" s="1"/>
  <c r="F264" i="2" s="1"/>
  <c r="D275" i="2" s="1"/>
  <c r="C357" i="2"/>
  <c r="C110" i="2"/>
  <c r="B357" i="2"/>
  <c r="B110" i="2"/>
  <c r="D110" i="2"/>
  <c r="D357" i="2"/>
  <c r="B416" i="2"/>
  <c r="C434" i="2" s="1"/>
  <c r="C359" i="2" l="1"/>
  <c r="B102" i="2"/>
  <c r="E102" i="2" s="1"/>
  <c r="D358" i="2" s="1"/>
  <c r="B90" i="2"/>
  <c r="D90" i="2" s="1"/>
  <c r="C355" i="2" s="1"/>
  <c r="B99" i="2"/>
  <c r="E99" i="2" s="1"/>
  <c r="D108" i="2" s="1"/>
  <c r="B81" i="2"/>
  <c r="D81" i="2" s="1"/>
  <c r="B108" i="2" s="1"/>
  <c r="B84" i="2"/>
  <c r="D84" i="2" s="1"/>
  <c r="B111" i="2" s="1"/>
  <c r="D359" i="2"/>
  <c r="E107" i="2"/>
  <c r="B140" i="2" s="1"/>
  <c r="D140" i="2" s="1"/>
  <c r="E100" i="2"/>
  <c r="D356" i="2" s="1"/>
  <c r="D91" i="2"/>
  <c r="C356" i="2" s="1"/>
  <c r="D82" i="2"/>
  <c r="B356" i="2" s="1"/>
  <c r="F263" i="2"/>
  <c r="D274" i="2" s="1"/>
  <c r="E112" i="2"/>
  <c r="B136" i="2" s="1"/>
  <c r="D136" i="2" s="1"/>
  <c r="B154" i="2" s="1"/>
  <c r="E110" i="2"/>
  <c r="B359" i="2"/>
  <c r="E357" i="2"/>
  <c r="B366" i="2" s="1"/>
  <c r="D366" i="2" s="1"/>
  <c r="D377" i="2" s="1"/>
  <c r="C358" i="2"/>
  <c r="C433" i="2"/>
  <c r="C436" i="2"/>
  <c r="C432" i="2"/>
  <c r="C435" i="2"/>
  <c r="D355" i="2"/>
  <c r="E356" i="2" l="1"/>
  <c r="B365" i="2" s="1"/>
  <c r="D365" i="2" s="1"/>
  <c r="D376" i="2" s="1"/>
  <c r="B109" i="2"/>
  <c r="D111" i="2"/>
  <c r="E111" i="2" s="1"/>
  <c r="B274" i="2" s="1"/>
  <c r="C108" i="2"/>
  <c r="E108" i="2" s="1"/>
  <c r="B132" i="2" s="1"/>
  <c r="D132" i="2" s="1"/>
  <c r="B150" i="2" s="1"/>
  <c r="B355" i="2"/>
  <c r="E355" i="2" s="1"/>
  <c r="B364" i="2" s="1"/>
  <c r="D364" i="2" s="1"/>
  <c r="D375" i="2" s="1"/>
  <c r="B358" i="2"/>
  <c r="E358" i="2" s="1"/>
  <c r="B367" i="2" s="1"/>
  <c r="D367" i="2" s="1"/>
  <c r="D378" i="2" s="1"/>
  <c r="E359" i="2"/>
  <c r="B368" i="2" s="1"/>
  <c r="D368" i="2" s="1"/>
  <c r="D379" i="2" s="1"/>
  <c r="B270" i="2"/>
  <c r="B131" i="2"/>
  <c r="D131" i="2" s="1"/>
  <c r="B149" i="2" s="1"/>
  <c r="C109" i="2"/>
  <c r="D109" i="2"/>
  <c r="B275" i="2"/>
  <c r="B145" i="2"/>
  <c r="D145" i="2" s="1"/>
  <c r="B338" i="2" s="1"/>
  <c r="D338" i="2" s="1"/>
  <c r="B303" i="2"/>
  <c r="D303" i="2" s="1"/>
  <c r="B333" i="2"/>
  <c r="D333" i="2" s="1"/>
  <c r="C149" i="2"/>
  <c r="B273" i="2"/>
  <c r="B143" i="2"/>
  <c r="D143" i="2" s="1"/>
  <c r="B134" i="2"/>
  <c r="D134" i="2" s="1"/>
  <c r="B152" i="2" s="1"/>
  <c r="B135" i="2" l="1"/>
  <c r="D135" i="2" s="1"/>
  <c r="B153" i="2" s="1"/>
  <c r="B144" i="2"/>
  <c r="D144" i="2" s="1"/>
  <c r="B307" i="2" s="1"/>
  <c r="D307" i="2" s="1"/>
  <c r="D149" i="2"/>
  <c r="C270" i="2" s="1"/>
  <c r="E270" i="2" s="1"/>
  <c r="B324" i="2" s="1"/>
  <c r="D324" i="2" s="1"/>
  <c r="B342" i="2" s="1"/>
  <c r="D342" i="2" s="1"/>
  <c r="C374" i="2" s="1"/>
  <c r="E109" i="2"/>
  <c r="C154" i="2"/>
  <c r="D154" i="2" s="1"/>
  <c r="C275" i="2" s="1"/>
  <c r="E275" i="2" s="1"/>
  <c r="B308" i="2"/>
  <c r="D308" i="2" s="1"/>
  <c r="B141" i="2"/>
  <c r="D141" i="2" s="1"/>
  <c r="B304" i="2" s="1"/>
  <c r="D304" i="2" s="1"/>
  <c r="B271" i="2"/>
  <c r="B336" i="2"/>
  <c r="D336" i="2" s="1"/>
  <c r="B306" i="2"/>
  <c r="D306" i="2" s="1"/>
  <c r="C152" i="2"/>
  <c r="D152" i="2" s="1"/>
  <c r="C273" i="2" s="1"/>
  <c r="E273" i="2" s="1"/>
  <c r="B272" i="2" l="1"/>
  <c r="B142" i="2"/>
  <c r="D142" i="2" s="1"/>
  <c r="B133" i="2"/>
  <c r="D133" i="2" s="1"/>
  <c r="B151" i="2" s="1"/>
  <c r="B337" i="2"/>
  <c r="D337" i="2" s="1"/>
  <c r="C153" i="2"/>
  <c r="D153" i="2" s="1"/>
  <c r="C274" i="2" s="1"/>
  <c r="E274" i="2" s="1"/>
  <c r="B328" i="2" s="1"/>
  <c r="D328" i="2" s="1"/>
  <c r="B329" i="2"/>
  <c r="D329" i="2" s="1"/>
  <c r="B347" i="2" s="1"/>
  <c r="D347" i="2" s="1"/>
  <c r="C379" i="2" s="1"/>
  <c r="B299" i="2"/>
  <c r="D299" i="2" s="1"/>
  <c r="B317" i="2" s="1"/>
  <c r="D317" i="2" s="1"/>
  <c r="B379" i="2" s="1"/>
  <c r="B294" i="2"/>
  <c r="D294" i="2" s="1"/>
  <c r="B312" i="2" s="1"/>
  <c r="D312" i="2" s="1"/>
  <c r="B374" i="2" s="1"/>
  <c r="E374" i="2" s="1"/>
  <c r="C150" i="2"/>
  <c r="D150" i="2" s="1"/>
  <c r="C271" i="2" s="1"/>
  <c r="E271" i="2" s="1"/>
  <c r="B334" i="2"/>
  <c r="D334" i="2" s="1"/>
  <c r="B327" i="2"/>
  <c r="D327" i="2" s="1"/>
  <c r="B345" i="2" s="1"/>
  <c r="D345" i="2" s="1"/>
  <c r="C377" i="2" s="1"/>
  <c r="B297" i="2"/>
  <c r="D297" i="2" s="1"/>
  <c r="B315" i="2" s="1"/>
  <c r="D315" i="2" s="1"/>
  <c r="B377" i="2" s="1"/>
  <c r="B335" i="2" l="1"/>
  <c r="D335" i="2" s="1"/>
  <c r="B305" i="2"/>
  <c r="B346" i="2"/>
  <c r="D346" i="2" s="1"/>
  <c r="C378" i="2" s="1"/>
  <c r="B298" i="2"/>
  <c r="D298" i="2" s="1"/>
  <c r="B316" i="2" s="1"/>
  <c r="D316" i="2" s="1"/>
  <c r="B378" i="2" s="1"/>
  <c r="E379" i="2"/>
  <c r="B428" i="2" s="1"/>
  <c r="D428" i="2" s="1"/>
  <c r="B437" i="2" s="1"/>
  <c r="D437" i="2" s="1"/>
  <c r="E437" i="2" s="1"/>
  <c r="B463" i="2" s="1"/>
  <c r="D463" i="2" s="1"/>
  <c r="D305" i="2"/>
  <c r="C151" i="2"/>
  <c r="D151" i="2" s="1"/>
  <c r="B423" i="2"/>
  <c r="D423" i="2" s="1"/>
  <c r="B432" i="2" s="1"/>
  <c r="D432" i="2" s="1"/>
  <c r="E432" i="2" s="1"/>
  <c r="B458" i="2" s="1"/>
  <c r="B325" i="2"/>
  <c r="D325" i="2" s="1"/>
  <c r="B343" i="2" s="1"/>
  <c r="D343" i="2" s="1"/>
  <c r="C375" i="2" s="1"/>
  <c r="B295" i="2"/>
  <c r="D295" i="2" s="1"/>
  <c r="B313" i="2" s="1"/>
  <c r="D313" i="2" s="1"/>
  <c r="B375" i="2" s="1"/>
  <c r="B444" i="2"/>
  <c r="D444" i="2" s="1"/>
  <c r="B450" i="2" s="1"/>
  <c r="D450" i="2" s="1"/>
  <c r="C458" i="2" s="1"/>
  <c r="E377" i="2"/>
  <c r="C272" i="2" l="1"/>
  <c r="E272" i="2" s="1"/>
  <c r="E378" i="2"/>
  <c r="B427" i="2" s="1"/>
  <c r="D427" i="2" s="1"/>
  <c r="B436" i="2" s="1"/>
  <c r="D436" i="2" s="1"/>
  <c r="E436" i="2" s="1"/>
  <c r="B462" i="2" s="1"/>
  <c r="D462" i="2" s="1"/>
  <c r="B523" i="2"/>
  <c r="D523" i="2" s="1"/>
  <c r="B532" i="2" s="1"/>
  <c r="D532" i="2" s="1"/>
  <c r="B544" i="2" s="1"/>
  <c r="D458" i="2"/>
  <c r="E375" i="2"/>
  <c r="B445" i="2" s="1"/>
  <c r="D445" i="2" s="1"/>
  <c r="B451" i="2" s="1"/>
  <c r="D451" i="2" s="1"/>
  <c r="C459" i="2" s="1"/>
  <c r="B426" i="2"/>
  <c r="D426" i="2" s="1"/>
  <c r="B435" i="2" s="1"/>
  <c r="D435" i="2" s="1"/>
  <c r="E435" i="2" s="1"/>
  <c r="B461" i="2" s="1"/>
  <c r="D461" i="2" s="1"/>
  <c r="B539" i="2" l="1"/>
  <c r="B326" i="2"/>
  <c r="D326" i="2" s="1"/>
  <c r="B344" i="2" s="1"/>
  <c r="D344" i="2" s="1"/>
  <c r="C376" i="2" s="1"/>
  <c r="B296" i="2"/>
  <c r="D296" i="2" s="1"/>
  <c r="B314" i="2" s="1"/>
  <c r="B521" i="2"/>
  <c r="D521" i="2" s="1"/>
  <c r="B530" i="2" s="1"/>
  <c r="D530" i="2" s="1"/>
  <c r="B424" i="2"/>
  <c r="D424" i="2" s="1"/>
  <c r="B433" i="2" s="1"/>
  <c r="D433" i="2" s="1"/>
  <c r="E433" i="2" s="1"/>
  <c r="B459" i="2" s="1"/>
  <c r="D459" i="2" s="1"/>
  <c r="B518" i="2"/>
  <c r="D518" i="2" s="1"/>
  <c r="B522" i="2"/>
  <c r="D522" i="2" s="1"/>
  <c r="B531" i="2" s="1"/>
  <c r="D531" i="2" s="1"/>
  <c r="D314" i="2" l="1"/>
  <c r="B376" i="2" s="1"/>
  <c r="E376" i="2" s="1"/>
  <c r="B519" i="2"/>
  <c r="D519" i="2" s="1"/>
  <c r="B425" i="2" l="1"/>
  <c r="D425" i="2" s="1"/>
  <c r="B434" i="2" s="1"/>
  <c r="D434" i="2" s="1"/>
  <c r="E434" i="2" s="1"/>
  <c r="B460" i="2" s="1"/>
  <c r="B540" i="2"/>
  <c r="B446" i="2"/>
  <c r="D446" i="2"/>
  <c r="B452" i="2" s="1"/>
  <c r="D452" i="2" s="1"/>
  <c r="C460" i="2" s="1"/>
  <c r="D460" i="2" l="1"/>
  <c r="B541" i="2" l="1"/>
  <c r="B520" i="2"/>
  <c r="D520" i="2" s="1"/>
  <c r="B543" i="2" s="1"/>
  <c r="B542" i="2" l="1"/>
  <c r="B54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Scheyla Cristina de Souza Belmiro do Amaral</author>
    <author>compras1</author>
  </authors>
  <commentList>
    <comment ref="B9" authorId="0" shapeId="0" xr:uid="{00000000-0006-0000-0000-000001000000}">
      <text>
        <r>
          <rPr>
            <b/>
            <sz val="9"/>
            <color indexed="81"/>
            <rFont val="Segoe UI"/>
            <family val="2"/>
          </rPr>
          <t xml:space="preserve">Seges: </t>
        </r>
        <r>
          <rPr>
            <sz val="9"/>
            <color indexed="81"/>
            <rFont val="Segoe UI"/>
            <family val="2"/>
          </rPr>
          <t xml:space="preserve">Informar salário base conforme Convenção Coletiva de Trabalho vigente para a categoria e no município de prestação do serviço.
</t>
        </r>
      </text>
    </comment>
    <comment ref="C17" authorId="0" shapeId="0" xr:uid="{00000000-0006-0000-0000-000002000000}">
      <text>
        <r>
          <rPr>
            <b/>
            <sz val="9"/>
            <color indexed="81"/>
            <rFont val="Segoe UI"/>
            <family val="2"/>
          </rPr>
          <t xml:space="preserve">Seges: </t>
        </r>
        <r>
          <rPr>
            <sz val="9"/>
            <color indexed="81"/>
            <rFont val="Segoe UI"/>
            <family val="2"/>
          </rPr>
          <t>Percentual conforme definido em CCT, se houver gratificação de função.</t>
        </r>
        <r>
          <rPr>
            <sz val="9"/>
            <color indexed="81"/>
            <rFont val="Segoe UI"/>
            <family val="2"/>
          </rPr>
          <t xml:space="preserve">
</t>
        </r>
      </text>
    </comment>
    <comment ref="C25" authorId="0" shapeId="0" xr:uid="{00000000-0006-0000-0000-000003000000}">
      <text>
        <r>
          <rPr>
            <b/>
            <sz val="9"/>
            <color indexed="81"/>
            <rFont val="Segoe UI"/>
            <family val="2"/>
          </rPr>
          <t xml:space="preserve">Seges: </t>
        </r>
        <r>
          <rPr>
            <sz val="9"/>
            <color indexed="81"/>
            <rFont val="Segoe UI"/>
            <family val="2"/>
          </rPr>
          <t>Percentual conforme definido em CCT, quando houver adicional de periculosidade ou insabubridade</t>
        </r>
      </text>
    </comment>
    <comment ref="C38" authorId="0" shapeId="0" xr:uid="{00000000-0006-0000-0000-000004000000}">
      <text>
        <r>
          <rPr>
            <b/>
            <sz val="9"/>
            <color indexed="81"/>
            <rFont val="Segoe UI"/>
            <family val="2"/>
          </rPr>
          <t xml:space="preserve">Seges: </t>
        </r>
        <r>
          <rPr>
            <sz val="9"/>
            <color indexed="81"/>
            <rFont val="Segoe UI"/>
            <family val="2"/>
          </rPr>
          <t xml:space="preserve">Considera hora noturna de 22h às 5h do dia segunte, portanto 7 horas noturnas de uma jornada de 12h. </t>
        </r>
      </text>
    </comment>
    <comment ref="C42" authorId="0" shapeId="0" xr:uid="{00000000-0006-0000-0000-000005000000}">
      <text>
        <r>
          <rPr>
            <b/>
            <sz val="9"/>
            <color indexed="81"/>
            <rFont val="Segoe UI"/>
            <family val="2"/>
          </rPr>
          <t>Seges:</t>
        </r>
        <r>
          <rPr>
            <sz val="9"/>
            <color indexed="81"/>
            <rFont val="Segoe UI"/>
            <family val="2"/>
          </rPr>
          <t xml:space="preserve">
A título de pagamento adicional computa-se o pagamento de 7min e 30 s a cada hora noturna, por 7 horas, totalizando 52min e 30 s, que significa 1 hora da jornada de 12h.</t>
        </r>
      </text>
    </comment>
    <comment ref="D42" authorId="0" shapeId="0" xr:uid="{00000000-0006-0000-0000-000006000000}">
      <text>
        <r>
          <rPr>
            <b/>
            <sz val="9"/>
            <color indexed="81"/>
            <rFont val="Segoe UI"/>
            <family val="2"/>
          </rPr>
          <t>Seges:</t>
        </r>
        <r>
          <rPr>
            <sz val="9"/>
            <color indexed="81"/>
            <rFont val="Segoe UI"/>
            <family val="2"/>
          </rPr>
          <t xml:space="preserve"> Por tratar-se de hora considerada a mais, calcula-se pagamento de 100% da hora, acrescida do respectivo adicional noturno.</t>
        </r>
      </text>
    </comment>
    <comment ref="A45" authorId="0" shapeId="0" xr:uid="{00000000-0006-0000-0000-000007000000}">
      <text>
        <r>
          <rPr>
            <b/>
            <sz val="9"/>
            <color indexed="81"/>
            <rFont val="Segoe UI"/>
            <family val="2"/>
          </rPr>
          <t xml:space="preserve">Seges: </t>
        </r>
        <r>
          <rPr>
            <sz val="9"/>
            <color indexed="81"/>
            <rFont val="Segoe UI"/>
            <family val="2"/>
          </rPr>
          <t>Tabela resumo da totalização do Adicional noturno.
Automatizada, desde que não haja alterações de fórmulas ou estrutura da planilha.</t>
        </r>
      </text>
    </comment>
    <comment ref="A65" authorId="0" shapeId="0" xr:uid="{00000000-0006-0000-0000-000008000000}">
      <text>
        <r>
          <rPr>
            <b/>
            <sz val="9"/>
            <color indexed="81"/>
            <rFont val="Segoe UI"/>
            <family val="2"/>
          </rPr>
          <t xml:space="preserve">Seges: </t>
        </r>
        <r>
          <rPr>
            <sz val="9"/>
            <color indexed="81"/>
            <rFont val="Segoe UI"/>
            <family val="2"/>
          </rPr>
          <t xml:space="preserve">Automatizada, desde que não haja alterações de fórmulas ou estrutura da planilha.
</t>
        </r>
      </text>
    </comment>
    <comment ref="C79" authorId="0" shapeId="0" xr:uid="{00000000-0006-0000-0000-000009000000}">
      <text>
        <r>
          <rPr>
            <b/>
            <sz val="9"/>
            <color indexed="81"/>
            <rFont val="Segoe UI"/>
            <family val="2"/>
          </rPr>
          <t xml:space="preserve">Seges: </t>
        </r>
        <r>
          <rPr>
            <sz val="9"/>
            <color indexed="81"/>
            <rFont val="Segoe UI"/>
            <family val="2"/>
          </rPr>
          <t>Por tratar-se de planilha mensal será contabilizado 1/12 avos do custo.</t>
        </r>
      </text>
    </comment>
    <comment ref="A87" authorId="0" shapeId="0" xr:uid="{00000000-0006-0000-0000-00000A000000}">
      <text>
        <r>
          <rPr>
            <b/>
            <sz val="9"/>
            <color indexed="81"/>
            <rFont val="Segoe UI"/>
            <family val="2"/>
          </rPr>
          <t xml:space="preserve">Seges: </t>
        </r>
        <r>
          <rPr>
            <sz val="9"/>
            <color indexed="81"/>
            <rFont val="Segoe UI"/>
            <family val="2"/>
          </rPr>
          <t>Observações importantes: 
1ª - Levando em consideração a vigência contratual prevista em lei,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t>
        </r>
      </text>
    </comment>
    <comment ref="C98" authorId="0" shapeId="0" xr:uid="{00000000-0006-0000-0000-00000B000000}">
      <text>
        <r>
          <rPr>
            <b/>
            <sz val="9"/>
            <color indexed="81"/>
            <rFont val="Segoe UI"/>
            <family val="2"/>
          </rPr>
          <t>Seges:</t>
        </r>
        <r>
          <rPr>
            <sz val="9"/>
            <color indexed="81"/>
            <rFont val="Segoe UI"/>
            <family val="2"/>
          </rPr>
          <t xml:space="preserve"> Corresponde ao previsto na Constituição. Adicional de 1/3 a mais do salário normal.</t>
        </r>
      </text>
    </comment>
    <comment ref="A105" authorId="0" shapeId="0" xr:uid="{00000000-0006-0000-0000-00000C000000}">
      <text>
        <r>
          <rPr>
            <b/>
            <sz val="9"/>
            <color indexed="81"/>
            <rFont val="Segoe UI"/>
            <family val="2"/>
          </rPr>
          <t xml:space="preserve">Seges: </t>
        </r>
        <r>
          <rPr>
            <sz val="9"/>
            <color indexed="81"/>
            <rFont val="Segoe UI"/>
            <family val="2"/>
          </rPr>
          <t>apenas totaliza a previsão mensal de custos com 13° Salário, Férias e Adicional de Férias.</t>
        </r>
      </text>
    </comment>
    <comment ref="B121" authorId="0" shapeId="0" xr:uid="{00000000-0006-0000-0000-00000D000000}">
      <text>
        <r>
          <rPr>
            <b/>
            <sz val="9"/>
            <color indexed="81"/>
            <rFont val="Segoe UI"/>
            <family val="2"/>
          </rPr>
          <t xml:space="preserve">Seges: </t>
        </r>
        <r>
          <rPr>
            <sz val="9"/>
            <color indexed="81"/>
            <rFont val="Segoe UI"/>
            <family val="2"/>
          </rPr>
          <t xml:space="preserve">Informar o percentual adequado à categoria profissional a ser contratada para a prestação do serviço.
</t>
        </r>
      </text>
    </comment>
    <comment ref="C131" authorId="0" shapeId="0" xr:uid="{00000000-0006-0000-0000-00000E000000}">
      <text>
        <r>
          <rPr>
            <b/>
            <sz val="9"/>
            <color indexed="81"/>
            <rFont val="Segoe UI"/>
            <family val="2"/>
          </rPr>
          <t xml:space="preserve">Seges: </t>
        </r>
        <r>
          <rPr>
            <sz val="9"/>
            <color indexed="81"/>
            <rFont val="Segoe UI"/>
            <family val="2"/>
          </rPr>
          <t xml:space="preserve">Corresponde ao somatório dos encargos para financiamento da seguridade social.
O percentual será alterado quando do preenchimento da aliquota do SAT/GIIL-RAT
</t>
        </r>
      </text>
    </comment>
    <comment ref="C133" authorId="1" shapeId="0" xr:uid="{1E54C0B4-66FB-4E3C-9BDB-008B7FA6720E}">
      <text>
        <r>
          <rPr>
            <b/>
            <sz val="9"/>
            <color indexed="81"/>
            <rFont val="Segoe UI"/>
            <family val="2"/>
          </rPr>
          <t>Seges:</t>
        </r>
        <r>
          <rPr>
            <sz val="9"/>
            <color indexed="81"/>
            <rFont val="Segoe UI"/>
            <charset val="1"/>
          </rPr>
          <t xml:space="preserve"> Corresponde ao somatório dos encargos para financiamento da seguridade social.
O percentual será alterado quando do preenchimento da aliquota do SAT/GIIL-RAT</t>
        </r>
      </text>
    </comment>
    <comment ref="C140" authorId="0" shapeId="0" xr:uid="{00000000-0006-0000-0000-00000F000000}">
      <text>
        <r>
          <rPr>
            <b/>
            <sz val="9"/>
            <color indexed="81"/>
            <rFont val="Segoe UI"/>
            <family val="2"/>
          </rPr>
          <t xml:space="preserve">Seges: </t>
        </r>
        <r>
          <rPr>
            <sz val="9"/>
            <color indexed="81"/>
            <rFont val="Segoe UI"/>
            <family val="2"/>
          </rPr>
          <t xml:space="preserve">Alíquota mensal de depóstio à título de FGTS, conforme Lei n° 8.036, de 1990.
</t>
        </r>
      </text>
    </comment>
    <comment ref="A147" authorId="0" shapeId="0" xr:uid="{00000000-0006-0000-0000-000010000000}">
      <text>
        <r>
          <rPr>
            <b/>
            <sz val="9"/>
            <color indexed="81"/>
            <rFont val="Segoe UI"/>
            <family val="2"/>
          </rPr>
          <t xml:space="preserve">Seges: </t>
        </r>
        <r>
          <rPr>
            <sz val="9"/>
            <color indexed="81"/>
            <rFont val="Segoe UI"/>
            <family val="2"/>
          </rPr>
          <t xml:space="preserve">Totalização dos Encargos. Automatizada, desde que não haja alteração nas fórmulas e estrutura da planilha.
</t>
        </r>
      </text>
    </comment>
    <comment ref="B162" authorId="0" shapeId="0" xr:uid="{00000000-0006-0000-0000-000011000000}">
      <text>
        <r>
          <rPr>
            <b/>
            <sz val="9"/>
            <color indexed="81"/>
            <rFont val="Segoe UI"/>
            <family val="2"/>
          </rPr>
          <t xml:space="preserve">Seges: </t>
        </r>
        <r>
          <rPr>
            <sz val="9"/>
            <color indexed="81"/>
            <rFont val="Segoe UI"/>
            <family val="2"/>
          </rPr>
          <t>Valor da tarifa de transporte público praticada no município de prestação do serviço.</t>
        </r>
      </text>
    </comment>
    <comment ref="D163" authorId="0" shapeId="0" xr:uid="{00000000-0006-0000-0000-000012000000}">
      <text>
        <r>
          <rPr>
            <b/>
            <sz val="9"/>
            <color indexed="81"/>
            <rFont val="Segoe UI"/>
            <family val="2"/>
          </rPr>
          <t xml:space="preserve">Seges: </t>
        </r>
        <r>
          <rPr>
            <sz val="9"/>
            <color indexed="81"/>
            <rFont val="Segoe UI"/>
            <family val="2"/>
          </rPr>
          <t>apenas sugerido, depende de disposições constantes na CCT.</t>
        </r>
      </text>
    </comment>
    <comment ref="C171" authorId="0" shapeId="0" xr:uid="{00000000-0006-0000-0000-000013000000}">
      <text>
        <r>
          <rPr>
            <b/>
            <sz val="9"/>
            <color indexed="81"/>
            <rFont val="Segoe UI"/>
            <family val="2"/>
          </rPr>
          <t xml:space="preserve">Seges: exemplificativo... </t>
        </r>
        <r>
          <rPr>
            <sz val="9"/>
            <color indexed="81"/>
            <rFont val="Segoe UI"/>
            <family val="2"/>
          </rPr>
          <t>O desconto poderá ser proporcional, conforme disposto no art. 10 do Decreto n° 95.247, de 1987.
O órgão contatante deverá apreciar o comportamento das empresas prestadoras de serviço e ajustar, conforme necessidade.</t>
        </r>
      </text>
    </comment>
    <comment ref="B191" authorId="0" shapeId="0" xr:uid="{00000000-0006-0000-0000-000014000000}">
      <text>
        <r>
          <rPr>
            <b/>
            <sz val="9"/>
            <color indexed="81"/>
            <rFont val="Segoe UI"/>
            <family val="2"/>
          </rPr>
          <t xml:space="preserve">Seges: </t>
        </r>
        <r>
          <rPr>
            <sz val="9"/>
            <color indexed="81"/>
            <rFont val="Segoe UI"/>
            <family val="2"/>
          </rPr>
          <t>Conforme estabelecido em Convenção Coletiva de Trabalho</t>
        </r>
      </text>
    </comment>
    <comment ref="C192" authorId="0" shapeId="0" xr:uid="{00000000-0006-0000-0000-000015000000}">
      <text>
        <r>
          <rPr>
            <b/>
            <sz val="9"/>
            <color indexed="81"/>
            <rFont val="Segoe UI"/>
            <family val="2"/>
          </rPr>
          <t xml:space="preserve">Seges: </t>
        </r>
        <r>
          <rPr>
            <sz val="9"/>
            <color indexed="81"/>
            <rFont val="Segoe UI"/>
            <family val="2"/>
          </rPr>
          <t>apenas sugerido, depende de disposições constantes na CCT.</t>
        </r>
      </text>
    </comment>
    <comment ref="C200" authorId="0" shapeId="0" xr:uid="{00000000-0006-0000-0000-000016000000}">
      <text>
        <r>
          <rPr>
            <b/>
            <sz val="9"/>
            <color indexed="81"/>
            <rFont val="Segoe UI"/>
            <family val="2"/>
          </rPr>
          <t xml:space="preserve">Seges: </t>
        </r>
        <r>
          <rPr>
            <sz val="9"/>
            <color indexed="81"/>
            <rFont val="Segoe UI"/>
            <family val="2"/>
          </rPr>
          <t>Observar desconto informado em Convenção Coletiva.</t>
        </r>
      </text>
    </comment>
    <comment ref="B201" authorId="0" shapeId="0" xr:uid="{00000000-0006-0000-0000-000017000000}">
      <text>
        <r>
          <rPr>
            <b/>
            <sz val="9"/>
            <color indexed="81"/>
            <rFont val="Segoe UI"/>
            <family val="2"/>
          </rPr>
          <t xml:space="preserve">Seges: </t>
        </r>
        <r>
          <rPr>
            <sz val="9"/>
            <color indexed="81"/>
            <rFont val="Segoe UI"/>
            <family val="2"/>
          </rPr>
          <t>Observar Convenção Coletiva sobre base de cálculo, habitualmente o desconto é sobre o valor do benefício concedido.</t>
        </r>
      </text>
    </comment>
    <comment ref="A257" authorId="0" shapeId="0" xr:uid="{00000000-0006-0000-0000-000018000000}">
      <text>
        <r>
          <rPr>
            <b/>
            <sz val="9"/>
            <color indexed="81"/>
            <rFont val="Segoe UI"/>
            <family val="2"/>
          </rPr>
          <t xml:space="preserve">Seges: </t>
        </r>
        <r>
          <rPr>
            <sz val="9"/>
            <color indexed="81"/>
            <rFont val="Segoe UI"/>
            <family val="2"/>
          </rPr>
          <t>Apenas totaliza os custos efetivos com benefícios mensais do trabalhador.
Automatizada, desde que não haja alteração de fórmulas ou estrutura da planilha</t>
        </r>
      </text>
    </comment>
    <comment ref="A268" authorId="0" shapeId="0" xr:uid="{00000000-0006-0000-0000-000019000000}">
      <text>
        <r>
          <rPr>
            <b/>
            <sz val="9"/>
            <color indexed="81"/>
            <rFont val="Segoe UI"/>
            <family val="2"/>
          </rPr>
          <t xml:space="preserve">Seges: </t>
        </r>
        <r>
          <rPr>
            <sz val="9"/>
            <color indexed="81"/>
            <rFont val="Segoe UI"/>
            <family val="2"/>
          </rPr>
          <t>Totaliza o módulo 2, com somatória de 13° salário, férias, adicional, encargos e benefícios.</t>
        </r>
      </text>
    </comment>
    <comment ref="B283" authorId="0" shapeId="0" xr:uid="{00000000-0006-0000-0000-00001A000000}">
      <text>
        <r>
          <rPr>
            <b/>
            <sz val="9"/>
            <color indexed="81"/>
            <rFont val="Segoe UI"/>
            <family val="2"/>
          </rPr>
          <t xml:space="preserve">Seges: exemplificativo
</t>
        </r>
        <r>
          <rPr>
            <sz val="9"/>
            <color indexed="81"/>
            <rFont val="Segoe UI"/>
            <family val="2"/>
          </rPr>
          <t>Para o modelo utiliza-se probabilidade de 45% de API e 55% de APT. Observar fórmula.
O percentual de probabilidade de ocorrência deverá ser avaliado pelo órgão contratante, mediante histórico das contratações, ajustando a planilha ao caso em concreto.</t>
        </r>
      </text>
    </comment>
    <comment ref="A372" authorId="0" shapeId="0" xr:uid="{00000000-0006-0000-0000-00001B000000}">
      <text>
        <r>
          <rPr>
            <b/>
            <sz val="9"/>
            <color indexed="81"/>
            <rFont val="Segoe UI"/>
            <family val="2"/>
          </rPr>
          <t>Seges:</t>
        </r>
        <r>
          <rPr>
            <sz val="9"/>
            <color indexed="81"/>
            <rFont val="Segoe UI"/>
            <family val="2"/>
          </rPr>
          <t xml:space="preserve">
Totaliza o custo estimado a ser provisionado mensalmente. Está automatizada, desde que não haja alteração de fórmulas e/ou estrutura da planilha.</t>
        </r>
      </text>
    </comment>
    <comment ref="B386" authorId="0" shapeId="0" xr:uid="{00000000-0006-0000-0000-00001C000000}">
      <text>
        <r>
          <rPr>
            <b/>
            <sz val="9"/>
            <color indexed="81"/>
            <rFont val="Segoe UI"/>
            <family val="2"/>
          </rPr>
          <t xml:space="preserve">Seges: </t>
        </r>
        <r>
          <rPr>
            <sz val="9"/>
            <color indexed="81"/>
            <rFont val="Segoe UI"/>
            <family val="2"/>
          </rPr>
          <t>Probabilidade de ocorrência de ausência do profissional residente quando será necessária a presença de um repositor. O órgão deverá observar o histórico das contratações anteriores para estimar tais probabilidades.</t>
        </r>
      </text>
    </comment>
    <comment ref="C386" authorId="0" shapeId="0" xr:uid="{00000000-0006-0000-0000-00001D000000}">
      <text>
        <r>
          <rPr>
            <b/>
            <sz val="9"/>
            <color indexed="81"/>
            <rFont val="Segoe UI"/>
            <family val="2"/>
          </rPr>
          <t xml:space="preserve">Segesl: </t>
        </r>
        <r>
          <rPr>
            <sz val="9"/>
            <color indexed="81"/>
            <rFont val="Segoe UI"/>
            <family val="2"/>
          </rPr>
          <t>Duração computada em dias, conforme previsão em legislação.</t>
        </r>
      </text>
    </comment>
    <comment ref="A401" authorId="0" shapeId="0" xr:uid="{00000000-0006-0000-0000-00001E000000}">
      <text>
        <r>
          <rPr>
            <b/>
            <sz val="9"/>
            <color indexed="81"/>
            <rFont val="Segoe UI"/>
            <family val="2"/>
          </rPr>
          <t xml:space="preserve">Seges: </t>
        </r>
        <r>
          <rPr>
            <sz val="9"/>
            <color indexed="81"/>
            <rFont val="Segoe UI"/>
            <family val="2"/>
          </rPr>
          <t>Esta tabela apresenta o resumo dos dias prováveis de ausência, quando seria necessária a presença de um profissional repositor.
Seu cálculo está automatizado mediante preenchimento da tabela anterior.</t>
        </r>
      </text>
    </comment>
    <comment ref="A404" authorId="0" shapeId="0" xr:uid="{00000000-0006-0000-0000-00001F000000}">
      <text>
        <r>
          <rPr>
            <b/>
            <sz val="9"/>
            <color indexed="81"/>
            <rFont val="Segoe UI"/>
            <family val="2"/>
          </rPr>
          <t xml:space="preserve">Seges: </t>
        </r>
        <r>
          <rPr>
            <sz val="9"/>
            <color indexed="81"/>
            <rFont val="Segoe UI"/>
            <family val="2"/>
          </rPr>
          <t>este ítem destina-se ao cálculo do custo do empregado substituto que virá cobrir o período de férias do residente, portanto, não se confunde com o direito ao pagamento de férias daquele.
Desde que não haja alteração de fórmulas e/ou estrutura da planilha.</t>
        </r>
      </text>
    </comment>
    <comment ref="A430" authorId="0" shapeId="0" xr:uid="{00000000-0006-0000-0000-000020000000}">
      <text>
        <r>
          <rPr>
            <b/>
            <sz val="9"/>
            <color indexed="81"/>
            <rFont val="Segoe UI"/>
            <family val="2"/>
          </rPr>
          <t xml:space="preserve">Seges: </t>
        </r>
        <r>
          <rPr>
            <sz val="9"/>
            <color indexed="81"/>
            <rFont val="Segoe UI"/>
            <family val="2"/>
          </rPr>
          <t>Tabela automatizada para cálculo do custo mensal com reposição do profissional ausente, mediante preenchimento das anteriores. Desde que não haja alteração de fórmulas e/ou estrutura da planilha.</t>
        </r>
      </text>
    </comment>
    <comment ref="A456" authorId="0" shapeId="0" xr:uid="{00000000-0006-0000-0000-000021000000}">
      <text>
        <r>
          <rPr>
            <b/>
            <sz val="9"/>
            <color indexed="81"/>
            <rFont val="Segoe UI"/>
            <family val="2"/>
          </rPr>
          <t>Seges:</t>
        </r>
        <r>
          <rPr>
            <sz val="9"/>
            <color indexed="81"/>
            <rFont val="Segoe UI"/>
            <family val="2"/>
          </rPr>
          <t xml:space="preserve"> Esta tabela totaliza os custos com reposição de profissional ausente e está automatizada mediante preenchimento das anteriores. Desde que não haja alteração de fórmulas e/ou estrutura da planilha.</t>
        </r>
      </text>
    </comment>
    <comment ref="E468" authorId="0" shapeId="0" xr:uid="{7329396E-8DBA-43EC-86DD-2F6D815737C4}">
      <text>
        <r>
          <rPr>
            <b/>
            <sz val="9"/>
            <color indexed="81"/>
            <rFont val="Segoe UI"/>
            <family val="2"/>
          </rPr>
          <t>Seges:</t>
        </r>
        <r>
          <rPr>
            <sz val="9"/>
            <color indexed="81"/>
            <rFont val="Segoe UI"/>
            <family val="2"/>
          </rPr>
          <t xml:space="preserve"> todos os itens relacionados a insumos deverão ser objeto de pesquisa de preços conforme diretrizes da Instrução Normativa específica (IN n° 3, de 20 de abril de 2017).</t>
        </r>
      </text>
    </comment>
    <comment ref="A511" authorId="0" shapeId="0" xr:uid="{00000000-0006-0000-0000-000023000000}">
      <text>
        <r>
          <rPr>
            <b/>
            <sz val="9"/>
            <color indexed="81"/>
            <rFont val="Segoe UI"/>
            <family val="2"/>
          </rPr>
          <t xml:space="preserve">Seges: </t>
        </r>
        <r>
          <rPr>
            <sz val="9"/>
            <color indexed="81"/>
            <rFont val="Segoe UI"/>
            <family val="2"/>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36" authorId="0" shapeId="0" xr:uid="{00000000-0006-0000-0000-000024000000}">
      <text>
        <r>
          <rPr>
            <b/>
            <sz val="9"/>
            <color indexed="81"/>
            <rFont val="Segoe UI"/>
            <family val="2"/>
          </rPr>
          <t xml:space="preserve">Seges: </t>
        </r>
        <r>
          <rPr>
            <sz val="9"/>
            <color indexed="81"/>
            <rFont val="Segoe UI"/>
            <family val="2"/>
          </rPr>
          <t>Esta tabela totaliza o custo do trabalhador e está automatizada, desde que não haja alteração nas formulas e no modelo da presente planilha. Ajustes necessários são responsailidade do órgão contratante, por quem deverão ser conferidos.</t>
        </r>
      </text>
    </comment>
  </commentList>
</comments>
</file>

<file path=xl/sharedStrings.xml><?xml version="1.0" encoding="utf-8"?>
<sst xmlns="http://schemas.openxmlformats.org/spreadsheetml/2006/main" count="624" uniqueCount="218">
  <si>
    <t>SALÁRIO BASE</t>
  </si>
  <si>
    <t>Base de cálculo</t>
  </si>
  <si>
    <t>Percentual</t>
  </si>
  <si>
    <t>Categoria</t>
  </si>
  <si>
    <t>Valor</t>
  </si>
  <si>
    <t>MÓDULO 1 - REMUNERAÇÃO</t>
  </si>
  <si>
    <t>ADICIONAL NOTURNO</t>
  </si>
  <si>
    <t>ADICIONAL POR TRABALHO NOTURNO</t>
  </si>
  <si>
    <t>Base de Cálculo</t>
  </si>
  <si>
    <t>Proporção</t>
  </si>
  <si>
    <t>HORA NOTURNA REDUZIDA</t>
  </si>
  <si>
    <t>Adicional Noturno</t>
  </si>
  <si>
    <t>Hora Noturna
Reduzida</t>
  </si>
  <si>
    <t>Salário Base</t>
  </si>
  <si>
    <t>Total</t>
  </si>
  <si>
    <t>ADICIONAL DE FÉRIAS - 1/3 CONSTITUCIONAL</t>
  </si>
  <si>
    <t>Alíquota Adicional</t>
  </si>
  <si>
    <t>1/3 Constitucional</t>
  </si>
  <si>
    <t>Férias</t>
  </si>
  <si>
    <t>SUBMÓDULO 2.2 - ENCARGOS PREVIDENCIÁRIOS E FGTS</t>
  </si>
  <si>
    <t>COMPOSIÇÃO DO GPS E FGTS</t>
  </si>
  <si>
    <t>Encargos</t>
  </si>
  <si>
    <t>INSS - empregador</t>
  </si>
  <si>
    <t>Salário-Educação</t>
  </si>
  <si>
    <t>SAT- GIL/RAT</t>
  </si>
  <si>
    <t>SESC</t>
  </si>
  <si>
    <t>SENAC</t>
  </si>
  <si>
    <t>SEBRAE</t>
  </si>
  <si>
    <t>INCRA</t>
  </si>
  <si>
    <t>FGTS</t>
  </si>
  <si>
    <t>TOTAL</t>
  </si>
  <si>
    <t>GPS - GUIA DA PREVIDÊNCIA SOCIAL</t>
  </si>
  <si>
    <t>FGTS - FUNDO DE GARANTIA POR TEMPO DE SERVIÇO</t>
  </si>
  <si>
    <t>GPS</t>
  </si>
  <si>
    <t>SUBMÓDULO 2.3 - BENEFÍCIOS MENSAIS E DIÁRIOS</t>
  </si>
  <si>
    <t>VALE TRANSPORTE</t>
  </si>
  <si>
    <t>Vr. Unitário</t>
  </si>
  <si>
    <t xml:space="preserve">Vales por dia </t>
  </si>
  <si>
    <t>Custo total</t>
  </si>
  <si>
    <t>Dias efetivamente trabalhados</t>
  </si>
  <si>
    <t>CUSTO DA PASSAGEM</t>
  </si>
  <si>
    <t>Proporcionalidade</t>
  </si>
  <si>
    <t>Desconto</t>
  </si>
  <si>
    <t>Valor do desconto</t>
  </si>
  <si>
    <t>DESCONTO DO VALE TRANSPORTE</t>
  </si>
  <si>
    <t>Custo efetivo</t>
  </si>
  <si>
    <t>CUSTO EFETIVO DO VALE TRANSPORTE</t>
  </si>
  <si>
    <t>Valor diário</t>
  </si>
  <si>
    <t>Vale Transporte</t>
  </si>
  <si>
    <t>MÓDULO 3 - PROVISÃO PARA RESCISÃO</t>
  </si>
  <si>
    <t>PERCENTUAIS POR TIPO DE
 DESLIGAMENTO</t>
  </si>
  <si>
    <t>Tipos</t>
  </si>
  <si>
    <t>Demissão 
SEM  justa Causa</t>
  </si>
  <si>
    <t>SEM justa Causa
AP INDENIZADO</t>
  </si>
  <si>
    <t>SEM justa Causa 
AP TRABALHADO</t>
  </si>
  <si>
    <t>Demissão
 COM  justa Causa</t>
  </si>
  <si>
    <t>Desligamentos 
OUTROS TIPOS</t>
  </si>
  <si>
    <t>SUBMÓDULO 3.1 - AVISO PRÉVIO INDENIZADO</t>
  </si>
  <si>
    <t>AVISO PRÉVIO INDENIZADO</t>
  </si>
  <si>
    <t>Submódulo 2.1</t>
  </si>
  <si>
    <t>Submódulo 2.2</t>
  </si>
  <si>
    <t>Submódulo 2.3</t>
  </si>
  <si>
    <t>MULTA DO FGTS E CONTRIBUIÇÃO SOCIAL SOBRE O AVISO PRÉVIO INDENIZADO</t>
  </si>
  <si>
    <t>Percentual da 
Multa</t>
  </si>
  <si>
    <t>SUBMÓDULO 3.1 - CUSTO DO AVISO PRÉVIO INDENIZADO</t>
  </si>
  <si>
    <t>SUBMÓDULO 3.2 - AVISO PRÉVIO TRABALHADO</t>
  </si>
  <si>
    <t>AVISO PRÉVIO TRABALHADO</t>
  </si>
  <si>
    <t>MULTA DO FGTS E CONTRIBUIÇÃO SOCIAL SOBRE O AVISO PRÉVIO TRABALHADO</t>
  </si>
  <si>
    <t>SUBMÓDULO 3.3 - DEMISSÃO POR JUSTA CAUSA</t>
  </si>
  <si>
    <t>Valor provisionado do Adicional de Férias</t>
  </si>
  <si>
    <t>Valor provisionado das Férias</t>
  </si>
  <si>
    <t>BASE DE CÁLCULO PARA DEMISSÃO POR JUSTA CAUSA</t>
  </si>
  <si>
    <t>SUBMÓDULO 3.3 - CUSTO DA DEMISSÃO COM JUSTA CAUSA</t>
  </si>
  <si>
    <t>Submódulo 3.1</t>
  </si>
  <si>
    <t>Submódulo 3.2</t>
  </si>
  <si>
    <t>Submódulo 3.3</t>
  </si>
  <si>
    <t>SUBMÓDULO 3.2 - CUSTO DO AVISO PRÉVIO TRABALHADO</t>
  </si>
  <si>
    <t>MÓDULO 4 - CUSTO DE REPOSIÇÃO DO PROFISSIONAL AUSENTE</t>
  </si>
  <si>
    <t>Custo diário</t>
  </si>
  <si>
    <t>Divisor do dia</t>
  </si>
  <si>
    <t>CUSTO DIÁRIO PARA O REPOSITOR</t>
  </si>
  <si>
    <t xml:space="preserve">Memória de Cálculo - número de dias de reposição do profissional ausente para cada evento </t>
  </si>
  <si>
    <t>Incidencia anual</t>
  </si>
  <si>
    <t>Duração Legal  
da Ausência</t>
  </si>
  <si>
    <t>44h</t>
  </si>
  <si>
    <t>Proporção dias afetados</t>
  </si>
  <si>
    <t>Dias de reposição</t>
  </si>
  <si>
    <t>Ausência justificada</t>
  </si>
  <si>
    <t>Acidente trabalho</t>
  </si>
  <si>
    <t>Afastamento por doença</t>
  </si>
  <si>
    <t>Consulta médica filho</t>
  </si>
  <si>
    <t>Óbitos na família</t>
  </si>
  <si>
    <t>Casamento</t>
  </si>
  <si>
    <t>Doação de sangue</t>
  </si>
  <si>
    <t>Testemunho</t>
  </si>
  <si>
    <t>Paternidade</t>
  </si>
  <si>
    <t>Maternidade</t>
  </si>
  <si>
    <t>Consulta pré-natal</t>
  </si>
  <si>
    <t>Composição</t>
  </si>
  <si>
    <t>44 SEM</t>
  </si>
  <si>
    <t>Total Para reposição</t>
  </si>
  <si>
    <t>ESTIMATIVA DA NECESSIDADE DE REPOSIÇÃO DE PROFISSIONAL</t>
  </si>
  <si>
    <t>Necessidade de Reposição</t>
  </si>
  <si>
    <t>Custo anual</t>
  </si>
  <si>
    <t>Custo mensal</t>
  </si>
  <si>
    <t>SUBMÓDULO 4.1 - AUSÊNCIAS LEGAIS</t>
  </si>
  <si>
    <t>SUBMÓDULO 4.2 - INTRAJORNADA</t>
  </si>
  <si>
    <t>divisor de hora</t>
  </si>
  <si>
    <t>CUSTO POR HORA DO REPOSITOR</t>
  </si>
  <si>
    <t>Valor da hora</t>
  </si>
  <si>
    <t>Necessidade de Reposição (horas)</t>
  </si>
  <si>
    <t>Submódulo 4.1</t>
  </si>
  <si>
    <t>Submódulo 4.2</t>
  </si>
  <si>
    <t>MÓDULO 5 - INSUMOS DE MÃO DE OBRA</t>
  </si>
  <si>
    <t>MÓDULO 6 - CUSTOS INDIRETOS, TRIBUTOS E LUCRO</t>
  </si>
  <si>
    <t>Subordinados</t>
  </si>
  <si>
    <t>RATEIO DA CHEFIA DE CAMPO</t>
  </si>
  <si>
    <t>Módulo</t>
  </si>
  <si>
    <t>44h Semanais</t>
  </si>
  <si>
    <t>Remuneração</t>
  </si>
  <si>
    <t>Encargos e Benefícios</t>
  </si>
  <si>
    <t>Rescisão</t>
  </si>
  <si>
    <t>Reposição do Profissional Ausente</t>
  </si>
  <si>
    <t>Insumos Diversos</t>
  </si>
  <si>
    <t>Custos Indiretos, Tributos e Lucro</t>
  </si>
  <si>
    <t>Valor por Empregado</t>
  </si>
  <si>
    <t>Rateio da Chefia de Campo</t>
  </si>
  <si>
    <t xml:space="preserve">Férias </t>
  </si>
  <si>
    <t>13° Salário</t>
  </si>
  <si>
    <t>MÓDULO 2 - ENCARGOS E BENEFÍCIOS (ANUAIS, MENSAIS E DIÁRIOS)</t>
  </si>
  <si>
    <t>Valor provisionado do 13º Salário</t>
  </si>
  <si>
    <t>Provisionamento Mensal</t>
  </si>
  <si>
    <t>SUBMÓDULO 2.1 – 13° SALÁRIO, FÉRIAS E ADICIONAL DE FÉRIAS</t>
  </si>
  <si>
    <t>Cargo A</t>
  </si>
  <si>
    <t>GRATIFICAÇÃO DE FUNÇÃO</t>
  </si>
  <si>
    <t>Valor da Gratificação</t>
  </si>
  <si>
    <t>ADICIONAIS (periculosidade ou insalubridade, se houver)</t>
  </si>
  <si>
    <t>Cargo B</t>
  </si>
  <si>
    <t>ESCALAS -  Cargo A</t>
  </si>
  <si>
    <t>RATEIO DO Cargo B</t>
  </si>
  <si>
    <t>Cargo A (12x36 Diurno)</t>
  </si>
  <si>
    <t>Cargo B (12x36 Diurno)</t>
  </si>
  <si>
    <t>Cargo B (12x36 Noturno)</t>
  </si>
  <si>
    <t>Cargo A (12x36 Noturno)</t>
  </si>
  <si>
    <t>Cargo A (44h semanais)</t>
  </si>
  <si>
    <t>Cargo B (44h semanais)</t>
  </si>
  <si>
    <t>13° SALÁRIO
Previsto no Decreto 57.155, de 1965.</t>
  </si>
  <si>
    <t>FÉRIAS
Previsto no art. 7° da Constituição Federal</t>
  </si>
  <si>
    <t>INFORMAÇÃO DE PERCENTUAIS ESTIMADOS DE CITL</t>
  </si>
  <si>
    <t>Custos Indiretos</t>
  </si>
  <si>
    <t>Tributos</t>
  </si>
  <si>
    <t>Lucro</t>
  </si>
  <si>
    <t>CUSTO DO TRABALHADOR</t>
  </si>
  <si>
    <t>CUSTO TOTAL POR TRABALHADOR</t>
  </si>
  <si>
    <t xml:space="preserve">UNIFORMES - COMPOSIÇÃO - VALOR ANUAL </t>
  </si>
  <si>
    <t>Item</t>
  </si>
  <si>
    <t xml:space="preserve">Custo anual por Pessoa  </t>
  </si>
  <si>
    <t>UNIFORMES</t>
  </si>
  <si>
    <t xml:space="preserve">Custo mensal </t>
  </si>
  <si>
    <t>Descrição</t>
  </si>
  <si>
    <t>Cotação</t>
  </si>
  <si>
    <t>44 horas</t>
  </si>
  <si>
    <t xml:space="preserve">Valor total </t>
  </si>
  <si>
    <t>CUSTO MENSAL DOS EQUIPAMENTOS</t>
  </si>
  <si>
    <t>Valor por empregado</t>
  </si>
  <si>
    <t>Custo com Uniformes</t>
  </si>
  <si>
    <t>Custo com Equipamentos</t>
  </si>
  <si>
    <t>PLANILHA DE CUSTOS E FORMAÇÃO DE PREÇOS</t>
  </si>
  <si>
    <t xml:space="preserve">MODELO DE FORMAÇÃO DE CUSTO MENSAL PARA UM EMPREGADO </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</si>
  <si>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</si>
  <si>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 Em caso de previsão de outros adicionais em Convenção Coletiva de Trabalho o órgão poderá utilizar este campo.</t>
  </si>
  <si>
    <t>* Previsto no art. 195 da Constituição Federal. 
* Os percentuais informados não são taxativos e deverão observar o enquadramento real das empresas prestadoras de serviço, em especial no que diz respeito ao SAT-GIIL/RAT.</t>
  </si>
  <si>
    <t>*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</si>
  <si>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</si>
  <si>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Equipamentos  </t>
  </si>
  <si>
    <t>*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</si>
  <si>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t>* Este módulo destina-se a calcular o custo de possível desligamento de um empregado vinculado ao contrato de prestação de seviços. 
* Na metodologia Seges calcula-se uma probabilidade de ocorrência, por tipos de desligamentos, como fator de ponderação do custo total.</t>
  </si>
  <si>
    <t>*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</si>
  <si>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</si>
  <si>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</si>
  <si>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</si>
  <si>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</si>
  <si>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</si>
  <si>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</si>
  <si>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GRATIFICAÇÃO DE FUNÇÃO (SE HOUVER)</t>
  </si>
  <si>
    <t>ADICIONAL XXX (SE HOUVER OUTROS ADICIONAIS)</t>
  </si>
  <si>
    <t>QTD</t>
  </si>
  <si>
    <t>ADICIONAL DE INSALUBRIDADE</t>
  </si>
  <si>
    <t>Crachá de identificação</t>
  </si>
  <si>
    <t>Porobabilidade de ocorrência de ausências legais, conforme previsão do art. 473 da Consolidação das Leis do Trabalho</t>
  </si>
  <si>
    <t>TÍQUETE REFEIÇÃO/AUXÍLIO ALIMENTAÇÃO</t>
  </si>
  <si>
    <t>DESCONTO DO TÍQUITE REFEIÇÃO/AUXÍLIO ALIMENTAÇÃO</t>
  </si>
  <si>
    <t>CUSTO EFETIVO DO TÍQUETE REFEIÇÃO/AUXÍLIO ALIMENTAÇÃO</t>
  </si>
  <si>
    <t>Tíquete Refeição/ Auxílio Alimentação</t>
  </si>
  <si>
    <t>CESTA BÁSICA I</t>
  </si>
  <si>
    <t>Cesta Básica I</t>
  </si>
  <si>
    <t>CESTA BÁSICA II</t>
  </si>
  <si>
    <t>Cesta Básica II</t>
  </si>
  <si>
    <t>SIEMACO-SP - CLÁUSULA DÉCIMA QUINTA - TÍQUETE REFEIÇÃO/AUXÍLIO ALIMENTAÇÃO</t>
  </si>
  <si>
    <t>SIEMACO-SP - CLÁUSULA DÉCIMA TERCEIRA - PPR - PROGRAMA DE PARTICIPAÇÃO NOS RESULTADOS</t>
  </si>
  <si>
    <t>PPR</t>
  </si>
  <si>
    <t>PPR - PROGRAMA DE PARTICIPAÇÃO NOS RESULTADOS</t>
  </si>
  <si>
    <t>SIEMACO-SP - CLÁUSULA DÉCIMA OITAVA - (AUXÍLIO SAÚDE) COPARTICIPAÇÃO NO SISTEMA DE PROTEÇÃO SOCIAL DA CATEGORIA</t>
  </si>
  <si>
    <t>AUXÍLIO SAÚDE</t>
  </si>
  <si>
    <t>SIEMACO-SP - CLÁUSULA VIGÉSIMA TERCEIRA - BENEFÍCIO SOCIAL SINDICAL</t>
  </si>
  <si>
    <t>BENEFÍCIO SOCIAL SINDICAL</t>
  </si>
  <si>
    <t>BSS</t>
  </si>
  <si>
    <t>Duração dos itens 
(vida útil - meses)</t>
  </si>
  <si>
    <t>Luva de látex cano longo - 1 par</t>
  </si>
  <si>
    <t>Botas de segurança impermeável (PVC) - 1 par</t>
  </si>
  <si>
    <t>Tênis/sapato - 1 par</t>
  </si>
  <si>
    <t>Valor unitário</t>
  </si>
  <si>
    <t>Cargo A - Auxiliar de Limpeza</t>
  </si>
  <si>
    <t>TOTAL ANUAL ESTIMADO</t>
  </si>
  <si>
    <t>TOTAL MENSAL ESTIMADO</t>
  </si>
  <si>
    <t>Conjunto de calça e camisa manga curta - uniforme operacional</t>
  </si>
  <si>
    <t>SIEMACO-SP - CLÁUSULA DÉCIMA QUARTA - CESTA BÁSICA I</t>
  </si>
  <si>
    <t>SIEMACO-SP - CLÁUSULA DÉCIMA SEXTA - CESTA BÁSICA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</si>
</sst>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Red]#,##0.00"/>
    <numFmt numFmtId="165" formatCode="0.0000"/>
    <numFmt numFmtId="166" formatCode="#,##0.0000_ ;\-#,##0.0000\ "/>
    <numFmt numFmtId="167" formatCode="_(* #,##0.00_);_(* \(#,##0.00\);_(* \-??_);_(@_)"/>
    <numFmt numFmtId="168" formatCode="0.000000000%"/>
    <numFmt numFmtId="169" formatCode="&quot;R$&quot;\ #,##0.00"/>
  </numFmts>
  <fonts count="33"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b/>
      <sz val="12"/>
      <name val="Times New Roman"/>
      <family val="1"/>
    </font>
    <font>
      <sz val="10"/>
      <name val="Arial"/>
      <family val="2"/>
    </font>
    <font>
      <b/>
      <sz val="12"/>
      <color rgb="FF00B050"/>
      <name val="Times New Roman"/>
      <family val="1"/>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64"/>
      <name val="Calibri"/>
      <family val="2"/>
      <scheme val="minor"/>
    </font>
    <font>
      <sz val="12"/>
      <color rgb="FFFF0000"/>
      <name val="Times New Roman"/>
      <family val="1"/>
    </font>
    <font>
      <sz val="9"/>
      <color indexed="81"/>
      <name val="Segoe UI"/>
      <family val="2"/>
    </font>
    <font>
      <b/>
      <sz val="9"/>
      <color indexed="81"/>
      <name val="Segoe UI"/>
      <family val="2"/>
    </font>
    <font>
      <b/>
      <sz val="12"/>
      <color rgb="FFFF0000"/>
      <name val="Times New Roman"/>
      <family val="1"/>
    </font>
    <font>
      <sz val="12"/>
      <name val="Times New Roman"/>
      <family val="1"/>
    </font>
    <font>
      <b/>
      <sz val="12"/>
      <color indexed="8"/>
      <name val="Times New Roman"/>
      <family val="1"/>
    </font>
    <font>
      <sz val="12"/>
      <color indexed="8"/>
      <name val="Times New Roman"/>
      <family val="1"/>
    </font>
    <font>
      <sz val="18"/>
      <color theme="0"/>
      <name val="Times New Roman"/>
      <family val="1"/>
    </font>
    <font>
      <sz val="9"/>
      <color indexed="81"/>
      <name val="Segoe UI"/>
      <charset val="1"/>
    </font>
  </fonts>
  <fills count="42">
    <fill>
      <patternFill patternType="none"/>
    </fill>
    <fill>
      <patternFill patternType="gray125"/>
    </fill>
    <fill>
      <patternFill patternType="solid">
        <fgColor theme="4" tint="0.39997558519241921"/>
        <bgColor indexed="64"/>
      </patternFill>
    </fill>
    <fill>
      <patternFill patternType="solid">
        <fgColor theme="4" tint="0.39997558519241921"/>
        <bgColor indexed="41"/>
      </patternFill>
    </fill>
    <fill>
      <patternFill patternType="solid">
        <fgColor theme="4" tint="0.39997558519241921"/>
        <bgColor indexed="26"/>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249977111117893"/>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8"/>
      </left>
      <right/>
      <top style="medium">
        <color indexed="8"/>
      </top>
      <bottom style="medium">
        <color indexed="64"/>
      </bottom>
      <diagonal/>
    </border>
    <border>
      <left/>
      <right/>
      <top style="medium">
        <color indexed="8"/>
      </top>
      <bottom style="medium">
        <color indexed="64"/>
      </bottom>
      <diagonal/>
    </border>
    <border>
      <left/>
      <right style="medium">
        <color indexed="8"/>
      </right>
      <top style="medium">
        <color indexed="8"/>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53">
    <xf numFmtId="0" fontId="0" fillId="0" borderId="0"/>
    <xf numFmtId="9" fontId="1" fillId="0" borderId="0" applyFont="0" applyFill="0" applyBorder="0" applyAlignment="0" applyProtection="0"/>
    <xf numFmtId="43" fontId="1" fillId="0" borderId="0" applyFont="0" applyFill="0" applyBorder="0" applyAlignment="0" applyProtection="0"/>
    <xf numFmtId="167"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0" borderId="39" applyNumberFormat="0" applyFill="0" applyAlignment="0" applyProtection="0"/>
    <xf numFmtId="0" fontId="9" fillId="0" borderId="40" applyNumberFormat="0" applyFill="0" applyAlignment="0" applyProtection="0"/>
    <xf numFmtId="0" fontId="10" fillId="0" borderId="41" applyNumberFormat="0" applyFill="0" applyAlignment="0" applyProtection="0"/>
    <xf numFmtId="0" fontId="10" fillId="0" borderId="0" applyNumberFormat="0" applyFill="0" applyBorder="0" applyAlignment="0" applyProtection="0"/>
    <xf numFmtId="0" fontId="11" fillId="5" borderId="0" applyNumberFormat="0" applyBorder="0" applyAlignment="0" applyProtection="0"/>
    <xf numFmtId="0" fontId="12" fillId="6" borderId="0" applyNumberFormat="0" applyBorder="0" applyAlignment="0" applyProtection="0"/>
    <xf numFmtId="0" fontId="13" fillId="7" borderId="0" applyNumberFormat="0" applyBorder="0" applyAlignment="0" applyProtection="0"/>
    <xf numFmtId="0" fontId="14" fillId="8" borderId="42" applyNumberFormat="0" applyAlignment="0" applyProtection="0"/>
    <xf numFmtId="0" fontId="15" fillId="9" borderId="43" applyNumberFormat="0" applyAlignment="0" applyProtection="0"/>
    <xf numFmtId="0" fontId="16" fillId="9" borderId="42" applyNumberFormat="0" applyAlignment="0" applyProtection="0"/>
    <xf numFmtId="0" fontId="17" fillId="0" borderId="44" applyNumberFormat="0" applyFill="0" applyAlignment="0" applyProtection="0"/>
    <xf numFmtId="0" fontId="18" fillId="10" borderId="45" applyNumberFormat="0" applyAlignment="0" applyProtection="0"/>
    <xf numFmtId="0" fontId="19" fillId="0" borderId="0" applyNumberFormat="0" applyFill="0" applyBorder="0" applyAlignment="0" applyProtection="0"/>
    <xf numFmtId="0" fontId="1" fillId="11" borderId="46" applyNumberFormat="0" applyFont="0" applyAlignment="0" applyProtection="0"/>
    <xf numFmtId="0" fontId="20" fillId="0" borderId="0" applyNumberFormat="0" applyFill="0" applyBorder="0" applyAlignment="0" applyProtection="0"/>
    <xf numFmtId="0" fontId="21" fillId="0" borderId="47" applyNumberFormat="0" applyFill="0" applyAlignment="0" applyProtection="0"/>
    <xf numFmtId="0" fontId="22"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2" fillId="35" borderId="0" applyNumberFormat="0" applyBorder="0" applyAlignment="0" applyProtection="0"/>
    <xf numFmtId="43" fontId="1" fillId="0" borderId="0" applyFont="0" applyFill="0" applyBorder="0" applyAlignment="0" applyProtection="0"/>
    <xf numFmtId="0" fontId="2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39">
    <xf numFmtId="0" fontId="0" fillId="0" borderId="0" xfId="0"/>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64" fontId="3" fillId="0" borderId="12"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3"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2" fillId="0" borderId="9" xfId="0" applyNumberFormat="1" applyFont="1" applyBorder="1" applyAlignment="1">
      <alignment horizontal="center" vertical="center"/>
    </xf>
    <xf numFmtId="164" fontId="3" fillId="0" borderId="14" xfId="0" applyNumberFormat="1" applyFont="1" applyBorder="1" applyAlignment="1">
      <alignment horizontal="center" vertical="center"/>
    </xf>
    <xf numFmtId="0" fontId="2" fillId="2" borderId="19" xfId="0" applyFont="1" applyFill="1" applyBorder="1" applyAlignment="1">
      <alignment horizontal="center" vertical="center" wrapText="1"/>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2" xfId="0" applyFont="1" applyFill="1" applyBorder="1" applyAlignment="1">
      <alignment horizontal="center" vertical="center" wrapText="1"/>
    </xf>
    <xf numFmtId="10" fontId="3" fillId="0" borderId="5" xfId="1" applyNumberFormat="1" applyFont="1" applyBorder="1" applyAlignment="1">
      <alignment horizontal="center" vertical="center"/>
    </xf>
    <xf numFmtId="10" fontId="3" fillId="0" borderId="3" xfId="1" applyNumberFormat="1" applyFont="1" applyBorder="1" applyAlignment="1">
      <alignment horizontal="center" vertical="center"/>
    </xf>
    <xf numFmtId="10" fontId="3" fillId="0" borderId="7" xfId="1" applyNumberFormat="1" applyFont="1" applyBorder="1" applyAlignment="1">
      <alignment horizontal="center" vertical="center"/>
    </xf>
    <xf numFmtId="1" fontId="3" fillId="0" borderId="12" xfId="0" applyNumberFormat="1" applyFont="1" applyBorder="1" applyAlignment="1">
      <alignment horizontal="center" vertical="center"/>
    </xf>
    <xf numFmtId="1" fontId="3" fillId="0" borderId="1" xfId="0" applyNumberFormat="1" applyFont="1" applyBorder="1" applyAlignment="1">
      <alignment horizontal="center" vertical="center"/>
    </xf>
    <xf numFmtId="1" fontId="3" fillId="0" borderId="13" xfId="0" applyNumberFormat="1" applyFont="1" applyBorder="1" applyAlignment="1">
      <alignment horizontal="center" vertical="center"/>
    </xf>
    <xf numFmtId="0" fontId="3" fillId="0" borderId="0" xfId="0" applyFont="1" applyAlignment="1">
      <alignment vertical="center"/>
    </xf>
    <xf numFmtId="0" fontId="3" fillId="0" borderId="4" xfId="0" applyFont="1" applyBorder="1" applyAlignment="1">
      <alignment horizontal="center" vertical="center" wrapText="1"/>
    </xf>
    <xf numFmtId="0" fontId="3" fillId="0" borderId="24" xfId="0" applyFont="1" applyBorder="1" applyAlignment="1">
      <alignment horizontal="center" vertical="center" wrapText="1"/>
    </xf>
    <xf numFmtId="10" fontId="2" fillId="2" borderId="11" xfId="0" applyNumberFormat="1" applyFont="1" applyFill="1" applyBorder="1" applyAlignment="1">
      <alignment horizontal="center" vertical="center"/>
    </xf>
    <xf numFmtId="0" fontId="3" fillId="0" borderId="8" xfId="0" applyFont="1" applyBorder="1" applyAlignment="1">
      <alignment horizontal="center" vertical="center" wrapText="1"/>
    </xf>
    <xf numFmtId="0" fontId="2" fillId="2" borderId="30" xfId="0" applyFont="1" applyFill="1" applyBorder="1" applyAlignment="1">
      <alignment horizontal="center" vertical="center" wrapText="1"/>
    </xf>
    <xf numFmtId="0" fontId="2" fillId="0" borderId="0" xfId="0" applyFont="1" applyFill="1" applyBorder="1" applyAlignment="1">
      <alignment vertical="center"/>
    </xf>
    <xf numFmtId="0" fontId="3" fillId="0" borderId="0" xfId="0" applyFont="1" applyAlignment="1">
      <alignment horizontal="center" vertical="center"/>
    </xf>
    <xf numFmtId="40" fontId="3" fillId="0" borderId="1" xfId="0" applyNumberFormat="1" applyFont="1" applyBorder="1" applyAlignment="1">
      <alignment horizontal="center" vertical="center"/>
    </xf>
    <xf numFmtId="40" fontId="2" fillId="0" borderId="5" xfId="0" applyNumberFormat="1" applyFont="1" applyBorder="1" applyAlignment="1">
      <alignment horizontal="center" vertical="center"/>
    </xf>
    <xf numFmtId="40" fontId="3" fillId="0" borderId="13" xfId="0" applyNumberFormat="1" applyFont="1" applyBorder="1" applyAlignment="1">
      <alignment horizontal="center" vertical="center"/>
    </xf>
    <xf numFmtId="40" fontId="2" fillId="0" borderId="7" xfId="0" applyNumberFormat="1" applyFont="1" applyBorder="1" applyAlignment="1">
      <alignment horizontal="center" vertical="center"/>
    </xf>
    <xf numFmtId="40" fontId="3" fillId="0" borderId="12" xfId="0" applyNumberFormat="1" applyFont="1" applyBorder="1" applyAlignment="1">
      <alignment horizontal="center" vertical="center"/>
    </xf>
    <xf numFmtId="40" fontId="2" fillId="0" borderId="3" xfId="0" applyNumberFormat="1" applyFont="1" applyBorder="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3" fillId="0" borderId="2" xfId="0" applyFont="1" applyBorder="1" applyAlignment="1">
      <alignment horizontal="center" vertical="center" wrapText="1"/>
    </xf>
    <xf numFmtId="166" fontId="2" fillId="0" borderId="3" xfId="2" applyNumberFormat="1" applyFont="1" applyBorder="1" applyAlignment="1">
      <alignment horizontal="center" vertical="center" wrapText="1"/>
    </xf>
    <xf numFmtId="166" fontId="2" fillId="0" borderId="5" xfId="2" applyNumberFormat="1" applyFont="1" applyBorder="1" applyAlignment="1">
      <alignment horizontal="center" vertical="center" wrapText="1"/>
    </xf>
    <xf numFmtId="166" fontId="2" fillId="0" borderId="7" xfId="2" applyNumberFormat="1" applyFont="1" applyBorder="1" applyAlignment="1">
      <alignment horizontal="center" vertical="center" wrapText="1"/>
    </xf>
    <xf numFmtId="165" fontId="3" fillId="0" borderId="3" xfId="0" applyNumberFormat="1" applyFont="1" applyBorder="1" applyAlignment="1">
      <alignment horizontal="center" vertical="center" wrapText="1"/>
    </xf>
    <xf numFmtId="165" fontId="3" fillId="0" borderId="5" xfId="0" applyNumberFormat="1" applyFont="1" applyBorder="1" applyAlignment="1">
      <alignment horizontal="center" vertical="center" wrapText="1"/>
    </xf>
    <xf numFmtId="165" fontId="3" fillId="0" borderId="26" xfId="0" applyNumberFormat="1" applyFont="1" applyBorder="1" applyAlignment="1">
      <alignment horizontal="center" vertical="center" wrapText="1"/>
    </xf>
    <xf numFmtId="0" fontId="3" fillId="0" borderId="0" xfId="0" applyFont="1" applyAlignment="1">
      <alignment horizontal="center" vertical="center" wrapText="1"/>
    </xf>
    <xf numFmtId="0" fontId="2" fillId="2" borderId="31" xfId="0" applyFont="1" applyFill="1" applyBorder="1" applyAlignment="1">
      <alignment horizontal="center" vertical="center" wrapText="1"/>
    </xf>
    <xf numFmtId="0" fontId="2" fillId="2" borderId="15" xfId="0" applyFont="1" applyFill="1" applyBorder="1" applyAlignment="1">
      <alignment horizontal="center" vertical="center" wrapText="1"/>
    </xf>
    <xf numFmtId="165" fontId="3" fillId="0" borderId="1" xfId="0" applyNumberFormat="1" applyFont="1" applyBorder="1" applyAlignment="1">
      <alignment horizontal="center" vertical="center"/>
    </xf>
    <xf numFmtId="165" fontId="3" fillId="0" borderId="13" xfId="0" applyNumberFormat="1" applyFont="1" applyBorder="1" applyAlignment="1">
      <alignment horizontal="center" vertical="center"/>
    </xf>
    <xf numFmtId="165" fontId="3" fillId="0" borderId="12" xfId="0" applyNumberFormat="1" applyFont="1" applyBorder="1" applyAlignment="1">
      <alignment horizontal="center" vertical="center"/>
    </xf>
    <xf numFmtId="0" fontId="2" fillId="2" borderId="18" xfId="0" applyFont="1" applyFill="1" applyBorder="1" applyAlignment="1">
      <alignment horizontal="center" vertical="center"/>
    </xf>
    <xf numFmtId="0" fontId="2" fillId="2" borderId="20" xfId="0" applyFont="1" applyFill="1" applyBorder="1" applyAlignment="1">
      <alignment horizontal="center" vertical="center"/>
    </xf>
    <xf numFmtId="10" fontId="3" fillId="0" borderId="9" xfId="1" applyNumberFormat="1" applyFont="1" applyFill="1" applyBorder="1" applyAlignment="1">
      <alignment horizontal="center" vertical="center"/>
    </xf>
    <xf numFmtId="10" fontId="3" fillId="0" borderId="5" xfId="1" applyNumberFormat="1" applyFont="1" applyFill="1" applyBorder="1" applyAlignment="1">
      <alignment horizontal="center" vertical="center"/>
    </xf>
    <xf numFmtId="10" fontId="3" fillId="0" borderId="26" xfId="1" applyNumberFormat="1" applyFont="1" applyFill="1" applyBorder="1" applyAlignment="1">
      <alignment horizontal="center" vertical="center"/>
    </xf>
    <xf numFmtId="164" fontId="3" fillId="0" borderId="12" xfId="0" applyNumberFormat="1" applyFont="1" applyFill="1" applyBorder="1" applyAlignment="1">
      <alignment horizontal="center" vertical="center"/>
    </xf>
    <xf numFmtId="40" fontId="3" fillId="0" borderId="12" xfId="0" applyNumberFormat="1" applyFont="1" applyFill="1" applyBorder="1" applyAlignment="1">
      <alignment horizontal="center" vertical="center"/>
    </xf>
    <xf numFmtId="164" fontId="2" fillId="0" borderId="3" xfId="0" applyNumberFormat="1" applyFont="1" applyFill="1" applyBorder="1" applyAlignment="1">
      <alignment horizontal="center" vertical="center"/>
    </xf>
    <xf numFmtId="164" fontId="3" fillId="0" borderId="1" xfId="0" applyNumberFormat="1" applyFont="1" applyFill="1" applyBorder="1" applyAlignment="1">
      <alignment horizontal="center" vertical="center"/>
    </xf>
    <xf numFmtId="40" fontId="3" fillId="0" borderId="1" xfId="0" applyNumberFormat="1" applyFont="1" applyFill="1" applyBorder="1" applyAlignment="1">
      <alignment horizontal="center" vertical="center"/>
    </xf>
    <xf numFmtId="164" fontId="2" fillId="0" borderId="5" xfId="0" applyNumberFormat="1" applyFont="1" applyFill="1" applyBorder="1" applyAlignment="1">
      <alignment horizontal="center" vertical="center"/>
    </xf>
    <xf numFmtId="164" fontId="3" fillId="0" borderId="13" xfId="0" applyNumberFormat="1" applyFont="1" applyFill="1" applyBorder="1" applyAlignment="1">
      <alignment horizontal="center" vertical="center"/>
    </xf>
    <xf numFmtId="40" fontId="3" fillId="0" borderId="13" xfId="0" applyNumberFormat="1" applyFont="1" applyFill="1" applyBorder="1" applyAlignment="1">
      <alignment horizontal="center" vertical="center"/>
    </xf>
    <xf numFmtId="164" fontId="2" fillId="0" borderId="7" xfId="0" applyNumberFormat="1"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3" fillId="0" borderId="6" xfId="0" applyFont="1" applyBorder="1" applyAlignment="1">
      <alignment horizontal="center" vertical="center"/>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3" xfId="0" applyFont="1" applyBorder="1" applyAlignment="1">
      <alignment horizontal="center" vertical="center"/>
    </xf>
    <xf numFmtId="9" fontId="3" fillId="0" borderId="12" xfId="1" applyFont="1" applyBorder="1" applyAlignment="1">
      <alignment horizontal="center" vertical="center"/>
    </xf>
    <xf numFmtId="9" fontId="3" fillId="0" borderId="1" xfId="1" applyFont="1" applyBorder="1" applyAlignment="1">
      <alignment horizontal="center" vertical="center"/>
    </xf>
    <xf numFmtId="9" fontId="3" fillId="0" borderId="13" xfId="1" applyFont="1" applyBorder="1" applyAlignment="1">
      <alignment horizontal="center" vertical="center"/>
    </xf>
    <xf numFmtId="164" fontId="3" fillId="0" borderId="12"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3" fillId="0" borderId="24" xfId="0" applyFont="1" applyBorder="1" applyAlignment="1">
      <alignment horizontal="center" vertical="center"/>
    </xf>
    <xf numFmtId="10" fontId="3" fillId="0" borderId="12" xfId="1" applyNumberFormat="1" applyFont="1" applyBorder="1" applyAlignment="1">
      <alignment horizontal="center" vertical="center"/>
    </xf>
    <xf numFmtId="10" fontId="3" fillId="0" borderId="13" xfId="1"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7" xfId="0" applyNumberFormat="1" applyFont="1" applyBorder="1" applyAlignment="1">
      <alignment horizontal="center" vertical="center"/>
    </xf>
    <xf numFmtId="10" fontId="3" fillId="0" borderId="1" xfId="0" applyNumberFormat="1" applyFont="1" applyBorder="1" applyAlignment="1">
      <alignment horizontal="center" vertical="center"/>
    </xf>
    <xf numFmtId="10" fontId="3" fillId="0" borderId="13" xfId="0" applyNumberFormat="1" applyFont="1" applyBorder="1" applyAlignment="1">
      <alignment horizontal="center" vertical="center"/>
    </xf>
    <xf numFmtId="10" fontId="3" fillId="0" borderId="12" xfId="0" applyNumberFormat="1" applyFont="1" applyBorder="1" applyAlignment="1">
      <alignment horizontal="center" vertical="center"/>
    </xf>
    <xf numFmtId="10" fontId="3" fillId="0" borderId="1" xfId="1" applyNumberFormat="1" applyFont="1" applyBorder="1" applyAlignment="1">
      <alignment horizontal="center" vertical="center"/>
    </xf>
    <xf numFmtId="39" fontId="3" fillId="0" borderId="12" xfId="5" applyNumberFormat="1" applyFont="1" applyFill="1" applyBorder="1" applyAlignment="1" applyProtection="1">
      <alignment horizontal="center" vertical="center"/>
    </xf>
    <xf numFmtId="39" fontId="3" fillId="0" borderId="1" xfId="5" applyNumberFormat="1" applyFont="1" applyFill="1" applyBorder="1" applyAlignment="1" applyProtection="1">
      <alignment horizontal="center" vertical="center"/>
    </xf>
    <xf numFmtId="39" fontId="3" fillId="0" borderId="13" xfId="5" applyNumberFormat="1" applyFont="1" applyFill="1" applyBorder="1" applyAlignment="1" applyProtection="1">
      <alignment horizontal="center" vertical="center"/>
    </xf>
    <xf numFmtId="0" fontId="4" fillId="4" borderId="18" xfId="0" applyFont="1" applyFill="1" applyBorder="1" applyAlignment="1">
      <alignment horizontal="center" vertical="center"/>
    </xf>
    <xf numFmtId="0" fontId="4" fillId="4" borderId="20" xfId="0" applyFont="1" applyFill="1" applyBorder="1" applyAlignment="1">
      <alignment horizontal="center" vertical="center"/>
    </xf>
    <xf numFmtId="4" fontId="3" fillId="0" borderId="13" xfId="0" applyNumberFormat="1" applyFont="1" applyBorder="1" applyAlignment="1">
      <alignment horizontal="center" vertical="center"/>
    </xf>
    <xf numFmtId="0" fontId="2" fillId="2" borderId="22" xfId="0" applyFont="1" applyFill="1" applyBorder="1" applyAlignment="1">
      <alignment horizontal="center" vertical="center" wrapText="1"/>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xf>
    <xf numFmtId="0" fontId="24" fillId="0" borderId="0" xfId="0" applyFont="1" applyAlignment="1">
      <alignment horizontal="center" vertical="center" wrapText="1"/>
    </xf>
    <xf numFmtId="0" fontId="24" fillId="0" borderId="0" xfId="0" applyFont="1" applyAlignment="1">
      <alignment horizontal="center" vertical="center"/>
    </xf>
    <xf numFmtId="0" fontId="3" fillId="38" borderId="4" xfId="0" applyFont="1" applyFill="1" applyBorder="1" applyAlignment="1">
      <alignment horizontal="center" vertical="center" wrapText="1"/>
    </xf>
    <xf numFmtId="10" fontId="3" fillId="38" borderId="5" xfId="1" applyNumberFormat="1" applyFont="1" applyFill="1" applyBorder="1" applyAlignment="1">
      <alignment horizontal="center" vertical="center"/>
    </xf>
    <xf numFmtId="10" fontId="3" fillId="0" borderId="12" xfId="1" applyNumberFormat="1" applyFont="1" applyFill="1" applyBorder="1" applyAlignment="1" applyProtection="1">
      <alignment horizontal="center" vertical="center"/>
    </xf>
    <xf numFmtId="10" fontId="3" fillId="0" borderId="1" xfId="1" applyNumberFormat="1" applyFont="1" applyFill="1" applyBorder="1" applyAlignment="1" applyProtection="1">
      <alignment horizontal="center" vertical="center"/>
    </xf>
    <xf numFmtId="10" fontId="3" fillId="0" borderId="13" xfId="1" applyNumberFormat="1" applyFont="1" applyFill="1" applyBorder="1" applyAlignment="1" applyProtection="1">
      <alignment horizontal="center" vertical="center"/>
    </xf>
    <xf numFmtId="0" fontId="4" fillId="3" borderId="31" xfId="0" applyFont="1" applyFill="1" applyBorder="1" applyAlignment="1">
      <alignment horizontal="center" vertical="center"/>
    </xf>
    <xf numFmtId="167" fontId="4" fillId="3" borderId="31" xfId="3" applyFont="1" applyFill="1" applyBorder="1" applyAlignment="1" applyProtection="1">
      <alignment horizontal="center" vertical="center"/>
    </xf>
    <xf numFmtId="3" fontId="3" fillId="0" borderId="14" xfId="3" applyNumberFormat="1" applyFont="1" applyFill="1" applyBorder="1" applyAlignment="1" applyProtection="1">
      <alignment horizontal="center" vertical="center"/>
    </xf>
    <xf numFmtId="167" fontId="3" fillId="0" borderId="14" xfId="3" applyFont="1" applyFill="1" applyBorder="1" applyAlignment="1" applyProtection="1">
      <alignment horizontal="center"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3" fontId="3" fillId="0" borderId="13" xfId="3" applyNumberFormat="1" applyFont="1" applyFill="1" applyBorder="1" applyAlignment="1" applyProtection="1">
      <alignment horizontal="center" vertical="center"/>
    </xf>
    <xf numFmtId="167" fontId="3" fillId="0" borderId="13" xfId="3" applyFont="1" applyFill="1" applyBorder="1" applyAlignment="1" applyProtection="1">
      <alignment horizontal="center" vertical="center"/>
    </xf>
    <xf numFmtId="4" fontId="28" fillId="0" borderId="51" xfId="0" applyNumberFormat="1" applyFont="1" applyFill="1" applyBorder="1" applyAlignment="1">
      <alignment horizontal="center" vertical="center"/>
    </xf>
    <xf numFmtId="0" fontId="3" fillId="0" borderId="0" xfId="0" applyFont="1" applyBorder="1" applyAlignment="1">
      <alignment horizontal="center" vertical="center"/>
    </xf>
    <xf numFmtId="167" fontId="3" fillId="0" borderId="0" xfId="3" applyFont="1" applyFill="1" applyBorder="1" applyAlignment="1" applyProtection="1">
      <alignment horizontal="center" vertical="center"/>
    </xf>
    <xf numFmtId="167" fontId="3" fillId="0" borderId="0" xfId="0" applyNumberFormat="1" applyFont="1" applyBorder="1" applyAlignment="1">
      <alignment horizontal="center" vertical="center"/>
    </xf>
    <xf numFmtId="0" fontId="4" fillId="0" borderId="0"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4" fontId="3" fillId="0" borderId="12" xfId="3" applyNumberFormat="1" applyFont="1" applyFill="1" applyBorder="1" applyAlignment="1" applyProtection="1">
      <alignment horizontal="center" vertical="center"/>
    </xf>
    <xf numFmtId="4" fontId="4" fillId="0" borderId="3" xfId="3" applyNumberFormat="1" applyFont="1" applyFill="1" applyBorder="1" applyAlignment="1" applyProtection="1">
      <alignment horizontal="center" vertical="center"/>
    </xf>
    <xf numFmtId="0" fontId="3" fillId="0" borderId="0" xfId="0" applyFont="1" applyFill="1" applyBorder="1" applyAlignment="1">
      <alignment horizontal="center" vertical="center"/>
    </xf>
    <xf numFmtId="4" fontId="3" fillId="0" borderId="1" xfId="3" applyNumberFormat="1" applyFont="1" applyFill="1" applyBorder="1" applyAlignment="1" applyProtection="1">
      <alignment horizontal="center" vertical="center"/>
    </xf>
    <xf numFmtId="4" fontId="4" fillId="0" borderId="5" xfId="3" applyNumberFormat="1" applyFont="1" applyFill="1" applyBorder="1" applyAlignment="1" applyProtection="1">
      <alignment horizontal="center" vertical="center"/>
    </xf>
    <xf numFmtId="4" fontId="3" fillId="0" borderId="13" xfId="3" applyNumberFormat="1" applyFont="1" applyFill="1" applyBorder="1" applyAlignment="1" applyProtection="1">
      <alignment horizontal="center" vertical="center"/>
    </xf>
    <xf numFmtId="4" fontId="4" fillId="0" borderId="7" xfId="3" applyNumberFormat="1" applyFont="1" applyFill="1" applyBorder="1" applyAlignment="1" applyProtection="1">
      <alignment horizontal="center" vertical="center"/>
    </xf>
    <xf numFmtId="4" fontId="3" fillId="0" borderId="14" xfId="3" applyNumberFormat="1" applyFont="1" applyFill="1" applyBorder="1" applyAlignment="1" applyProtection="1">
      <alignment horizontal="center" vertical="center"/>
    </xf>
    <xf numFmtId="4" fontId="4" fillId="0" borderId="9" xfId="3" applyNumberFormat="1" applyFont="1" applyFill="1" applyBorder="1" applyAlignment="1" applyProtection="1">
      <alignment horizontal="center" vertical="center"/>
    </xf>
    <xf numFmtId="1" fontId="30" fillId="0" borderId="14" xfId="3" applyNumberFormat="1" applyFont="1" applyBorder="1" applyAlignment="1">
      <alignment horizontal="center" vertical="center"/>
    </xf>
    <xf numFmtId="2" fontId="30" fillId="0" borderId="14" xfId="3" applyNumberFormat="1" applyFont="1" applyBorder="1" applyAlignment="1">
      <alignment horizontal="center" vertical="center"/>
    </xf>
    <xf numFmtId="1" fontId="30" fillId="0" borderId="1" xfId="3" applyNumberFormat="1" applyFont="1" applyBorder="1" applyAlignment="1">
      <alignment horizontal="center" vertical="center"/>
    </xf>
    <xf numFmtId="0" fontId="4" fillId="3" borderId="10" xfId="0" applyFont="1" applyFill="1" applyBorder="1" applyAlignment="1">
      <alignment horizontal="center" vertical="center"/>
    </xf>
    <xf numFmtId="0" fontId="4" fillId="3" borderId="15" xfId="0" applyFont="1" applyFill="1" applyBorder="1" applyAlignment="1">
      <alignment horizontal="center" vertical="center"/>
    </xf>
    <xf numFmtId="167" fontId="4" fillId="3" borderId="11" xfId="0" applyNumberFormat="1" applyFont="1" applyFill="1" applyBorder="1" applyAlignment="1">
      <alignment horizontal="center" vertical="center" wrapText="1"/>
    </xf>
    <xf numFmtId="4" fontId="4" fillId="0" borderId="3" xfId="0" applyNumberFormat="1" applyFont="1" applyFill="1" applyBorder="1" applyAlignment="1">
      <alignment horizontal="center" vertical="center"/>
    </xf>
    <xf numFmtId="4" fontId="3" fillId="0" borderId="25" xfId="3" applyNumberFormat="1" applyFont="1" applyFill="1" applyBorder="1" applyAlignment="1" applyProtection="1">
      <alignment horizontal="center" vertical="center"/>
    </xf>
    <xf numFmtId="4" fontId="4" fillId="0" borderId="26" xfId="0" applyNumberFormat="1" applyFont="1" applyFill="1" applyBorder="1" applyAlignment="1">
      <alignment horizontal="center" vertical="center"/>
    </xf>
    <xf numFmtId="4" fontId="4" fillId="0" borderId="3" xfId="0" applyNumberFormat="1" applyFont="1" applyBorder="1" applyAlignment="1">
      <alignment horizontal="center" vertical="center"/>
    </xf>
    <xf numFmtId="4" fontId="4" fillId="0" borderId="5" xfId="0" applyNumberFormat="1" applyFont="1" applyBorder="1" applyAlignment="1">
      <alignment horizontal="center" vertical="center"/>
    </xf>
    <xf numFmtId="4" fontId="4" fillId="0" borderId="7" xfId="0" applyNumberFormat="1" applyFont="1" applyBorder="1" applyAlignment="1">
      <alignment horizontal="center" vertical="center"/>
    </xf>
    <xf numFmtId="0" fontId="4" fillId="4" borderId="19" xfId="0" applyFont="1" applyFill="1" applyBorder="1" applyAlignment="1">
      <alignment horizontal="center" vertical="center" wrapText="1"/>
    </xf>
    <xf numFmtId="4" fontId="28" fillId="0" borderId="3" xfId="0" applyNumberFormat="1" applyFont="1" applyFill="1" applyBorder="1" applyAlignment="1">
      <alignment horizontal="center" vertical="center"/>
    </xf>
    <xf numFmtId="4" fontId="28" fillId="0" borderId="26" xfId="0" applyNumberFormat="1" applyFont="1" applyFill="1" applyBorder="1" applyAlignment="1">
      <alignment horizontal="center" vertical="center"/>
    </xf>
    <xf numFmtId="4" fontId="28" fillId="0" borderId="3" xfId="0" applyNumberFormat="1" applyFont="1" applyBorder="1" applyAlignment="1">
      <alignment horizontal="center" vertical="center"/>
    </xf>
    <xf numFmtId="4" fontId="28" fillId="0" borderId="5" xfId="0" applyNumberFormat="1" applyFont="1" applyBorder="1" applyAlignment="1">
      <alignment horizontal="center" vertical="center"/>
    </xf>
    <xf numFmtId="4" fontId="28" fillId="0" borderId="7" xfId="0" applyNumberFormat="1" applyFont="1" applyBorder="1" applyAlignment="1">
      <alignment horizontal="center" vertical="center"/>
    </xf>
    <xf numFmtId="10" fontId="3" fillId="36" borderId="5" xfId="1" applyNumberFormat="1" applyFont="1" applyFill="1" applyBorder="1" applyAlignment="1">
      <alignment horizontal="center" vertical="center"/>
    </xf>
    <xf numFmtId="0" fontId="2" fillId="40" borderId="16" xfId="0" applyFont="1" applyFill="1" applyBorder="1" applyAlignment="1">
      <alignment horizontal="center" vertical="center"/>
    </xf>
    <xf numFmtId="10" fontId="2" fillId="40" borderId="17" xfId="1" applyNumberFormat="1" applyFont="1" applyFill="1" applyBorder="1" applyAlignment="1">
      <alignment horizontal="center" vertical="center"/>
    </xf>
    <xf numFmtId="10" fontId="3" fillId="36" borderId="12" xfId="0" applyNumberFormat="1" applyFont="1" applyFill="1" applyBorder="1" applyAlignment="1">
      <alignment horizontal="center" vertical="center"/>
    </xf>
    <xf numFmtId="10" fontId="3" fillId="36" borderId="1" xfId="0" applyNumberFormat="1" applyFont="1" applyFill="1" applyBorder="1" applyAlignment="1">
      <alignment horizontal="center" vertical="center"/>
    </xf>
    <xf numFmtId="10" fontId="3" fillId="36" borderId="13" xfId="0" applyNumberFormat="1" applyFont="1" applyFill="1" applyBorder="1" applyAlignment="1">
      <alignment horizontal="center" vertical="center"/>
    </xf>
    <xf numFmtId="0" fontId="2" fillId="0" borderId="0" xfId="0" applyFont="1" applyAlignment="1">
      <alignment horizontal="center" vertical="center"/>
    </xf>
    <xf numFmtId="0" fontId="24" fillId="0" borderId="0" xfId="0" applyFont="1" applyAlignment="1">
      <alignment horizontal="center" vertical="center" wrapText="1"/>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1" xfId="0" applyFont="1" applyFill="1" applyBorder="1" applyAlignment="1">
      <alignment horizontal="center" vertical="center"/>
    </xf>
    <xf numFmtId="0" fontId="29" fillId="3" borderId="10" xfId="0" applyFont="1" applyFill="1" applyBorder="1" applyAlignment="1">
      <alignment horizontal="center" vertical="center"/>
    </xf>
    <xf numFmtId="0" fontId="29" fillId="3" borderId="15" xfId="0" applyFont="1" applyFill="1" applyBorder="1" applyAlignment="1">
      <alignment horizontal="center" vertical="center"/>
    </xf>
    <xf numFmtId="0" fontId="29" fillId="3" borderId="15" xfId="0" applyFont="1" applyFill="1" applyBorder="1" applyAlignment="1">
      <alignment horizontal="center" vertical="center" wrapText="1"/>
    </xf>
    <xf numFmtId="0" fontId="3" fillId="0" borderId="16" xfId="0" applyFont="1" applyBorder="1" applyAlignment="1">
      <alignment horizontal="center" vertical="center"/>
    </xf>
    <xf numFmtId="164" fontId="2" fillId="0" borderId="17" xfId="0" applyNumberFormat="1" applyFont="1" applyBorder="1" applyAlignment="1">
      <alignment horizontal="center" vertical="center"/>
    </xf>
    <xf numFmtId="0" fontId="3" fillId="0" borderId="10" xfId="0" applyFont="1" applyBorder="1" applyAlignment="1">
      <alignment horizontal="center" vertical="center"/>
    </xf>
    <xf numFmtId="164" fontId="2" fillId="0" borderId="11" xfId="0" applyNumberFormat="1" applyFont="1" applyBorder="1" applyAlignment="1">
      <alignment horizontal="center" vertical="center"/>
    </xf>
    <xf numFmtId="164" fontId="3" fillId="0" borderId="55" xfId="0" applyNumberFormat="1" applyFont="1" applyBorder="1" applyAlignment="1">
      <alignment horizontal="center" vertical="center"/>
    </xf>
    <xf numFmtId="10" fontId="3" fillId="0" borderId="55" xfId="1" applyNumberFormat="1" applyFont="1" applyFill="1" applyBorder="1" applyAlignment="1">
      <alignment horizontal="center" vertical="center"/>
    </xf>
    <xf numFmtId="164" fontId="3" fillId="0" borderId="17" xfId="0" applyNumberFormat="1" applyFont="1" applyBorder="1" applyAlignment="1">
      <alignment horizontal="center" vertical="center"/>
    </xf>
    <xf numFmtId="164" fontId="3" fillId="0" borderId="15" xfId="0" applyNumberFormat="1" applyFont="1" applyBorder="1" applyAlignment="1">
      <alignment horizontal="center" vertical="center"/>
    </xf>
    <xf numFmtId="10" fontId="3" fillId="0" borderId="15" xfId="1" applyNumberFormat="1" applyFont="1" applyFill="1" applyBorder="1" applyAlignment="1">
      <alignment horizontal="center" vertical="center"/>
    </xf>
    <xf numFmtId="164" fontId="3" fillId="0" borderId="11" xfId="0" applyNumberFormat="1" applyFont="1" applyBorder="1" applyAlignment="1">
      <alignment horizontal="center" vertical="center"/>
    </xf>
    <xf numFmtId="10" fontId="3" fillId="0" borderId="55" xfId="1" applyNumberFormat="1" applyFont="1" applyBorder="1" applyAlignment="1">
      <alignment horizontal="center" vertical="center"/>
    </xf>
    <xf numFmtId="9" fontId="3" fillId="0" borderId="55" xfId="1" applyFont="1" applyBorder="1" applyAlignment="1">
      <alignment horizontal="center" vertical="center"/>
    </xf>
    <xf numFmtId="10" fontId="3" fillId="0" borderId="15" xfId="1" applyNumberFormat="1" applyFont="1" applyBorder="1" applyAlignment="1">
      <alignment horizontal="center" vertical="center"/>
    </xf>
    <xf numFmtId="9" fontId="3" fillId="0" borderId="15" xfId="1" applyFont="1" applyBorder="1" applyAlignment="1">
      <alignment horizontal="center" vertical="center"/>
    </xf>
    <xf numFmtId="0" fontId="3" fillId="0" borderId="55" xfId="0" applyFont="1" applyBorder="1" applyAlignment="1">
      <alignment horizontal="center" vertical="center"/>
    </xf>
    <xf numFmtId="4" fontId="3" fillId="0" borderId="55" xfId="0" applyNumberFormat="1" applyFont="1" applyBorder="1" applyAlignment="1">
      <alignment horizontal="center" vertical="center"/>
    </xf>
    <xf numFmtId="10" fontId="3" fillId="0" borderId="55" xfId="0" applyNumberFormat="1" applyFont="1" applyBorder="1" applyAlignment="1">
      <alignment horizontal="center" vertical="center"/>
    </xf>
    <xf numFmtId="0" fontId="3" fillId="0" borderId="17" xfId="0" applyFont="1" applyBorder="1" applyAlignment="1">
      <alignment horizontal="center" vertical="center"/>
    </xf>
    <xf numFmtId="9" fontId="3" fillId="0" borderId="14" xfId="1" applyFont="1" applyBorder="1" applyAlignment="1">
      <alignment horizontal="center" vertical="center"/>
    </xf>
    <xf numFmtId="40" fontId="3" fillId="0" borderId="55" xfId="0" applyNumberFormat="1" applyFont="1" applyBorder="1" applyAlignment="1">
      <alignment horizontal="center" vertical="center"/>
    </xf>
    <xf numFmtId="40" fontId="2" fillId="0" borderId="17" xfId="0" applyNumberFormat="1" applyFont="1" applyBorder="1" applyAlignment="1">
      <alignment horizontal="center" vertical="center"/>
    </xf>
    <xf numFmtId="0" fontId="3" fillId="0" borderId="15" xfId="0" applyFont="1" applyBorder="1" applyAlignment="1">
      <alignment horizontal="center" vertical="center"/>
    </xf>
    <xf numFmtId="0" fontId="3" fillId="0" borderId="11" xfId="0" applyFont="1" applyBorder="1" applyAlignment="1">
      <alignment horizontal="center" vertical="center"/>
    </xf>
    <xf numFmtId="10" fontId="3" fillId="0" borderId="15" xfId="0" applyNumberFormat="1" applyFont="1" applyBorder="1" applyAlignment="1">
      <alignment horizontal="center" vertical="center"/>
    </xf>
    <xf numFmtId="10" fontId="3" fillId="36" borderId="15" xfId="0" applyNumberFormat="1" applyFont="1" applyFill="1" applyBorder="1" applyAlignment="1">
      <alignment horizontal="center" vertical="center"/>
    </xf>
    <xf numFmtId="1" fontId="3" fillId="0" borderId="15" xfId="0" applyNumberFormat="1" applyFont="1" applyBorder="1" applyAlignment="1">
      <alignment horizontal="center" vertical="center"/>
    </xf>
    <xf numFmtId="0" fontId="28" fillId="0" borderId="10" xfId="0" applyFont="1" applyBorder="1" applyAlignment="1">
      <alignment horizontal="center" vertical="center"/>
    </xf>
    <xf numFmtId="39" fontId="3" fillId="0" borderId="15" xfId="5" applyNumberFormat="1" applyFont="1" applyFill="1" applyBorder="1" applyAlignment="1" applyProtection="1">
      <alignment horizontal="center" vertical="center"/>
    </xf>
    <xf numFmtId="10" fontId="3" fillId="0" borderId="15" xfId="1" applyNumberFormat="1" applyFont="1" applyFill="1" applyBorder="1" applyAlignment="1" applyProtection="1">
      <alignment horizontal="center" vertical="center"/>
    </xf>
    <xf numFmtId="40" fontId="3" fillId="0" borderId="15" xfId="0" applyNumberFormat="1" applyFont="1" applyBorder="1" applyAlignment="1">
      <alignment horizontal="center" vertical="center"/>
    </xf>
    <xf numFmtId="40" fontId="2" fillId="0" borderId="11" xfId="0" applyNumberFormat="1" applyFont="1" applyBorder="1" applyAlignment="1">
      <alignment horizontal="center" vertical="center"/>
    </xf>
    <xf numFmtId="164" fontId="3" fillId="0" borderId="15" xfId="0" applyNumberFormat="1" applyFont="1" applyFill="1" applyBorder="1" applyAlignment="1">
      <alignment horizontal="center" vertical="center"/>
    </xf>
    <xf numFmtId="40" fontId="3" fillId="0" borderId="15" xfId="0" applyNumberFormat="1" applyFont="1" applyFill="1" applyBorder="1" applyAlignment="1">
      <alignment horizontal="center" vertical="center"/>
    </xf>
    <xf numFmtId="164" fontId="2" fillId="0" borderId="11" xfId="0" applyNumberFormat="1" applyFont="1" applyFill="1" applyBorder="1" applyAlignment="1">
      <alignment horizontal="center" vertical="center"/>
    </xf>
    <xf numFmtId="165" fontId="3" fillId="0" borderId="15" xfId="0" applyNumberFormat="1" applyFont="1" applyBorder="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1" xfId="0" applyFont="1" applyFill="1" applyBorder="1" applyAlignment="1">
      <alignment horizontal="center" vertical="center"/>
    </xf>
    <xf numFmtId="164" fontId="2" fillId="0" borderId="34" xfId="0" applyNumberFormat="1" applyFont="1" applyBorder="1" applyAlignment="1">
      <alignment horizontal="center" vertical="center"/>
    </xf>
    <xf numFmtId="164" fontId="2" fillId="0" borderId="35" xfId="0" applyNumberFormat="1" applyFont="1" applyBorder="1" applyAlignment="1">
      <alignment horizontal="center" vertical="center"/>
    </xf>
    <xf numFmtId="0" fontId="3" fillId="0" borderId="14" xfId="0" applyFont="1" applyBorder="1" applyAlignment="1">
      <alignment horizontal="center" vertical="center"/>
    </xf>
    <xf numFmtId="4" fontId="3" fillId="0" borderId="14" xfId="0" applyNumberFormat="1"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4" fontId="3" fillId="0" borderId="0" xfId="0" applyNumberFormat="1" applyFont="1" applyFill="1" applyBorder="1" applyAlignment="1">
      <alignment horizontal="center" vertical="center"/>
    </xf>
    <xf numFmtId="164" fontId="2" fillId="0" borderId="0" xfId="0" applyNumberFormat="1" applyFont="1" applyFill="1" applyBorder="1" applyAlignment="1">
      <alignment horizontal="center" vertical="center"/>
    </xf>
    <xf numFmtId="164" fontId="3" fillId="0" borderId="0" xfId="0" applyNumberFormat="1" applyFont="1" applyFill="1" applyBorder="1" applyAlignment="1">
      <alignment horizontal="center" vertical="center"/>
    </xf>
    <xf numFmtId="164" fontId="6" fillId="0" borderId="0" xfId="0" applyNumberFormat="1" applyFont="1" applyFill="1" applyBorder="1" applyAlignment="1">
      <alignment horizontal="center" vertical="center"/>
    </xf>
    <xf numFmtId="0" fontId="6" fillId="0" borderId="24" xfId="0" applyFont="1" applyBorder="1" applyAlignment="1">
      <alignment horizontal="center" vertical="center" wrapText="1"/>
    </xf>
    <xf numFmtId="0" fontId="28" fillId="0" borderId="56" xfId="0" applyFont="1" applyBorder="1" applyAlignment="1">
      <alignment horizontal="center" vertical="center"/>
    </xf>
    <xf numFmtId="0" fontId="28" fillId="0" borderId="57" xfId="0" applyFont="1" applyBorder="1" applyAlignment="1">
      <alignment horizontal="center" vertical="center"/>
    </xf>
    <xf numFmtId="0" fontId="28" fillId="0" borderId="58" xfId="0" applyFont="1" applyBorder="1" applyAlignment="1">
      <alignment horizontal="center" vertical="center"/>
    </xf>
    <xf numFmtId="10" fontId="28" fillId="0" borderId="49" xfId="1" applyNumberFormat="1" applyFont="1" applyBorder="1" applyAlignment="1">
      <alignment horizontal="center" vertical="center"/>
    </xf>
    <xf numFmtId="10" fontId="28" fillId="0" borderId="50" xfId="1" applyNumberFormat="1" applyFont="1" applyBorder="1" applyAlignment="1">
      <alignment horizontal="center" vertical="center"/>
    </xf>
    <xf numFmtId="10" fontId="28" fillId="0" borderId="51" xfId="1" applyNumberFormat="1" applyFont="1" applyBorder="1" applyAlignment="1">
      <alignment horizontal="center" vertical="center"/>
    </xf>
    <xf numFmtId="0" fontId="2" fillId="0" borderId="0" xfId="0" applyFont="1" applyFill="1" applyBorder="1" applyAlignment="1">
      <alignment vertical="center" wrapText="1"/>
    </xf>
    <xf numFmtId="165" fontId="3" fillId="0" borderId="0" xfId="0" applyNumberFormat="1" applyFont="1" applyFill="1" applyBorder="1" applyAlignment="1">
      <alignment horizontal="center" vertical="center" wrapText="1"/>
    </xf>
    <xf numFmtId="165" fontId="2" fillId="0" borderId="0" xfId="0" applyNumberFormat="1" applyFont="1" applyFill="1" applyBorder="1" applyAlignment="1">
      <alignment horizontal="center" vertical="center" wrapText="1"/>
    </xf>
    <xf numFmtId="165" fontId="2" fillId="2" borderId="31" xfId="0" applyNumberFormat="1" applyFont="1" applyFill="1" applyBorder="1" applyAlignment="1">
      <alignment horizontal="center" vertical="center" wrapText="1"/>
    </xf>
    <xf numFmtId="10" fontId="3" fillId="0" borderId="0" xfId="1" applyNumberFormat="1" applyFont="1" applyFill="1" applyBorder="1" applyAlignment="1">
      <alignment horizontal="center" vertical="center" wrapText="1"/>
    </xf>
    <xf numFmtId="166" fontId="2" fillId="0" borderId="0" xfId="2" applyNumberFormat="1" applyFont="1" applyFill="1" applyBorder="1" applyAlignment="1">
      <alignment horizontal="center" vertical="center" wrapText="1"/>
    </xf>
    <xf numFmtId="10" fontId="3" fillId="0" borderId="59" xfId="1" applyNumberFormat="1" applyFont="1" applyBorder="1" applyAlignment="1">
      <alignment horizontal="center" vertical="center" wrapText="1"/>
    </xf>
    <xf numFmtId="10" fontId="3" fillId="0" borderId="60" xfId="1" applyNumberFormat="1" applyFont="1" applyBorder="1" applyAlignment="1">
      <alignment horizontal="center" vertical="center" wrapText="1"/>
    </xf>
    <xf numFmtId="10" fontId="3" fillId="0" borderId="61" xfId="1" applyNumberFormat="1"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1" xfId="0" applyFont="1" applyBorder="1" applyAlignment="1">
      <alignment horizontal="center" vertical="center" wrapText="1"/>
    </xf>
    <xf numFmtId="165" fontId="3" fillId="0" borderId="49" xfId="0" applyNumberFormat="1" applyFont="1" applyFill="1" applyBorder="1" applyAlignment="1">
      <alignment horizontal="center" vertical="center" wrapText="1"/>
    </xf>
    <xf numFmtId="165" fontId="3" fillId="0" borderId="50" xfId="0" applyNumberFormat="1" applyFont="1" applyFill="1" applyBorder="1" applyAlignment="1">
      <alignment horizontal="center" vertical="center" wrapText="1"/>
    </xf>
    <xf numFmtId="165" fontId="3" fillId="0" borderId="51" xfId="0" applyNumberFormat="1" applyFont="1" applyFill="1" applyBorder="1" applyAlignment="1">
      <alignment horizontal="center" vertical="center" wrapText="1"/>
    </xf>
    <xf numFmtId="168" fontId="3" fillId="0" borderId="15" xfId="1" applyNumberFormat="1" applyFont="1" applyBorder="1" applyAlignment="1">
      <alignment horizontal="center" vertical="center"/>
    </xf>
    <xf numFmtId="169" fontId="3" fillId="0" borderId="15" xfId="0" applyNumberFormat="1" applyFont="1" applyBorder="1" applyAlignment="1">
      <alignment horizontal="center" vertical="center"/>
    </xf>
    <xf numFmtId="169" fontId="2" fillId="0" borderId="11" xfId="0" applyNumberFormat="1" applyFont="1" applyBorder="1" applyAlignment="1">
      <alignment horizontal="center" vertical="center"/>
    </xf>
    <xf numFmtId="164" fontId="3"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169" fontId="3" fillId="0" borderId="0" xfId="0" applyNumberFormat="1" applyFont="1" applyBorder="1" applyAlignment="1">
      <alignment horizontal="center" vertical="center"/>
    </xf>
    <xf numFmtId="10" fontId="3" fillId="0" borderId="0" xfId="0" applyNumberFormat="1" applyFont="1" applyBorder="1" applyAlignment="1">
      <alignment horizontal="center" vertical="center"/>
    </xf>
    <xf numFmtId="169" fontId="2" fillId="0" borderId="0" xfId="0" applyNumberFormat="1" applyFont="1" applyBorder="1" applyAlignment="1">
      <alignment horizontal="center" vertical="center"/>
    </xf>
    <xf numFmtId="0" fontId="2" fillId="2" borderId="30" xfId="0" applyFont="1" applyFill="1" applyBorder="1" applyAlignment="1">
      <alignment horizontal="center" vertical="center"/>
    </xf>
    <xf numFmtId="169" fontId="2" fillId="0" borderId="62" xfId="0" applyNumberFormat="1" applyFont="1" applyBorder="1" applyAlignment="1">
      <alignment horizontal="center" vertical="center"/>
    </xf>
    <xf numFmtId="164" fontId="2" fillId="0" borderId="63" xfId="0" applyNumberFormat="1" applyFont="1" applyBorder="1" applyAlignment="1">
      <alignment horizontal="center" vertical="center"/>
    </xf>
    <xf numFmtId="164" fontId="2" fillId="0" borderId="64" xfId="0" applyNumberFormat="1" applyFont="1" applyBorder="1" applyAlignment="1">
      <alignment horizontal="center" vertical="center"/>
    </xf>
    <xf numFmtId="169" fontId="2" fillId="0" borderId="29" xfId="0" applyNumberFormat="1" applyFont="1" applyBorder="1" applyAlignment="1">
      <alignment horizontal="center" vertical="center"/>
    </xf>
    <xf numFmtId="0" fontId="2" fillId="2" borderId="65" xfId="0" applyFont="1" applyFill="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169" fontId="3" fillId="0" borderId="31" xfId="0" applyNumberFormat="1" applyFont="1" applyBorder="1" applyAlignment="1">
      <alignment horizontal="center" vertical="center"/>
    </xf>
    <xf numFmtId="0" fontId="29" fillId="0" borderId="0" xfId="0" applyFont="1" applyFill="1" applyBorder="1" applyAlignment="1">
      <alignment vertical="center"/>
    </xf>
    <xf numFmtId="4" fontId="2" fillId="0" borderId="0" xfId="0" applyNumberFormat="1" applyFont="1" applyFill="1" applyBorder="1" applyAlignment="1">
      <alignment horizontal="center" vertical="center"/>
    </xf>
    <xf numFmtId="169" fontId="3" fillId="0" borderId="9" xfId="0" applyNumberFormat="1" applyFont="1" applyBorder="1" applyAlignment="1">
      <alignment horizontal="center" vertical="center"/>
    </xf>
    <xf numFmtId="169" fontId="3" fillId="0" borderId="5" xfId="0" applyNumberFormat="1" applyFont="1" applyBorder="1" applyAlignment="1">
      <alignment horizontal="center" vertical="center"/>
    </xf>
    <xf numFmtId="169" fontId="6" fillId="0" borderId="26" xfId="0" applyNumberFormat="1" applyFont="1" applyBorder="1" applyAlignment="1">
      <alignment horizontal="center" vertical="center"/>
    </xf>
    <xf numFmtId="169" fontId="2" fillId="2" borderId="11" xfId="0" applyNumberFormat="1" applyFont="1" applyFill="1" applyBorder="1" applyAlignment="1">
      <alignment horizontal="center" vertical="center"/>
    </xf>
    <xf numFmtId="0" fontId="3" fillId="0" borderId="4" xfId="0" applyFont="1" applyFill="1" applyBorder="1" applyAlignment="1">
      <alignment horizontal="center" vertical="center" wrapText="1"/>
    </xf>
    <xf numFmtId="169" fontId="30" fillId="37" borderId="14" xfId="3" applyNumberFormat="1" applyFont="1" applyFill="1" applyBorder="1" applyAlignment="1">
      <alignment horizontal="center" vertical="center"/>
    </xf>
    <xf numFmtId="169" fontId="30" fillId="37" borderId="1" xfId="3" applyNumberFormat="1" applyFont="1" applyFill="1" applyBorder="1" applyAlignment="1">
      <alignment horizontal="center" vertical="center"/>
    </xf>
    <xf numFmtId="169" fontId="2" fillId="2" borderId="31" xfId="0" applyNumberFormat="1" applyFont="1" applyFill="1" applyBorder="1" applyAlignment="1">
      <alignment horizontal="center" vertical="center"/>
    </xf>
    <xf numFmtId="169" fontId="3" fillId="0" borderId="15" xfId="3" applyNumberFormat="1" applyFont="1" applyFill="1" applyBorder="1" applyAlignment="1" applyProtection="1">
      <alignment horizontal="center" vertical="center"/>
    </xf>
    <xf numFmtId="169" fontId="4" fillId="0" borderId="11" xfId="0" applyNumberFormat="1" applyFont="1" applyFill="1" applyBorder="1" applyAlignment="1">
      <alignment horizontal="center" vertical="center"/>
    </xf>
    <xf numFmtId="169" fontId="28" fillId="0" borderId="11" xfId="0" applyNumberFormat="1" applyFont="1" applyFill="1" applyBorder="1" applyAlignment="1">
      <alignment horizontal="center" vertical="center"/>
    </xf>
    <xf numFmtId="2" fontId="3" fillId="0" borderId="1" xfId="3" applyNumberFormat="1" applyFont="1" applyFill="1" applyBorder="1" applyAlignment="1" applyProtection="1">
      <alignment horizontal="center" vertical="center"/>
    </xf>
    <xf numFmtId="0" fontId="3" fillId="0" borderId="57" xfId="0" applyFont="1" applyFill="1" applyBorder="1" applyAlignment="1">
      <alignment horizontal="center" vertical="center"/>
    </xf>
    <xf numFmtId="0" fontId="3" fillId="0" borderId="57" xfId="0" applyFont="1" applyFill="1" applyBorder="1" applyAlignment="1">
      <alignment horizontal="center" vertical="center" wrapText="1"/>
    </xf>
    <xf numFmtId="3" fontId="3" fillId="0" borderId="67" xfId="3" applyNumberFormat="1" applyFont="1" applyFill="1" applyBorder="1" applyAlignment="1" applyProtection="1">
      <alignment horizontal="center" vertical="center"/>
    </xf>
    <xf numFmtId="4" fontId="28" fillId="0" borderId="69" xfId="0" applyNumberFormat="1" applyFont="1" applyFill="1" applyBorder="1" applyAlignment="1">
      <alignment horizontal="center" vertical="center"/>
    </xf>
    <xf numFmtId="0" fontId="29" fillId="3" borderId="31" xfId="0" applyFont="1" applyFill="1" applyBorder="1" applyAlignment="1">
      <alignment horizontal="center" vertical="center" wrapText="1"/>
    </xf>
    <xf numFmtId="169" fontId="4" fillId="3" borderId="31" xfId="0" applyNumberFormat="1" applyFont="1" applyFill="1" applyBorder="1" applyAlignment="1">
      <alignment horizontal="center" vertical="center"/>
    </xf>
    <xf numFmtId="169" fontId="28" fillId="0" borderId="68" xfId="0" applyNumberFormat="1" applyFont="1" applyFill="1" applyBorder="1" applyAlignment="1">
      <alignment horizontal="center" vertical="center"/>
    </xf>
    <xf numFmtId="169" fontId="28" fillId="0" borderId="64" xfId="0" applyNumberFormat="1" applyFont="1" applyFill="1" applyBorder="1" applyAlignment="1">
      <alignment horizontal="center" vertical="center"/>
    </xf>
    <xf numFmtId="169" fontId="28" fillId="0" borderId="1" xfId="0" applyNumberFormat="1" applyFont="1" applyFill="1" applyBorder="1" applyAlignment="1">
      <alignment horizontal="center" vertical="center"/>
    </xf>
    <xf numFmtId="169" fontId="4" fillId="0" borderId="11" xfId="3" applyNumberFormat="1" applyFont="1" applyFill="1" applyBorder="1" applyAlignment="1" applyProtection="1">
      <alignment horizontal="center" vertical="center"/>
    </xf>
    <xf numFmtId="169" fontId="3" fillId="0" borderId="0" xfId="0" applyNumberFormat="1" applyFont="1" applyAlignment="1">
      <alignment horizontal="center" vertical="center"/>
    </xf>
    <xf numFmtId="0" fontId="2" fillId="2" borderId="10" xfId="0" applyFont="1" applyFill="1" applyBorder="1" applyAlignment="1">
      <alignment horizontal="center" vertical="center" wrapText="1"/>
    </xf>
    <xf numFmtId="0" fontId="2" fillId="2" borderId="19" xfId="0" applyFont="1" applyFill="1" applyBorder="1" applyAlignment="1">
      <alignment horizontal="center" vertical="center"/>
    </xf>
    <xf numFmtId="169" fontId="28" fillId="0" borderId="70" xfId="0" applyNumberFormat="1" applyFont="1" applyFill="1" applyBorder="1" applyAlignment="1">
      <alignment horizontal="center" vertical="center"/>
    </xf>
    <xf numFmtId="0" fontId="2" fillId="2" borderId="27" xfId="0" applyFont="1" applyFill="1" applyBorder="1" applyAlignment="1">
      <alignment horizontal="center" vertical="center"/>
    </xf>
    <xf numFmtId="0" fontId="2" fillId="2" borderId="28" xfId="0" applyFont="1" applyFill="1" applyBorder="1" applyAlignment="1">
      <alignment horizontal="center" vertical="center"/>
    </xf>
    <xf numFmtId="0" fontId="2" fillId="2" borderId="29" xfId="0" applyFont="1" applyFill="1" applyBorder="1" applyAlignment="1">
      <alignment horizontal="center" vertical="center"/>
    </xf>
    <xf numFmtId="0" fontId="24" fillId="0" borderId="0" xfId="0" applyFont="1" applyAlignment="1">
      <alignment horizontal="left" vertical="center" wrapText="1"/>
    </xf>
    <xf numFmtId="0" fontId="27" fillId="0" borderId="0" xfId="0" applyFont="1" applyAlignment="1">
      <alignment horizontal="center" vertical="center" wrapText="1"/>
    </xf>
    <xf numFmtId="0" fontId="2" fillId="2" borderId="27"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4" fillId="0" borderId="0" xfId="0" applyFont="1" applyAlignment="1">
      <alignment horizontal="center" vertical="center"/>
    </xf>
    <xf numFmtId="0" fontId="4" fillId="2" borderId="27"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3" borderId="27" xfId="0" applyFont="1" applyFill="1" applyBorder="1" applyAlignment="1">
      <alignment horizontal="center" vertical="center"/>
    </xf>
    <xf numFmtId="0" fontId="4" fillId="3" borderId="28" xfId="0" applyFont="1" applyFill="1" applyBorder="1" applyAlignment="1">
      <alignment horizontal="center" vertical="center"/>
    </xf>
    <xf numFmtId="0" fontId="4" fillId="3" borderId="29" xfId="0" applyFont="1" applyFill="1" applyBorder="1" applyAlignment="1">
      <alignment horizontal="center" vertical="center"/>
    </xf>
    <xf numFmtId="0" fontId="29" fillId="3" borderId="27" xfId="0" applyFont="1" applyFill="1" applyBorder="1" applyAlignment="1">
      <alignment horizontal="center" vertical="center"/>
    </xf>
    <xf numFmtId="0" fontId="29" fillId="3" borderId="28" xfId="0" applyFont="1" applyFill="1" applyBorder="1" applyAlignment="1">
      <alignment horizontal="center" vertical="center"/>
    </xf>
    <xf numFmtId="0" fontId="29" fillId="3" borderId="29" xfId="0" applyFont="1" applyFill="1" applyBorder="1" applyAlignment="1">
      <alignment horizontal="center" vertical="center"/>
    </xf>
    <xf numFmtId="0" fontId="4" fillId="3" borderId="52" xfId="0" applyFont="1" applyFill="1" applyBorder="1" applyAlignment="1">
      <alignment horizontal="center" vertical="center"/>
    </xf>
    <xf numFmtId="0" fontId="4" fillId="3" borderId="53" xfId="0" applyFont="1" applyFill="1" applyBorder="1" applyAlignment="1">
      <alignment horizontal="center" vertical="center"/>
    </xf>
    <xf numFmtId="0" fontId="4" fillId="3" borderId="54" xfId="0" applyFont="1" applyFill="1" applyBorder="1" applyAlignment="1">
      <alignment horizontal="center" vertical="center"/>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48"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4" fillId="39" borderId="0" xfId="0" applyFont="1" applyFill="1" applyAlignment="1">
      <alignment horizontal="left" vertical="center" wrapText="1"/>
    </xf>
    <xf numFmtId="0" fontId="2" fillId="2" borderId="1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0" borderId="0" xfId="0" applyFont="1" applyBorder="1" applyAlignment="1">
      <alignment horizontal="left" vertical="center"/>
    </xf>
    <xf numFmtId="0" fontId="4" fillId="3" borderId="37" xfId="0" applyFont="1" applyFill="1" applyBorder="1" applyAlignment="1">
      <alignment horizontal="center" vertical="center"/>
    </xf>
    <xf numFmtId="0" fontId="4" fillId="3" borderId="36" xfId="0" applyFont="1" applyFill="1" applyBorder="1" applyAlignment="1">
      <alignment horizontal="center" vertical="center"/>
    </xf>
    <xf numFmtId="0" fontId="4" fillId="3" borderId="38" xfId="0" applyFont="1" applyFill="1" applyBorder="1" applyAlignment="1">
      <alignment horizontal="center" vertical="center"/>
    </xf>
    <xf numFmtId="0" fontId="2" fillId="41" borderId="0" xfId="0" applyFont="1" applyFill="1" applyAlignment="1">
      <alignment horizontal="center" vertical="center"/>
    </xf>
    <xf numFmtId="0" fontId="2" fillId="0" borderId="0" xfId="0" applyFont="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62" xfId="0" applyFont="1" applyFill="1" applyBorder="1" applyAlignment="1">
      <alignment horizontal="center" vertical="center"/>
    </xf>
    <xf numFmtId="0" fontId="2" fillId="2" borderId="66" xfId="0" applyFont="1" applyFill="1" applyBorder="1" applyAlignment="1">
      <alignment horizontal="center" vertical="center"/>
    </xf>
    <xf numFmtId="164" fontId="3" fillId="0" borderId="62" xfId="0" applyNumberFormat="1" applyFont="1" applyBorder="1" applyAlignment="1">
      <alignment horizontal="center" vertical="center"/>
    </xf>
    <xf numFmtId="164" fontId="3" fillId="0" borderId="66" xfId="0" applyNumberFormat="1" applyFont="1" applyBorder="1" applyAlignment="1">
      <alignment horizontal="center" vertic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1" fillId="41" borderId="0" xfId="0" applyFont="1" applyFill="1" applyAlignment="1">
      <alignment horizontal="center"/>
    </xf>
  </cellXfs>
  <cellStyles count="53">
    <cellStyle name="20% - Ênfase1" xfId="24" builtinId="30" customBuiltin="1"/>
    <cellStyle name="20% - Ênfase2" xfId="28" builtinId="34" customBuiltin="1"/>
    <cellStyle name="20% - Ênfase3" xfId="32" builtinId="38" customBuiltin="1"/>
    <cellStyle name="20% - Ênfase4" xfId="36" builtinId="42" customBuiltin="1"/>
    <cellStyle name="20% - Ênfase5" xfId="40" builtinId="46" customBuiltin="1"/>
    <cellStyle name="20% - Ênfase6" xfId="44" builtinId="50" customBuiltin="1"/>
    <cellStyle name="40% - Ênfase1" xfId="25" builtinId="31" customBuiltin="1"/>
    <cellStyle name="40% - Ênfase2" xfId="29" builtinId="35" customBuiltin="1"/>
    <cellStyle name="40% - Ênfase3" xfId="33" builtinId="39" customBuiltin="1"/>
    <cellStyle name="40% - Ênfase4" xfId="37" builtinId="43" customBuiltin="1"/>
    <cellStyle name="40% - Ênfase5" xfId="41" builtinId="47" customBuiltin="1"/>
    <cellStyle name="40% - Ênfase6" xfId="45" builtinId="51" customBuiltin="1"/>
    <cellStyle name="60% - Ênfase1" xfId="26" builtinId="32" customBuiltin="1"/>
    <cellStyle name="60% - Ênfase2" xfId="30" builtinId="36" customBuiltin="1"/>
    <cellStyle name="60% - Ênfase3" xfId="34" builtinId="40" customBuiltin="1"/>
    <cellStyle name="60% - Ênfase4" xfId="38" builtinId="44" customBuiltin="1"/>
    <cellStyle name="60% - Ênfase5" xfId="42" builtinId="48" customBuiltin="1"/>
    <cellStyle name="60% - Ênfase6" xfId="46" builtinId="52" customBuiltin="1"/>
    <cellStyle name="Bom" xfId="11" builtinId="26" customBuiltin="1"/>
    <cellStyle name="Cálculo" xfId="16" builtinId="22" customBuiltin="1"/>
    <cellStyle name="Célula de Verificação" xfId="18" builtinId="23" customBuiltin="1"/>
    <cellStyle name="Célula Vinculada" xfId="17" builtinId="24" customBuiltin="1"/>
    <cellStyle name="Ênfase1" xfId="23" builtinId="29" customBuiltin="1"/>
    <cellStyle name="Ênfase2" xfId="27" builtinId="33" customBuiltin="1"/>
    <cellStyle name="Ênfase3" xfId="31" builtinId="37" customBuiltin="1"/>
    <cellStyle name="Ênfase4" xfId="35" builtinId="41" customBuiltin="1"/>
    <cellStyle name="Ênfase5" xfId="39" builtinId="45" customBuiltin="1"/>
    <cellStyle name="Ênfase6" xfId="43" builtinId="49" customBuiltin="1"/>
    <cellStyle name="Entrada" xfId="14" builtinId="20" customBuiltin="1"/>
    <cellStyle name="Neutro" xfId="13" builtinId="28" customBuiltin="1"/>
    <cellStyle name="Normal" xfId="0" builtinId="0"/>
    <cellStyle name="Normal 2" xfId="48" xr:uid="{00000000-0005-0000-0000-000020000000}"/>
    <cellStyle name="Nota" xfId="20" builtinId="10" customBuiltin="1"/>
    <cellStyle name="Porcentagem" xfId="1" builtinId="5"/>
    <cellStyle name="Ruim" xfId="12" builtinId="27" customBuiltin="1"/>
    <cellStyle name="Saída" xfId="15" builtinId="21" customBuiltin="1"/>
    <cellStyle name="Texto de Aviso" xfId="19" builtinId="11" customBuiltin="1"/>
    <cellStyle name="Texto Explicativo" xfId="21" builtinId="53" customBuiltin="1"/>
    <cellStyle name="Título" xfId="6" builtinId="15" customBuiltin="1"/>
    <cellStyle name="Título 1" xfId="7" builtinId="16" customBuiltin="1"/>
    <cellStyle name="Título 2" xfId="8" builtinId="17" customBuiltin="1"/>
    <cellStyle name="Título 3" xfId="9" builtinId="18" customBuiltin="1"/>
    <cellStyle name="Título 4" xfId="10" builtinId="19" customBuiltin="1"/>
    <cellStyle name="Total" xfId="22" builtinId="25" customBuiltin="1"/>
    <cellStyle name="Vírgula" xfId="2" builtinId="3"/>
    <cellStyle name="Vírgula 2" xfId="3" xr:uid="{00000000-0005-0000-0000-00002D000000}"/>
    <cellStyle name="Vírgula 3" xfId="5" xr:uid="{00000000-0005-0000-0000-00002E000000}"/>
    <cellStyle name="Vírgula 3 2" xfId="51" xr:uid="{00000000-0005-0000-0000-00002F000000}"/>
    <cellStyle name="Vírgula 4" xfId="4" xr:uid="{00000000-0005-0000-0000-000030000000}"/>
    <cellStyle name="Vírgula 4 2" xfId="50" xr:uid="{00000000-0005-0000-0000-000031000000}"/>
    <cellStyle name="Vírgula 5" xfId="47" xr:uid="{00000000-0005-0000-0000-000032000000}"/>
    <cellStyle name="Vírgula 5 2" xfId="52" xr:uid="{00000000-0005-0000-0000-000033000000}"/>
    <cellStyle name="Vírgula 6" xfId="49" xr:uid="{00000000-0005-0000-0000-00003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49"/>
  <sheetViews>
    <sheetView showGridLines="0" tabSelected="1" topLeftCell="A520" zoomScale="115" zoomScaleNormal="115" workbookViewId="0">
      <selection activeCell="B546" sqref="B546"/>
    </sheetView>
  </sheetViews>
  <sheetFormatPr defaultRowHeight="24" customHeight="1" x14ac:dyDescent="0.25"/>
  <cols>
    <col min="1" max="1" width="34" style="33" bestFit="1" customWidth="1"/>
    <col min="2" max="2" width="19.28515625" style="33" bestFit="1" customWidth="1"/>
    <col min="3" max="4" width="22.28515625" style="33" bestFit="1" customWidth="1"/>
    <col min="5" max="5" width="18.5703125" style="33" bestFit="1" customWidth="1"/>
    <col min="6" max="6" width="10.7109375" style="33" bestFit="1" customWidth="1"/>
    <col min="7" max="7" width="19" style="33" bestFit="1" customWidth="1"/>
    <col min="8" max="8" width="9.140625" style="33"/>
    <col min="9" max="9" width="12.42578125" style="33" bestFit="1" customWidth="1"/>
    <col min="10" max="16384" width="9.140625" style="33"/>
  </cols>
  <sheetData>
    <row r="1" spans="1:9" ht="24" customHeight="1" x14ac:dyDescent="0.35">
      <c r="A1" s="338" t="s">
        <v>167</v>
      </c>
      <c r="B1" s="338"/>
      <c r="C1" s="338"/>
      <c r="D1" s="338"/>
      <c r="E1" s="338"/>
      <c r="F1" s="338"/>
      <c r="G1" s="338"/>
      <c r="H1" s="338"/>
      <c r="I1" s="338"/>
    </row>
    <row r="2" spans="1:9" ht="24" customHeight="1" x14ac:dyDescent="0.35">
      <c r="A2" s="338" t="s">
        <v>168</v>
      </c>
      <c r="B2" s="338"/>
      <c r="C2" s="338"/>
      <c r="D2" s="338"/>
      <c r="E2" s="338"/>
      <c r="F2" s="338"/>
      <c r="G2" s="338"/>
      <c r="H2" s="338"/>
      <c r="I2" s="338"/>
    </row>
    <row r="3" spans="1:9" ht="24" customHeight="1" x14ac:dyDescent="0.25">
      <c r="A3" s="167"/>
      <c r="B3" s="167"/>
      <c r="C3" s="167"/>
      <c r="D3" s="167"/>
      <c r="E3" s="167"/>
      <c r="F3" s="167"/>
      <c r="G3" s="166"/>
      <c r="H3" s="166"/>
    </row>
    <row r="4" spans="1:9" ht="24" customHeight="1" x14ac:dyDescent="0.25">
      <c r="A4" s="327" t="s">
        <v>5</v>
      </c>
      <c r="B4" s="327"/>
      <c r="C4" s="327"/>
      <c r="D4" s="327"/>
      <c r="E4" s="327"/>
      <c r="F4" s="327"/>
      <c r="G4" s="327"/>
      <c r="H4" s="327"/>
      <c r="I4" s="327"/>
    </row>
    <row r="5" spans="1:9" ht="24" customHeight="1" x14ac:dyDescent="0.25">
      <c r="A5" s="110"/>
      <c r="B5" s="110"/>
      <c r="C5" s="110"/>
      <c r="D5" s="110"/>
      <c r="E5" s="110"/>
      <c r="F5" s="110"/>
      <c r="G5" s="108"/>
      <c r="H5" s="108"/>
    </row>
    <row r="6" spans="1:9" ht="24" customHeight="1" x14ac:dyDescent="0.25">
      <c r="A6" s="318" t="s">
        <v>0</v>
      </c>
      <c r="B6" s="319"/>
      <c r="C6" s="319"/>
      <c r="D6" s="319"/>
      <c r="E6" s="319"/>
      <c r="F6" s="319"/>
      <c r="G6" s="319"/>
      <c r="H6" s="319"/>
      <c r="I6" s="319"/>
    </row>
    <row r="7" spans="1:9" ht="24" customHeight="1" thickBot="1" x14ac:dyDescent="0.3"/>
    <row r="8" spans="1:9" ht="24" customHeight="1" thickBot="1" x14ac:dyDescent="0.3">
      <c r="A8" s="317" t="s">
        <v>0</v>
      </c>
      <c r="B8" s="316"/>
    </row>
    <row r="9" spans="1:9" ht="24" customHeight="1" thickBot="1" x14ac:dyDescent="0.3">
      <c r="A9" s="176" t="s">
        <v>212</v>
      </c>
      <c r="B9" s="177">
        <v>1837.4</v>
      </c>
    </row>
    <row r="10" spans="1:9" ht="24" hidden="1" customHeight="1" thickBot="1" x14ac:dyDescent="0.3">
      <c r="A10" s="174" t="s">
        <v>137</v>
      </c>
      <c r="B10" s="175"/>
    </row>
    <row r="11" spans="1:9" ht="24" hidden="1" customHeight="1" x14ac:dyDescent="0.25"/>
    <row r="12" spans="1:9" ht="24" hidden="1" customHeight="1" x14ac:dyDescent="0.25">
      <c r="A12" s="318" t="s">
        <v>134</v>
      </c>
      <c r="B12" s="319"/>
      <c r="C12" s="319"/>
      <c r="D12" s="319"/>
      <c r="E12" s="319"/>
      <c r="F12" s="319"/>
      <c r="G12" s="319"/>
      <c r="H12" s="319"/>
    </row>
    <row r="13" spans="1:9" ht="85.5" hidden="1" customHeight="1" thickBot="1" x14ac:dyDescent="0.3">
      <c r="A13" s="295" t="s">
        <v>178</v>
      </c>
      <c r="B13" s="295"/>
      <c r="C13" s="295"/>
      <c r="D13" s="295"/>
      <c r="E13" s="295"/>
      <c r="F13" s="295"/>
      <c r="G13" s="295"/>
      <c r="H13" s="295"/>
    </row>
    <row r="14" spans="1:9" ht="24" hidden="1" customHeight="1" thickBot="1" x14ac:dyDescent="0.3">
      <c r="A14" s="110"/>
      <c r="B14" s="110"/>
      <c r="C14" s="110"/>
      <c r="D14" s="110"/>
      <c r="E14" s="110"/>
      <c r="F14" s="110"/>
    </row>
    <row r="15" spans="1:9" ht="24" hidden="1" customHeight="1" thickBot="1" x14ac:dyDescent="0.3">
      <c r="A15" s="292" t="s">
        <v>184</v>
      </c>
      <c r="B15" s="293"/>
      <c r="C15" s="293"/>
      <c r="D15" s="294"/>
    </row>
    <row r="16" spans="1:9" ht="24" hidden="1" customHeight="1" thickBot="1" x14ac:dyDescent="0.3">
      <c r="A16" s="105" t="s">
        <v>3</v>
      </c>
      <c r="B16" s="106" t="s">
        <v>1</v>
      </c>
      <c r="C16" s="106" t="s">
        <v>2</v>
      </c>
      <c r="D16" s="107" t="s">
        <v>135</v>
      </c>
    </row>
    <row r="17" spans="1:8" ht="24" hidden="1" customHeight="1" thickBot="1" x14ac:dyDescent="0.3">
      <c r="A17" s="176" t="s">
        <v>133</v>
      </c>
      <c r="B17" s="181">
        <f>B9</f>
        <v>1837.4</v>
      </c>
      <c r="C17" s="182">
        <v>0</v>
      </c>
      <c r="D17" s="183">
        <f>B17*C17</f>
        <v>0</v>
      </c>
      <c r="E17" s="108"/>
      <c r="G17" s="108"/>
      <c r="H17" s="108"/>
    </row>
    <row r="18" spans="1:8" ht="24" hidden="1" customHeight="1" thickBot="1" x14ac:dyDescent="0.3">
      <c r="A18" s="174" t="s">
        <v>137</v>
      </c>
      <c r="B18" s="178">
        <f>B10</f>
        <v>0</v>
      </c>
      <c r="C18" s="179"/>
      <c r="D18" s="180">
        <f>B18*C18</f>
        <v>0</v>
      </c>
      <c r="E18" s="108"/>
      <c r="G18" s="108"/>
      <c r="H18" s="108"/>
    </row>
    <row r="20" spans="1:8" ht="24" hidden="1" customHeight="1" x14ac:dyDescent="0.25">
      <c r="A20" s="318" t="s">
        <v>136</v>
      </c>
      <c r="B20" s="319"/>
      <c r="C20" s="319"/>
      <c r="D20" s="319"/>
      <c r="E20" s="319"/>
      <c r="F20" s="319"/>
      <c r="G20" s="319"/>
      <c r="H20" s="319"/>
    </row>
    <row r="21" spans="1:8" ht="72" hidden="1" customHeight="1" x14ac:dyDescent="0.25">
      <c r="A21" s="295" t="s">
        <v>169</v>
      </c>
      <c r="B21" s="295"/>
      <c r="C21" s="295"/>
      <c r="D21" s="295"/>
      <c r="E21" s="295"/>
      <c r="F21" s="295"/>
      <c r="G21" s="295"/>
      <c r="H21" s="295"/>
    </row>
    <row r="22" spans="1:8" ht="24" hidden="1" customHeight="1" thickBot="1" x14ac:dyDescent="0.3">
      <c r="A22" s="108"/>
      <c r="B22" s="108"/>
      <c r="C22" s="108"/>
      <c r="D22" s="108"/>
      <c r="F22" s="108"/>
    </row>
    <row r="23" spans="1:8" ht="24" hidden="1" customHeight="1" thickBot="1" x14ac:dyDescent="0.3">
      <c r="A23" s="317" t="s">
        <v>187</v>
      </c>
      <c r="B23" s="315"/>
      <c r="C23" s="315"/>
      <c r="D23" s="316"/>
    </row>
    <row r="24" spans="1:8" ht="24" hidden="1" customHeight="1" thickBot="1" x14ac:dyDescent="0.3">
      <c r="A24" s="43" t="s">
        <v>3</v>
      </c>
      <c r="B24" s="44" t="s">
        <v>1</v>
      </c>
      <c r="C24" s="44" t="s">
        <v>2</v>
      </c>
      <c r="D24" s="45" t="s">
        <v>4</v>
      </c>
    </row>
    <row r="25" spans="1:8" ht="24" hidden="1" customHeight="1" x14ac:dyDescent="0.25">
      <c r="A25" s="77" t="s">
        <v>140</v>
      </c>
      <c r="B25" s="85"/>
      <c r="C25" s="82"/>
      <c r="D25" s="91">
        <f t="shared" ref="D25:D30" si="0">B25*C25</f>
        <v>0</v>
      </c>
    </row>
    <row r="26" spans="1:8" ht="24" hidden="1" customHeight="1" thickBot="1" x14ac:dyDescent="0.3">
      <c r="A26" s="76" t="s">
        <v>143</v>
      </c>
      <c r="B26" s="87"/>
      <c r="C26" s="84">
        <f>C25</f>
        <v>0</v>
      </c>
      <c r="D26" s="93">
        <f t="shared" si="0"/>
        <v>0</v>
      </c>
    </row>
    <row r="27" spans="1:8" ht="24" hidden="1" customHeight="1" thickBot="1" x14ac:dyDescent="0.3">
      <c r="A27" s="176" t="s">
        <v>144</v>
      </c>
      <c r="B27" s="181">
        <v>1621</v>
      </c>
      <c r="C27" s="187">
        <v>0</v>
      </c>
      <c r="D27" s="177">
        <f t="shared" si="0"/>
        <v>0</v>
      </c>
    </row>
    <row r="28" spans="1:8" ht="24" hidden="1" customHeight="1" x14ac:dyDescent="0.25">
      <c r="A28" s="77" t="s">
        <v>141</v>
      </c>
      <c r="B28" s="85"/>
      <c r="C28" s="82">
        <f>C27</f>
        <v>0</v>
      </c>
      <c r="D28" s="91">
        <f t="shared" si="0"/>
        <v>0</v>
      </c>
    </row>
    <row r="29" spans="1:8" ht="24" hidden="1" customHeight="1" thickBot="1" x14ac:dyDescent="0.3">
      <c r="A29" s="76" t="s">
        <v>142</v>
      </c>
      <c r="B29" s="87"/>
      <c r="C29" s="84">
        <f>C28</f>
        <v>0</v>
      </c>
      <c r="D29" s="93">
        <f t="shared" si="0"/>
        <v>0</v>
      </c>
    </row>
    <row r="30" spans="1:8" ht="24" hidden="1" customHeight="1" thickBot="1" x14ac:dyDescent="0.3">
      <c r="A30" s="174" t="s">
        <v>145</v>
      </c>
      <c r="B30" s="178"/>
      <c r="C30" s="185">
        <f>C29</f>
        <v>0</v>
      </c>
      <c r="D30" s="175">
        <f t="shared" si="0"/>
        <v>0</v>
      </c>
      <c r="G30" s="108"/>
      <c r="H30" s="108"/>
    </row>
    <row r="31" spans="1:8" ht="24" hidden="1" customHeight="1" x14ac:dyDescent="0.25"/>
    <row r="32" spans="1:8" ht="24" hidden="1" customHeight="1" x14ac:dyDescent="0.25"/>
    <row r="33" spans="1:8" ht="24" hidden="1" customHeight="1" x14ac:dyDescent="0.25">
      <c r="A33" s="318" t="s">
        <v>6</v>
      </c>
      <c r="B33" s="319"/>
      <c r="C33" s="319"/>
      <c r="D33" s="319"/>
      <c r="E33" s="319"/>
      <c r="F33" s="319"/>
      <c r="G33" s="319"/>
      <c r="H33" s="319"/>
    </row>
    <row r="34" spans="1:8" ht="69.75" hidden="1" customHeight="1" thickBot="1" x14ac:dyDescent="0.3">
      <c r="A34" s="295" t="s">
        <v>179</v>
      </c>
      <c r="B34" s="295"/>
      <c r="C34" s="295"/>
      <c r="D34" s="295"/>
      <c r="E34" s="295"/>
      <c r="F34" s="295"/>
      <c r="G34" s="295"/>
      <c r="H34" s="295"/>
    </row>
    <row r="35" spans="1:8" ht="24" hidden="1" customHeight="1" thickBot="1" x14ac:dyDescent="0.3"/>
    <row r="36" spans="1:8" ht="24" hidden="1" customHeight="1" thickBot="1" x14ac:dyDescent="0.3">
      <c r="A36" s="292" t="s">
        <v>6</v>
      </c>
      <c r="B36" s="293"/>
      <c r="C36" s="293"/>
      <c r="D36" s="293"/>
      <c r="E36" s="294"/>
    </row>
    <row r="37" spans="1:8" ht="24" hidden="1" customHeight="1" thickBot="1" x14ac:dyDescent="0.3">
      <c r="A37" s="43" t="s">
        <v>3</v>
      </c>
      <c r="B37" s="44" t="s">
        <v>8</v>
      </c>
      <c r="C37" s="44" t="s">
        <v>9</v>
      </c>
      <c r="D37" s="44" t="s">
        <v>2</v>
      </c>
      <c r="E37" s="45" t="s">
        <v>4</v>
      </c>
    </row>
    <row r="38" spans="1:8" ht="24" hidden="1" customHeight="1" x14ac:dyDescent="0.25">
      <c r="A38" s="77" t="s">
        <v>143</v>
      </c>
      <c r="B38" s="85">
        <f>B9+D26</f>
        <v>1837.4</v>
      </c>
      <c r="C38" s="89">
        <f>7/12</f>
        <v>0.58333333333333337</v>
      </c>
      <c r="D38" s="82"/>
      <c r="E38" s="91">
        <f>B38*C38*D38</f>
        <v>0</v>
      </c>
    </row>
    <row r="39" spans="1:8" ht="24" hidden="1" customHeight="1" thickBot="1" x14ac:dyDescent="0.3">
      <c r="A39" s="76" t="s">
        <v>142</v>
      </c>
      <c r="B39" s="87">
        <f>B10+D29</f>
        <v>0</v>
      </c>
      <c r="C39" s="90">
        <f>7/12</f>
        <v>0.58333333333333337</v>
      </c>
      <c r="D39" s="84">
        <f>D38</f>
        <v>0</v>
      </c>
      <c r="E39" s="93">
        <f>B39*C39*D39</f>
        <v>0</v>
      </c>
    </row>
    <row r="40" spans="1:8" ht="24" hidden="1" customHeight="1" thickBot="1" x14ac:dyDescent="0.3">
      <c r="A40" s="292" t="s">
        <v>10</v>
      </c>
      <c r="B40" s="293"/>
      <c r="C40" s="293"/>
      <c r="D40" s="293"/>
      <c r="E40" s="294"/>
    </row>
    <row r="41" spans="1:8" ht="24" hidden="1" customHeight="1" thickBot="1" x14ac:dyDescent="0.3">
      <c r="A41" s="43" t="s">
        <v>3</v>
      </c>
      <c r="B41" s="44" t="s">
        <v>8</v>
      </c>
      <c r="C41" s="44" t="s">
        <v>9</v>
      </c>
      <c r="D41" s="44" t="s">
        <v>2</v>
      </c>
      <c r="E41" s="45" t="s">
        <v>4</v>
      </c>
    </row>
    <row r="42" spans="1:8" ht="24" hidden="1" customHeight="1" thickBot="1" x14ac:dyDescent="0.3">
      <c r="A42" s="176" t="s">
        <v>143</v>
      </c>
      <c r="B42" s="181">
        <f>B9+D26</f>
        <v>1837.4</v>
      </c>
      <c r="C42" s="186">
        <v>0</v>
      </c>
      <c r="D42" s="187">
        <f>1+D38</f>
        <v>1</v>
      </c>
      <c r="E42" s="177">
        <f>B42*C42*D42</f>
        <v>0</v>
      </c>
    </row>
    <row r="43" spans="1:8" ht="24" hidden="1" customHeight="1" thickBot="1" x14ac:dyDescent="0.3">
      <c r="A43" s="174" t="s">
        <v>142</v>
      </c>
      <c r="B43" s="178">
        <f>B10+D29</f>
        <v>0</v>
      </c>
      <c r="C43" s="184">
        <f>1/12</f>
        <v>8.3333333333333329E-2</v>
      </c>
      <c r="D43" s="185">
        <f>1+D39</f>
        <v>1</v>
      </c>
      <c r="E43" s="175">
        <f>B43*C43*D43</f>
        <v>0</v>
      </c>
    </row>
    <row r="44" spans="1:8" ht="33.75" hidden="1" customHeight="1" thickBot="1" x14ac:dyDescent="0.3"/>
    <row r="45" spans="1:8" ht="24" hidden="1" customHeight="1" thickBot="1" x14ac:dyDescent="0.3">
      <c r="A45" s="317" t="s">
        <v>7</v>
      </c>
      <c r="B45" s="315"/>
      <c r="C45" s="315"/>
      <c r="D45" s="316"/>
    </row>
    <row r="46" spans="1:8" ht="30.75" hidden="1" customHeight="1" thickBot="1" x14ac:dyDescent="0.3">
      <c r="A46" s="43" t="s">
        <v>3</v>
      </c>
      <c r="B46" s="44" t="s">
        <v>11</v>
      </c>
      <c r="C46" s="15" t="s">
        <v>12</v>
      </c>
      <c r="D46" s="45" t="s">
        <v>4</v>
      </c>
    </row>
    <row r="47" spans="1:8" ht="24" hidden="1" customHeight="1" thickBot="1" x14ac:dyDescent="0.3">
      <c r="A47" s="176" t="s">
        <v>143</v>
      </c>
      <c r="B47" s="181">
        <f>E38</f>
        <v>0</v>
      </c>
      <c r="C47" s="181">
        <f>E42</f>
        <v>0</v>
      </c>
      <c r="D47" s="177">
        <f>SUM(B47:C47)</f>
        <v>0</v>
      </c>
    </row>
    <row r="48" spans="1:8" ht="24" hidden="1" customHeight="1" thickBot="1" x14ac:dyDescent="0.3">
      <c r="A48" s="174" t="s">
        <v>142</v>
      </c>
      <c r="B48" s="178">
        <f>E39</f>
        <v>0</v>
      </c>
      <c r="C48" s="178">
        <f>E43</f>
        <v>0</v>
      </c>
      <c r="D48" s="175">
        <f>SUM(B48:C48)</f>
        <v>0</v>
      </c>
      <c r="G48" s="108"/>
      <c r="H48" s="108"/>
    </row>
    <row r="49" spans="1:9" ht="24" hidden="1" customHeight="1" x14ac:dyDescent="0.25"/>
    <row r="50" spans="1:9" ht="24" hidden="1" customHeight="1" x14ac:dyDescent="0.25">
      <c r="A50" s="328" t="s">
        <v>185</v>
      </c>
      <c r="B50" s="328"/>
      <c r="C50" s="328"/>
      <c r="D50" s="328"/>
      <c r="E50" s="108"/>
      <c r="F50" s="108"/>
    </row>
    <row r="51" spans="1:9" ht="48" hidden="1" customHeight="1" thickBot="1" x14ac:dyDescent="0.3">
      <c r="A51" s="295" t="s">
        <v>170</v>
      </c>
      <c r="B51" s="295"/>
      <c r="C51" s="295"/>
      <c r="D51" s="295"/>
      <c r="E51" s="295"/>
      <c r="F51" s="295"/>
    </row>
    <row r="52" spans="1:9" ht="24" hidden="1" customHeight="1" thickBot="1" x14ac:dyDescent="0.3"/>
    <row r="53" spans="1:9" ht="24" hidden="1" customHeight="1" thickBot="1" x14ac:dyDescent="0.3">
      <c r="A53" s="317" t="s">
        <v>185</v>
      </c>
      <c r="B53" s="315"/>
      <c r="C53" s="315"/>
      <c r="D53" s="316"/>
    </row>
    <row r="54" spans="1:9" ht="24" hidden="1" customHeight="1" thickBot="1" x14ac:dyDescent="0.3">
      <c r="A54" s="43" t="s">
        <v>3</v>
      </c>
      <c r="B54" s="44" t="s">
        <v>1</v>
      </c>
      <c r="C54" s="44" t="s">
        <v>2</v>
      </c>
      <c r="D54" s="45" t="s">
        <v>4</v>
      </c>
    </row>
    <row r="55" spans="1:9" ht="24" hidden="1" customHeight="1" x14ac:dyDescent="0.25">
      <c r="A55" s="77" t="s">
        <v>140</v>
      </c>
      <c r="B55" s="78"/>
      <c r="C55" s="78"/>
      <c r="D55" s="5"/>
    </row>
    <row r="56" spans="1:9" ht="24" hidden="1" customHeight="1" thickBot="1" x14ac:dyDescent="0.3">
      <c r="A56" s="76" t="s">
        <v>143</v>
      </c>
      <c r="B56" s="81"/>
      <c r="C56" s="81"/>
      <c r="D56" s="3"/>
    </row>
    <row r="57" spans="1:9" ht="24" hidden="1" customHeight="1" thickBot="1" x14ac:dyDescent="0.3">
      <c r="A57" s="176" t="s">
        <v>144</v>
      </c>
      <c r="B57" s="195"/>
      <c r="C57" s="195"/>
      <c r="D57" s="196"/>
    </row>
    <row r="58" spans="1:9" ht="24" hidden="1" customHeight="1" x14ac:dyDescent="0.25">
      <c r="A58" s="77" t="s">
        <v>141</v>
      </c>
      <c r="B58" s="78"/>
      <c r="C58" s="78"/>
      <c r="D58" s="5"/>
    </row>
    <row r="59" spans="1:9" ht="24" hidden="1" customHeight="1" thickBot="1" x14ac:dyDescent="0.3">
      <c r="A59" s="76" t="s">
        <v>142</v>
      </c>
      <c r="B59" s="81"/>
      <c r="C59" s="81"/>
      <c r="D59" s="3"/>
    </row>
    <row r="60" spans="1:9" ht="24" hidden="1" customHeight="1" thickBot="1" x14ac:dyDescent="0.3">
      <c r="A60" s="174" t="s">
        <v>145</v>
      </c>
      <c r="B60" s="188"/>
      <c r="C60" s="188"/>
      <c r="D60" s="191"/>
      <c r="H60" s="108"/>
    </row>
    <row r="61" spans="1:9" ht="24" hidden="1" customHeight="1" x14ac:dyDescent="0.25"/>
    <row r="62" spans="1:9" ht="24" customHeight="1" x14ac:dyDescent="0.25">
      <c r="A62" s="327" t="s">
        <v>5</v>
      </c>
      <c r="B62" s="327"/>
      <c r="C62" s="327"/>
      <c r="D62" s="327"/>
      <c r="E62" s="327"/>
      <c r="F62" s="327"/>
      <c r="G62" s="327"/>
      <c r="H62" s="327"/>
      <c r="I62" s="327"/>
    </row>
    <row r="63" spans="1:9" ht="27" customHeight="1" thickBot="1" x14ac:dyDescent="0.3">
      <c r="A63" s="296"/>
      <c r="B63" s="296"/>
      <c r="C63" s="296"/>
      <c r="D63" s="296"/>
      <c r="E63" s="296"/>
      <c r="F63" s="296"/>
      <c r="G63" s="296"/>
      <c r="H63" s="296"/>
    </row>
    <row r="64" spans="1:9" ht="30.75" hidden="1" customHeight="1" thickBot="1" x14ac:dyDescent="0.3"/>
    <row r="65" spans="1:9" ht="24" customHeight="1" thickBot="1" x14ac:dyDescent="0.3">
      <c r="A65" s="292" t="s">
        <v>5</v>
      </c>
      <c r="B65" s="293"/>
      <c r="C65" s="293"/>
      <c r="D65" s="294"/>
      <c r="E65" s="32"/>
      <c r="F65" s="32"/>
      <c r="G65" s="32"/>
    </row>
    <row r="66" spans="1:9" ht="16.5" thickBot="1" x14ac:dyDescent="0.3">
      <c r="A66" s="209" t="s">
        <v>3</v>
      </c>
      <c r="B66" s="332" t="s">
        <v>13</v>
      </c>
      <c r="C66" s="333"/>
      <c r="D66" s="211" t="s">
        <v>14</v>
      </c>
      <c r="E66" s="219"/>
      <c r="F66" s="220"/>
      <c r="G66" s="219"/>
    </row>
    <row r="67" spans="1:9" ht="24" hidden="1" customHeight="1" x14ac:dyDescent="0.25">
      <c r="A67" s="77" t="s">
        <v>140</v>
      </c>
      <c r="B67" s="85">
        <f>B9</f>
        <v>1837.4</v>
      </c>
      <c r="C67" s="85">
        <f>D17</f>
        <v>0</v>
      </c>
      <c r="D67" s="215" t="e">
        <f>SUM(#REF!)</f>
        <v>#REF!</v>
      </c>
      <c r="E67" s="135"/>
      <c r="F67" s="221"/>
      <c r="G67" s="222"/>
    </row>
    <row r="68" spans="1:9" ht="24" hidden="1" customHeight="1" thickBot="1" x14ac:dyDescent="0.3">
      <c r="A68" s="76" t="s">
        <v>143</v>
      </c>
      <c r="B68" s="87">
        <f>B9</f>
        <v>1837.4</v>
      </c>
      <c r="C68" s="87">
        <f>D17</f>
        <v>0</v>
      </c>
      <c r="D68" s="216" t="e">
        <f t="shared" ref="D68" si="1">SUM(#REF!)</f>
        <v>#REF!</v>
      </c>
      <c r="E68" s="223"/>
      <c r="F68" s="221"/>
      <c r="G68" s="222"/>
    </row>
    <row r="69" spans="1:9" ht="24" customHeight="1" thickBot="1" x14ac:dyDescent="0.3">
      <c r="A69" s="176" t="s">
        <v>144</v>
      </c>
      <c r="B69" s="334">
        <f>B9</f>
        <v>1837.4</v>
      </c>
      <c r="C69" s="335"/>
      <c r="D69" s="177">
        <f>SUM(B69:C69)</f>
        <v>1837.4</v>
      </c>
      <c r="E69" s="135"/>
      <c r="F69" s="221"/>
      <c r="G69" s="222"/>
    </row>
    <row r="70" spans="1:9" ht="24" hidden="1" customHeight="1" x14ac:dyDescent="0.25">
      <c r="A70" s="77" t="s">
        <v>141</v>
      </c>
      <c r="B70" s="85">
        <f>B10</f>
        <v>0</v>
      </c>
      <c r="C70" s="85">
        <f>D18</f>
        <v>0</v>
      </c>
      <c r="D70" s="85">
        <f t="shared" ref="D70:D72" si="2">D28</f>
        <v>0</v>
      </c>
      <c r="E70" s="217"/>
      <c r="F70" s="218">
        <f t="shared" ref="F70:F72" si="3">D58</f>
        <v>0</v>
      </c>
      <c r="G70" s="13">
        <f t="shared" ref="G70:G72" si="4">SUM(B70:F70)</f>
        <v>0</v>
      </c>
    </row>
    <row r="71" spans="1:9" ht="24" hidden="1" customHeight="1" thickBot="1" x14ac:dyDescent="0.3">
      <c r="A71" s="76" t="s">
        <v>142</v>
      </c>
      <c r="B71" s="87">
        <f>B10</f>
        <v>0</v>
      </c>
      <c r="C71" s="87">
        <f>D18</f>
        <v>0</v>
      </c>
      <c r="D71" s="87">
        <f t="shared" si="2"/>
        <v>0</v>
      </c>
      <c r="E71" s="87">
        <f>D48</f>
        <v>0</v>
      </c>
      <c r="F71" s="103">
        <f t="shared" si="3"/>
        <v>0</v>
      </c>
      <c r="G71" s="93">
        <f t="shared" si="4"/>
        <v>0</v>
      </c>
    </row>
    <row r="72" spans="1:9" ht="24" hidden="1" customHeight="1" thickBot="1" x14ac:dyDescent="0.3">
      <c r="A72" s="174" t="s">
        <v>145</v>
      </c>
      <c r="B72" s="178">
        <f>B10</f>
        <v>0</v>
      </c>
      <c r="C72" s="178">
        <f>D18</f>
        <v>0</v>
      </c>
      <c r="D72" s="178">
        <f t="shared" si="2"/>
        <v>0</v>
      </c>
      <c r="E72" s="188"/>
      <c r="F72" s="189">
        <f t="shared" si="3"/>
        <v>0</v>
      </c>
      <c r="G72" s="175">
        <f t="shared" si="4"/>
        <v>0</v>
      </c>
      <c r="H72" s="108"/>
    </row>
    <row r="74" spans="1:9" ht="24" customHeight="1" x14ac:dyDescent="0.25">
      <c r="A74" s="327" t="s">
        <v>129</v>
      </c>
      <c r="B74" s="327"/>
      <c r="C74" s="327"/>
      <c r="D74" s="327"/>
      <c r="E74" s="327"/>
      <c r="F74" s="327"/>
      <c r="G74" s="327"/>
      <c r="H74" s="327"/>
      <c r="I74" s="327"/>
    </row>
    <row r="76" spans="1:9" ht="24" customHeight="1" x14ac:dyDescent="0.25">
      <c r="A76" s="318" t="s">
        <v>132</v>
      </c>
      <c r="B76" s="319"/>
      <c r="C76" s="319"/>
      <c r="D76" s="319"/>
      <c r="E76" s="319"/>
      <c r="F76" s="319"/>
      <c r="G76" s="319"/>
      <c r="H76" s="319"/>
      <c r="I76" s="319"/>
    </row>
    <row r="77" spans="1:9" ht="16.5" thickBot="1" x14ac:dyDescent="0.3"/>
    <row r="78" spans="1:9" ht="31.5" customHeight="1" thickBot="1" x14ac:dyDescent="0.3">
      <c r="A78" s="314" t="s">
        <v>146</v>
      </c>
      <c r="B78" s="315"/>
      <c r="C78" s="315"/>
      <c r="D78" s="316"/>
      <c r="E78" s="111"/>
    </row>
    <row r="79" spans="1:9" ht="32.25" thickBot="1" x14ac:dyDescent="0.3">
      <c r="A79" s="16" t="s">
        <v>3</v>
      </c>
      <c r="B79" s="17" t="s">
        <v>1</v>
      </c>
      <c r="C79" s="104" t="s">
        <v>131</v>
      </c>
      <c r="D79" s="18" t="s">
        <v>4</v>
      </c>
    </row>
    <row r="80" spans="1:9" ht="24" hidden="1" customHeight="1" x14ac:dyDescent="0.25">
      <c r="A80" s="77" t="s">
        <v>140</v>
      </c>
      <c r="B80" s="85">
        <f>G67</f>
        <v>0</v>
      </c>
      <c r="C80" s="96">
        <f>1/12</f>
        <v>8.3333333333333329E-2</v>
      </c>
      <c r="D80" s="91">
        <f>B80*C80</f>
        <v>0</v>
      </c>
    </row>
    <row r="81" spans="1:5" ht="24" hidden="1" customHeight="1" thickBot="1" x14ac:dyDescent="0.3">
      <c r="A81" s="76" t="s">
        <v>143</v>
      </c>
      <c r="B81" s="87">
        <f t="shared" ref="B81:B85" si="5">G68</f>
        <v>0</v>
      </c>
      <c r="C81" s="95">
        <f t="shared" ref="C81:C85" si="6">1/12</f>
        <v>8.3333333333333329E-2</v>
      </c>
      <c r="D81" s="93">
        <f t="shared" ref="D81:D85" si="7">B81*C81</f>
        <v>0</v>
      </c>
    </row>
    <row r="82" spans="1:5" ht="24" customHeight="1" thickBot="1" x14ac:dyDescent="0.3">
      <c r="A82" s="176" t="s">
        <v>144</v>
      </c>
      <c r="B82" s="181">
        <f>D69</f>
        <v>1837.4</v>
      </c>
      <c r="C82" s="197">
        <f t="shared" si="6"/>
        <v>8.3333333333333329E-2</v>
      </c>
      <c r="D82" s="177">
        <f t="shared" si="7"/>
        <v>153.11666666666667</v>
      </c>
    </row>
    <row r="83" spans="1:5" ht="24" hidden="1" customHeight="1" x14ac:dyDescent="0.25">
      <c r="A83" s="77" t="s">
        <v>141</v>
      </c>
      <c r="B83" s="85">
        <f t="shared" si="5"/>
        <v>0</v>
      </c>
      <c r="C83" s="96">
        <f t="shared" si="6"/>
        <v>8.3333333333333329E-2</v>
      </c>
      <c r="D83" s="91">
        <f t="shared" si="7"/>
        <v>0</v>
      </c>
    </row>
    <row r="84" spans="1:5" ht="24" hidden="1" customHeight="1" thickBot="1" x14ac:dyDescent="0.3">
      <c r="A84" s="76" t="s">
        <v>142</v>
      </c>
      <c r="B84" s="87">
        <f t="shared" si="5"/>
        <v>0</v>
      </c>
      <c r="C84" s="95">
        <f t="shared" si="6"/>
        <v>8.3333333333333329E-2</v>
      </c>
      <c r="D84" s="93">
        <f t="shared" si="7"/>
        <v>0</v>
      </c>
    </row>
    <row r="85" spans="1:5" ht="24" hidden="1" customHeight="1" thickBot="1" x14ac:dyDescent="0.3">
      <c r="A85" s="174" t="s">
        <v>145</v>
      </c>
      <c r="B85" s="178">
        <f t="shared" si="5"/>
        <v>0</v>
      </c>
      <c r="C85" s="190">
        <f t="shared" si="6"/>
        <v>8.3333333333333329E-2</v>
      </c>
      <c r="D85" s="175">
        <f t="shared" si="7"/>
        <v>0</v>
      </c>
    </row>
    <row r="86" spans="1:5" ht="16.5" thickBot="1" x14ac:dyDescent="0.3"/>
    <row r="87" spans="1:5" ht="36.75" customHeight="1" thickBot="1" x14ac:dyDescent="0.3">
      <c r="A87" s="297" t="s">
        <v>147</v>
      </c>
      <c r="B87" s="299"/>
      <c r="C87" s="299"/>
      <c r="D87" s="298"/>
    </row>
    <row r="88" spans="1:5" ht="30.75" customHeight="1" thickBot="1" x14ac:dyDescent="0.3">
      <c r="A88" s="16" t="s">
        <v>3</v>
      </c>
      <c r="B88" s="17" t="s">
        <v>1</v>
      </c>
      <c r="C88" s="104" t="s">
        <v>131</v>
      </c>
      <c r="D88" s="18" t="s">
        <v>4</v>
      </c>
    </row>
    <row r="89" spans="1:5" ht="24" hidden="1" customHeight="1" x14ac:dyDescent="0.25">
      <c r="A89" s="77" t="s">
        <v>140</v>
      </c>
      <c r="B89" s="85">
        <f t="shared" ref="B89:B94" si="8">G67</f>
        <v>0</v>
      </c>
      <c r="C89" s="96">
        <f>1/12</f>
        <v>8.3333333333333329E-2</v>
      </c>
      <c r="D89" s="91">
        <f>B89*C89</f>
        <v>0</v>
      </c>
    </row>
    <row r="90" spans="1:5" ht="24" hidden="1" customHeight="1" thickBot="1" x14ac:dyDescent="0.3">
      <c r="A90" s="76" t="s">
        <v>143</v>
      </c>
      <c r="B90" s="87">
        <f t="shared" si="8"/>
        <v>0</v>
      </c>
      <c r="C90" s="95">
        <f t="shared" ref="C90:C94" si="9">1/12</f>
        <v>8.3333333333333329E-2</v>
      </c>
      <c r="D90" s="93">
        <f t="shared" ref="D90:D94" si="10">B90*C90</f>
        <v>0</v>
      </c>
    </row>
    <row r="91" spans="1:5" ht="24" customHeight="1" thickBot="1" x14ac:dyDescent="0.3">
      <c r="A91" s="176" t="s">
        <v>144</v>
      </c>
      <c r="B91" s="181">
        <f>D69</f>
        <v>1837.4</v>
      </c>
      <c r="C91" s="197">
        <f t="shared" si="9"/>
        <v>8.3333333333333329E-2</v>
      </c>
      <c r="D91" s="177">
        <f t="shared" si="10"/>
        <v>153.11666666666667</v>
      </c>
    </row>
    <row r="92" spans="1:5" ht="24" hidden="1" customHeight="1" x14ac:dyDescent="0.25">
      <c r="A92" s="77" t="s">
        <v>141</v>
      </c>
      <c r="B92" s="85">
        <f t="shared" si="8"/>
        <v>0</v>
      </c>
      <c r="C92" s="96">
        <f t="shared" si="9"/>
        <v>8.3333333333333329E-2</v>
      </c>
      <c r="D92" s="91">
        <f t="shared" si="10"/>
        <v>0</v>
      </c>
    </row>
    <row r="93" spans="1:5" ht="24" hidden="1" customHeight="1" x14ac:dyDescent="0.25">
      <c r="A93" s="79" t="s">
        <v>142</v>
      </c>
      <c r="B93" s="86">
        <f t="shared" si="8"/>
        <v>0</v>
      </c>
      <c r="C93" s="94">
        <f t="shared" si="9"/>
        <v>8.3333333333333329E-2</v>
      </c>
      <c r="D93" s="92">
        <f t="shared" si="10"/>
        <v>0</v>
      </c>
    </row>
    <row r="94" spans="1:5" ht="24" hidden="1" customHeight="1" thickBot="1" x14ac:dyDescent="0.3">
      <c r="A94" s="76" t="s">
        <v>145</v>
      </c>
      <c r="B94" s="87">
        <f t="shared" si="8"/>
        <v>0</v>
      </c>
      <c r="C94" s="95">
        <f t="shared" si="9"/>
        <v>8.3333333333333329E-2</v>
      </c>
      <c r="D94" s="93">
        <f t="shared" si="10"/>
        <v>0</v>
      </c>
    </row>
    <row r="95" spans="1:5" ht="25.5" customHeight="1" thickBot="1" x14ac:dyDescent="0.3"/>
    <row r="96" spans="1:5" ht="24" customHeight="1" thickBot="1" x14ac:dyDescent="0.3">
      <c r="A96" s="297" t="s">
        <v>15</v>
      </c>
      <c r="B96" s="299"/>
      <c r="C96" s="299"/>
      <c r="D96" s="299"/>
      <c r="E96" s="298"/>
    </row>
    <row r="97" spans="1:8" ht="30" customHeight="1" thickBot="1" x14ac:dyDescent="0.3">
      <c r="A97" s="16" t="s">
        <v>3</v>
      </c>
      <c r="B97" s="17" t="s">
        <v>1</v>
      </c>
      <c r="C97" s="104" t="s">
        <v>16</v>
      </c>
      <c r="D97" s="104" t="s">
        <v>131</v>
      </c>
      <c r="E97" s="18" t="s">
        <v>4</v>
      </c>
    </row>
    <row r="98" spans="1:8" ht="24" hidden="1" customHeight="1" x14ac:dyDescent="0.25">
      <c r="A98" s="77" t="s">
        <v>140</v>
      </c>
      <c r="B98" s="85">
        <f t="shared" ref="B98:B103" si="11">G67</f>
        <v>0</v>
      </c>
      <c r="C98" s="89">
        <f>1/3</f>
        <v>0.33333333333333331</v>
      </c>
      <c r="D98" s="96">
        <f>1/12</f>
        <v>8.3333333333333329E-2</v>
      </c>
      <c r="E98" s="91">
        <f t="shared" ref="E98:E103" si="12">B98*C98*D98</f>
        <v>0</v>
      </c>
    </row>
    <row r="99" spans="1:8" ht="24" hidden="1" customHeight="1" thickBot="1" x14ac:dyDescent="0.3">
      <c r="A99" s="76" t="s">
        <v>143</v>
      </c>
      <c r="B99" s="87">
        <f t="shared" si="11"/>
        <v>0</v>
      </c>
      <c r="C99" s="90">
        <f t="shared" ref="C99:C103" si="13">1/3</f>
        <v>0.33333333333333331</v>
      </c>
      <c r="D99" s="95">
        <f t="shared" ref="D99:D103" si="14">1/12</f>
        <v>8.3333333333333329E-2</v>
      </c>
      <c r="E99" s="93">
        <f t="shared" si="12"/>
        <v>0</v>
      </c>
    </row>
    <row r="100" spans="1:8" ht="24" customHeight="1" thickBot="1" x14ac:dyDescent="0.3">
      <c r="A100" s="176" t="s">
        <v>144</v>
      </c>
      <c r="B100" s="181">
        <f>D69</f>
        <v>1837.4</v>
      </c>
      <c r="C100" s="186">
        <f t="shared" si="13"/>
        <v>0.33333333333333331</v>
      </c>
      <c r="D100" s="197">
        <f t="shared" si="14"/>
        <v>8.3333333333333329E-2</v>
      </c>
      <c r="E100" s="177">
        <f t="shared" si="12"/>
        <v>51.038888888888891</v>
      </c>
    </row>
    <row r="101" spans="1:8" ht="24" hidden="1" customHeight="1" x14ac:dyDescent="0.25">
      <c r="A101" s="77" t="s">
        <v>141</v>
      </c>
      <c r="B101" s="85">
        <f t="shared" si="11"/>
        <v>0</v>
      </c>
      <c r="C101" s="89">
        <f t="shared" si="13"/>
        <v>0.33333333333333331</v>
      </c>
      <c r="D101" s="96">
        <f t="shared" si="14"/>
        <v>8.3333333333333329E-2</v>
      </c>
      <c r="E101" s="91">
        <f t="shared" si="12"/>
        <v>0</v>
      </c>
    </row>
    <row r="102" spans="1:8" ht="24" hidden="1" customHeight="1" x14ac:dyDescent="0.25">
      <c r="A102" s="79" t="s">
        <v>142</v>
      </c>
      <c r="B102" s="86">
        <f t="shared" si="11"/>
        <v>0</v>
      </c>
      <c r="C102" s="97">
        <f t="shared" si="13"/>
        <v>0.33333333333333331</v>
      </c>
      <c r="D102" s="94">
        <f t="shared" si="14"/>
        <v>8.3333333333333329E-2</v>
      </c>
      <c r="E102" s="92">
        <f t="shared" si="12"/>
        <v>0</v>
      </c>
    </row>
    <row r="103" spans="1:8" ht="24" hidden="1" customHeight="1" thickBot="1" x14ac:dyDescent="0.3">
      <c r="A103" s="76" t="s">
        <v>145</v>
      </c>
      <c r="B103" s="87">
        <f t="shared" si="11"/>
        <v>0</v>
      </c>
      <c r="C103" s="90">
        <f t="shared" si="13"/>
        <v>0.33333333333333331</v>
      </c>
      <c r="D103" s="95">
        <f t="shared" si="14"/>
        <v>8.3333333333333329E-2</v>
      </c>
      <c r="E103" s="93">
        <f t="shared" si="12"/>
        <v>0</v>
      </c>
    </row>
    <row r="104" spans="1:8" ht="24" customHeight="1" thickBot="1" x14ac:dyDescent="0.3"/>
    <row r="105" spans="1:8" ht="24" customHeight="1" thickBot="1" x14ac:dyDescent="0.3">
      <c r="A105" s="292" t="s">
        <v>132</v>
      </c>
      <c r="B105" s="293"/>
      <c r="C105" s="293"/>
      <c r="D105" s="293"/>
      <c r="E105" s="294"/>
    </row>
    <row r="106" spans="1:8" ht="24" customHeight="1" thickBot="1" x14ac:dyDescent="0.3">
      <c r="A106" s="16" t="s">
        <v>3</v>
      </c>
      <c r="B106" s="17" t="s">
        <v>128</v>
      </c>
      <c r="C106" s="17" t="s">
        <v>127</v>
      </c>
      <c r="D106" s="17" t="s">
        <v>17</v>
      </c>
      <c r="E106" s="18" t="s">
        <v>14</v>
      </c>
    </row>
    <row r="107" spans="1:8" ht="24" hidden="1" customHeight="1" x14ac:dyDescent="0.25">
      <c r="A107" s="77" t="s">
        <v>140</v>
      </c>
      <c r="B107" s="85">
        <f t="shared" ref="B107:B112" si="15">D80</f>
        <v>0</v>
      </c>
      <c r="C107" s="85">
        <f t="shared" ref="C107:C112" si="16">D89</f>
        <v>0</v>
      </c>
      <c r="D107" s="85">
        <f t="shared" ref="D107:D112" si="17">E98</f>
        <v>0</v>
      </c>
      <c r="E107" s="91">
        <f t="shared" ref="E107:E112" si="18">SUM(B107:D107)</f>
        <v>0</v>
      </c>
    </row>
    <row r="108" spans="1:8" ht="24" hidden="1" customHeight="1" thickBot="1" x14ac:dyDescent="0.3">
      <c r="A108" s="76" t="s">
        <v>143</v>
      </c>
      <c r="B108" s="87">
        <f t="shared" si="15"/>
        <v>0</v>
      </c>
      <c r="C108" s="87">
        <f t="shared" si="16"/>
        <v>0</v>
      </c>
      <c r="D108" s="87">
        <f t="shared" si="17"/>
        <v>0</v>
      </c>
      <c r="E108" s="93">
        <f t="shared" si="18"/>
        <v>0</v>
      </c>
    </row>
    <row r="109" spans="1:8" ht="24" customHeight="1" thickBot="1" x14ac:dyDescent="0.3">
      <c r="A109" s="176" t="s">
        <v>144</v>
      </c>
      <c r="B109" s="181">
        <f>D82</f>
        <v>153.11666666666667</v>
      </c>
      <c r="C109" s="181">
        <f t="shared" si="16"/>
        <v>153.11666666666667</v>
      </c>
      <c r="D109" s="181">
        <f t="shared" si="17"/>
        <v>51.038888888888891</v>
      </c>
      <c r="E109" s="177">
        <f t="shared" si="18"/>
        <v>357.27222222222224</v>
      </c>
    </row>
    <row r="110" spans="1:8" ht="24" hidden="1" customHeight="1" x14ac:dyDescent="0.25">
      <c r="A110" s="77" t="s">
        <v>141</v>
      </c>
      <c r="B110" s="85">
        <f t="shared" si="15"/>
        <v>0</v>
      </c>
      <c r="C110" s="85">
        <f t="shared" si="16"/>
        <v>0</v>
      </c>
      <c r="D110" s="85">
        <f t="shared" si="17"/>
        <v>0</v>
      </c>
      <c r="E110" s="91">
        <f t="shared" si="18"/>
        <v>0</v>
      </c>
    </row>
    <row r="111" spans="1:8" ht="24" hidden="1" customHeight="1" x14ac:dyDescent="0.25">
      <c r="A111" s="79" t="s">
        <v>142</v>
      </c>
      <c r="B111" s="86">
        <f t="shared" si="15"/>
        <v>0</v>
      </c>
      <c r="C111" s="86">
        <f t="shared" si="16"/>
        <v>0</v>
      </c>
      <c r="D111" s="86">
        <f t="shared" si="17"/>
        <v>0</v>
      </c>
      <c r="E111" s="92">
        <f t="shared" si="18"/>
        <v>0</v>
      </c>
    </row>
    <row r="112" spans="1:8" ht="24" hidden="1" customHeight="1" thickBot="1" x14ac:dyDescent="0.3">
      <c r="A112" s="76" t="s">
        <v>145</v>
      </c>
      <c r="B112" s="87">
        <f t="shared" si="15"/>
        <v>0</v>
      </c>
      <c r="C112" s="87">
        <f t="shared" si="16"/>
        <v>0</v>
      </c>
      <c r="D112" s="87">
        <f t="shared" si="17"/>
        <v>0</v>
      </c>
      <c r="E112" s="93">
        <f t="shared" si="18"/>
        <v>0</v>
      </c>
      <c r="H112" s="108"/>
    </row>
    <row r="114" spans="1:9" ht="24" customHeight="1" x14ac:dyDescent="0.25">
      <c r="A114" s="318" t="s">
        <v>19</v>
      </c>
      <c r="B114" s="319"/>
      <c r="C114" s="319"/>
      <c r="D114" s="319"/>
      <c r="E114" s="319"/>
      <c r="F114" s="319"/>
      <c r="G114" s="319"/>
      <c r="H114" s="319"/>
      <c r="I114" s="319"/>
    </row>
    <row r="115" spans="1:9" ht="39" customHeight="1" x14ac:dyDescent="0.25">
      <c r="A115" s="295" t="s">
        <v>171</v>
      </c>
      <c r="B115" s="295"/>
      <c r="C115" s="295"/>
      <c r="D115" s="295"/>
      <c r="E115" s="295"/>
      <c r="F115" s="295"/>
      <c r="G115" s="295"/>
      <c r="H115" s="295"/>
      <c r="I115" s="295"/>
    </row>
    <row r="116" spans="1:9" ht="24" customHeight="1" thickBot="1" x14ac:dyDescent="0.3"/>
    <row r="117" spans="1:9" ht="24" customHeight="1" thickBot="1" x14ac:dyDescent="0.3">
      <c r="A117" s="317" t="s">
        <v>20</v>
      </c>
      <c r="B117" s="316"/>
    </row>
    <row r="118" spans="1:9" ht="24" customHeight="1" thickBot="1" x14ac:dyDescent="0.3">
      <c r="A118" s="16" t="s">
        <v>21</v>
      </c>
      <c r="B118" s="18" t="s">
        <v>2</v>
      </c>
    </row>
    <row r="119" spans="1:9" ht="24" customHeight="1" x14ac:dyDescent="0.25">
      <c r="A119" s="4" t="s">
        <v>22</v>
      </c>
      <c r="B119" s="21">
        <v>0.2</v>
      </c>
    </row>
    <row r="120" spans="1:9" ht="24" customHeight="1" x14ac:dyDescent="0.25">
      <c r="A120" s="6" t="s">
        <v>23</v>
      </c>
      <c r="B120" s="20">
        <v>2.5000000000000001E-2</v>
      </c>
    </row>
    <row r="121" spans="1:9" ht="24" customHeight="1" x14ac:dyDescent="0.25">
      <c r="A121" s="6" t="s">
        <v>24</v>
      </c>
      <c r="B121" s="160"/>
    </row>
    <row r="122" spans="1:9" ht="24" customHeight="1" x14ac:dyDescent="0.25">
      <c r="A122" s="6" t="s">
        <v>25</v>
      </c>
      <c r="B122" s="20">
        <v>1.4999999999999999E-2</v>
      </c>
    </row>
    <row r="123" spans="1:9" ht="24" customHeight="1" x14ac:dyDescent="0.25">
      <c r="A123" s="6" t="s">
        <v>26</v>
      </c>
      <c r="B123" s="20">
        <v>0.01</v>
      </c>
    </row>
    <row r="124" spans="1:9" ht="24" customHeight="1" x14ac:dyDescent="0.25">
      <c r="A124" s="6" t="s">
        <v>27</v>
      </c>
      <c r="B124" s="20">
        <v>6.0000000000000001E-3</v>
      </c>
    </row>
    <row r="125" spans="1:9" ht="24" customHeight="1" x14ac:dyDescent="0.25">
      <c r="A125" s="6" t="s">
        <v>28</v>
      </c>
      <c r="B125" s="20">
        <v>2E-3</v>
      </c>
    </row>
    <row r="126" spans="1:9" ht="24" customHeight="1" thickBot="1" x14ac:dyDescent="0.3">
      <c r="A126" s="2" t="s">
        <v>29</v>
      </c>
      <c r="B126" s="22">
        <v>0.08</v>
      </c>
    </row>
    <row r="127" spans="1:9" ht="24" customHeight="1" thickBot="1" x14ac:dyDescent="0.3">
      <c r="A127" s="161" t="s">
        <v>30</v>
      </c>
      <c r="B127" s="162">
        <f>SUM(B119:B126)</f>
        <v>0.33800000000000002</v>
      </c>
    </row>
    <row r="128" spans="1:9" ht="24" customHeight="1" thickBot="1" x14ac:dyDescent="0.3"/>
    <row r="129" spans="1:4" ht="24" customHeight="1" thickBot="1" x14ac:dyDescent="0.3">
      <c r="A129" s="317" t="s">
        <v>31</v>
      </c>
      <c r="B129" s="315"/>
      <c r="C129" s="315"/>
      <c r="D129" s="316"/>
    </row>
    <row r="130" spans="1:4" ht="24" customHeight="1" thickBot="1" x14ac:dyDescent="0.3">
      <c r="A130" s="16" t="s">
        <v>3</v>
      </c>
      <c r="B130" s="17" t="s">
        <v>1</v>
      </c>
      <c r="C130" s="17" t="s">
        <v>2</v>
      </c>
      <c r="D130" s="18" t="s">
        <v>4</v>
      </c>
    </row>
    <row r="131" spans="1:4" ht="24" hidden="1" customHeight="1" x14ac:dyDescent="0.25">
      <c r="A131" s="77" t="s">
        <v>140</v>
      </c>
      <c r="B131" s="85">
        <f t="shared" ref="B131:B136" si="19">G67+E107</f>
        <v>0</v>
      </c>
      <c r="C131" s="163">
        <f>SUM($B$119:$B$125)</f>
        <v>0.25800000000000001</v>
      </c>
      <c r="D131" s="91">
        <f>B131*C131</f>
        <v>0</v>
      </c>
    </row>
    <row r="132" spans="1:4" ht="24" hidden="1" customHeight="1" thickBot="1" x14ac:dyDescent="0.3">
      <c r="A132" s="76" t="s">
        <v>143</v>
      </c>
      <c r="B132" s="87">
        <f t="shared" si="19"/>
        <v>0</v>
      </c>
      <c r="C132" s="165">
        <f t="shared" ref="C132:C136" si="20">SUM($B$119:$B$125)</f>
        <v>0.25800000000000001</v>
      </c>
      <c r="D132" s="93">
        <f t="shared" ref="D132:D136" si="21">B132*C132</f>
        <v>0</v>
      </c>
    </row>
    <row r="133" spans="1:4" ht="24" customHeight="1" thickBot="1" x14ac:dyDescent="0.3">
      <c r="A133" s="176" t="s">
        <v>144</v>
      </c>
      <c r="B133" s="181">
        <f>D69+E109</f>
        <v>2194.6722222222224</v>
      </c>
      <c r="C133" s="198">
        <f>SUM($B$119:$B$125)</f>
        <v>0.25800000000000001</v>
      </c>
      <c r="D133" s="177">
        <f t="shared" si="21"/>
        <v>566.2254333333334</v>
      </c>
    </row>
    <row r="134" spans="1:4" ht="24" hidden="1" customHeight="1" x14ac:dyDescent="0.25">
      <c r="A134" s="77" t="s">
        <v>141</v>
      </c>
      <c r="B134" s="85">
        <f t="shared" si="19"/>
        <v>0</v>
      </c>
      <c r="C134" s="163">
        <f t="shared" si="20"/>
        <v>0.25800000000000001</v>
      </c>
      <c r="D134" s="91">
        <f t="shared" si="21"/>
        <v>0</v>
      </c>
    </row>
    <row r="135" spans="1:4" ht="24" hidden="1" customHeight="1" x14ac:dyDescent="0.25">
      <c r="A135" s="79" t="s">
        <v>142</v>
      </c>
      <c r="B135" s="86">
        <f t="shared" si="19"/>
        <v>0</v>
      </c>
      <c r="C135" s="164">
        <f t="shared" si="20"/>
        <v>0.25800000000000001</v>
      </c>
      <c r="D135" s="92">
        <f t="shared" si="21"/>
        <v>0</v>
      </c>
    </row>
    <row r="136" spans="1:4" ht="24" hidden="1" customHeight="1" thickBot="1" x14ac:dyDescent="0.3">
      <c r="A136" s="76" t="s">
        <v>145</v>
      </c>
      <c r="B136" s="87">
        <f t="shared" si="19"/>
        <v>0</v>
      </c>
      <c r="C136" s="165">
        <f t="shared" si="20"/>
        <v>0.25800000000000001</v>
      </c>
      <c r="D136" s="93">
        <f t="shared" si="21"/>
        <v>0</v>
      </c>
    </row>
    <row r="137" spans="1:4" ht="24" customHeight="1" thickBot="1" x14ac:dyDescent="0.3"/>
    <row r="138" spans="1:4" ht="24" customHeight="1" thickBot="1" x14ac:dyDescent="0.3">
      <c r="A138" s="317" t="s">
        <v>32</v>
      </c>
      <c r="B138" s="315"/>
      <c r="C138" s="315"/>
      <c r="D138" s="316"/>
    </row>
    <row r="139" spans="1:4" ht="24" customHeight="1" thickBot="1" x14ac:dyDescent="0.3">
      <c r="A139" s="16" t="s">
        <v>3</v>
      </c>
      <c r="B139" s="17" t="s">
        <v>1</v>
      </c>
      <c r="C139" s="17" t="s">
        <v>2</v>
      </c>
      <c r="D139" s="18" t="s">
        <v>4</v>
      </c>
    </row>
    <row r="140" spans="1:4" ht="24" hidden="1" customHeight="1" x14ac:dyDescent="0.25">
      <c r="A140" s="77" t="s">
        <v>140</v>
      </c>
      <c r="B140" s="85">
        <f t="shared" ref="B140:B145" si="22">G67+E107</f>
        <v>0</v>
      </c>
      <c r="C140" s="96">
        <f>$B$126</f>
        <v>0.08</v>
      </c>
      <c r="D140" s="91">
        <f>B140*C140</f>
        <v>0</v>
      </c>
    </row>
    <row r="141" spans="1:4" ht="24" hidden="1" customHeight="1" thickBot="1" x14ac:dyDescent="0.3">
      <c r="A141" s="76" t="s">
        <v>143</v>
      </c>
      <c r="B141" s="87">
        <f t="shared" si="22"/>
        <v>0</v>
      </c>
      <c r="C141" s="95">
        <f t="shared" ref="C141:C145" si="23">$B$126</f>
        <v>0.08</v>
      </c>
      <c r="D141" s="93">
        <f t="shared" ref="D141:D145" si="24">B141*C141</f>
        <v>0</v>
      </c>
    </row>
    <row r="142" spans="1:4" ht="24" customHeight="1" thickBot="1" x14ac:dyDescent="0.3">
      <c r="A142" s="176" t="s">
        <v>144</v>
      </c>
      <c r="B142" s="181">
        <f>D69+E109</f>
        <v>2194.6722222222224</v>
      </c>
      <c r="C142" s="197">
        <f t="shared" si="23"/>
        <v>0.08</v>
      </c>
      <c r="D142" s="177">
        <f t="shared" si="24"/>
        <v>175.57377777777779</v>
      </c>
    </row>
    <row r="143" spans="1:4" ht="24" hidden="1" customHeight="1" x14ac:dyDescent="0.25">
      <c r="A143" s="77" t="s">
        <v>141</v>
      </c>
      <c r="B143" s="85">
        <f t="shared" si="22"/>
        <v>0</v>
      </c>
      <c r="C143" s="96">
        <f t="shared" si="23"/>
        <v>0.08</v>
      </c>
      <c r="D143" s="91">
        <f t="shared" si="24"/>
        <v>0</v>
      </c>
    </row>
    <row r="144" spans="1:4" ht="24" hidden="1" customHeight="1" x14ac:dyDescent="0.25">
      <c r="A144" s="79" t="s">
        <v>142</v>
      </c>
      <c r="B144" s="86">
        <f t="shared" si="22"/>
        <v>0</v>
      </c>
      <c r="C144" s="94">
        <f t="shared" si="23"/>
        <v>0.08</v>
      </c>
      <c r="D144" s="92">
        <f t="shared" si="24"/>
        <v>0</v>
      </c>
    </row>
    <row r="145" spans="1:9" ht="24" hidden="1" customHeight="1" thickBot="1" x14ac:dyDescent="0.3">
      <c r="A145" s="76" t="s">
        <v>145</v>
      </c>
      <c r="B145" s="87">
        <f t="shared" si="22"/>
        <v>0</v>
      </c>
      <c r="C145" s="95">
        <f t="shared" si="23"/>
        <v>0.08</v>
      </c>
      <c r="D145" s="93">
        <f t="shared" si="24"/>
        <v>0</v>
      </c>
    </row>
    <row r="146" spans="1:9" ht="24" customHeight="1" thickBot="1" x14ac:dyDescent="0.3"/>
    <row r="147" spans="1:9" ht="24" customHeight="1" thickBot="1" x14ac:dyDescent="0.3">
      <c r="A147" s="292" t="s">
        <v>19</v>
      </c>
      <c r="B147" s="293"/>
      <c r="C147" s="293"/>
      <c r="D147" s="294"/>
    </row>
    <row r="148" spans="1:9" ht="24" customHeight="1" thickBot="1" x14ac:dyDescent="0.3">
      <c r="A148" s="16" t="s">
        <v>3</v>
      </c>
      <c r="B148" s="17" t="s">
        <v>33</v>
      </c>
      <c r="C148" s="17" t="s">
        <v>29</v>
      </c>
      <c r="D148" s="18" t="s">
        <v>14</v>
      </c>
    </row>
    <row r="149" spans="1:9" ht="24" hidden="1" customHeight="1" x14ac:dyDescent="0.25">
      <c r="A149" s="77" t="s">
        <v>140</v>
      </c>
      <c r="B149" s="85">
        <f>D131</f>
        <v>0</v>
      </c>
      <c r="C149" s="85">
        <f>D140</f>
        <v>0</v>
      </c>
      <c r="D149" s="91">
        <f>B149+C149</f>
        <v>0</v>
      </c>
    </row>
    <row r="150" spans="1:9" ht="24" hidden="1" customHeight="1" thickBot="1" x14ac:dyDescent="0.3">
      <c r="A150" s="76" t="s">
        <v>143</v>
      </c>
      <c r="B150" s="87">
        <f t="shared" ref="B150:B154" si="25">D132</f>
        <v>0</v>
      </c>
      <c r="C150" s="87">
        <f t="shared" ref="C150:C154" si="26">D141</f>
        <v>0</v>
      </c>
      <c r="D150" s="93">
        <f t="shared" ref="D150:D154" si="27">B150+C150</f>
        <v>0</v>
      </c>
    </row>
    <row r="151" spans="1:9" ht="24" customHeight="1" thickBot="1" x14ac:dyDescent="0.3">
      <c r="A151" s="176" t="s">
        <v>144</v>
      </c>
      <c r="B151" s="181">
        <f>D133</f>
        <v>566.2254333333334</v>
      </c>
      <c r="C151" s="181">
        <f t="shared" si="26"/>
        <v>175.57377777777779</v>
      </c>
      <c r="D151" s="177">
        <f t="shared" si="27"/>
        <v>741.79921111111116</v>
      </c>
    </row>
    <row r="152" spans="1:9" ht="24" hidden="1" customHeight="1" x14ac:dyDescent="0.25">
      <c r="A152" s="77" t="s">
        <v>141</v>
      </c>
      <c r="B152" s="85">
        <f t="shared" si="25"/>
        <v>0</v>
      </c>
      <c r="C152" s="85">
        <f t="shared" si="26"/>
        <v>0</v>
      </c>
      <c r="D152" s="91">
        <f t="shared" si="27"/>
        <v>0</v>
      </c>
    </row>
    <row r="153" spans="1:9" ht="24" hidden="1" customHeight="1" x14ac:dyDescent="0.25">
      <c r="A153" s="79" t="s">
        <v>142</v>
      </c>
      <c r="B153" s="86">
        <f t="shared" si="25"/>
        <v>0</v>
      </c>
      <c r="C153" s="86">
        <f t="shared" si="26"/>
        <v>0</v>
      </c>
      <c r="D153" s="92">
        <f t="shared" si="27"/>
        <v>0</v>
      </c>
    </row>
    <row r="154" spans="1:9" ht="24" hidden="1" customHeight="1" thickBot="1" x14ac:dyDescent="0.3">
      <c r="A154" s="76" t="s">
        <v>145</v>
      </c>
      <c r="B154" s="87">
        <f t="shared" si="25"/>
        <v>0</v>
      </c>
      <c r="C154" s="87">
        <f t="shared" si="26"/>
        <v>0</v>
      </c>
      <c r="D154" s="93">
        <f t="shared" si="27"/>
        <v>0</v>
      </c>
      <c r="H154" s="108"/>
    </row>
    <row r="156" spans="1:9" ht="24" customHeight="1" x14ac:dyDescent="0.25">
      <c r="A156" s="318" t="s">
        <v>34</v>
      </c>
      <c r="B156" s="319"/>
      <c r="C156" s="319"/>
      <c r="D156" s="319"/>
      <c r="E156" s="319"/>
      <c r="F156" s="319"/>
      <c r="G156" s="319"/>
      <c r="H156" s="319"/>
      <c r="I156" s="319"/>
    </row>
    <row r="157" spans="1:9" ht="42" customHeight="1" x14ac:dyDescent="0.25">
      <c r="A157" s="295" t="s">
        <v>172</v>
      </c>
      <c r="B157" s="295"/>
      <c r="C157" s="295"/>
      <c r="D157" s="295"/>
      <c r="E157" s="295"/>
      <c r="F157" s="295"/>
      <c r="G157" s="295"/>
      <c r="H157" s="295"/>
      <c r="I157" s="295"/>
    </row>
    <row r="158" spans="1:9" ht="24" hidden="1" customHeight="1" x14ac:dyDescent="0.25"/>
    <row r="159" spans="1:9" ht="24" customHeight="1" x14ac:dyDescent="0.25">
      <c r="A159" s="328" t="s">
        <v>35</v>
      </c>
      <c r="B159" s="328"/>
      <c r="C159" s="328"/>
      <c r="D159" s="328"/>
      <c r="E159" s="328"/>
      <c r="F159" s="328"/>
      <c r="G159" s="108"/>
    </row>
    <row r="160" spans="1:9" ht="19.5" customHeight="1" thickBot="1" x14ac:dyDescent="0.3"/>
    <row r="161" spans="1:5" ht="24" customHeight="1" thickBot="1" x14ac:dyDescent="0.3">
      <c r="A161" s="292" t="s">
        <v>40</v>
      </c>
      <c r="B161" s="293"/>
      <c r="C161" s="293"/>
      <c r="D161" s="293"/>
      <c r="E161" s="294"/>
    </row>
    <row r="162" spans="1:5" ht="32.25" thickBot="1" x14ac:dyDescent="0.3">
      <c r="A162" s="16" t="s">
        <v>3</v>
      </c>
      <c r="B162" s="17" t="s">
        <v>36</v>
      </c>
      <c r="C162" s="17" t="s">
        <v>37</v>
      </c>
      <c r="D162" s="104" t="s">
        <v>39</v>
      </c>
      <c r="E162" s="18" t="s">
        <v>38</v>
      </c>
    </row>
    <row r="163" spans="1:5" ht="24" hidden="1" customHeight="1" x14ac:dyDescent="0.25">
      <c r="A163" s="77" t="s">
        <v>140</v>
      </c>
      <c r="B163" s="85"/>
      <c r="C163" s="23">
        <v>2</v>
      </c>
      <c r="D163" s="23">
        <v>15</v>
      </c>
      <c r="E163" s="91">
        <f t="shared" ref="E163:E168" si="28">B163*C163*D163</f>
        <v>0</v>
      </c>
    </row>
    <row r="164" spans="1:5" ht="24" hidden="1" customHeight="1" thickBot="1" x14ac:dyDescent="0.3">
      <c r="A164" s="76" t="s">
        <v>143</v>
      </c>
      <c r="B164" s="87">
        <f>B163</f>
        <v>0</v>
      </c>
      <c r="C164" s="25">
        <f t="shared" ref="C164:C168" si="29">C163</f>
        <v>2</v>
      </c>
      <c r="D164" s="25">
        <v>15</v>
      </c>
      <c r="E164" s="93">
        <f t="shared" si="28"/>
        <v>0</v>
      </c>
    </row>
    <row r="165" spans="1:5" ht="24" customHeight="1" thickBot="1" x14ac:dyDescent="0.3">
      <c r="A165" s="176" t="s">
        <v>144</v>
      </c>
      <c r="B165" s="181">
        <f>B164</f>
        <v>0</v>
      </c>
      <c r="C165" s="199">
        <f t="shared" si="29"/>
        <v>2</v>
      </c>
      <c r="D165" s="199">
        <v>22</v>
      </c>
      <c r="E165" s="177">
        <f t="shared" si="28"/>
        <v>0</v>
      </c>
    </row>
    <row r="166" spans="1:5" ht="24" hidden="1" customHeight="1" x14ac:dyDescent="0.25">
      <c r="A166" s="77" t="s">
        <v>141</v>
      </c>
      <c r="B166" s="85">
        <f>B165</f>
        <v>0</v>
      </c>
      <c r="C166" s="23">
        <f t="shared" si="29"/>
        <v>2</v>
      </c>
      <c r="D166" s="23">
        <v>15</v>
      </c>
      <c r="E166" s="91">
        <f t="shared" si="28"/>
        <v>0</v>
      </c>
    </row>
    <row r="167" spans="1:5" ht="24" hidden="1" customHeight="1" x14ac:dyDescent="0.25">
      <c r="A167" s="79" t="s">
        <v>142</v>
      </c>
      <c r="B167" s="86">
        <f>B166</f>
        <v>0</v>
      </c>
      <c r="C167" s="24">
        <f t="shared" si="29"/>
        <v>2</v>
      </c>
      <c r="D167" s="24">
        <v>15</v>
      </c>
      <c r="E167" s="92">
        <f t="shared" si="28"/>
        <v>0</v>
      </c>
    </row>
    <row r="168" spans="1:5" ht="24" hidden="1" customHeight="1" thickBot="1" x14ac:dyDescent="0.3">
      <c r="A168" s="76" t="s">
        <v>145</v>
      </c>
      <c r="B168" s="87">
        <f>B167</f>
        <v>0</v>
      </c>
      <c r="C168" s="25">
        <f t="shared" si="29"/>
        <v>2</v>
      </c>
      <c r="D168" s="25">
        <v>22</v>
      </c>
      <c r="E168" s="93">
        <f t="shared" si="28"/>
        <v>0</v>
      </c>
    </row>
    <row r="169" spans="1:5" ht="24" customHeight="1" thickBot="1" x14ac:dyDescent="0.3"/>
    <row r="170" spans="1:5" ht="24" customHeight="1" thickBot="1" x14ac:dyDescent="0.3">
      <c r="A170" s="292" t="s">
        <v>44</v>
      </c>
      <c r="B170" s="293"/>
      <c r="C170" s="293"/>
      <c r="D170" s="293"/>
      <c r="E170" s="294"/>
    </row>
    <row r="171" spans="1:5" ht="24" customHeight="1" thickBot="1" x14ac:dyDescent="0.3">
      <c r="A171" s="16" t="s">
        <v>3</v>
      </c>
      <c r="B171" s="17" t="s">
        <v>1</v>
      </c>
      <c r="C171" s="17" t="s">
        <v>41</v>
      </c>
      <c r="D171" s="17" t="s">
        <v>2</v>
      </c>
      <c r="E171" s="18" t="s">
        <v>42</v>
      </c>
    </row>
    <row r="172" spans="1:5" ht="24" hidden="1" customHeight="1" x14ac:dyDescent="0.25">
      <c r="A172" s="77" t="s">
        <v>140</v>
      </c>
      <c r="B172" s="85">
        <f>B9</f>
        <v>1837.4</v>
      </c>
      <c r="C172" s="82">
        <v>0.5</v>
      </c>
      <c r="D172" s="82">
        <v>0.06</v>
      </c>
      <c r="E172" s="91">
        <f t="shared" ref="E172:E177" si="30">B172*C172*D172</f>
        <v>55.122</v>
      </c>
    </row>
    <row r="173" spans="1:5" ht="24" hidden="1" customHeight="1" thickBot="1" x14ac:dyDescent="0.3">
      <c r="A173" s="76" t="s">
        <v>143</v>
      </c>
      <c r="B173" s="87">
        <f>B9</f>
        <v>1837.4</v>
      </c>
      <c r="C173" s="84">
        <v>0.5</v>
      </c>
      <c r="D173" s="84">
        <v>0.06</v>
      </c>
      <c r="E173" s="93">
        <f t="shared" si="30"/>
        <v>55.122</v>
      </c>
    </row>
    <row r="174" spans="1:5" ht="24" customHeight="1" thickBot="1" x14ac:dyDescent="0.3">
      <c r="A174" s="176" t="s">
        <v>144</v>
      </c>
      <c r="B174" s="181">
        <f>B9</f>
        <v>1837.4</v>
      </c>
      <c r="C174" s="187">
        <v>1</v>
      </c>
      <c r="D174" s="187">
        <v>0</v>
      </c>
      <c r="E174" s="177">
        <f t="shared" si="30"/>
        <v>0</v>
      </c>
    </row>
    <row r="175" spans="1:5" ht="24" hidden="1" customHeight="1" x14ac:dyDescent="0.25">
      <c r="A175" s="77" t="s">
        <v>141</v>
      </c>
      <c r="B175" s="85">
        <f>B10</f>
        <v>0</v>
      </c>
      <c r="C175" s="82">
        <v>0.5</v>
      </c>
      <c r="D175" s="82">
        <v>0.06</v>
      </c>
      <c r="E175" s="91">
        <f t="shared" si="30"/>
        <v>0</v>
      </c>
    </row>
    <row r="176" spans="1:5" ht="24" hidden="1" customHeight="1" x14ac:dyDescent="0.25">
      <c r="A176" s="79" t="s">
        <v>142</v>
      </c>
      <c r="B176" s="86">
        <f>B10</f>
        <v>0</v>
      </c>
      <c r="C176" s="83">
        <v>0.5</v>
      </c>
      <c r="D176" s="83">
        <v>0.06</v>
      </c>
      <c r="E176" s="92">
        <f t="shared" si="30"/>
        <v>0</v>
      </c>
    </row>
    <row r="177" spans="1:8" ht="24" hidden="1" customHeight="1" thickBot="1" x14ac:dyDescent="0.3">
      <c r="A177" s="76" t="s">
        <v>145</v>
      </c>
      <c r="B177" s="87">
        <f>B10</f>
        <v>0</v>
      </c>
      <c r="C177" s="84">
        <v>1</v>
      </c>
      <c r="D177" s="84">
        <v>0.06</v>
      </c>
      <c r="E177" s="93">
        <f t="shared" si="30"/>
        <v>0</v>
      </c>
    </row>
    <row r="178" spans="1:8" ht="24" customHeight="1" thickBot="1" x14ac:dyDescent="0.3"/>
    <row r="179" spans="1:8" ht="24" customHeight="1" thickBot="1" x14ac:dyDescent="0.3">
      <c r="A179" s="317" t="s">
        <v>46</v>
      </c>
      <c r="B179" s="315"/>
      <c r="C179" s="315"/>
      <c r="D179" s="316"/>
    </row>
    <row r="180" spans="1:8" ht="24" customHeight="1" thickBot="1" x14ac:dyDescent="0.3">
      <c r="A180" s="16" t="s">
        <v>3</v>
      </c>
      <c r="B180" s="17" t="s">
        <v>38</v>
      </c>
      <c r="C180" s="17" t="s">
        <v>43</v>
      </c>
      <c r="D180" s="18" t="s">
        <v>45</v>
      </c>
    </row>
    <row r="181" spans="1:8" ht="24" hidden="1" customHeight="1" x14ac:dyDescent="0.25">
      <c r="A181" s="77" t="s">
        <v>140</v>
      </c>
      <c r="B181" s="85">
        <f t="shared" ref="B181:B186" si="31">E163</f>
        <v>0</v>
      </c>
      <c r="C181" s="85">
        <f t="shared" ref="C181:C186" si="32">E172</f>
        <v>55.122</v>
      </c>
      <c r="D181" s="91">
        <f>B181-C181</f>
        <v>-55.122</v>
      </c>
    </row>
    <row r="182" spans="1:8" ht="24" hidden="1" customHeight="1" thickBot="1" x14ac:dyDescent="0.3">
      <c r="A182" s="76" t="s">
        <v>143</v>
      </c>
      <c r="B182" s="87">
        <f t="shared" si="31"/>
        <v>0</v>
      </c>
      <c r="C182" s="87">
        <f t="shared" si="32"/>
        <v>55.122</v>
      </c>
      <c r="D182" s="93">
        <f t="shared" ref="D182:D186" si="33">B182-C182</f>
        <v>-55.122</v>
      </c>
    </row>
    <row r="183" spans="1:8" ht="24" customHeight="1" thickBot="1" x14ac:dyDescent="0.3">
      <c r="A183" s="176" t="s">
        <v>144</v>
      </c>
      <c r="B183" s="181">
        <f t="shared" si="31"/>
        <v>0</v>
      </c>
      <c r="C183" s="181">
        <f t="shared" si="32"/>
        <v>0</v>
      </c>
      <c r="D183" s="177">
        <f t="shared" si="33"/>
        <v>0</v>
      </c>
    </row>
    <row r="184" spans="1:8" ht="24" hidden="1" customHeight="1" x14ac:dyDescent="0.25">
      <c r="A184" s="77" t="s">
        <v>141</v>
      </c>
      <c r="B184" s="85">
        <f t="shared" si="31"/>
        <v>0</v>
      </c>
      <c r="C184" s="85">
        <f t="shared" si="32"/>
        <v>0</v>
      </c>
      <c r="D184" s="91">
        <f t="shared" si="33"/>
        <v>0</v>
      </c>
    </row>
    <row r="185" spans="1:8" ht="24" hidden="1" customHeight="1" x14ac:dyDescent="0.25">
      <c r="A185" s="79" t="s">
        <v>142</v>
      </c>
      <c r="B185" s="86">
        <f t="shared" si="31"/>
        <v>0</v>
      </c>
      <c r="C185" s="86">
        <f t="shared" si="32"/>
        <v>0</v>
      </c>
      <c r="D185" s="92">
        <f t="shared" si="33"/>
        <v>0</v>
      </c>
    </row>
    <row r="186" spans="1:8" ht="24" hidden="1" customHeight="1" thickBot="1" x14ac:dyDescent="0.3">
      <c r="A186" s="76" t="s">
        <v>145</v>
      </c>
      <c r="B186" s="87">
        <f t="shared" si="31"/>
        <v>0</v>
      </c>
      <c r="C186" s="87">
        <f t="shared" si="32"/>
        <v>0</v>
      </c>
      <c r="D186" s="93">
        <f t="shared" si="33"/>
        <v>0</v>
      </c>
      <c r="H186" s="108"/>
    </row>
    <row r="188" spans="1:8" ht="24" customHeight="1" x14ac:dyDescent="0.25">
      <c r="A188" s="328" t="s">
        <v>198</v>
      </c>
      <c r="B188" s="328"/>
      <c r="C188" s="328"/>
      <c r="D188" s="328"/>
      <c r="E188" s="328"/>
      <c r="F188" s="328"/>
      <c r="G188" s="108"/>
    </row>
    <row r="189" spans="1:8" ht="23.25" customHeight="1" thickBot="1" x14ac:dyDescent="0.3"/>
    <row r="190" spans="1:8" ht="24" customHeight="1" thickBot="1" x14ac:dyDescent="0.3">
      <c r="A190" s="317" t="s">
        <v>190</v>
      </c>
      <c r="B190" s="315"/>
      <c r="C190" s="315"/>
      <c r="D190" s="316"/>
    </row>
    <row r="191" spans="1:8" ht="32.25" thickBot="1" x14ac:dyDescent="0.3">
      <c r="A191" s="59" t="s">
        <v>3</v>
      </c>
      <c r="B191" s="290" t="s">
        <v>47</v>
      </c>
      <c r="C191" s="15" t="s">
        <v>39</v>
      </c>
      <c r="D191" s="60" t="s">
        <v>4</v>
      </c>
    </row>
    <row r="192" spans="1:8" ht="24" hidden="1" customHeight="1" x14ac:dyDescent="0.25">
      <c r="A192" s="77" t="s">
        <v>140</v>
      </c>
      <c r="B192" s="85"/>
      <c r="C192" s="23">
        <f>D163</f>
        <v>15</v>
      </c>
      <c r="D192" s="91">
        <f>B192*C192</f>
        <v>0</v>
      </c>
    </row>
    <row r="193" spans="1:4" ht="24" hidden="1" customHeight="1" thickBot="1" x14ac:dyDescent="0.3">
      <c r="A193" s="76" t="s">
        <v>143</v>
      </c>
      <c r="B193" s="87">
        <f>B192</f>
        <v>0</v>
      </c>
      <c r="C193" s="25">
        <f t="shared" ref="C193:C197" si="34">D164</f>
        <v>15</v>
      </c>
      <c r="D193" s="93">
        <f t="shared" ref="D193:D197" si="35">B193*C193</f>
        <v>0</v>
      </c>
    </row>
    <row r="194" spans="1:4" ht="24" customHeight="1" thickBot="1" x14ac:dyDescent="0.3">
      <c r="A194" s="176" t="s">
        <v>144</v>
      </c>
      <c r="B194" s="181">
        <v>0</v>
      </c>
      <c r="C194" s="199">
        <v>22</v>
      </c>
      <c r="D194" s="177">
        <f t="shared" si="35"/>
        <v>0</v>
      </c>
    </row>
    <row r="195" spans="1:4" ht="24" hidden="1" customHeight="1" x14ac:dyDescent="0.25">
      <c r="A195" s="77" t="s">
        <v>141</v>
      </c>
      <c r="B195" s="85">
        <f>B194</f>
        <v>0</v>
      </c>
      <c r="C195" s="23">
        <f t="shared" si="34"/>
        <v>15</v>
      </c>
      <c r="D195" s="91">
        <f t="shared" si="35"/>
        <v>0</v>
      </c>
    </row>
    <row r="196" spans="1:4" ht="24" hidden="1" customHeight="1" x14ac:dyDescent="0.25">
      <c r="A196" s="79" t="s">
        <v>142</v>
      </c>
      <c r="B196" s="86">
        <f>B195</f>
        <v>0</v>
      </c>
      <c r="C196" s="24">
        <f t="shared" si="34"/>
        <v>15</v>
      </c>
      <c r="D196" s="92">
        <f t="shared" si="35"/>
        <v>0</v>
      </c>
    </row>
    <row r="197" spans="1:4" ht="24" hidden="1" customHeight="1" thickBot="1" x14ac:dyDescent="0.3">
      <c r="A197" s="76" t="s">
        <v>145</v>
      </c>
      <c r="B197" s="87">
        <f>B196</f>
        <v>0</v>
      </c>
      <c r="C197" s="25">
        <f t="shared" si="34"/>
        <v>22</v>
      </c>
      <c r="D197" s="93">
        <f t="shared" si="35"/>
        <v>0</v>
      </c>
    </row>
    <row r="198" spans="1:4" ht="24" customHeight="1" thickBot="1" x14ac:dyDescent="0.3"/>
    <row r="199" spans="1:4" ht="24" customHeight="1" thickBot="1" x14ac:dyDescent="0.3">
      <c r="A199" s="317" t="s">
        <v>191</v>
      </c>
      <c r="B199" s="315"/>
      <c r="C199" s="315"/>
      <c r="D199" s="316"/>
    </row>
    <row r="200" spans="1:4" ht="24" customHeight="1" thickBot="1" x14ac:dyDescent="0.3">
      <c r="A200" s="16" t="s">
        <v>3</v>
      </c>
      <c r="B200" s="17" t="s">
        <v>1</v>
      </c>
      <c r="C200" s="17" t="s">
        <v>2</v>
      </c>
      <c r="D200" s="18" t="s">
        <v>42</v>
      </c>
    </row>
    <row r="201" spans="1:4" ht="24" hidden="1" customHeight="1" x14ac:dyDescent="0.25">
      <c r="A201" s="77" t="s">
        <v>140</v>
      </c>
      <c r="B201" s="85">
        <f>D192</f>
        <v>0</v>
      </c>
      <c r="C201" s="82"/>
      <c r="D201" s="91">
        <f>B201*C201</f>
        <v>0</v>
      </c>
    </row>
    <row r="202" spans="1:4" ht="24" hidden="1" customHeight="1" thickBot="1" x14ac:dyDescent="0.3">
      <c r="A202" s="76" t="s">
        <v>143</v>
      </c>
      <c r="B202" s="87">
        <f t="shared" ref="B202:B206" si="36">D193</f>
        <v>0</v>
      </c>
      <c r="C202" s="84">
        <f>C201</f>
        <v>0</v>
      </c>
      <c r="D202" s="93">
        <f t="shared" ref="D202:D206" si="37">B202*C202</f>
        <v>0</v>
      </c>
    </row>
    <row r="203" spans="1:4" ht="24" customHeight="1" thickBot="1" x14ac:dyDescent="0.3">
      <c r="A203" s="176" t="s">
        <v>144</v>
      </c>
      <c r="B203" s="181">
        <f t="shared" si="36"/>
        <v>0</v>
      </c>
      <c r="C203" s="247">
        <v>6.6972477059999994E-2</v>
      </c>
      <c r="D203" s="177">
        <f t="shared" si="37"/>
        <v>0</v>
      </c>
    </row>
    <row r="204" spans="1:4" ht="24" hidden="1" customHeight="1" x14ac:dyDescent="0.25">
      <c r="A204" s="1" t="s">
        <v>141</v>
      </c>
      <c r="B204" s="14">
        <f t="shared" si="36"/>
        <v>0</v>
      </c>
      <c r="C204" s="192">
        <f>C203</f>
        <v>6.6972477059999994E-2</v>
      </c>
      <c r="D204" s="13">
        <f t="shared" si="37"/>
        <v>0</v>
      </c>
    </row>
    <row r="205" spans="1:4" ht="24" hidden="1" customHeight="1" x14ac:dyDescent="0.25">
      <c r="A205" s="79" t="s">
        <v>142</v>
      </c>
      <c r="B205" s="86">
        <f t="shared" si="36"/>
        <v>0</v>
      </c>
      <c r="C205" s="83">
        <f>C204</f>
        <v>6.6972477059999994E-2</v>
      </c>
      <c r="D205" s="92">
        <f t="shared" si="37"/>
        <v>0</v>
      </c>
    </row>
    <row r="206" spans="1:4" ht="24" hidden="1" customHeight="1" thickBot="1" x14ac:dyDescent="0.3">
      <c r="A206" s="76" t="s">
        <v>145</v>
      </c>
      <c r="B206" s="87">
        <f t="shared" si="36"/>
        <v>0</v>
      </c>
      <c r="C206" s="84">
        <f>C205</f>
        <v>6.6972477059999994E-2</v>
      </c>
      <c r="D206" s="93">
        <f t="shared" si="37"/>
        <v>0</v>
      </c>
    </row>
    <row r="207" spans="1:4" ht="24" customHeight="1" thickBot="1" x14ac:dyDescent="0.3"/>
    <row r="208" spans="1:4" ht="24" customHeight="1" thickBot="1" x14ac:dyDescent="0.3">
      <c r="A208" s="317" t="s">
        <v>192</v>
      </c>
      <c r="B208" s="315"/>
      <c r="C208" s="315"/>
      <c r="D208" s="316"/>
    </row>
    <row r="209" spans="1:8" ht="24" customHeight="1" thickBot="1" x14ac:dyDescent="0.3">
      <c r="A209" s="16" t="s">
        <v>3</v>
      </c>
      <c r="B209" s="17" t="s">
        <v>38</v>
      </c>
      <c r="C209" s="17" t="s">
        <v>42</v>
      </c>
      <c r="D209" s="18" t="s">
        <v>45</v>
      </c>
    </row>
    <row r="210" spans="1:8" ht="24" hidden="1" customHeight="1" x14ac:dyDescent="0.25">
      <c r="A210" s="77" t="s">
        <v>140</v>
      </c>
      <c r="B210" s="85">
        <f>D192</f>
        <v>0</v>
      </c>
      <c r="C210" s="85">
        <f>D201</f>
        <v>0</v>
      </c>
      <c r="D210" s="91">
        <f>B210-C210</f>
        <v>0</v>
      </c>
    </row>
    <row r="211" spans="1:8" ht="24" hidden="1" customHeight="1" thickBot="1" x14ac:dyDescent="0.3">
      <c r="A211" s="76" t="s">
        <v>143</v>
      </c>
      <c r="B211" s="87">
        <f t="shared" ref="B211:B215" si="38">D193</f>
        <v>0</v>
      </c>
      <c r="C211" s="87">
        <f t="shared" ref="C211:C215" si="39">D202</f>
        <v>0</v>
      </c>
      <c r="D211" s="93">
        <f t="shared" ref="D211:D215" si="40">B211-C211</f>
        <v>0</v>
      </c>
    </row>
    <row r="212" spans="1:8" ht="24" customHeight="1" thickBot="1" x14ac:dyDescent="0.3">
      <c r="A212" s="176" t="s">
        <v>144</v>
      </c>
      <c r="B212" s="181">
        <f t="shared" si="38"/>
        <v>0</v>
      </c>
      <c r="C212" s="181">
        <f t="shared" si="39"/>
        <v>0</v>
      </c>
      <c r="D212" s="177">
        <f t="shared" si="40"/>
        <v>0</v>
      </c>
    </row>
    <row r="213" spans="1:8" ht="24" hidden="1" customHeight="1" x14ac:dyDescent="0.25">
      <c r="A213" s="77" t="s">
        <v>141</v>
      </c>
      <c r="B213" s="85">
        <f t="shared" si="38"/>
        <v>0</v>
      </c>
      <c r="C213" s="85">
        <f t="shared" si="39"/>
        <v>0</v>
      </c>
      <c r="D213" s="91">
        <f t="shared" si="40"/>
        <v>0</v>
      </c>
    </row>
    <row r="214" spans="1:8" ht="24" hidden="1" customHeight="1" x14ac:dyDescent="0.25">
      <c r="A214" s="79" t="s">
        <v>142</v>
      </c>
      <c r="B214" s="86">
        <f t="shared" si="38"/>
        <v>0</v>
      </c>
      <c r="C214" s="86">
        <f t="shared" si="39"/>
        <v>0</v>
      </c>
      <c r="D214" s="92">
        <f t="shared" si="40"/>
        <v>0</v>
      </c>
    </row>
    <row r="215" spans="1:8" ht="24" hidden="1" customHeight="1" thickBot="1" x14ac:dyDescent="0.3">
      <c r="A215" s="76" t="s">
        <v>145</v>
      </c>
      <c r="B215" s="87">
        <f t="shared" si="38"/>
        <v>0</v>
      </c>
      <c r="C215" s="87">
        <f t="shared" si="39"/>
        <v>0</v>
      </c>
      <c r="D215" s="93">
        <f t="shared" si="40"/>
        <v>0</v>
      </c>
      <c r="H215" s="108"/>
    </row>
    <row r="217" spans="1:8" ht="25.5" customHeight="1" x14ac:dyDescent="0.25">
      <c r="A217" s="336" t="s">
        <v>216</v>
      </c>
      <c r="B217" s="337"/>
      <c r="C217" s="337"/>
      <c r="D217" s="337"/>
      <c r="E217" s="337"/>
      <c r="F217" s="337"/>
      <c r="G217" s="337"/>
      <c r="H217" s="337"/>
    </row>
    <row r="218" spans="1:8" ht="24" customHeight="1" thickBot="1" x14ac:dyDescent="0.3"/>
    <row r="219" spans="1:8" ht="24" customHeight="1" thickBot="1" x14ac:dyDescent="0.3">
      <c r="A219" s="317" t="s">
        <v>194</v>
      </c>
      <c r="B219" s="315"/>
      <c r="C219" s="315"/>
      <c r="D219" s="316"/>
    </row>
    <row r="220" spans="1:8" ht="24" customHeight="1" thickBot="1" x14ac:dyDescent="0.3">
      <c r="A220" s="16" t="s">
        <v>3</v>
      </c>
      <c r="B220" s="17" t="s">
        <v>1</v>
      </c>
      <c r="C220" s="17" t="s">
        <v>2</v>
      </c>
      <c r="D220" s="18" t="s">
        <v>4</v>
      </c>
    </row>
    <row r="221" spans="1:8" ht="24" hidden="1" customHeight="1" x14ac:dyDescent="0.25">
      <c r="A221" s="77" t="s">
        <v>140</v>
      </c>
      <c r="B221" s="85"/>
      <c r="C221" s="85"/>
      <c r="D221" s="91"/>
    </row>
    <row r="222" spans="1:8" ht="24" hidden="1" customHeight="1" thickBot="1" x14ac:dyDescent="0.3">
      <c r="A222" s="76" t="s">
        <v>143</v>
      </c>
      <c r="B222" s="87"/>
      <c r="C222" s="87"/>
      <c r="D222" s="93"/>
    </row>
    <row r="223" spans="1:8" ht="24" customHeight="1" thickBot="1" x14ac:dyDescent="0.3">
      <c r="A223" s="176" t="s">
        <v>144</v>
      </c>
      <c r="B223" s="248">
        <v>0</v>
      </c>
      <c r="C223" s="197">
        <v>1</v>
      </c>
      <c r="D223" s="249">
        <f>C223*B223</f>
        <v>0</v>
      </c>
    </row>
    <row r="224" spans="1:8" ht="24" hidden="1" customHeight="1" x14ac:dyDescent="0.25">
      <c r="A224" s="4" t="s">
        <v>141</v>
      </c>
      <c r="B224" s="7"/>
      <c r="C224" s="7"/>
      <c r="D224" s="10"/>
    </row>
    <row r="225" spans="1:8" ht="24" hidden="1" customHeight="1" x14ac:dyDescent="0.25">
      <c r="A225" s="6" t="s">
        <v>142</v>
      </c>
      <c r="B225" s="8"/>
      <c r="C225" s="8"/>
      <c r="D225" s="11"/>
    </row>
    <row r="226" spans="1:8" ht="24" hidden="1" customHeight="1" thickBot="1" x14ac:dyDescent="0.3">
      <c r="A226" s="2" t="s">
        <v>145</v>
      </c>
      <c r="B226" s="9"/>
      <c r="C226" s="9"/>
      <c r="D226" s="12"/>
      <c r="H226" s="108"/>
    </row>
    <row r="228" spans="1:8" ht="28.5" customHeight="1" x14ac:dyDescent="0.25">
      <c r="A228" s="336" t="s">
        <v>217</v>
      </c>
      <c r="B228" s="337"/>
      <c r="C228" s="337"/>
      <c r="D228" s="337"/>
      <c r="E228" s="337"/>
      <c r="F228" s="337"/>
      <c r="G228" s="337"/>
      <c r="H228" s="337"/>
    </row>
    <row r="229" spans="1:8" ht="24" customHeight="1" thickBot="1" x14ac:dyDescent="0.3"/>
    <row r="230" spans="1:8" ht="24" customHeight="1" thickBot="1" x14ac:dyDescent="0.3">
      <c r="A230" s="317" t="s">
        <v>196</v>
      </c>
      <c r="B230" s="315"/>
      <c r="C230" s="315"/>
      <c r="D230" s="316"/>
    </row>
    <row r="231" spans="1:8" ht="24" customHeight="1" thickBot="1" x14ac:dyDescent="0.3">
      <c r="A231" s="16" t="s">
        <v>3</v>
      </c>
      <c r="B231" s="17" t="s">
        <v>1</v>
      </c>
      <c r="C231" s="17" t="s">
        <v>2</v>
      </c>
      <c r="D231" s="18" t="s">
        <v>4</v>
      </c>
    </row>
    <row r="232" spans="1:8" ht="24" hidden="1" customHeight="1" x14ac:dyDescent="0.25">
      <c r="A232" s="77" t="s">
        <v>140</v>
      </c>
      <c r="B232" s="85"/>
      <c r="C232" s="85"/>
      <c r="D232" s="91"/>
    </row>
    <row r="233" spans="1:8" ht="24" hidden="1" customHeight="1" thickBot="1" x14ac:dyDescent="0.3">
      <c r="A233" s="76" t="s">
        <v>143</v>
      </c>
      <c r="B233" s="87"/>
      <c r="C233" s="87"/>
      <c r="D233" s="93"/>
    </row>
    <row r="234" spans="1:8" ht="24" customHeight="1" thickBot="1" x14ac:dyDescent="0.3">
      <c r="A234" s="176" t="s">
        <v>144</v>
      </c>
      <c r="B234" s="248">
        <v>0</v>
      </c>
      <c r="C234" s="197">
        <v>1</v>
      </c>
      <c r="D234" s="249">
        <f>C234*B234</f>
        <v>0</v>
      </c>
    </row>
    <row r="235" spans="1:8" ht="24" hidden="1" customHeight="1" x14ac:dyDescent="0.25">
      <c r="A235" s="4" t="s">
        <v>141</v>
      </c>
      <c r="B235" s="7"/>
      <c r="C235" s="7"/>
      <c r="D235" s="10"/>
    </row>
    <row r="236" spans="1:8" ht="24" hidden="1" customHeight="1" x14ac:dyDescent="0.25">
      <c r="A236" s="6" t="s">
        <v>142</v>
      </c>
      <c r="B236" s="8"/>
      <c r="C236" s="8"/>
      <c r="D236" s="11"/>
    </row>
    <row r="237" spans="1:8" ht="24" hidden="1" customHeight="1" thickBot="1" x14ac:dyDescent="0.3">
      <c r="A237" s="2" t="s">
        <v>145</v>
      </c>
      <c r="B237" s="9"/>
      <c r="C237" s="9"/>
      <c r="D237" s="12"/>
      <c r="H237" s="26"/>
    </row>
    <row r="238" spans="1:8" ht="24" customHeight="1" x14ac:dyDescent="0.25">
      <c r="A238" s="126"/>
      <c r="B238" s="250"/>
      <c r="C238" s="250"/>
      <c r="D238" s="251"/>
      <c r="H238" s="26"/>
    </row>
    <row r="239" spans="1:8" ht="24" customHeight="1" x14ac:dyDescent="0.25">
      <c r="A239" s="323" t="s">
        <v>199</v>
      </c>
      <c r="B239" s="323"/>
      <c r="C239" s="323"/>
      <c r="D239" s="323"/>
      <c r="E239" s="323"/>
      <c r="F239" s="323"/>
      <c r="G239" s="323"/>
      <c r="H239" s="26"/>
    </row>
    <row r="240" spans="1:8" ht="24" customHeight="1" thickBot="1" x14ac:dyDescent="0.3">
      <c r="A240" s="126"/>
      <c r="B240" s="250"/>
      <c r="C240" s="250"/>
      <c r="D240" s="251"/>
      <c r="H240" s="26"/>
    </row>
    <row r="241" spans="1:9" ht="24" customHeight="1" thickBot="1" x14ac:dyDescent="0.3">
      <c r="A241" s="317" t="s">
        <v>201</v>
      </c>
      <c r="B241" s="315"/>
      <c r="C241" s="315"/>
      <c r="D241" s="316"/>
      <c r="H241" s="26"/>
    </row>
    <row r="242" spans="1:9" ht="24" customHeight="1" thickBot="1" x14ac:dyDescent="0.3">
      <c r="A242" s="16" t="s">
        <v>3</v>
      </c>
      <c r="B242" s="17" t="s">
        <v>1</v>
      </c>
      <c r="C242" s="17" t="s">
        <v>2</v>
      </c>
      <c r="D242" s="18" t="s">
        <v>4</v>
      </c>
      <c r="H242" s="26"/>
    </row>
    <row r="243" spans="1:9" ht="24" customHeight="1" thickBot="1" x14ac:dyDescent="0.3">
      <c r="A243" s="176" t="s">
        <v>144</v>
      </c>
      <c r="B243" s="248">
        <v>0</v>
      </c>
      <c r="C243" s="197">
        <v>8.3333333329999995E-2</v>
      </c>
      <c r="D243" s="249">
        <f>C243*B243</f>
        <v>0</v>
      </c>
      <c r="H243" s="26"/>
    </row>
    <row r="244" spans="1:9" ht="24" customHeight="1" x14ac:dyDescent="0.25">
      <c r="A244" s="126"/>
      <c r="B244" s="252"/>
      <c r="C244" s="253"/>
      <c r="D244" s="254"/>
      <c r="H244" s="26"/>
    </row>
    <row r="245" spans="1:9" ht="24" customHeight="1" x14ac:dyDescent="0.25">
      <c r="A245" s="323" t="s">
        <v>202</v>
      </c>
      <c r="B245" s="323"/>
      <c r="C245" s="323"/>
      <c r="D245" s="323"/>
      <c r="E245" s="323"/>
      <c r="F245" s="323"/>
      <c r="G245" s="323"/>
      <c r="H245" s="323"/>
      <c r="I245" s="323"/>
    </row>
    <row r="246" spans="1:9" ht="24" customHeight="1" thickBot="1" x14ac:dyDescent="0.3">
      <c r="A246" s="126"/>
      <c r="B246" s="250"/>
      <c r="C246" s="250"/>
      <c r="D246" s="251"/>
      <c r="H246" s="26"/>
    </row>
    <row r="247" spans="1:9" ht="24" customHeight="1" thickBot="1" x14ac:dyDescent="0.3">
      <c r="A247" s="317" t="s">
        <v>203</v>
      </c>
      <c r="B247" s="315"/>
      <c r="C247" s="315"/>
      <c r="D247" s="316"/>
      <c r="H247" s="26"/>
    </row>
    <row r="248" spans="1:9" ht="24" customHeight="1" thickBot="1" x14ac:dyDescent="0.3">
      <c r="A248" s="16" t="s">
        <v>3</v>
      </c>
      <c r="B248" s="17" t="s">
        <v>1</v>
      </c>
      <c r="C248" s="17" t="s">
        <v>2</v>
      </c>
      <c r="D248" s="18" t="s">
        <v>4</v>
      </c>
      <c r="H248" s="26"/>
    </row>
    <row r="249" spans="1:9" ht="24" customHeight="1" thickBot="1" x14ac:dyDescent="0.3">
      <c r="A249" s="176" t="s">
        <v>144</v>
      </c>
      <c r="B249" s="248">
        <v>0</v>
      </c>
      <c r="C249" s="197">
        <v>1</v>
      </c>
      <c r="D249" s="249">
        <f>C249*B249</f>
        <v>0</v>
      </c>
      <c r="H249" s="26"/>
    </row>
    <row r="250" spans="1:9" ht="24" customHeight="1" x14ac:dyDescent="0.25">
      <c r="A250" s="126"/>
      <c r="B250" s="252"/>
      <c r="C250" s="253"/>
      <c r="D250" s="254"/>
      <c r="H250" s="26"/>
    </row>
    <row r="251" spans="1:9" ht="24" customHeight="1" x14ac:dyDescent="0.25">
      <c r="A251" s="323" t="s">
        <v>204</v>
      </c>
      <c r="B251" s="323"/>
      <c r="C251" s="323"/>
      <c r="D251" s="323"/>
      <c r="E251" s="323"/>
      <c r="F251" s="323"/>
      <c r="G251" s="323"/>
      <c r="H251" s="26"/>
    </row>
    <row r="252" spans="1:9" ht="24" customHeight="1" thickBot="1" x14ac:dyDescent="0.3">
      <c r="A252" s="126"/>
      <c r="B252" s="250"/>
      <c r="C252" s="250"/>
      <c r="D252" s="251"/>
      <c r="H252" s="26"/>
    </row>
    <row r="253" spans="1:9" ht="24" customHeight="1" thickBot="1" x14ac:dyDescent="0.3">
      <c r="A253" s="317" t="s">
        <v>205</v>
      </c>
      <c r="B253" s="315"/>
      <c r="C253" s="315"/>
      <c r="D253" s="316"/>
      <c r="H253" s="26"/>
    </row>
    <row r="254" spans="1:9" ht="24" customHeight="1" thickBot="1" x14ac:dyDescent="0.3">
      <c r="A254" s="16" t="s">
        <v>3</v>
      </c>
      <c r="B254" s="17" t="s">
        <v>1</v>
      </c>
      <c r="C254" s="17" t="s">
        <v>2</v>
      </c>
      <c r="D254" s="18" t="s">
        <v>4</v>
      </c>
      <c r="H254" s="26"/>
    </row>
    <row r="255" spans="1:9" ht="24" customHeight="1" thickBot="1" x14ac:dyDescent="0.3">
      <c r="A255" s="176" t="s">
        <v>144</v>
      </c>
      <c r="B255" s="248">
        <v>0</v>
      </c>
      <c r="C255" s="197">
        <v>1</v>
      </c>
      <c r="D255" s="249">
        <f>C255*B255</f>
        <v>0</v>
      </c>
      <c r="H255" s="26"/>
    </row>
    <row r="256" spans="1:9" ht="24" customHeight="1" thickBot="1" x14ac:dyDescent="0.3"/>
    <row r="257" spans="1:9" ht="24" customHeight="1" thickBot="1" x14ac:dyDescent="0.3">
      <c r="A257" s="292" t="s">
        <v>34</v>
      </c>
      <c r="B257" s="293"/>
      <c r="C257" s="293"/>
      <c r="D257" s="293"/>
      <c r="E257" s="293"/>
      <c r="F257" s="293"/>
      <c r="G257" s="293"/>
      <c r="H257" s="293"/>
      <c r="I257" s="294"/>
    </row>
    <row r="258" spans="1:9" ht="32.25" thickBot="1" x14ac:dyDescent="0.3">
      <c r="A258" s="16" t="s">
        <v>3</v>
      </c>
      <c r="B258" s="17" t="s">
        <v>48</v>
      </c>
      <c r="C258" s="104" t="s">
        <v>193</v>
      </c>
      <c r="D258" s="17" t="s">
        <v>195</v>
      </c>
      <c r="E258" s="17" t="s">
        <v>197</v>
      </c>
      <c r="F258" s="255" t="s">
        <v>200</v>
      </c>
      <c r="G258" s="170" t="s">
        <v>203</v>
      </c>
      <c r="H258" s="170" t="s">
        <v>206</v>
      </c>
      <c r="I258" s="260" t="s">
        <v>14</v>
      </c>
    </row>
    <row r="259" spans="1:9" ht="24" hidden="1" customHeight="1" x14ac:dyDescent="0.25">
      <c r="A259" s="77" t="s">
        <v>140</v>
      </c>
      <c r="B259" s="85">
        <f t="shared" ref="B259:B264" si="41">D181</f>
        <v>-55.122</v>
      </c>
      <c r="C259" s="85">
        <f t="shared" ref="C259:C264" si="42">D210</f>
        <v>0</v>
      </c>
      <c r="D259" s="85">
        <f t="shared" ref="D259:D264" si="43">D221</f>
        <v>0</v>
      </c>
      <c r="E259" s="85">
        <f t="shared" ref="E259:E264" si="44">D232</f>
        <v>0</v>
      </c>
      <c r="F259" s="215"/>
      <c r="G259" s="261"/>
      <c r="H259" s="261"/>
      <c r="I259" s="257">
        <f>SUM(E259:H259)</f>
        <v>0</v>
      </c>
    </row>
    <row r="260" spans="1:9" ht="24" hidden="1" customHeight="1" thickBot="1" x14ac:dyDescent="0.3">
      <c r="A260" s="76" t="s">
        <v>143</v>
      </c>
      <c r="B260" s="87">
        <f t="shared" si="41"/>
        <v>-55.122</v>
      </c>
      <c r="C260" s="87">
        <f t="shared" si="42"/>
        <v>0</v>
      </c>
      <c r="D260" s="87">
        <f t="shared" si="43"/>
        <v>0</v>
      </c>
      <c r="E260" s="87">
        <f t="shared" si="44"/>
        <v>0</v>
      </c>
      <c r="F260" s="216"/>
      <c r="G260" s="262"/>
      <c r="H260" s="262"/>
      <c r="I260" s="258">
        <f t="shared" ref="I260" si="45">SUM(E260:H260)</f>
        <v>0</v>
      </c>
    </row>
    <row r="261" spans="1:9" ht="24" customHeight="1" thickBot="1" x14ac:dyDescent="0.3">
      <c r="A261" s="176" t="s">
        <v>144</v>
      </c>
      <c r="B261" s="248">
        <f t="shared" si="41"/>
        <v>0</v>
      </c>
      <c r="C261" s="248">
        <f t="shared" si="42"/>
        <v>0</v>
      </c>
      <c r="D261" s="248">
        <f t="shared" si="43"/>
        <v>0</v>
      </c>
      <c r="E261" s="248">
        <f t="shared" si="44"/>
        <v>0</v>
      </c>
      <c r="F261" s="256">
        <f>D243</f>
        <v>0</v>
      </c>
      <c r="G261" s="263">
        <f>D249</f>
        <v>0</v>
      </c>
      <c r="H261" s="263">
        <f>D255</f>
        <v>0</v>
      </c>
      <c r="I261" s="259">
        <f>SUM(B261:H261)</f>
        <v>0</v>
      </c>
    </row>
    <row r="262" spans="1:9" ht="24" hidden="1" customHeight="1" x14ac:dyDescent="0.25">
      <c r="A262" s="77" t="s">
        <v>141</v>
      </c>
      <c r="B262" s="85">
        <f t="shared" si="41"/>
        <v>0</v>
      </c>
      <c r="C262" s="85">
        <f t="shared" si="42"/>
        <v>0</v>
      </c>
      <c r="D262" s="85">
        <f t="shared" si="43"/>
        <v>0</v>
      </c>
      <c r="E262" s="85">
        <f t="shared" si="44"/>
        <v>0</v>
      </c>
      <c r="F262" s="91">
        <f t="shared" ref="F262:F264" si="46">SUM(B262:E262)</f>
        <v>0</v>
      </c>
    </row>
    <row r="263" spans="1:9" ht="24" hidden="1" customHeight="1" x14ac:dyDescent="0.25">
      <c r="A263" s="79" t="s">
        <v>142</v>
      </c>
      <c r="B263" s="86">
        <f t="shared" si="41"/>
        <v>0</v>
      </c>
      <c r="C263" s="86">
        <f t="shared" si="42"/>
        <v>0</v>
      </c>
      <c r="D263" s="86">
        <f t="shared" si="43"/>
        <v>0</v>
      </c>
      <c r="E263" s="86">
        <f t="shared" si="44"/>
        <v>0</v>
      </c>
      <c r="F263" s="92">
        <f t="shared" si="46"/>
        <v>0</v>
      </c>
    </row>
    <row r="264" spans="1:9" ht="24" hidden="1" customHeight="1" thickBot="1" x14ac:dyDescent="0.3">
      <c r="A264" s="76" t="s">
        <v>145</v>
      </c>
      <c r="B264" s="87">
        <f t="shared" si="41"/>
        <v>0</v>
      </c>
      <c r="C264" s="87">
        <f t="shared" si="42"/>
        <v>0</v>
      </c>
      <c r="D264" s="87">
        <f t="shared" si="43"/>
        <v>0</v>
      </c>
      <c r="E264" s="87">
        <f t="shared" si="44"/>
        <v>0</v>
      </c>
      <c r="F264" s="93">
        <f t="shared" si="46"/>
        <v>0</v>
      </c>
      <c r="H264" s="108"/>
    </row>
    <row r="266" spans="1:9" ht="24" customHeight="1" x14ac:dyDescent="0.25">
      <c r="A266" s="327" t="s">
        <v>129</v>
      </c>
      <c r="B266" s="327"/>
      <c r="C266" s="327"/>
      <c r="D266" s="327"/>
      <c r="E266" s="327"/>
      <c r="F266" s="327"/>
      <c r="G266" s="327"/>
      <c r="H266" s="327"/>
      <c r="I266" s="327"/>
    </row>
    <row r="267" spans="1:9" ht="24" customHeight="1" thickBot="1" x14ac:dyDescent="0.3"/>
    <row r="268" spans="1:9" ht="24" customHeight="1" thickBot="1" x14ac:dyDescent="0.3">
      <c r="A268" s="292" t="s">
        <v>129</v>
      </c>
      <c r="B268" s="293"/>
      <c r="C268" s="293"/>
      <c r="D268" s="293"/>
      <c r="E268" s="294"/>
    </row>
    <row r="269" spans="1:9" ht="24" customHeight="1" thickBot="1" x14ac:dyDescent="0.3">
      <c r="A269" s="16" t="s">
        <v>3</v>
      </c>
      <c r="B269" s="17" t="s">
        <v>59</v>
      </c>
      <c r="C269" s="17" t="s">
        <v>60</v>
      </c>
      <c r="D269" s="17" t="s">
        <v>61</v>
      </c>
      <c r="E269" s="18" t="s">
        <v>14</v>
      </c>
    </row>
    <row r="270" spans="1:9" ht="24" hidden="1" customHeight="1" x14ac:dyDescent="0.25">
      <c r="A270" s="77" t="s">
        <v>140</v>
      </c>
      <c r="B270" s="85">
        <f t="shared" ref="B270:B275" si="47">E107</f>
        <v>0</v>
      </c>
      <c r="C270" s="85">
        <f t="shared" ref="C270:C275" si="48">D149</f>
        <v>0</v>
      </c>
      <c r="D270" s="85">
        <f>F259</f>
        <v>0</v>
      </c>
      <c r="E270" s="91">
        <f t="shared" ref="E270:E275" si="49">SUM(B270:D270)</f>
        <v>0</v>
      </c>
    </row>
    <row r="271" spans="1:9" ht="24" hidden="1" customHeight="1" thickBot="1" x14ac:dyDescent="0.3">
      <c r="A271" s="76" t="s">
        <v>143</v>
      </c>
      <c r="B271" s="87">
        <f t="shared" si="47"/>
        <v>0</v>
      </c>
      <c r="C271" s="87">
        <f t="shared" si="48"/>
        <v>0</v>
      </c>
      <c r="D271" s="87">
        <f t="shared" ref="D271:D275" si="50">F260</f>
        <v>0</v>
      </c>
      <c r="E271" s="93">
        <f t="shared" si="49"/>
        <v>0</v>
      </c>
    </row>
    <row r="272" spans="1:9" ht="24" customHeight="1" thickBot="1" x14ac:dyDescent="0.3">
      <c r="A272" s="200" t="s">
        <v>144</v>
      </c>
      <c r="B272" s="248">
        <f t="shared" si="47"/>
        <v>357.27222222222224</v>
      </c>
      <c r="C272" s="248">
        <f t="shared" si="48"/>
        <v>741.79921111111116</v>
      </c>
      <c r="D272" s="248">
        <f>I261</f>
        <v>0</v>
      </c>
      <c r="E272" s="249">
        <f>SUM(B272:D272)</f>
        <v>1099.0714333333335</v>
      </c>
    </row>
    <row r="273" spans="1:9" ht="24" hidden="1" customHeight="1" x14ac:dyDescent="0.25">
      <c r="A273" s="1" t="s">
        <v>141</v>
      </c>
      <c r="B273" s="14">
        <f t="shared" si="47"/>
        <v>0</v>
      </c>
      <c r="C273" s="14">
        <f t="shared" si="48"/>
        <v>0</v>
      </c>
      <c r="D273" s="14">
        <f t="shared" si="50"/>
        <v>0</v>
      </c>
      <c r="E273" s="13">
        <f t="shared" si="49"/>
        <v>0</v>
      </c>
    </row>
    <row r="274" spans="1:9" ht="24" hidden="1" customHeight="1" x14ac:dyDescent="0.25">
      <c r="A274" s="79" t="s">
        <v>142</v>
      </c>
      <c r="B274" s="86">
        <f t="shared" si="47"/>
        <v>0</v>
      </c>
      <c r="C274" s="86">
        <f t="shared" si="48"/>
        <v>0</v>
      </c>
      <c r="D274" s="86">
        <f t="shared" si="50"/>
        <v>0</v>
      </c>
      <c r="E274" s="92">
        <f t="shared" si="49"/>
        <v>0</v>
      </c>
    </row>
    <row r="275" spans="1:9" ht="24" hidden="1" customHeight="1" thickBot="1" x14ac:dyDescent="0.3">
      <c r="A275" s="76" t="s">
        <v>145</v>
      </c>
      <c r="B275" s="87">
        <f t="shared" si="47"/>
        <v>0</v>
      </c>
      <c r="C275" s="87">
        <f t="shared" si="48"/>
        <v>0</v>
      </c>
      <c r="D275" s="87">
        <f t="shared" si="50"/>
        <v>0</v>
      </c>
      <c r="E275" s="93">
        <f t="shared" si="49"/>
        <v>0</v>
      </c>
      <c r="H275" s="108"/>
    </row>
    <row r="277" spans="1:9" ht="24" customHeight="1" x14ac:dyDescent="0.25">
      <c r="A277" s="327" t="s">
        <v>49</v>
      </c>
      <c r="B277" s="327"/>
      <c r="C277" s="327"/>
      <c r="D277" s="327"/>
      <c r="E277" s="327"/>
      <c r="F277" s="327"/>
      <c r="G277" s="327"/>
      <c r="H277" s="327"/>
      <c r="I277" s="327"/>
    </row>
    <row r="278" spans="1:9" ht="53.25" customHeight="1" x14ac:dyDescent="0.25">
      <c r="A278" s="295" t="s">
        <v>176</v>
      </c>
      <c r="B278" s="295"/>
      <c r="C278" s="295"/>
      <c r="D278" s="295"/>
      <c r="E278" s="295"/>
      <c r="F278" s="295"/>
      <c r="G278" s="295"/>
      <c r="H278" s="295"/>
    </row>
    <row r="279" spans="1:9" ht="24" customHeight="1" thickBot="1" x14ac:dyDescent="0.3"/>
    <row r="280" spans="1:9" ht="16.5" thickBot="1" x14ac:dyDescent="0.3">
      <c r="A280" s="321" t="s">
        <v>50</v>
      </c>
      <c r="B280" s="322"/>
    </row>
    <row r="281" spans="1:9" ht="16.5" thickBot="1" x14ac:dyDescent="0.3">
      <c r="A281" s="168" t="s">
        <v>51</v>
      </c>
      <c r="B281" s="169" t="s">
        <v>2</v>
      </c>
    </row>
    <row r="282" spans="1:9" ht="31.5" x14ac:dyDescent="0.25">
      <c r="A282" s="30" t="s">
        <v>52</v>
      </c>
      <c r="B282" s="61">
        <v>0</v>
      </c>
    </row>
    <row r="283" spans="1:9" ht="31.5" x14ac:dyDescent="0.25">
      <c r="A283" s="112" t="s">
        <v>53</v>
      </c>
      <c r="B283" s="113">
        <f>B282*45%</f>
        <v>0</v>
      </c>
    </row>
    <row r="284" spans="1:9" ht="31.5" x14ac:dyDescent="0.25">
      <c r="A284" s="112" t="s">
        <v>54</v>
      </c>
      <c r="B284" s="113">
        <f>B282*55%</f>
        <v>0</v>
      </c>
    </row>
    <row r="285" spans="1:9" ht="32.25" customHeight="1" x14ac:dyDescent="0.25">
      <c r="A285" s="27" t="s">
        <v>55</v>
      </c>
      <c r="B285" s="62">
        <v>0</v>
      </c>
    </row>
    <row r="286" spans="1:9" ht="30" customHeight="1" thickBot="1" x14ac:dyDescent="0.3">
      <c r="A286" s="28" t="s">
        <v>56</v>
      </c>
      <c r="B286" s="63">
        <v>0</v>
      </c>
    </row>
    <row r="287" spans="1:9" ht="24" customHeight="1" thickBot="1" x14ac:dyDescent="0.3">
      <c r="A287" s="168" t="s">
        <v>30</v>
      </c>
      <c r="B287" s="29">
        <f>SUM(B285:B286,B282)</f>
        <v>0</v>
      </c>
      <c r="H287" s="108"/>
    </row>
    <row r="289" spans="1:9" ht="24" customHeight="1" x14ac:dyDescent="0.25">
      <c r="A289" s="318" t="s">
        <v>57</v>
      </c>
      <c r="B289" s="319"/>
      <c r="C289" s="319"/>
      <c r="D289" s="319"/>
      <c r="E289" s="319"/>
      <c r="F289" s="319"/>
      <c r="G289" s="319"/>
      <c r="H289" s="319"/>
      <c r="I289" s="319"/>
    </row>
    <row r="290" spans="1:9" ht="106.5" customHeight="1" x14ac:dyDescent="0.25">
      <c r="A290" s="295" t="s">
        <v>180</v>
      </c>
      <c r="B290" s="295"/>
      <c r="C290" s="295"/>
      <c r="D290" s="295"/>
      <c r="E290" s="295"/>
      <c r="F290" s="295"/>
      <c r="G290" s="295"/>
      <c r="H290" s="295"/>
    </row>
    <row r="291" spans="1:9" ht="16.5" thickBot="1" x14ac:dyDescent="0.3"/>
    <row r="292" spans="1:9" ht="24" customHeight="1" thickBot="1" x14ac:dyDescent="0.3">
      <c r="A292" s="317" t="s">
        <v>58</v>
      </c>
      <c r="B292" s="315"/>
      <c r="C292" s="315"/>
      <c r="D292" s="316"/>
    </row>
    <row r="293" spans="1:9" ht="30" customHeight="1" thickBot="1" x14ac:dyDescent="0.3">
      <c r="A293" s="16" t="s">
        <v>3</v>
      </c>
      <c r="B293" s="17" t="s">
        <v>1</v>
      </c>
      <c r="C293" s="104" t="s">
        <v>131</v>
      </c>
      <c r="D293" s="18" t="s">
        <v>4</v>
      </c>
    </row>
    <row r="294" spans="1:9" ht="24" hidden="1" customHeight="1" x14ac:dyDescent="0.25">
      <c r="A294" s="77" t="s">
        <v>140</v>
      </c>
      <c r="B294" s="85">
        <f>G67+(E270-D131)</f>
        <v>0</v>
      </c>
      <c r="C294" s="78">
        <v>12</v>
      </c>
      <c r="D294" s="91">
        <f>B294/C294</f>
        <v>0</v>
      </c>
    </row>
    <row r="295" spans="1:9" ht="24" hidden="1" customHeight="1" thickBot="1" x14ac:dyDescent="0.3">
      <c r="A295" s="76" t="s">
        <v>143</v>
      </c>
      <c r="B295" s="87">
        <f>G68+(E271-D132)</f>
        <v>0</v>
      </c>
      <c r="C295" s="81">
        <f>C294</f>
        <v>12</v>
      </c>
      <c r="D295" s="93">
        <f t="shared" ref="D295:D299" si="51">B295/C295</f>
        <v>0</v>
      </c>
    </row>
    <row r="296" spans="1:9" ht="24" customHeight="1" thickBot="1" x14ac:dyDescent="0.3">
      <c r="A296" s="176" t="s">
        <v>144</v>
      </c>
      <c r="B296" s="181">
        <f>D69+(E272-D133)</f>
        <v>2370.2460000000001</v>
      </c>
      <c r="C296" s="195">
        <f>C295</f>
        <v>12</v>
      </c>
      <c r="D296" s="177">
        <f>B296/C296</f>
        <v>197.5205</v>
      </c>
    </row>
    <row r="297" spans="1:9" ht="24" hidden="1" customHeight="1" x14ac:dyDescent="0.25">
      <c r="A297" s="77" t="s">
        <v>141</v>
      </c>
      <c r="B297" s="85">
        <f>G70+(E273-D134)</f>
        <v>0</v>
      </c>
      <c r="C297" s="78">
        <f>C296</f>
        <v>12</v>
      </c>
      <c r="D297" s="91">
        <f t="shared" si="51"/>
        <v>0</v>
      </c>
    </row>
    <row r="298" spans="1:9" ht="24" hidden="1" customHeight="1" x14ac:dyDescent="0.25">
      <c r="A298" s="79" t="s">
        <v>142</v>
      </c>
      <c r="B298" s="86">
        <f>G71+(E274-D135)</f>
        <v>0</v>
      </c>
      <c r="C298" s="80">
        <f>C297</f>
        <v>12</v>
      </c>
      <c r="D298" s="92">
        <f t="shared" si="51"/>
        <v>0</v>
      </c>
    </row>
    <row r="299" spans="1:9" ht="33" hidden="1" customHeight="1" thickBot="1" x14ac:dyDescent="0.3">
      <c r="A299" s="76" t="s">
        <v>145</v>
      </c>
      <c r="B299" s="87">
        <f>G72+(E275-D136)</f>
        <v>0</v>
      </c>
      <c r="C299" s="81">
        <f>C298</f>
        <v>12</v>
      </c>
      <c r="D299" s="93">
        <f t="shared" si="51"/>
        <v>0</v>
      </c>
    </row>
    <row r="300" spans="1:9" ht="16.5" thickBot="1" x14ac:dyDescent="0.3"/>
    <row r="301" spans="1:9" ht="25.5" customHeight="1" thickBot="1" x14ac:dyDescent="0.3">
      <c r="A301" s="297" t="s">
        <v>62</v>
      </c>
      <c r="B301" s="299"/>
      <c r="C301" s="299"/>
      <c r="D301" s="298"/>
      <c r="E301" s="32"/>
    </row>
    <row r="302" spans="1:9" ht="28.5" customHeight="1" thickBot="1" x14ac:dyDescent="0.3">
      <c r="A302" s="16" t="s">
        <v>3</v>
      </c>
      <c r="B302" s="17" t="s">
        <v>1</v>
      </c>
      <c r="C302" s="31" t="s">
        <v>63</v>
      </c>
      <c r="D302" s="18" t="s">
        <v>4</v>
      </c>
    </row>
    <row r="303" spans="1:9" ht="24" hidden="1" customHeight="1" x14ac:dyDescent="0.25">
      <c r="A303" s="77" t="s">
        <v>140</v>
      </c>
      <c r="B303" s="85">
        <f t="shared" ref="B303:B308" si="52">D140</f>
        <v>0</v>
      </c>
      <c r="C303" s="82">
        <v>0.5</v>
      </c>
      <c r="D303" s="91">
        <f>B303*C303</f>
        <v>0</v>
      </c>
    </row>
    <row r="304" spans="1:9" ht="24" hidden="1" customHeight="1" thickBot="1" x14ac:dyDescent="0.3">
      <c r="A304" s="76" t="s">
        <v>143</v>
      </c>
      <c r="B304" s="87">
        <f t="shared" si="52"/>
        <v>0</v>
      </c>
      <c r="C304" s="84">
        <v>0.5</v>
      </c>
      <c r="D304" s="93">
        <f t="shared" ref="D304:D308" si="53">B304*C304</f>
        <v>0</v>
      </c>
    </row>
    <row r="305" spans="1:9" ht="24" customHeight="1" thickBot="1" x14ac:dyDescent="0.3">
      <c r="A305" s="176" t="s">
        <v>144</v>
      </c>
      <c r="B305" s="181">
        <f t="shared" si="52"/>
        <v>175.57377777777779</v>
      </c>
      <c r="C305" s="187">
        <v>0.5</v>
      </c>
      <c r="D305" s="177">
        <f t="shared" si="53"/>
        <v>87.786888888888896</v>
      </c>
    </row>
    <row r="306" spans="1:9" ht="24" hidden="1" customHeight="1" x14ac:dyDescent="0.25">
      <c r="A306" s="77" t="s">
        <v>141</v>
      </c>
      <c r="B306" s="85">
        <f t="shared" si="52"/>
        <v>0</v>
      </c>
      <c r="C306" s="82">
        <v>0.5</v>
      </c>
      <c r="D306" s="91">
        <f t="shared" si="53"/>
        <v>0</v>
      </c>
    </row>
    <row r="307" spans="1:9" ht="24" hidden="1" customHeight="1" x14ac:dyDescent="0.25">
      <c r="A307" s="79" t="s">
        <v>142</v>
      </c>
      <c r="B307" s="86">
        <f t="shared" si="52"/>
        <v>0</v>
      </c>
      <c r="C307" s="83">
        <v>0.5</v>
      </c>
      <c r="D307" s="92">
        <f t="shared" si="53"/>
        <v>0</v>
      </c>
    </row>
    <row r="308" spans="1:9" ht="24" hidden="1" customHeight="1" thickBot="1" x14ac:dyDescent="0.3">
      <c r="A308" s="76" t="s">
        <v>145</v>
      </c>
      <c r="B308" s="87">
        <f t="shared" si="52"/>
        <v>0</v>
      </c>
      <c r="C308" s="84">
        <v>0.5</v>
      </c>
      <c r="D308" s="93">
        <f t="shared" si="53"/>
        <v>0</v>
      </c>
    </row>
    <row r="309" spans="1:9" ht="24" customHeight="1" thickBot="1" x14ac:dyDescent="0.3"/>
    <row r="310" spans="1:9" ht="24" customHeight="1" thickBot="1" x14ac:dyDescent="0.3">
      <c r="A310" s="317" t="s">
        <v>64</v>
      </c>
      <c r="B310" s="315"/>
      <c r="C310" s="315"/>
      <c r="D310" s="316"/>
    </row>
    <row r="311" spans="1:9" ht="24" customHeight="1" thickBot="1" x14ac:dyDescent="0.3">
      <c r="A311" s="16" t="s">
        <v>3</v>
      </c>
      <c r="B311" s="17" t="s">
        <v>1</v>
      </c>
      <c r="C311" s="17" t="s">
        <v>2</v>
      </c>
      <c r="D311" s="18" t="s">
        <v>4</v>
      </c>
    </row>
    <row r="312" spans="1:9" ht="24" hidden="1" customHeight="1" x14ac:dyDescent="0.25">
      <c r="A312" s="77" t="s">
        <v>140</v>
      </c>
      <c r="B312" s="85">
        <f>D294+D303</f>
        <v>0</v>
      </c>
      <c r="C312" s="96">
        <f>$B$283</f>
        <v>0</v>
      </c>
      <c r="D312" s="91">
        <f>B312*C312</f>
        <v>0</v>
      </c>
    </row>
    <row r="313" spans="1:9" ht="24" hidden="1" customHeight="1" thickBot="1" x14ac:dyDescent="0.3">
      <c r="A313" s="76" t="s">
        <v>143</v>
      </c>
      <c r="B313" s="87">
        <f t="shared" ref="B313:B317" si="54">D295+D304</f>
        <v>0</v>
      </c>
      <c r="C313" s="95">
        <f t="shared" ref="C313:C317" si="55">$B$283</f>
        <v>0</v>
      </c>
      <c r="D313" s="93">
        <f t="shared" ref="D313:D317" si="56">B313*C313</f>
        <v>0</v>
      </c>
    </row>
    <row r="314" spans="1:9" ht="24" customHeight="1" thickBot="1" x14ac:dyDescent="0.3">
      <c r="A314" s="176" t="s">
        <v>144</v>
      </c>
      <c r="B314" s="181">
        <f>D296+D305</f>
        <v>285.30738888888891</v>
      </c>
      <c r="C314" s="197">
        <f t="shared" si="55"/>
        <v>0</v>
      </c>
      <c r="D314" s="177">
        <f t="shared" si="56"/>
        <v>0</v>
      </c>
    </row>
    <row r="315" spans="1:9" ht="24" hidden="1" customHeight="1" x14ac:dyDescent="0.25">
      <c r="A315" s="77" t="s">
        <v>141</v>
      </c>
      <c r="B315" s="85">
        <f t="shared" si="54"/>
        <v>0</v>
      </c>
      <c r="C315" s="96">
        <f t="shared" si="55"/>
        <v>0</v>
      </c>
      <c r="D315" s="91">
        <f t="shared" si="56"/>
        <v>0</v>
      </c>
    </row>
    <row r="316" spans="1:9" ht="24" hidden="1" customHeight="1" x14ac:dyDescent="0.25">
      <c r="A316" s="79" t="s">
        <v>142</v>
      </c>
      <c r="B316" s="86">
        <f t="shared" si="54"/>
        <v>0</v>
      </c>
      <c r="C316" s="94">
        <f t="shared" si="55"/>
        <v>0</v>
      </c>
      <c r="D316" s="92">
        <f t="shared" si="56"/>
        <v>0</v>
      </c>
    </row>
    <row r="317" spans="1:9" ht="24" hidden="1" customHeight="1" thickBot="1" x14ac:dyDescent="0.3">
      <c r="A317" s="76" t="s">
        <v>145</v>
      </c>
      <c r="B317" s="87">
        <f t="shared" si="54"/>
        <v>0</v>
      </c>
      <c r="C317" s="95">
        <f t="shared" si="55"/>
        <v>0</v>
      </c>
      <c r="D317" s="93">
        <f t="shared" si="56"/>
        <v>0</v>
      </c>
      <c r="H317" s="108"/>
    </row>
    <row r="319" spans="1:9" ht="24" customHeight="1" x14ac:dyDescent="0.25">
      <c r="A319" s="318" t="s">
        <v>65</v>
      </c>
      <c r="B319" s="319"/>
      <c r="C319" s="319"/>
      <c r="D319" s="319"/>
      <c r="E319" s="319"/>
      <c r="F319" s="319"/>
      <c r="G319" s="319"/>
      <c r="H319" s="319"/>
      <c r="I319" s="319"/>
    </row>
    <row r="320" spans="1:9" ht="101.25" customHeight="1" x14ac:dyDescent="0.25">
      <c r="A320" s="295" t="s">
        <v>181</v>
      </c>
      <c r="B320" s="295"/>
      <c r="C320" s="295"/>
      <c r="D320" s="295"/>
      <c r="E320" s="295"/>
      <c r="F320" s="295"/>
      <c r="G320" s="295"/>
      <c r="H320" s="295"/>
    </row>
    <row r="321" spans="1:4" ht="16.5" thickBot="1" x14ac:dyDescent="0.3"/>
    <row r="322" spans="1:4" ht="24" customHeight="1" thickBot="1" x14ac:dyDescent="0.3">
      <c r="A322" s="317" t="s">
        <v>66</v>
      </c>
      <c r="B322" s="315"/>
      <c r="C322" s="315"/>
      <c r="D322" s="316"/>
    </row>
    <row r="323" spans="1:4" ht="33" customHeight="1" thickBot="1" x14ac:dyDescent="0.3">
      <c r="A323" s="16" t="s">
        <v>3</v>
      </c>
      <c r="B323" s="17" t="s">
        <v>1</v>
      </c>
      <c r="C323" s="104" t="s">
        <v>131</v>
      </c>
      <c r="D323" s="18" t="s">
        <v>4</v>
      </c>
    </row>
    <row r="324" spans="1:4" ht="24" hidden="1" customHeight="1" x14ac:dyDescent="0.25">
      <c r="A324" s="77" t="s">
        <v>140</v>
      </c>
      <c r="B324" s="85">
        <f>G67+E270</f>
        <v>0</v>
      </c>
      <c r="C324" s="78">
        <v>12</v>
      </c>
      <c r="D324" s="91">
        <f>B324/C324</f>
        <v>0</v>
      </c>
    </row>
    <row r="325" spans="1:4" ht="24" hidden="1" customHeight="1" thickBot="1" x14ac:dyDescent="0.3">
      <c r="A325" s="76" t="s">
        <v>143</v>
      </c>
      <c r="B325" s="87">
        <f>G68+E271</f>
        <v>0</v>
      </c>
      <c r="C325" s="81">
        <v>12</v>
      </c>
      <c r="D325" s="93">
        <f t="shared" ref="D325:D329" si="57">B325/C325</f>
        <v>0</v>
      </c>
    </row>
    <row r="326" spans="1:4" ht="24" customHeight="1" thickBot="1" x14ac:dyDescent="0.3">
      <c r="A326" s="176" t="s">
        <v>144</v>
      </c>
      <c r="B326" s="181">
        <f>D69+E272</f>
        <v>2936.4714333333336</v>
      </c>
      <c r="C326" s="195">
        <v>12</v>
      </c>
      <c r="D326" s="177">
        <f t="shared" si="57"/>
        <v>244.70595277777781</v>
      </c>
    </row>
    <row r="327" spans="1:4" ht="24" hidden="1" customHeight="1" x14ac:dyDescent="0.25">
      <c r="A327" s="77" t="s">
        <v>141</v>
      </c>
      <c r="B327" s="85">
        <f>G70+E273</f>
        <v>0</v>
      </c>
      <c r="C327" s="78">
        <v>12</v>
      </c>
      <c r="D327" s="91">
        <f t="shared" si="57"/>
        <v>0</v>
      </c>
    </row>
    <row r="328" spans="1:4" ht="24" hidden="1" customHeight="1" x14ac:dyDescent="0.25">
      <c r="A328" s="79" t="s">
        <v>142</v>
      </c>
      <c r="B328" s="86">
        <f>G71+E274</f>
        <v>0</v>
      </c>
      <c r="C328" s="80">
        <v>12</v>
      </c>
      <c r="D328" s="92">
        <f t="shared" si="57"/>
        <v>0</v>
      </c>
    </row>
    <row r="329" spans="1:4" ht="36.75" hidden="1" customHeight="1" thickBot="1" x14ac:dyDescent="0.3">
      <c r="A329" s="76" t="s">
        <v>145</v>
      </c>
      <c r="B329" s="87">
        <f>G72+E275</f>
        <v>0</v>
      </c>
      <c r="C329" s="81">
        <v>12</v>
      </c>
      <c r="D329" s="93">
        <f t="shared" si="57"/>
        <v>0</v>
      </c>
    </row>
    <row r="330" spans="1:4" ht="16.5" thickBot="1" x14ac:dyDescent="0.3"/>
    <row r="331" spans="1:4" ht="31.5" customHeight="1" thickBot="1" x14ac:dyDescent="0.3">
      <c r="A331" s="297" t="s">
        <v>67</v>
      </c>
      <c r="B331" s="299"/>
      <c r="C331" s="299"/>
      <c r="D331" s="298"/>
    </row>
    <row r="332" spans="1:4" ht="34.5" customHeight="1" thickBot="1" x14ac:dyDescent="0.3">
      <c r="A332" s="16" t="s">
        <v>3</v>
      </c>
      <c r="B332" s="17" t="s">
        <v>1</v>
      </c>
      <c r="C332" s="31" t="s">
        <v>63</v>
      </c>
      <c r="D332" s="18" t="s">
        <v>4</v>
      </c>
    </row>
    <row r="333" spans="1:4" ht="24" hidden="1" customHeight="1" x14ac:dyDescent="0.25">
      <c r="A333" s="77" t="s">
        <v>140</v>
      </c>
      <c r="B333" s="85">
        <f t="shared" ref="B333:B338" si="58">D140</f>
        <v>0</v>
      </c>
      <c r="C333" s="82">
        <v>0.5</v>
      </c>
      <c r="D333" s="91">
        <f>B333*C333</f>
        <v>0</v>
      </c>
    </row>
    <row r="334" spans="1:4" ht="24" hidden="1" customHeight="1" thickBot="1" x14ac:dyDescent="0.3">
      <c r="A334" s="76" t="s">
        <v>143</v>
      </c>
      <c r="B334" s="87">
        <f t="shared" si="58"/>
        <v>0</v>
      </c>
      <c r="C334" s="84">
        <v>0.5</v>
      </c>
      <c r="D334" s="93">
        <f t="shared" ref="D334:D338" si="59">B334*C334</f>
        <v>0</v>
      </c>
    </row>
    <row r="335" spans="1:4" ht="24" customHeight="1" thickBot="1" x14ac:dyDescent="0.3">
      <c r="A335" s="176" t="s">
        <v>144</v>
      </c>
      <c r="B335" s="181">
        <f t="shared" si="58"/>
        <v>175.57377777777779</v>
      </c>
      <c r="C335" s="187">
        <v>0.5</v>
      </c>
      <c r="D335" s="177">
        <f t="shared" si="59"/>
        <v>87.786888888888896</v>
      </c>
    </row>
    <row r="336" spans="1:4" ht="24" hidden="1" customHeight="1" x14ac:dyDescent="0.25">
      <c r="A336" s="77" t="s">
        <v>141</v>
      </c>
      <c r="B336" s="85">
        <f t="shared" si="58"/>
        <v>0</v>
      </c>
      <c r="C336" s="82">
        <v>0.5</v>
      </c>
      <c r="D336" s="91">
        <f t="shared" si="59"/>
        <v>0</v>
      </c>
    </row>
    <row r="337" spans="1:9" ht="24" hidden="1" customHeight="1" x14ac:dyDescent="0.25">
      <c r="A337" s="79" t="s">
        <v>142</v>
      </c>
      <c r="B337" s="86">
        <f t="shared" si="58"/>
        <v>0</v>
      </c>
      <c r="C337" s="83">
        <v>0.5</v>
      </c>
      <c r="D337" s="92">
        <f t="shared" si="59"/>
        <v>0</v>
      </c>
    </row>
    <row r="338" spans="1:9" ht="24" hidden="1" customHeight="1" thickBot="1" x14ac:dyDescent="0.3">
      <c r="A338" s="76" t="s">
        <v>145</v>
      </c>
      <c r="B338" s="87">
        <f t="shared" si="58"/>
        <v>0</v>
      </c>
      <c r="C338" s="84">
        <v>0.5</v>
      </c>
      <c r="D338" s="93">
        <f t="shared" si="59"/>
        <v>0</v>
      </c>
    </row>
    <row r="339" spans="1:9" ht="24" customHeight="1" thickBot="1" x14ac:dyDescent="0.3"/>
    <row r="340" spans="1:9" ht="24" customHeight="1" thickBot="1" x14ac:dyDescent="0.3">
      <c r="A340" s="317" t="s">
        <v>76</v>
      </c>
      <c r="B340" s="315"/>
      <c r="C340" s="315"/>
      <c r="D340" s="316"/>
    </row>
    <row r="341" spans="1:9" ht="24" customHeight="1" thickBot="1" x14ac:dyDescent="0.3">
      <c r="A341" s="16" t="s">
        <v>3</v>
      </c>
      <c r="B341" s="17" t="s">
        <v>1</v>
      </c>
      <c r="C341" s="17" t="s">
        <v>2</v>
      </c>
      <c r="D341" s="18" t="s">
        <v>4</v>
      </c>
    </row>
    <row r="342" spans="1:9" ht="24" hidden="1" customHeight="1" x14ac:dyDescent="0.25">
      <c r="A342" s="77" t="s">
        <v>140</v>
      </c>
      <c r="B342" s="85">
        <f>D324+D333</f>
        <v>0</v>
      </c>
      <c r="C342" s="96">
        <f>$B$284</f>
        <v>0</v>
      </c>
      <c r="D342" s="91">
        <f>B342*C342</f>
        <v>0</v>
      </c>
    </row>
    <row r="343" spans="1:9" ht="24" hidden="1" customHeight="1" thickBot="1" x14ac:dyDescent="0.3">
      <c r="A343" s="76" t="s">
        <v>143</v>
      </c>
      <c r="B343" s="87">
        <f t="shared" ref="B343:B347" si="60">D325+D334</f>
        <v>0</v>
      </c>
      <c r="C343" s="95">
        <f t="shared" ref="C343:C347" si="61">$B$284</f>
        <v>0</v>
      </c>
      <c r="D343" s="93">
        <f t="shared" ref="D343:D347" si="62">B343*C343</f>
        <v>0</v>
      </c>
    </row>
    <row r="344" spans="1:9" ht="24" customHeight="1" thickBot="1" x14ac:dyDescent="0.3">
      <c r="A344" s="176" t="s">
        <v>144</v>
      </c>
      <c r="B344" s="181">
        <f t="shared" si="60"/>
        <v>332.49284166666672</v>
      </c>
      <c r="C344" s="197">
        <f t="shared" si="61"/>
        <v>0</v>
      </c>
      <c r="D344" s="177">
        <f t="shared" si="62"/>
        <v>0</v>
      </c>
    </row>
    <row r="345" spans="1:9" ht="24" hidden="1" customHeight="1" x14ac:dyDescent="0.25">
      <c r="A345" s="77" t="s">
        <v>141</v>
      </c>
      <c r="B345" s="85">
        <f t="shared" si="60"/>
        <v>0</v>
      </c>
      <c r="C345" s="96">
        <f t="shared" si="61"/>
        <v>0</v>
      </c>
      <c r="D345" s="91">
        <f t="shared" si="62"/>
        <v>0</v>
      </c>
    </row>
    <row r="346" spans="1:9" ht="24" hidden="1" customHeight="1" x14ac:dyDescent="0.25">
      <c r="A346" s="79" t="s">
        <v>142</v>
      </c>
      <c r="B346" s="86">
        <f t="shared" si="60"/>
        <v>0</v>
      </c>
      <c r="C346" s="94">
        <f t="shared" si="61"/>
        <v>0</v>
      </c>
      <c r="D346" s="92">
        <f t="shared" si="62"/>
        <v>0</v>
      </c>
    </row>
    <row r="347" spans="1:9" ht="24" hidden="1" customHeight="1" thickBot="1" x14ac:dyDescent="0.3">
      <c r="A347" s="76" t="s">
        <v>145</v>
      </c>
      <c r="B347" s="87">
        <f t="shared" si="60"/>
        <v>0</v>
      </c>
      <c r="C347" s="95">
        <f t="shared" si="61"/>
        <v>0</v>
      </c>
      <c r="D347" s="93">
        <f t="shared" si="62"/>
        <v>0</v>
      </c>
      <c r="H347" s="108"/>
    </row>
    <row r="349" spans="1:9" ht="24" customHeight="1" x14ac:dyDescent="0.25">
      <c r="A349" s="318" t="s">
        <v>68</v>
      </c>
      <c r="B349" s="319"/>
      <c r="C349" s="319"/>
      <c r="D349" s="319"/>
      <c r="E349" s="319"/>
      <c r="F349" s="319"/>
      <c r="G349" s="319"/>
      <c r="H349" s="319"/>
      <c r="I349" s="319"/>
    </row>
    <row r="350" spans="1:9" ht="75" customHeight="1" x14ac:dyDescent="0.25">
      <c r="A350" s="320" t="s">
        <v>182</v>
      </c>
      <c r="B350" s="320"/>
      <c r="C350" s="320"/>
      <c r="D350" s="320"/>
      <c r="E350" s="320"/>
      <c r="F350" s="320"/>
      <c r="G350" s="320"/>
      <c r="H350" s="320"/>
    </row>
    <row r="351" spans="1:9" ht="20.25" customHeight="1" thickBot="1" x14ac:dyDescent="0.3"/>
    <row r="352" spans="1:9" ht="24" customHeight="1" thickBot="1" x14ac:dyDescent="0.3">
      <c r="A352" s="292" t="s">
        <v>71</v>
      </c>
      <c r="B352" s="293"/>
      <c r="C352" s="293"/>
      <c r="D352" s="293"/>
      <c r="E352" s="294"/>
    </row>
    <row r="353" spans="1:8" ht="46.5" customHeight="1" thickBot="1" x14ac:dyDescent="0.3">
      <c r="A353" s="16" t="s">
        <v>3</v>
      </c>
      <c r="B353" s="104" t="s">
        <v>130</v>
      </c>
      <c r="C353" s="104" t="s">
        <v>70</v>
      </c>
      <c r="D353" s="104" t="s">
        <v>69</v>
      </c>
      <c r="E353" s="18" t="s">
        <v>4</v>
      </c>
    </row>
    <row r="354" spans="1:8" ht="24" hidden="1" customHeight="1" x14ac:dyDescent="0.25">
      <c r="A354" s="77" t="s">
        <v>140</v>
      </c>
      <c r="B354" s="38">
        <f t="shared" ref="B354:B359" si="63">-D80</f>
        <v>0</v>
      </c>
      <c r="C354" s="38">
        <f t="shared" ref="C354:C359" si="64">-D89</f>
        <v>0</v>
      </c>
      <c r="D354" s="38">
        <f t="shared" ref="D354:D359" si="65">-E98</f>
        <v>0</v>
      </c>
      <c r="E354" s="39">
        <f t="shared" ref="E354:E359" si="66">SUM(B354:D354)</f>
        <v>0</v>
      </c>
    </row>
    <row r="355" spans="1:8" ht="24" hidden="1" customHeight="1" thickBot="1" x14ac:dyDescent="0.3">
      <c r="A355" s="76" t="s">
        <v>143</v>
      </c>
      <c r="B355" s="36">
        <f t="shared" si="63"/>
        <v>0</v>
      </c>
      <c r="C355" s="36">
        <f t="shared" si="64"/>
        <v>0</v>
      </c>
      <c r="D355" s="36">
        <f t="shared" si="65"/>
        <v>0</v>
      </c>
      <c r="E355" s="37">
        <f t="shared" si="66"/>
        <v>0</v>
      </c>
    </row>
    <row r="356" spans="1:8" ht="24" customHeight="1" thickBot="1" x14ac:dyDescent="0.3">
      <c r="A356" s="176" t="s">
        <v>144</v>
      </c>
      <c r="B356" s="203">
        <f>-D82</f>
        <v>-153.11666666666667</v>
      </c>
      <c r="C356" s="203">
        <f>-D91</f>
        <v>-153.11666666666667</v>
      </c>
      <c r="D356" s="203">
        <f>-E100</f>
        <v>-51.038888888888891</v>
      </c>
      <c r="E356" s="204">
        <f>SUM(B356:D356)</f>
        <v>-357.27222222222224</v>
      </c>
    </row>
    <row r="357" spans="1:8" ht="24" hidden="1" customHeight="1" x14ac:dyDescent="0.25">
      <c r="A357" s="77" t="s">
        <v>141</v>
      </c>
      <c r="B357" s="38">
        <f t="shared" si="63"/>
        <v>0</v>
      </c>
      <c r="C357" s="38">
        <f t="shared" si="64"/>
        <v>0</v>
      </c>
      <c r="D357" s="38">
        <f t="shared" si="65"/>
        <v>0</v>
      </c>
      <c r="E357" s="39">
        <f t="shared" si="66"/>
        <v>0</v>
      </c>
    </row>
    <row r="358" spans="1:8" ht="24" hidden="1" customHeight="1" x14ac:dyDescent="0.25">
      <c r="A358" s="79" t="s">
        <v>142</v>
      </c>
      <c r="B358" s="34">
        <f t="shared" si="63"/>
        <v>0</v>
      </c>
      <c r="C358" s="34">
        <f t="shared" si="64"/>
        <v>0</v>
      </c>
      <c r="D358" s="34">
        <f t="shared" si="65"/>
        <v>0</v>
      </c>
      <c r="E358" s="35">
        <f t="shared" si="66"/>
        <v>0</v>
      </c>
    </row>
    <row r="359" spans="1:8" ht="24" hidden="1" customHeight="1" thickBot="1" x14ac:dyDescent="0.3">
      <c r="A359" s="76" t="s">
        <v>145</v>
      </c>
      <c r="B359" s="36">
        <f t="shared" si="63"/>
        <v>0</v>
      </c>
      <c r="C359" s="36">
        <f t="shared" si="64"/>
        <v>0</v>
      </c>
      <c r="D359" s="36">
        <f t="shared" si="65"/>
        <v>0</v>
      </c>
      <c r="E359" s="37">
        <f t="shared" si="66"/>
        <v>0</v>
      </c>
    </row>
    <row r="360" spans="1:8" ht="24" customHeight="1" thickBot="1" x14ac:dyDescent="0.3"/>
    <row r="361" spans="1:8" ht="24" customHeight="1" thickBot="1" x14ac:dyDescent="0.3">
      <c r="A361" s="317" t="s">
        <v>72</v>
      </c>
      <c r="B361" s="315"/>
      <c r="C361" s="315"/>
      <c r="D361" s="316"/>
    </row>
    <row r="362" spans="1:8" ht="24" customHeight="1" x14ac:dyDescent="0.25">
      <c r="A362" s="16" t="s">
        <v>3</v>
      </c>
      <c r="B362" s="17" t="s">
        <v>8</v>
      </c>
      <c r="C362" s="17" t="s">
        <v>2</v>
      </c>
      <c r="D362" s="18" t="s">
        <v>4</v>
      </c>
    </row>
    <row r="363" spans="1:8" ht="24" hidden="1" customHeight="1" x14ac:dyDescent="0.25">
      <c r="A363" s="77" t="s">
        <v>140</v>
      </c>
      <c r="B363" s="38">
        <f t="shared" ref="B363:B368" si="67">E354</f>
        <v>0</v>
      </c>
      <c r="C363" s="96">
        <f>$B$285</f>
        <v>0</v>
      </c>
      <c r="D363" s="39">
        <f>B363*C363</f>
        <v>0</v>
      </c>
    </row>
    <row r="364" spans="1:8" ht="24" hidden="1" customHeight="1" thickBot="1" x14ac:dyDescent="0.3">
      <c r="A364" s="76" t="s">
        <v>143</v>
      </c>
      <c r="B364" s="36">
        <f t="shared" si="67"/>
        <v>0</v>
      </c>
      <c r="C364" s="95">
        <f t="shared" ref="C364:C368" si="68">$B$285</f>
        <v>0</v>
      </c>
      <c r="D364" s="37">
        <f t="shared" ref="D364:D368" si="69">B364*C364</f>
        <v>0</v>
      </c>
    </row>
    <row r="365" spans="1:8" ht="24" customHeight="1" thickBot="1" x14ac:dyDescent="0.3">
      <c r="A365" s="174" t="s">
        <v>144</v>
      </c>
      <c r="B365" s="193">
        <f>E356</f>
        <v>-357.27222222222224</v>
      </c>
      <c r="C365" s="190">
        <f>$B$285</f>
        <v>0</v>
      </c>
      <c r="D365" s="194">
        <f>B365*C365</f>
        <v>0</v>
      </c>
    </row>
    <row r="366" spans="1:8" ht="24" hidden="1" customHeight="1" x14ac:dyDescent="0.25">
      <c r="A366" s="77" t="s">
        <v>141</v>
      </c>
      <c r="B366" s="38">
        <f t="shared" si="67"/>
        <v>0</v>
      </c>
      <c r="C366" s="96">
        <f t="shared" si="68"/>
        <v>0</v>
      </c>
      <c r="D366" s="39">
        <f t="shared" si="69"/>
        <v>0</v>
      </c>
    </row>
    <row r="367" spans="1:8" ht="24" hidden="1" customHeight="1" x14ac:dyDescent="0.25">
      <c r="A367" s="79" t="s">
        <v>142</v>
      </c>
      <c r="B367" s="34">
        <f t="shared" si="67"/>
        <v>0</v>
      </c>
      <c r="C367" s="94">
        <f t="shared" si="68"/>
        <v>0</v>
      </c>
      <c r="D367" s="35">
        <f t="shared" si="69"/>
        <v>0</v>
      </c>
    </row>
    <row r="368" spans="1:8" ht="24" hidden="1" customHeight="1" thickBot="1" x14ac:dyDescent="0.3">
      <c r="A368" s="76" t="s">
        <v>145</v>
      </c>
      <c r="B368" s="36">
        <f t="shared" si="67"/>
        <v>0</v>
      </c>
      <c r="C368" s="95">
        <f t="shared" si="68"/>
        <v>0</v>
      </c>
      <c r="D368" s="37">
        <f t="shared" si="69"/>
        <v>0</v>
      </c>
      <c r="H368" s="108"/>
    </row>
    <row r="370" spans="1:9" ht="24" customHeight="1" x14ac:dyDescent="0.25">
      <c r="A370" s="327" t="s">
        <v>49</v>
      </c>
      <c r="B370" s="327"/>
      <c r="C370" s="327"/>
      <c r="D370" s="327"/>
      <c r="E370" s="327"/>
      <c r="F370" s="327"/>
      <c r="G370" s="327"/>
      <c r="H370" s="327"/>
      <c r="I370" s="327"/>
    </row>
    <row r="371" spans="1:9" ht="24" customHeight="1" thickBot="1" x14ac:dyDescent="0.3"/>
    <row r="372" spans="1:9" ht="24" customHeight="1" thickBot="1" x14ac:dyDescent="0.3">
      <c r="A372" s="292" t="s">
        <v>49</v>
      </c>
      <c r="B372" s="293"/>
      <c r="C372" s="293"/>
      <c r="D372" s="293"/>
      <c r="E372" s="294"/>
    </row>
    <row r="373" spans="1:9" ht="24" customHeight="1" thickBot="1" x14ac:dyDescent="0.3">
      <c r="A373" s="16" t="s">
        <v>3</v>
      </c>
      <c r="B373" s="17" t="s">
        <v>73</v>
      </c>
      <c r="C373" s="17" t="s">
        <v>74</v>
      </c>
      <c r="D373" s="17" t="s">
        <v>75</v>
      </c>
      <c r="E373" s="18" t="s">
        <v>14</v>
      </c>
    </row>
    <row r="374" spans="1:9" ht="24" hidden="1" customHeight="1" x14ac:dyDescent="0.25">
      <c r="A374" s="77" t="s">
        <v>140</v>
      </c>
      <c r="B374" s="64">
        <f t="shared" ref="B374:B379" si="70">D312</f>
        <v>0</v>
      </c>
      <c r="C374" s="64">
        <f t="shared" ref="C374:C379" si="71">D342</f>
        <v>0</v>
      </c>
      <c r="D374" s="65">
        <f>D363</f>
        <v>0</v>
      </c>
      <c r="E374" s="66">
        <f t="shared" ref="E374:E379" si="72">SUM(B374:D374)</f>
        <v>0</v>
      </c>
    </row>
    <row r="375" spans="1:9" ht="24" hidden="1" customHeight="1" thickBot="1" x14ac:dyDescent="0.3">
      <c r="A375" s="76" t="s">
        <v>143</v>
      </c>
      <c r="B375" s="70">
        <f t="shared" si="70"/>
        <v>0</v>
      </c>
      <c r="C375" s="70">
        <f t="shared" si="71"/>
        <v>0</v>
      </c>
      <c r="D375" s="71">
        <f t="shared" ref="D375:D379" si="73">D364</f>
        <v>0</v>
      </c>
      <c r="E375" s="72">
        <f t="shared" si="72"/>
        <v>0</v>
      </c>
    </row>
    <row r="376" spans="1:9" ht="24" customHeight="1" thickBot="1" x14ac:dyDescent="0.3">
      <c r="A376" s="176" t="s">
        <v>144</v>
      </c>
      <c r="B376" s="205">
        <f>D314</f>
        <v>0</v>
      </c>
      <c r="C376" s="205">
        <f>D344</f>
        <v>0</v>
      </c>
      <c r="D376" s="206">
        <f>D365</f>
        <v>0</v>
      </c>
      <c r="E376" s="207">
        <f>SUM(B376:D376)</f>
        <v>0</v>
      </c>
    </row>
    <row r="377" spans="1:9" ht="24" hidden="1" customHeight="1" x14ac:dyDescent="0.25">
      <c r="A377" s="77" t="s">
        <v>141</v>
      </c>
      <c r="B377" s="64">
        <f t="shared" si="70"/>
        <v>0</v>
      </c>
      <c r="C377" s="64">
        <f t="shared" si="71"/>
        <v>0</v>
      </c>
      <c r="D377" s="65">
        <f t="shared" si="73"/>
        <v>0</v>
      </c>
      <c r="E377" s="66">
        <f t="shared" si="72"/>
        <v>0</v>
      </c>
    </row>
    <row r="378" spans="1:9" ht="24" hidden="1" customHeight="1" x14ac:dyDescent="0.25">
      <c r="A378" s="79" t="s">
        <v>142</v>
      </c>
      <c r="B378" s="67">
        <f t="shared" si="70"/>
        <v>0</v>
      </c>
      <c r="C378" s="67">
        <f t="shared" si="71"/>
        <v>0</v>
      </c>
      <c r="D378" s="68">
        <f t="shared" si="73"/>
        <v>0</v>
      </c>
      <c r="E378" s="69">
        <f t="shared" si="72"/>
        <v>0</v>
      </c>
    </row>
    <row r="379" spans="1:9" ht="24" hidden="1" customHeight="1" thickBot="1" x14ac:dyDescent="0.3">
      <c r="A379" s="76" t="s">
        <v>145</v>
      </c>
      <c r="B379" s="70">
        <f t="shared" si="70"/>
        <v>0</v>
      </c>
      <c r="C379" s="70">
        <f t="shared" si="71"/>
        <v>0</v>
      </c>
      <c r="D379" s="71">
        <f t="shared" si="73"/>
        <v>0</v>
      </c>
      <c r="E379" s="72">
        <f t="shared" si="72"/>
        <v>0</v>
      </c>
      <c r="H379" s="108"/>
    </row>
    <row r="381" spans="1:9" ht="24" customHeight="1" x14ac:dyDescent="0.25">
      <c r="A381" s="327" t="s">
        <v>77</v>
      </c>
      <c r="B381" s="327"/>
      <c r="C381" s="327"/>
      <c r="D381" s="327"/>
      <c r="E381" s="327"/>
      <c r="F381" s="327"/>
      <c r="G381" s="327"/>
      <c r="H381" s="327"/>
      <c r="I381" s="327"/>
    </row>
    <row r="382" spans="1:9" ht="123" customHeight="1" x14ac:dyDescent="0.25">
      <c r="A382" s="295" t="s">
        <v>173</v>
      </c>
      <c r="B382" s="295"/>
      <c r="C382" s="295"/>
      <c r="D382" s="295"/>
      <c r="E382" s="295"/>
      <c r="F382" s="295"/>
      <c r="G382" s="295"/>
      <c r="H382" s="295"/>
    </row>
    <row r="383" spans="1:9" ht="24" customHeight="1" thickBot="1" x14ac:dyDescent="0.3"/>
    <row r="384" spans="1:9" ht="24" customHeight="1" thickBot="1" x14ac:dyDescent="0.3">
      <c r="A384" s="297" t="s">
        <v>189</v>
      </c>
      <c r="B384" s="299"/>
      <c r="C384" s="299"/>
      <c r="D384" s="299"/>
      <c r="E384" s="298"/>
      <c r="F384" s="232"/>
      <c r="G384" s="232"/>
    </row>
    <row r="385" spans="1:7" ht="16.5" customHeight="1" thickBot="1" x14ac:dyDescent="0.3">
      <c r="A385" s="297" t="s">
        <v>81</v>
      </c>
      <c r="B385" s="299"/>
      <c r="C385" s="299"/>
      <c r="D385" s="299"/>
      <c r="E385" s="298"/>
      <c r="F385" s="232"/>
      <c r="G385" s="232"/>
    </row>
    <row r="386" spans="1:7" ht="24" customHeight="1" thickBot="1" x14ac:dyDescent="0.3">
      <c r="A386" s="312" t="s">
        <v>3</v>
      </c>
      <c r="B386" s="312" t="s">
        <v>82</v>
      </c>
      <c r="C386" s="312" t="s">
        <v>83</v>
      </c>
      <c r="D386" s="299" t="s">
        <v>84</v>
      </c>
      <c r="E386" s="298"/>
      <c r="F386" s="220"/>
      <c r="G386" s="220"/>
    </row>
    <row r="387" spans="1:7" ht="31.5" customHeight="1" thickBot="1" x14ac:dyDescent="0.3">
      <c r="A387" s="313"/>
      <c r="B387" s="313"/>
      <c r="C387" s="313"/>
      <c r="D387" s="213" t="s">
        <v>85</v>
      </c>
      <c r="E387" s="54" t="s">
        <v>86</v>
      </c>
      <c r="F387" s="220"/>
      <c r="G387" s="220"/>
    </row>
    <row r="388" spans="1:7" ht="24" customHeight="1" x14ac:dyDescent="0.25">
      <c r="A388" s="241" t="s">
        <v>18</v>
      </c>
      <c r="B388" s="244">
        <v>1</v>
      </c>
      <c r="C388" s="241">
        <v>30</v>
      </c>
      <c r="D388" s="238">
        <f>(252/365)</f>
        <v>0.69041095890410964</v>
      </c>
      <c r="E388" s="47">
        <f>(B388*C388)*D388*0.36</f>
        <v>7.4564383561643837</v>
      </c>
      <c r="F388" s="236"/>
      <c r="G388" s="237"/>
    </row>
    <row r="389" spans="1:7" ht="24" customHeight="1" x14ac:dyDescent="0.25">
      <c r="A389" s="242" t="s">
        <v>87</v>
      </c>
      <c r="B389" s="245">
        <v>0.02</v>
      </c>
      <c r="C389" s="242">
        <v>1</v>
      </c>
      <c r="D389" s="239">
        <v>1</v>
      </c>
      <c r="E389" s="48">
        <f t="shared" ref="E389:E399" si="74">(B389*C389)*D389</f>
        <v>0.02</v>
      </c>
      <c r="F389" s="236"/>
      <c r="G389" s="237"/>
    </row>
    <row r="390" spans="1:7" ht="24" customHeight="1" x14ac:dyDescent="0.25">
      <c r="A390" s="242" t="s">
        <v>88</v>
      </c>
      <c r="B390" s="245">
        <v>3.0000000000000001E-3</v>
      </c>
      <c r="C390" s="242">
        <v>15</v>
      </c>
      <c r="D390" s="239">
        <f>(252/365)</f>
        <v>0.69041095890410964</v>
      </c>
      <c r="E390" s="48">
        <f t="shared" si="74"/>
        <v>3.1068493150684932E-2</v>
      </c>
      <c r="F390" s="236"/>
      <c r="G390" s="237"/>
    </row>
    <row r="391" spans="1:7" ht="24" customHeight="1" x14ac:dyDescent="0.25">
      <c r="A391" s="242" t="s">
        <v>89</v>
      </c>
      <c r="B391" s="245">
        <v>0.05</v>
      </c>
      <c r="C391" s="242">
        <v>5</v>
      </c>
      <c r="D391" s="239">
        <f>(252/365)</f>
        <v>0.69041095890410964</v>
      </c>
      <c r="E391" s="48">
        <f t="shared" si="74"/>
        <v>0.17260273972602741</v>
      </c>
      <c r="F391" s="236"/>
      <c r="G391" s="237"/>
    </row>
    <row r="392" spans="1:7" ht="24" customHeight="1" x14ac:dyDescent="0.25">
      <c r="A392" s="242" t="s">
        <v>90</v>
      </c>
      <c r="B392" s="245">
        <v>0.02</v>
      </c>
      <c r="C392" s="242">
        <v>2</v>
      </c>
      <c r="D392" s="239">
        <v>1</v>
      </c>
      <c r="E392" s="48">
        <f t="shared" si="74"/>
        <v>0.04</v>
      </c>
      <c r="F392" s="236"/>
      <c r="G392" s="237"/>
    </row>
    <row r="393" spans="1:7" ht="24" customHeight="1" x14ac:dyDescent="0.25">
      <c r="A393" s="242" t="s">
        <v>91</v>
      </c>
      <c r="B393" s="245">
        <v>8.0000000000000002E-3</v>
      </c>
      <c r="C393" s="242">
        <v>2</v>
      </c>
      <c r="D393" s="239">
        <f>(252/365)</f>
        <v>0.69041095890410964</v>
      </c>
      <c r="E393" s="48">
        <f t="shared" si="74"/>
        <v>1.1046575342465755E-2</v>
      </c>
      <c r="F393" s="236"/>
      <c r="G393" s="237"/>
    </row>
    <row r="394" spans="1:7" ht="24" customHeight="1" x14ac:dyDescent="0.25">
      <c r="A394" s="242" t="s">
        <v>92</v>
      </c>
      <c r="B394" s="245">
        <v>5.0000000000000001E-3</v>
      </c>
      <c r="C394" s="242">
        <v>3</v>
      </c>
      <c r="D394" s="239">
        <v>1</v>
      </c>
      <c r="E394" s="48">
        <f t="shared" si="74"/>
        <v>1.4999999999999999E-2</v>
      </c>
      <c r="F394" s="236"/>
      <c r="G394" s="237"/>
    </row>
    <row r="395" spans="1:7" ht="24" customHeight="1" x14ac:dyDescent="0.25">
      <c r="A395" s="242" t="s">
        <v>93</v>
      </c>
      <c r="B395" s="245">
        <v>0.01</v>
      </c>
      <c r="C395" s="242">
        <v>1</v>
      </c>
      <c r="D395" s="239">
        <v>1</v>
      </c>
      <c r="E395" s="48">
        <f t="shared" si="74"/>
        <v>0.01</v>
      </c>
      <c r="F395" s="236"/>
      <c r="G395" s="237"/>
    </row>
    <row r="396" spans="1:7" ht="24" customHeight="1" x14ac:dyDescent="0.25">
      <c r="A396" s="242" t="s">
        <v>94</v>
      </c>
      <c r="B396" s="245">
        <v>2E-3</v>
      </c>
      <c r="C396" s="242">
        <v>1</v>
      </c>
      <c r="D396" s="239">
        <v>1</v>
      </c>
      <c r="E396" s="48">
        <f t="shared" si="74"/>
        <v>2E-3</v>
      </c>
      <c r="F396" s="236"/>
      <c r="G396" s="237"/>
    </row>
    <row r="397" spans="1:7" ht="24" customHeight="1" x14ac:dyDescent="0.25">
      <c r="A397" s="242" t="s">
        <v>95</v>
      </c>
      <c r="B397" s="245">
        <v>0.02</v>
      </c>
      <c r="C397" s="242">
        <v>20</v>
      </c>
      <c r="D397" s="239">
        <f>(252/365)</f>
        <v>0.69041095890410964</v>
      </c>
      <c r="E397" s="48">
        <f t="shared" si="74"/>
        <v>0.27616438356164386</v>
      </c>
      <c r="F397" s="236"/>
      <c r="G397" s="237"/>
    </row>
    <row r="398" spans="1:7" ht="24" customHeight="1" x14ac:dyDescent="0.25">
      <c r="A398" s="242" t="s">
        <v>96</v>
      </c>
      <c r="B398" s="245">
        <v>0.01</v>
      </c>
      <c r="C398" s="242">
        <v>180</v>
      </c>
      <c r="D398" s="239">
        <f>(252/365)</f>
        <v>0.69041095890410964</v>
      </c>
      <c r="E398" s="48">
        <f t="shared" si="74"/>
        <v>1.2427397260273974</v>
      </c>
      <c r="F398" s="236"/>
      <c r="G398" s="237"/>
    </row>
    <row r="399" spans="1:7" ht="24" customHeight="1" thickBot="1" x14ac:dyDescent="0.3">
      <c r="A399" s="243" t="s">
        <v>97</v>
      </c>
      <c r="B399" s="246">
        <v>0.03</v>
      </c>
      <c r="C399" s="243">
        <v>6</v>
      </c>
      <c r="D399" s="240">
        <v>1</v>
      </c>
      <c r="E399" s="49">
        <f t="shared" si="74"/>
        <v>0.18</v>
      </c>
      <c r="F399" s="236"/>
      <c r="G399" s="237"/>
    </row>
    <row r="400" spans="1:7" ht="24" customHeight="1" thickBot="1" x14ac:dyDescent="0.3"/>
    <row r="401" spans="1:8" ht="30.75" customHeight="1" thickBot="1" x14ac:dyDescent="0.3">
      <c r="A401" s="297" t="s">
        <v>101</v>
      </c>
      <c r="B401" s="298"/>
      <c r="C401" s="232"/>
      <c r="D401" s="232"/>
    </row>
    <row r="402" spans="1:8" ht="32.25" thickBot="1" x14ac:dyDescent="0.3">
      <c r="A402" s="312" t="s">
        <v>98</v>
      </c>
      <c r="B402" s="54" t="s">
        <v>138</v>
      </c>
      <c r="C402" s="232"/>
      <c r="D402" s="232"/>
    </row>
    <row r="403" spans="1:8" ht="26.25" customHeight="1" thickBot="1" x14ac:dyDescent="0.3">
      <c r="A403" s="313"/>
      <c r="B403" s="54" t="s">
        <v>99</v>
      </c>
      <c r="C403" s="220"/>
      <c r="D403" s="220"/>
    </row>
    <row r="404" spans="1:8" ht="24" customHeight="1" x14ac:dyDescent="0.25">
      <c r="A404" s="46" t="s">
        <v>18</v>
      </c>
      <c r="B404" s="50">
        <f>E388</f>
        <v>7.4564383561643837</v>
      </c>
      <c r="C404" s="233"/>
      <c r="D404" s="233"/>
    </row>
    <row r="405" spans="1:8" ht="24" customHeight="1" x14ac:dyDescent="0.25">
      <c r="A405" s="27" t="s">
        <v>87</v>
      </c>
      <c r="B405" s="51">
        <f t="shared" ref="B405:B415" si="75">E389</f>
        <v>0.02</v>
      </c>
      <c r="C405" s="233"/>
      <c r="D405" s="233"/>
    </row>
    <row r="406" spans="1:8" ht="24" customHeight="1" x14ac:dyDescent="0.25">
      <c r="A406" s="27" t="s">
        <v>88</v>
      </c>
      <c r="B406" s="51">
        <f t="shared" si="75"/>
        <v>3.1068493150684932E-2</v>
      </c>
      <c r="C406" s="233"/>
      <c r="D406" s="233"/>
    </row>
    <row r="407" spans="1:8" ht="24" customHeight="1" x14ac:dyDescent="0.25">
      <c r="A407" s="27" t="s">
        <v>89</v>
      </c>
      <c r="B407" s="51">
        <f t="shared" si="75"/>
        <v>0.17260273972602741</v>
      </c>
      <c r="C407" s="233"/>
      <c r="D407" s="233"/>
    </row>
    <row r="408" spans="1:8" ht="24" customHeight="1" x14ac:dyDescent="0.25">
      <c r="A408" s="27" t="s">
        <v>90</v>
      </c>
      <c r="B408" s="51">
        <f t="shared" si="75"/>
        <v>0.04</v>
      </c>
      <c r="C408" s="233"/>
      <c r="D408" s="233"/>
    </row>
    <row r="409" spans="1:8" ht="24" customHeight="1" x14ac:dyDescent="0.25">
      <c r="A409" s="27" t="s">
        <v>91</v>
      </c>
      <c r="B409" s="51">
        <f t="shared" si="75"/>
        <v>1.1046575342465755E-2</v>
      </c>
      <c r="C409" s="233"/>
      <c r="D409" s="233"/>
    </row>
    <row r="410" spans="1:8" ht="24" customHeight="1" x14ac:dyDescent="0.25">
      <c r="A410" s="27" t="s">
        <v>92</v>
      </c>
      <c r="B410" s="51">
        <f t="shared" si="75"/>
        <v>1.4999999999999999E-2</v>
      </c>
      <c r="C410" s="233"/>
      <c r="D410" s="233"/>
    </row>
    <row r="411" spans="1:8" ht="24" customHeight="1" x14ac:dyDescent="0.25">
      <c r="A411" s="27" t="s">
        <v>93</v>
      </c>
      <c r="B411" s="51">
        <f t="shared" si="75"/>
        <v>0.01</v>
      </c>
      <c r="C411" s="233"/>
      <c r="D411" s="233"/>
    </row>
    <row r="412" spans="1:8" ht="24" customHeight="1" x14ac:dyDescent="0.25">
      <c r="A412" s="27" t="s">
        <v>94</v>
      </c>
      <c r="B412" s="51">
        <f t="shared" si="75"/>
        <v>2E-3</v>
      </c>
      <c r="C412" s="233"/>
      <c r="D412" s="233"/>
    </row>
    <row r="413" spans="1:8" ht="24" customHeight="1" x14ac:dyDescent="0.25">
      <c r="A413" s="27" t="s">
        <v>95</v>
      </c>
      <c r="B413" s="51">
        <f t="shared" si="75"/>
        <v>0.27616438356164386</v>
      </c>
      <c r="C413" s="233"/>
      <c r="D413" s="233"/>
    </row>
    <row r="414" spans="1:8" ht="24" customHeight="1" x14ac:dyDescent="0.25">
      <c r="A414" s="27" t="s">
        <v>96</v>
      </c>
      <c r="B414" s="51">
        <f t="shared" si="75"/>
        <v>1.2427397260273974</v>
      </c>
      <c r="C414" s="233"/>
      <c r="D414" s="233"/>
    </row>
    <row r="415" spans="1:8" ht="24" customHeight="1" thickBot="1" x14ac:dyDescent="0.3">
      <c r="A415" s="28" t="s">
        <v>97</v>
      </c>
      <c r="B415" s="52">
        <f t="shared" si="75"/>
        <v>0.18</v>
      </c>
      <c r="C415" s="233"/>
      <c r="D415" s="233"/>
    </row>
    <row r="416" spans="1:8" ht="24" customHeight="1" thickBot="1" x14ac:dyDescent="0.3">
      <c r="A416" s="54" t="s">
        <v>100</v>
      </c>
      <c r="B416" s="235">
        <f>SUM(B404:B415)</f>
        <v>9.4570602739726013</v>
      </c>
      <c r="C416" s="234"/>
      <c r="D416" s="234"/>
      <c r="H416" s="108"/>
    </row>
    <row r="418" spans="1:9" ht="24" customHeight="1" x14ac:dyDescent="0.25">
      <c r="A418" s="318" t="s">
        <v>105</v>
      </c>
      <c r="B418" s="319"/>
      <c r="C418" s="319"/>
      <c r="D418" s="319"/>
      <c r="E418" s="319"/>
      <c r="F418" s="319"/>
      <c r="G418" s="319"/>
      <c r="H418" s="319"/>
      <c r="I418" s="319"/>
    </row>
    <row r="419" spans="1:9" ht="78" customHeight="1" x14ac:dyDescent="0.25">
      <c r="A419" s="295" t="s">
        <v>183</v>
      </c>
      <c r="B419" s="295"/>
      <c r="C419" s="295"/>
      <c r="D419" s="295"/>
      <c r="E419" s="295"/>
      <c r="F419" s="295"/>
      <c r="G419" s="295"/>
      <c r="H419" s="295"/>
    </row>
    <row r="420" spans="1:9" ht="24" customHeight="1" thickBot="1" x14ac:dyDescent="0.3"/>
    <row r="421" spans="1:9" ht="24" customHeight="1" thickBot="1" x14ac:dyDescent="0.3">
      <c r="A421" s="317" t="s">
        <v>80</v>
      </c>
      <c r="B421" s="315"/>
      <c r="C421" s="315"/>
      <c r="D421" s="316"/>
    </row>
    <row r="422" spans="1:9" ht="24" customHeight="1" thickBot="1" x14ac:dyDescent="0.3">
      <c r="A422" s="16" t="s">
        <v>3</v>
      </c>
      <c r="B422" s="17" t="s">
        <v>1</v>
      </c>
      <c r="C422" s="17" t="s">
        <v>79</v>
      </c>
      <c r="D422" s="18" t="s">
        <v>78</v>
      </c>
    </row>
    <row r="423" spans="1:9" ht="24" hidden="1" customHeight="1" x14ac:dyDescent="0.25">
      <c r="A423" s="77" t="s">
        <v>140</v>
      </c>
      <c r="B423" s="85">
        <f>G67+E270+E374</f>
        <v>0</v>
      </c>
      <c r="C423" s="23">
        <v>30</v>
      </c>
      <c r="D423" s="91">
        <f>B423/C423</f>
        <v>0</v>
      </c>
    </row>
    <row r="424" spans="1:9" ht="24" hidden="1" customHeight="1" thickBot="1" x14ac:dyDescent="0.3">
      <c r="A424" s="76" t="s">
        <v>143</v>
      </c>
      <c r="B424" s="87">
        <f>G68+E271+E375</f>
        <v>0</v>
      </c>
      <c r="C424" s="25">
        <f>C423</f>
        <v>30</v>
      </c>
      <c r="D424" s="93">
        <f t="shared" ref="D424:D428" si="76">B424/C424</f>
        <v>0</v>
      </c>
    </row>
    <row r="425" spans="1:9" ht="24" customHeight="1" thickBot="1" x14ac:dyDescent="0.3">
      <c r="A425" s="176" t="s">
        <v>144</v>
      </c>
      <c r="B425" s="181">
        <f>D69+E272+E376</f>
        <v>2936.4714333333336</v>
      </c>
      <c r="C425" s="199">
        <f>C424</f>
        <v>30</v>
      </c>
      <c r="D425" s="177">
        <f t="shared" si="76"/>
        <v>97.882381111111116</v>
      </c>
    </row>
    <row r="426" spans="1:9" ht="24" hidden="1" customHeight="1" x14ac:dyDescent="0.25">
      <c r="A426" s="77" t="s">
        <v>141</v>
      </c>
      <c r="B426" s="85">
        <f>G70+E273+E377</f>
        <v>0</v>
      </c>
      <c r="C426" s="23">
        <f>C425</f>
        <v>30</v>
      </c>
      <c r="D426" s="91">
        <f t="shared" si="76"/>
        <v>0</v>
      </c>
    </row>
    <row r="427" spans="1:9" ht="24" hidden="1" customHeight="1" x14ac:dyDescent="0.25">
      <c r="A427" s="79" t="s">
        <v>142</v>
      </c>
      <c r="B427" s="86">
        <f>G71+E274+E378</f>
        <v>0</v>
      </c>
      <c r="C427" s="24">
        <f>C426</f>
        <v>30</v>
      </c>
      <c r="D427" s="92">
        <f t="shared" si="76"/>
        <v>0</v>
      </c>
    </row>
    <row r="428" spans="1:9" ht="24" hidden="1" customHeight="1" thickBot="1" x14ac:dyDescent="0.3">
      <c r="A428" s="76" t="s">
        <v>145</v>
      </c>
      <c r="B428" s="87">
        <f>G72+E275+E379</f>
        <v>0</v>
      </c>
      <c r="C428" s="25">
        <f>C427</f>
        <v>30</v>
      </c>
      <c r="D428" s="93">
        <f t="shared" si="76"/>
        <v>0</v>
      </c>
    </row>
    <row r="429" spans="1:9" ht="16.5" thickBot="1" x14ac:dyDescent="0.3"/>
    <row r="430" spans="1:9" ht="24" customHeight="1" thickBot="1" x14ac:dyDescent="0.3">
      <c r="A430" s="297" t="s">
        <v>105</v>
      </c>
      <c r="B430" s="299"/>
      <c r="C430" s="299"/>
      <c r="D430" s="299"/>
      <c r="E430" s="298"/>
    </row>
    <row r="431" spans="1:9" ht="33.75" customHeight="1" thickBot="1" x14ac:dyDescent="0.3">
      <c r="A431" s="16" t="s">
        <v>3</v>
      </c>
      <c r="B431" s="17" t="s">
        <v>78</v>
      </c>
      <c r="C431" s="19" t="s">
        <v>102</v>
      </c>
      <c r="D431" s="17" t="s">
        <v>103</v>
      </c>
      <c r="E431" s="18" t="s">
        <v>104</v>
      </c>
    </row>
    <row r="432" spans="1:9" ht="24" hidden="1" customHeight="1" x14ac:dyDescent="0.25">
      <c r="A432" s="77" t="s">
        <v>140</v>
      </c>
      <c r="B432" s="85">
        <f>D423</f>
        <v>0</v>
      </c>
      <c r="C432" s="58">
        <f>B416</f>
        <v>9.4570602739726013</v>
      </c>
      <c r="D432" s="85">
        <f>B432*C432</f>
        <v>0</v>
      </c>
      <c r="E432" s="91">
        <f t="shared" ref="E432:E437" si="77">D432/12</f>
        <v>0</v>
      </c>
    </row>
    <row r="433" spans="1:9" ht="24" hidden="1" customHeight="1" thickBot="1" x14ac:dyDescent="0.3">
      <c r="A433" s="76" t="s">
        <v>143</v>
      </c>
      <c r="B433" s="87">
        <f t="shared" ref="B433:B437" si="78">D424</f>
        <v>0</v>
      </c>
      <c r="C433" s="57">
        <f>C416</f>
        <v>0</v>
      </c>
      <c r="D433" s="87">
        <f t="shared" ref="D433:D437" si="79">B433*C433</f>
        <v>0</v>
      </c>
      <c r="E433" s="93">
        <f t="shared" si="77"/>
        <v>0</v>
      </c>
    </row>
    <row r="434" spans="1:9" ht="24" customHeight="1" thickBot="1" x14ac:dyDescent="0.3">
      <c r="A434" s="176" t="s">
        <v>144</v>
      </c>
      <c r="B434" s="181">
        <f>D425</f>
        <v>97.882381111111116</v>
      </c>
      <c r="C434" s="208">
        <f>B416</f>
        <v>9.4570602739726013</v>
      </c>
      <c r="D434" s="181">
        <f>B434*C434</f>
        <v>925.67957792773507</v>
      </c>
      <c r="E434" s="177">
        <f>D434/12</f>
        <v>77.13996482731126</v>
      </c>
    </row>
    <row r="435" spans="1:9" ht="24" hidden="1" customHeight="1" x14ac:dyDescent="0.25">
      <c r="A435" s="77" t="s">
        <v>141</v>
      </c>
      <c r="B435" s="85">
        <f t="shared" si="78"/>
        <v>0</v>
      </c>
      <c r="C435" s="58">
        <f>B416</f>
        <v>9.4570602739726013</v>
      </c>
      <c r="D435" s="85">
        <f t="shared" si="79"/>
        <v>0</v>
      </c>
      <c r="E435" s="91">
        <f t="shared" si="77"/>
        <v>0</v>
      </c>
    </row>
    <row r="436" spans="1:9" ht="24" hidden="1" customHeight="1" x14ac:dyDescent="0.25">
      <c r="A436" s="79" t="s">
        <v>142</v>
      </c>
      <c r="B436" s="86">
        <f t="shared" si="78"/>
        <v>0</v>
      </c>
      <c r="C436" s="56">
        <f>C416</f>
        <v>0</v>
      </c>
      <c r="D436" s="86">
        <f t="shared" si="79"/>
        <v>0</v>
      </c>
      <c r="E436" s="92">
        <f t="shared" si="77"/>
        <v>0</v>
      </c>
    </row>
    <row r="437" spans="1:9" ht="24" hidden="1" customHeight="1" thickBot="1" x14ac:dyDescent="0.3">
      <c r="A437" s="76" t="s">
        <v>145</v>
      </c>
      <c r="B437" s="87">
        <f t="shared" si="78"/>
        <v>0</v>
      </c>
      <c r="C437" s="57">
        <f>D416</f>
        <v>0</v>
      </c>
      <c r="D437" s="87">
        <f t="shared" si="79"/>
        <v>0</v>
      </c>
      <c r="E437" s="93">
        <f t="shared" si="77"/>
        <v>0</v>
      </c>
      <c r="H437" s="108"/>
    </row>
    <row r="439" spans="1:9" ht="24" customHeight="1" x14ac:dyDescent="0.25">
      <c r="A439" s="318" t="s">
        <v>106</v>
      </c>
      <c r="B439" s="319"/>
      <c r="C439" s="319"/>
      <c r="D439" s="319"/>
      <c r="E439" s="319"/>
      <c r="F439" s="319"/>
      <c r="G439" s="319"/>
      <c r="H439" s="319"/>
      <c r="I439" s="319"/>
    </row>
    <row r="440" spans="1:9" ht="119.25" customHeight="1" x14ac:dyDescent="0.25">
      <c r="A440" s="295" t="s">
        <v>177</v>
      </c>
      <c r="B440" s="295"/>
      <c r="C440" s="295"/>
      <c r="D440" s="295"/>
      <c r="E440" s="295"/>
      <c r="F440" s="295"/>
      <c r="G440" s="295"/>
      <c r="H440" s="295"/>
    </row>
    <row r="441" spans="1:9" ht="22.5" customHeight="1" thickBot="1" x14ac:dyDescent="0.3"/>
    <row r="442" spans="1:9" ht="22.5" customHeight="1" thickBot="1" x14ac:dyDescent="0.3">
      <c r="A442" s="317" t="s">
        <v>108</v>
      </c>
      <c r="B442" s="315"/>
      <c r="C442" s="315"/>
      <c r="D442" s="316"/>
    </row>
    <row r="443" spans="1:9" ht="22.5" customHeight="1" thickBot="1" x14ac:dyDescent="0.3">
      <c r="A443" s="209" t="s">
        <v>3</v>
      </c>
      <c r="B443" s="210" t="s">
        <v>1</v>
      </c>
      <c r="C443" s="210" t="s">
        <v>107</v>
      </c>
      <c r="D443" s="211" t="s">
        <v>4</v>
      </c>
    </row>
    <row r="444" spans="1:9" ht="22.5" hidden="1" customHeight="1" x14ac:dyDescent="0.25">
      <c r="A444" s="77" t="s">
        <v>140</v>
      </c>
      <c r="B444" s="85">
        <f>G67+E270+E374</f>
        <v>0</v>
      </c>
      <c r="C444" s="78">
        <v>220</v>
      </c>
      <c r="D444" s="91">
        <f>B444/C444</f>
        <v>0</v>
      </c>
    </row>
    <row r="445" spans="1:9" ht="24" hidden="1" customHeight="1" thickBot="1" x14ac:dyDescent="0.3">
      <c r="A445" s="76" t="s">
        <v>143</v>
      </c>
      <c r="B445" s="87">
        <f>G68+E271+E375</f>
        <v>0</v>
      </c>
      <c r="C445" s="81">
        <f>C444</f>
        <v>220</v>
      </c>
      <c r="D445" s="93">
        <f t="shared" ref="D445:D446" si="80">B445/C445</f>
        <v>0</v>
      </c>
    </row>
    <row r="446" spans="1:9" ht="24" customHeight="1" thickBot="1" x14ac:dyDescent="0.3">
      <c r="A446" s="174" t="s">
        <v>144</v>
      </c>
      <c r="B446" s="178">
        <f>D69+E272+E376</f>
        <v>2936.4714333333336</v>
      </c>
      <c r="C446" s="188">
        <f>C445</f>
        <v>220</v>
      </c>
      <c r="D446" s="175">
        <f t="shared" si="80"/>
        <v>13.347597424242425</v>
      </c>
    </row>
    <row r="447" spans="1:9" ht="16.5" thickBot="1" x14ac:dyDescent="0.3"/>
    <row r="448" spans="1:9" ht="24" customHeight="1" thickBot="1" x14ac:dyDescent="0.3">
      <c r="A448" s="329" t="s">
        <v>106</v>
      </c>
      <c r="B448" s="330"/>
      <c r="C448" s="330"/>
      <c r="D448" s="331"/>
    </row>
    <row r="449" spans="1:9" ht="30" customHeight="1" thickBot="1" x14ac:dyDescent="0.3">
      <c r="A449" s="40" t="s">
        <v>3</v>
      </c>
      <c r="B449" s="41" t="s">
        <v>109</v>
      </c>
      <c r="C449" s="55" t="s">
        <v>110</v>
      </c>
      <c r="D449" s="42" t="s">
        <v>4</v>
      </c>
    </row>
    <row r="450" spans="1:9" ht="24" hidden="1" customHeight="1" x14ac:dyDescent="0.25">
      <c r="A450" s="77" t="s">
        <v>140</v>
      </c>
      <c r="B450" s="85">
        <f>D444</f>
        <v>0</v>
      </c>
      <c r="C450" s="78">
        <v>15</v>
      </c>
      <c r="D450" s="91">
        <f>B450*C450</f>
        <v>0</v>
      </c>
    </row>
    <row r="451" spans="1:9" ht="24" hidden="1" customHeight="1" thickBot="1" x14ac:dyDescent="0.3">
      <c r="A451" s="76" t="s">
        <v>143</v>
      </c>
      <c r="B451" s="87">
        <f t="shared" ref="B451:B452" si="81">D445</f>
        <v>0</v>
      </c>
      <c r="C451" s="81">
        <v>15</v>
      </c>
      <c r="D451" s="93">
        <f t="shared" ref="D451:D452" si="82">B451*C451</f>
        <v>0</v>
      </c>
    </row>
    <row r="452" spans="1:9" ht="24" customHeight="1" thickBot="1" x14ac:dyDescent="0.3">
      <c r="A452" s="174" t="s">
        <v>144</v>
      </c>
      <c r="B452" s="178">
        <f t="shared" si="81"/>
        <v>13.347597424242425</v>
      </c>
      <c r="C452" s="188">
        <v>22</v>
      </c>
      <c r="D452" s="175">
        <f t="shared" si="82"/>
        <v>293.64714333333336</v>
      </c>
      <c r="H452" s="108"/>
    </row>
    <row r="454" spans="1:9" ht="24" customHeight="1" x14ac:dyDescent="0.25">
      <c r="A454" s="327" t="s">
        <v>77</v>
      </c>
      <c r="B454" s="327"/>
      <c r="C454" s="327"/>
      <c r="D454" s="327"/>
      <c r="E454" s="327"/>
      <c r="F454" s="327"/>
      <c r="G454" s="327"/>
      <c r="H454" s="327"/>
      <c r="I454" s="327"/>
    </row>
    <row r="455" spans="1:9" ht="24" customHeight="1" thickBot="1" x14ac:dyDescent="0.3"/>
    <row r="456" spans="1:9" ht="24" customHeight="1" thickBot="1" x14ac:dyDescent="0.3">
      <c r="A456" s="292" t="s">
        <v>77</v>
      </c>
      <c r="B456" s="293"/>
      <c r="C456" s="293"/>
      <c r="D456" s="294"/>
    </row>
    <row r="457" spans="1:9" ht="24" customHeight="1" thickBot="1" x14ac:dyDescent="0.3">
      <c r="A457" s="16" t="s">
        <v>3</v>
      </c>
      <c r="B457" s="17" t="s">
        <v>111</v>
      </c>
      <c r="C457" s="17" t="s">
        <v>112</v>
      </c>
      <c r="D457" s="18" t="s">
        <v>14</v>
      </c>
    </row>
    <row r="458" spans="1:9" ht="24" hidden="1" customHeight="1" x14ac:dyDescent="0.25">
      <c r="A458" s="77" t="s">
        <v>140</v>
      </c>
      <c r="B458" s="85">
        <f t="shared" ref="B458:B463" si="83">E432</f>
        <v>0</v>
      </c>
      <c r="C458" s="85">
        <f>D450</f>
        <v>0</v>
      </c>
      <c r="D458" s="91">
        <f>B458+C458</f>
        <v>0</v>
      </c>
    </row>
    <row r="459" spans="1:9" ht="24" hidden="1" customHeight="1" thickBot="1" x14ac:dyDescent="0.3">
      <c r="A459" s="76" t="s">
        <v>143</v>
      </c>
      <c r="B459" s="87">
        <f t="shared" si="83"/>
        <v>0</v>
      </c>
      <c r="C459" s="87">
        <f t="shared" ref="C459" si="84">D451</f>
        <v>0</v>
      </c>
      <c r="D459" s="93">
        <f t="shared" ref="D459:D463" si="85">B459+C459</f>
        <v>0</v>
      </c>
    </row>
    <row r="460" spans="1:9" ht="24" customHeight="1" thickBot="1" x14ac:dyDescent="0.3">
      <c r="A460" s="176" t="s">
        <v>144</v>
      </c>
      <c r="B460" s="181">
        <f>E434</f>
        <v>77.13996482731126</v>
      </c>
      <c r="C460" s="181">
        <f>D452</f>
        <v>293.64714333333336</v>
      </c>
      <c r="D460" s="177">
        <f>B460+C460</f>
        <v>370.78710816064461</v>
      </c>
    </row>
    <row r="461" spans="1:9" ht="24" hidden="1" customHeight="1" x14ac:dyDescent="0.25">
      <c r="A461" s="77" t="s">
        <v>141</v>
      </c>
      <c r="B461" s="85">
        <f t="shared" si="83"/>
        <v>0</v>
      </c>
      <c r="C461" s="78"/>
      <c r="D461" s="91">
        <f t="shared" si="85"/>
        <v>0</v>
      </c>
    </row>
    <row r="462" spans="1:9" ht="24" hidden="1" customHeight="1" x14ac:dyDescent="0.25">
      <c r="A462" s="79" t="s">
        <v>142</v>
      </c>
      <c r="B462" s="86">
        <f t="shared" si="83"/>
        <v>0</v>
      </c>
      <c r="C462" s="80"/>
      <c r="D462" s="92">
        <f t="shared" si="85"/>
        <v>0</v>
      </c>
    </row>
    <row r="463" spans="1:9" ht="24" hidden="1" customHeight="1" thickBot="1" x14ac:dyDescent="0.3">
      <c r="A463" s="76" t="s">
        <v>145</v>
      </c>
      <c r="B463" s="87">
        <f t="shared" si="83"/>
        <v>0</v>
      </c>
      <c r="C463" s="81"/>
      <c r="D463" s="93">
        <f t="shared" si="85"/>
        <v>0</v>
      </c>
    </row>
    <row r="465" spans="1:9" ht="24" customHeight="1" x14ac:dyDescent="0.25">
      <c r="A465" s="327" t="s">
        <v>113</v>
      </c>
      <c r="B465" s="327"/>
      <c r="C465" s="327"/>
      <c r="D465" s="327"/>
      <c r="E465" s="327"/>
      <c r="F465" s="327"/>
      <c r="G465" s="327"/>
      <c r="H465" s="327"/>
      <c r="I465" s="327"/>
    </row>
    <row r="466" spans="1:9" ht="24" customHeight="1" thickBot="1" x14ac:dyDescent="0.3">
      <c r="A466" s="109"/>
      <c r="B466" s="109"/>
      <c r="C466" s="109"/>
      <c r="E466" s="109"/>
    </row>
    <row r="467" spans="1:9" ht="24" customHeight="1" thickBot="1" x14ac:dyDescent="0.3">
      <c r="A467" s="303" t="s">
        <v>154</v>
      </c>
      <c r="B467" s="304"/>
      <c r="C467" s="304"/>
      <c r="D467" s="304"/>
      <c r="E467" s="305"/>
    </row>
    <row r="468" spans="1:9" ht="32.25" thickBot="1" x14ac:dyDescent="0.3">
      <c r="A468" s="117" t="s">
        <v>155</v>
      </c>
      <c r="B468" s="118" t="s">
        <v>186</v>
      </c>
      <c r="C468" s="282" t="s">
        <v>207</v>
      </c>
      <c r="D468" s="170" t="s">
        <v>211</v>
      </c>
      <c r="E468" s="170" t="s">
        <v>161</v>
      </c>
    </row>
    <row r="469" spans="1:9" ht="31.5" x14ac:dyDescent="0.25">
      <c r="A469" s="279" t="s">
        <v>215</v>
      </c>
      <c r="B469" s="280">
        <v>2</v>
      </c>
      <c r="C469" s="277">
        <v>6</v>
      </c>
      <c r="D469" s="286">
        <v>0</v>
      </c>
      <c r="E469" s="291">
        <f>B469*D469/C469</f>
        <v>0</v>
      </c>
      <c r="F469" s="288"/>
    </row>
    <row r="470" spans="1:9" ht="24" customHeight="1" x14ac:dyDescent="0.25">
      <c r="A470" s="278" t="s">
        <v>188</v>
      </c>
      <c r="B470" s="280">
        <v>1</v>
      </c>
      <c r="C470" s="277">
        <v>12</v>
      </c>
      <c r="D470" s="286">
        <v>0</v>
      </c>
      <c r="E470" s="284">
        <f>B470*D470/C470</f>
        <v>0</v>
      </c>
    </row>
    <row r="471" spans="1:9" ht="24" customHeight="1" thickBot="1" x14ac:dyDescent="0.3">
      <c r="A471" s="278" t="s">
        <v>210</v>
      </c>
      <c r="B471" s="280">
        <v>1</v>
      </c>
      <c r="C471" s="277">
        <v>6</v>
      </c>
      <c r="D471" s="286">
        <v>0</v>
      </c>
      <c r="E471" s="285">
        <f>B471*D471/C471</f>
        <v>0</v>
      </c>
      <c r="F471" s="288"/>
    </row>
    <row r="472" spans="1:9" ht="24" hidden="1" customHeight="1" x14ac:dyDescent="0.25">
      <c r="B472" s="119"/>
      <c r="C472" s="120"/>
      <c r="D472" s="281"/>
      <c r="E472" s="281"/>
    </row>
    <row r="473" spans="1:9" ht="24" hidden="1" customHeight="1" thickBot="1" x14ac:dyDescent="0.3">
      <c r="A473" s="122"/>
      <c r="B473" s="123"/>
      <c r="C473" s="124"/>
      <c r="D473" s="125"/>
      <c r="E473" s="125"/>
    </row>
    <row r="474" spans="1:9" ht="24" customHeight="1" thickBot="1" x14ac:dyDescent="0.3">
      <c r="A474" s="303" t="s">
        <v>156</v>
      </c>
      <c r="B474" s="304"/>
      <c r="C474" s="304"/>
      <c r="D474" s="305"/>
      <c r="E474" s="283">
        <f>SUM(E469:E473)*12</f>
        <v>0</v>
      </c>
    </row>
    <row r="475" spans="1:9" ht="24" customHeight="1" thickBot="1" x14ac:dyDescent="0.3">
      <c r="A475" s="126"/>
      <c r="B475" s="127"/>
      <c r="C475" s="127"/>
      <c r="D475" s="127"/>
      <c r="E475" s="128"/>
    </row>
    <row r="476" spans="1:9" ht="24" customHeight="1" thickBot="1" x14ac:dyDescent="0.3">
      <c r="A476" s="303" t="s">
        <v>157</v>
      </c>
      <c r="B476" s="304"/>
      <c r="C476" s="305"/>
      <c r="D476" s="129"/>
      <c r="E476" s="129"/>
    </row>
    <row r="477" spans="1:9" ht="24" customHeight="1" thickBot="1" x14ac:dyDescent="0.3">
      <c r="A477" s="130" t="s">
        <v>3</v>
      </c>
      <c r="B477" s="131" t="s">
        <v>103</v>
      </c>
      <c r="C477" s="132" t="s">
        <v>158</v>
      </c>
      <c r="D477" s="129"/>
      <c r="E477" s="129"/>
    </row>
    <row r="478" spans="1:9" ht="24" hidden="1" customHeight="1" x14ac:dyDescent="0.25">
      <c r="A478" s="77" t="s">
        <v>140</v>
      </c>
      <c r="B478" s="133"/>
      <c r="C478" s="134"/>
      <c r="D478" s="127"/>
      <c r="E478" s="135"/>
    </row>
    <row r="479" spans="1:9" ht="24" hidden="1" customHeight="1" thickBot="1" x14ac:dyDescent="0.3">
      <c r="A479" s="76" t="s">
        <v>143</v>
      </c>
      <c r="B479" s="138"/>
      <c r="C479" s="139"/>
      <c r="D479" s="127"/>
      <c r="E479" s="135"/>
    </row>
    <row r="480" spans="1:9" ht="24" customHeight="1" thickBot="1" x14ac:dyDescent="0.3">
      <c r="A480" s="176" t="s">
        <v>144</v>
      </c>
      <c r="B480" s="274">
        <f>E474</f>
        <v>0</v>
      </c>
      <c r="C480" s="287">
        <f>B480/12</f>
        <v>0</v>
      </c>
      <c r="D480" s="127"/>
      <c r="E480" s="135"/>
    </row>
    <row r="481" spans="1:6" ht="24" hidden="1" customHeight="1" x14ac:dyDescent="0.25">
      <c r="A481" s="77" t="s">
        <v>141</v>
      </c>
      <c r="B481" s="140"/>
      <c r="C481" s="141"/>
      <c r="D481" s="127"/>
      <c r="E481" s="135"/>
    </row>
    <row r="482" spans="1:6" ht="24" hidden="1" customHeight="1" x14ac:dyDescent="0.25">
      <c r="A482" s="79" t="s">
        <v>142</v>
      </c>
      <c r="B482" s="136"/>
      <c r="C482" s="137"/>
      <c r="D482" s="127"/>
      <c r="E482" s="135"/>
    </row>
    <row r="483" spans="1:6" ht="24" hidden="1" customHeight="1" thickBot="1" x14ac:dyDescent="0.3">
      <c r="A483" s="76" t="s">
        <v>145</v>
      </c>
      <c r="B483" s="138"/>
      <c r="C483" s="139"/>
      <c r="D483" s="127"/>
      <c r="E483" s="135"/>
    </row>
    <row r="484" spans="1:6" ht="24" customHeight="1" thickBot="1" x14ac:dyDescent="0.3">
      <c r="A484" s="126"/>
      <c r="B484" s="127"/>
      <c r="C484" s="127"/>
      <c r="D484" s="127"/>
      <c r="E484" s="126"/>
    </row>
    <row r="485" spans="1:6" ht="24" customHeight="1" thickBot="1" x14ac:dyDescent="0.3">
      <c r="A485" s="306" t="s">
        <v>174</v>
      </c>
      <c r="B485" s="307"/>
      <c r="C485" s="307"/>
      <c r="D485" s="307"/>
      <c r="E485" s="308"/>
      <c r="F485" s="264"/>
    </row>
    <row r="486" spans="1:6" ht="41.25" customHeight="1" thickBot="1" x14ac:dyDescent="0.3">
      <c r="A486" s="171" t="s">
        <v>159</v>
      </c>
      <c r="B486" s="172" t="s">
        <v>160</v>
      </c>
      <c r="C486" s="173" t="s">
        <v>186</v>
      </c>
      <c r="D486" s="173" t="s">
        <v>207</v>
      </c>
      <c r="E486" s="214" t="s">
        <v>161</v>
      </c>
      <c r="F486" s="219"/>
    </row>
    <row r="487" spans="1:6" ht="31.5" x14ac:dyDescent="0.25">
      <c r="A487" s="270" t="s">
        <v>209</v>
      </c>
      <c r="B487" s="271">
        <v>0</v>
      </c>
      <c r="C487" s="142">
        <v>1</v>
      </c>
      <c r="D487" s="143">
        <v>12</v>
      </c>
      <c r="E487" s="266">
        <f>B487*C487/D487</f>
        <v>0</v>
      </c>
      <c r="F487" s="221"/>
    </row>
    <row r="488" spans="1:6" ht="24" customHeight="1" thickBot="1" x14ac:dyDescent="0.3">
      <c r="A488" s="121" t="s">
        <v>208</v>
      </c>
      <c r="B488" s="272">
        <v>0</v>
      </c>
      <c r="C488" s="144">
        <v>2</v>
      </c>
      <c r="D488" s="143">
        <v>2</v>
      </c>
      <c r="E488" s="266">
        <f>B488*C488/D488</f>
        <v>0</v>
      </c>
      <c r="F488" s="221"/>
    </row>
    <row r="489" spans="1:6" ht="24" customHeight="1" thickBot="1" x14ac:dyDescent="0.3">
      <c r="A489" s="306" t="s">
        <v>162</v>
      </c>
      <c r="B489" s="307"/>
      <c r="C489" s="307"/>
      <c r="D489" s="308"/>
      <c r="E489" s="273">
        <f>SUM(E487:E488)</f>
        <v>0</v>
      </c>
      <c r="F489" s="265"/>
    </row>
    <row r="490" spans="1:6" ht="24" customHeight="1" thickBot="1" x14ac:dyDescent="0.3">
      <c r="A490" s="126"/>
      <c r="B490" s="127"/>
      <c r="C490" s="127"/>
      <c r="D490" s="127"/>
      <c r="E490" s="126"/>
    </row>
    <row r="491" spans="1:6" ht="24" customHeight="1" thickBot="1" x14ac:dyDescent="0.3">
      <c r="A491" s="309" t="s">
        <v>163</v>
      </c>
      <c r="B491" s="310"/>
      <c r="C491" s="310"/>
      <c r="D491" s="311"/>
    </row>
    <row r="492" spans="1:6" ht="27.75" customHeight="1" thickBot="1" x14ac:dyDescent="0.3">
      <c r="A492" s="145" t="s">
        <v>3</v>
      </c>
      <c r="B492" s="146" t="s">
        <v>103</v>
      </c>
      <c r="C492" s="146" t="s">
        <v>104</v>
      </c>
      <c r="D492" s="147" t="s">
        <v>164</v>
      </c>
    </row>
    <row r="493" spans="1:6" ht="24" hidden="1" customHeight="1" x14ac:dyDescent="0.25">
      <c r="A493" s="77" t="s">
        <v>140</v>
      </c>
      <c r="B493" s="133"/>
      <c r="C493" s="133"/>
      <c r="D493" s="148"/>
    </row>
    <row r="494" spans="1:6" ht="24" hidden="1" customHeight="1" x14ac:dyDescent="0.25">
      <c r="A494" s="88" t="s">
        <v>143</v>
      </c>
      <c r="B494" s="149"/>
      <c r="C494" s="149"/>
      <c r="D494" s="150"/>
    </row>
    <row r="495" spans="1:6" ht="24" customHeight="1" thickBot="1" x14ac:dyDescent="0.3">
      <c r="A495" s="176" t="s">
        <v>144</v>
      </c>
      <c r="B495" s="274">
        <f>C495*12</f>
        <v>0</v>
      </c>
      <c r="C495" s="274">
        <f>E489</f>
        <v>0</v>
      </c>
      <c r="D495" s="275">
        <f>B495</f>
        <v>0</v>
      </c>
    </row>
    <row r="496" spans="1:6" ht="24" hidden="1" customHeight="1" x14ac:dyDescent="0.25">
      <c r="A496" s="77" t="s">
        <v>141</v>
      </c>
      <c r="B496" s="133"/>
      <c r="C496" s="133"/>
      <c r="D496" s="151"/>
    </row>
    <row r="497" spans="1:9" ht="24" hidden="1" customHeight="1" x14ac:dyDescent="0.25">
      <c r="A497" s="79" t="s">
        <v>142</v>
      </c>
      <c r="B497" s="136"/>
      <c r="C497" s="136"/>
      <c r="D497" s="152"/>
    </row>
    <row r="498" spans="1:9" ht="24" hidden="1" customHeight="1" thickBot="1" x14ac:dyDescent="0.3">
      <c r="A498" s="76" t="s">
        <v>145</v>
      </c>
      <c r="B498" s="138"/>
      <c r="C498" s="138"/>
      <c r="D498" s="153"/>
    </row>
    <row r="499" spans="1:9" ht="24" customHeight="1" thickBot="1" x14ac:dyDescent="0.3"/>
    <row r="500" spans="1:9" ht="24" customHeight="1" thickBot="1" x14ac:dyDescent="0.3">
      <c r="A500" s="324" t="s">
        <v>113</v>
      </c>
      <c r="B500" s="325"/>
      <c r="C500" s="325"/>
      <c r="D500" s="326"/>
    </row>
    <row r="501" spans="1:9" ht="39.75" customHeight="1" thickBot="1" x14ac:dyDescent="0.3">
      <c r="A501" s="101" t="s">
        <v>3</v>
      </c>
      <c r="B501" s="154" t="s">
        <v>165</v>
      </c>
      <c r="C501" s="154" t="s">
        <v>166</v>
      </c>
      <c r="D501" s="102" t="s">
        <v>4</v>
      </c>
    </row>
    <row r="502" spans="1:9" ht="24" hidden="1" customHeight="1" x14ac:dyDescent="0.25">
      <c r="A502" s="77" t="s">
        <v>140</v>
      </c>
      <c r="B502" s="155">
        <f t="shared" ref="B502:B507" si="86">C478</f>
        <v>0</v>
      </c>
      <c r="C502" s="155">
        <f t="shared" ref="C502:C507" si="87">D493</f>
        <v>0</v>
      </c>
      <c r="D502" s="148">
        <f>SUM(B502:C502)</f>
        <v>0</v>
      </c>
    </row>
    <row r="503" spans="1:9" ht="24" hidden="1" customHeight="1" thickBot="1" x14ac:dyDescent="0.3">
      <c r="A503" s="88" t="s">
        <v>143</v>
      </c>
      <c r="B503" s="156">
        <f t="shared" si="86"/>
        <v>0</v>
      </c>
      <c r="C503" s="156">
        <f t="shared" si="87"/>
        <v>0</v>
      </c>
      <c r="D503" s="150">
        <f t="shared" ref="D503:D507" si="88">SUM(B503:C503)</f>
        <v>0</v>
      </c>
    </row>
    <row r="504" spans="1:9" ht="24" customHeight="1" thickBot="1" x14ac:dyDescent="0.3">
      <c r="A504" s="176" t="s">
        <v>144</v>
      </c>
      <c r="B504" s="276">
        <f>C480</f>
        <v>0</v>
      </c>
      <c r="C504" s="276">
        <f>C495</f>
        <v>0</v>
      </c>
      <c r="D504" s="275">
        <f>SUM(B504:C504)</f>
        <v>0</v>
      </c>
    </row>
    <row r="505" spans="1:9" ht="24" hidden="1" customHeight="1" x14ac:dyDescent="0.25">
      <c r="A505" s="77" t="s">
        <v>141</v>
      </c>
      <c r="B505" s="157">
        <f t="shared" si="86"/>
        <v>0</v>
      </c>
      <c r="C505" s="157">
        <f t="shared" si="87"/>
        <v>0</v>
      </c>
      <c r="D505" s="151">
        <f t="shared" si="88"/>
        <v>0</v>
      </c>
    </row>
    <row r="506" spans="1:9" ht="24" hidden="1" customHeight="1" x14ac:dyDescent="0.25">
      <c r="A506" s="79" t="s">
        <v>142</v>
      </c>
      <c r="B506" s="158">
        <f t="shared" si="86"/>
        <v>0</v>
      </c>
      <c r="C506" s="158">
        <f t="shared" si="87"/>
        <v>0</v>
      </c>
      <c r="D506" s="152">
        <f t="shared" si="88"/>
        <v>0</v>
      </c>
    </row>
    <row r="507" spans="1:9" ht="24" hidden="1" customHeight="1" thickBot="1" x14ac:dyDescent="0.3">
      <c r="A507" s="76" t="s">
        <v>145</v>
      </c>
      <c r="B507" s="159">
        <f t="shared" si="86"/>
        <v>0</v>
      </c>
      <c r="C507" s="159">
        <f t="shared" si="87"/>
        <v>0</v>
      </c>
      <c r="D507" s="153">
        <f t="shared" si="88"/>
        <v>0</v>
      </c>
      <c r="H507" s="108"/>
    </row>
    <row r="509" spans="1:9" ht="24" customHeight="1" x14ac:dyDescent="0.25">
      <c r="A509" s="327" t="s">
        <v>114</v>
      </c>
      <c r="B509" s="327"/>
      <c r="C509" s="327"/>
      <c r="D509" s="327"/>
      <c r="E509" s="327"/>
      <c r="F509" s="327"/>
      <c r="G509" s="327"/>
      <c r="H509" s="327"/>
      <c r="I509" s="327"/>
    </row>
    <row r="510" spans="1:9" ht="24" customHeight="1" thickBot="1" x14ac:dyDescent="0.3">
      <c r="A510" s="300"/>
      <c r="B510" s="300"/>
      <c r="C510" s="300"/>
      <c r="D510" s="300"/>
      <c r="E510" s="300"/>
      <c r="F510" s="300"/>
    </row>
    <row r="511" spans="1:9" ht="49.5" customHeight="1" thickBot="1" x14ac:dyDescent="0.3">
      <c r="A511" s="301" t="s">
        <v>148</v>
      </c>
      <c r="B511" s="302"/>
      <c r="C511" s="111"/>
      <c r="D511" s="111"/>
      <c r="E511" s="111"/>
      <c r="F511" s="111"/>
    </row>
    <row r="512" spans="1:9" ht="24" customHeight="1" x14ac:dyDescent="0.25">
      <c r="A512" s="226" t="s">
        <v>149</v>
      </c>
      <c r="B512" s="229">
        <v>0</v>
      </c>
      <c r="C512" s="111"/>
      <c r="D512" s="111"/>
      <c r="E512" s="111"/>
      <c r="F512" s="111"/>
    </row>
    <row r="513" spans="1:8" ht="24" customHeight="1" x14ac:dyDescent="0.25">
      <c r="A513" s="227" t="s">
        <v>150</v>
      </c>
      <c r="B513" s="230">
        <v>0</v>
      </c>
      <c r="C513" s="111"/>
      <c r="D513" s="111"/>
      <c r="E513" s="111"/>
      <c r="F513" s="111"/>
    </row>
    <row r="514" spans="1:8" ht="24" customHeight="1" thickBot="1" x14ac:dyDescent="0.3">
      <c r="A514" s="228" t="s">
        <v>151</v>
      </c>
      <c r="B514" s="231">
        <v>0</v>
      </c>
      <c r="C514" s="111"/>
      <c r="D514" s="111"/>
      <c r="E514" s="111"/>
      <c r="F514" s="111"/>
    </row>
    <row r="515" spans="1:8" ht="24" customHeight="1" thickBot="1" x14ac:dyDescent="0.3"/>
    <row r="516" spans="1:8" ht="24" customHeight="1" thickBot="1" x14ac:dyDescent="0.3">
      <c r="A516" s="317" t="s">
        <v>114</v>
      </c>
      <c r="B516" s="315"/>
      <c r="C516" s="315"/>
      <c r="D516" s="316"/>
    </row>
    <row r="517" spans="1:8" ht="24" customHeight="1" thickBot="1" x14ac:dyDescent="0.3">
      <c r="A517" s="16" t="s">
        <v>3</v>
      </c>
      <c r="B517" s="17" t="s">
        <v>1</v>
      </c>
      <c r="C517" s="17" t="s">
        <v>2</v>
      </c>
      <c r="D517" s="18" t="s">
        <v>4</v>
      </c>
    </row>
    <row r="518" spans="1:8" ht="24" hidden="1" customHeight="1" x14ac:dyDescent="0.25">
      <c r="A518" s="77" t="s">
        <v>140</v>
      </c>
      <c r="B518" s="98">
        <f>G67+E270+E374+D458+D502</f>
        <v>0</v>
      </c>
      <c r="C518" s="114">
        <f>((1+$B$512)/(1-$B$513-$B$514))-1</f>
        <v>0</v>
      </c>
      <c r="D518" s="91">
        <f>B518*C518</f>
        <v>0</v>
      </c>
    </row>
    <row r="519" spans="1:8" ht="24" hidden="1" customHeight="1" thickBot="1" x14ac:dyDescent="0.3">
      <c r="A519" s="76" t="s">
        <v>143</v>
      </c>
      <c r="B519" s="100">
        <f>G68+E271+E375+D459+D503</f>
        <v>0</v>
      </c>
      <c r="C519" s="116">
        <f>((1+$B$512)/(1-$B$513-$B$514))-1</f>
        <v>0</v>
      </c>
      <c r="D519" s="93">
        <f t="shared" ref="D519:D523" si="89">B519*C519</f>
        <v>0</v>
      </c>
    </row>
    <row r="520" spans="1:8" ht="24" customHeight="1" thickBot="1" x14ac:dyDescent="0.3">
      <c r="A520" s="176" t="s">
        <v>144</v>
      </c>
      <c r="B520" s="201">
        <f>D69+E272+E376+D460+D504</f>
        <v>3307.2585414939781</v>
      </c>
      <c r="C520" s="202">
        <f>((1+$B$512)*(1+$B$514)/(1-$B$513))-1</f>
        <v>0</v>
      </c>
      <c r="D520" s="177">
        <f t="shared" si="89"/>
        <v>0</v>
      </c>
    </row>
    <row r="521" spans="1:8" ht="24" hidden="1" customHeight="1" x14ac:dyDescent="0.25">
      <c r="A521" s="77" t="s">
        <v>141</v>
      </c>
      <c r="B521" s="98">
        <f>G70+E273+E377+D461+D505</f>
        <v>0</v>
      </c>
      <c r="C521" s="114">
        <f>((1+$B$512)/(1-$B$513-$B$514))-1</f>
        <v>0</v>
      </c>
      <c r="D521" s="91">
        <f t="shared" si="89"/>
        <v>0</v>
      </c>
    </row>
    <row r="522" spans="1:8" ht="24" hidden="1" customHeight="1" x14ac:dyDescent="0.25">
      <c r="A522" s="79" t="s">
        <v>142</v>
      </c>
      <c r="B522" s="99">
        <f>G71+E274+E378+D462+D506</f>
        <v>0</v>
      </c>
      <c r="C522" s="115">
        <f>((1+$B$512)/(1-$B$513-$B$514))-1</f>
        <v>0</v>
      </c>
      <c r="D522" s="92">
        <f t="shared" si="89"/>
        <v>0</v>
      </c>
    </row>
    <row r="523" spans="1:8" ht="24" hidden="1" customHeight="1" thickBot="1" x14ac:dyDescent="0.3">
      <c r="A523" s="76" t="s">
        <v>145</v>
      </c>
      <c r="B523" s="100">
        <f>G72+E275+E379+D463+D507</f>
        <v>0</v>
      </c>
      <c r="C523" s="116">
        <f>((1+$B$512)/(1-$B$513-$B$514))-1</f>
        <v>0</v>
      </c>
      <c r="D523" s="93">
        <f t="shared" si="89"/>
        <v>0</v>
      </c>
      <c r="H523" s="108"/>
    </row>
    <row r="525" spans="1:8" ht="24" hidden="1" customHeight="1" x14ac:dyDescent="0.25">
      <c r="A525" s="327" t="s">
        <v>139</v>
      </c>
      <c r="B525" s="327"/>
      <c r="C525" s="327"/>
      <c r="D525" s="327"/>
      <c r="E525" s="327"/>
      <c r="F525" s="327"/>
      <c r="G525" s="327"/>
      <c r="H525" s="327"/>
    </row>
    <row r="526" spans="1:8" ht="51" hidden="1" customHeight="1" x14ac:dyDescent="0.25">
      <c r="A526" s="295" t="s">
        <v>175</v>
      </c>
      <c r="B526" s="295"/>
      <c r="C526" s="295"/>
      <c r="D526" s="295"/>
      <c r="E526" s="295"/>
      <c r="F526" s="295"/>
    </row>
    <row r="527" spans="1:8" ht="24" hidden="1" customHeight="1" thickBot="1" x14ac:dyDescent="0.3"/>
    <row r="528" spans="1:8" ht="24" hidden="1" customHeight="1" thickBot="1" x14ac:dyDescent="0.3">
      <c r="A528" s="292" t="s">
        <v>116</v>
      </c>
      <c r="B528" s="293"/>
      <c r="C528" s="293"/>
      <c r="D528" s="294"/>
    </row>
    <row r="529" spans="1:9" ht="24" hidden="1" customHeight="1" thickBot="1" x14ac:dyDescent="0.3">
      <c r="A529" s="73" t="s">
        <v>3</v>
      </c>
      <c r="B529" s="74" t="s">
        <v>1</v>
      </c>
      <c r="C529" s="74" t="s">
        <v>115</v>
      </c>
      <c r="D529" s="75" t="s">
        <v>4</v>
      </c>
    </row>
    <row r="530" spans="1:9" ht="24" hidden="1" customHeight="1" x14ac:dyDescent="0.25">
      <c r="A530" s="77" t="s">
        <v>141</v>
      </c>
      <c r="B530" s="85">
        <f>G70+E273+E377+D461+D505+D521</f>
        <v>0</v>
      </c>
      <c r="C530" s="78">
        <v>40</v>
      </c>
      <c r="D530" s="91">
        <f>B530/C530</f>
        <v>0</v>
      </c>
    </row>
    <row r="531" spans="1:9" ht="24" hidden="1" customHeight="1" x14ac:dyDescent="0.25">
      <c r="A531" s="79" t="s">
        <v>142</v>
      </c>
      <c r="B531" s="86">
        <f>G71+E274+E378+D462+D506+D522</f>
        <v>0</v>
      </c>
      <c r="C531" s="80">
        <f>C530</f>
        <v>40</v>
      </c>
      <c r="D531" s="92">
        <f t="shared" ref="D531:D532" si="90">B531/C531</f>
        <v>0</v>
      </c>
    </row>
    <row r="532" spans="1:9" ht="24" hidden="1" customHeight="1" thickBot="1" x14ac:dyDescent="0.3">
      <c r="A532" s="76" t="s">
        <v>145</v>
      </c>
      <c r="B532" s="87">
        <f>G72+E275+E379+D463+D507+D523</f>
        <v>0</v>
      </c>
      <c r="C532" s="81">
        <f>C531</f>
        <v>40</v>
      </c>
      <c r="D532" s="93">
        <f t="shared" si="90"/>
        <v>0</v>
      </c>
      <c r="H532" s="108"/>
    </row>
    <row r="533" spans="1:9" ht="24" hidden="1" customHeight="1" x14ac:dyDescent="0.25"/>
    <row r="534" spans="1:9" ht="24" customHeight="1" x14ac:dyDescent="0.25">
      <c r="A534" s="327" t="s">
        <v>152</v>
      </c>
      <c r="B534" s="327"/>
      <c r="C534" s="327"/>
      <c r="D534" s="327"/>
      <c r="E534" s="327"/>
      <c r="F534" s="327"/>
      <c r="G534" s="327"/>
      <c r="H534" s="327"/>
      <c r="I534" s="327"/>
    </row>
    <row r="535" spans="1:9" ht="24" customHeight="1" thickBot="1" x14ac:dyDescent="0.3"/>
    <row r="536" spans="1:9" ht="24" customHeight="1" thickBot="1" x14ac:dyDescent="0.3">
      <c r="A536" s="292" t="s">
        <v>153</v>
      </c>
      <c r="B536" s="294"/>
      <c r="C536" s="32"/>
      <c r="D536" s="32"/>
    </row>
    <row r="537" spans="1:9" ht="24" customHeight="1" thickBot="1" x14ac:dyDescent="0.3">
      <c r="A537" s="212" t="s">
        <v>117</v>
      </c>
      <c r="B537" s="211" t="s">
        <v>118</v>
      </c>
      <c r="C537" s="219"/>
      <c r="D537" s="219"/>
    </row>
    <row r="538" spans="1:9" ht="32.1" customHeight="1" x14ac:dyDescent="0.25">
      <c r="A538" s="30" t="s">
        <v>119</v>
      </c>
      <c r="B538" s="266">
        <f>$D69</f>
        <v>1837.4</v>
      </c>
      <c r="C538" s="223"/>
      <c r="D538" s="223"/>
    </row>
    <row r="539" spans="1:9" ht="32.1" customHeight="1" x14ac:dyDescent="0.25">
      <c r="A539" s="27" t="s">
        <v>120</v>
      </c>
      <c r="B539" s="267">
        <f>$E272</f>
        <v>1099.0714333333335</v>
      </c>
      <c r="C539" s="223"/>
      <c r="D539" s="223"/>
    </row>
    <row r="540" spans="1:9" ht="32.1" customHeight="1" x14ac:dyDescent="0.25">
      <c r="A540" s="27" t="s">
        <v>121</v>
      </c>
      <c r="B540" s="267">
        <f>$E376</f>
        <v>0</v>
      </c>
      <c r="C540" s="223"/>
      <c r="D540" s="223"/>
    </row>
    <row r="541" spans="1:9" ht="32.1" customHeight="1" x14ac:dyDescent="0.25">
      <c r="A541" s="27" t="s">
        <v>122</v>
      </c>
      <c r="B541" s="267">
        <f>$D460</f>
        <v>370.78710816064461</v>
      </c>
      <c r="C541" s="223"/>
      <c r="D541" s="223"/>
    </row>
    <row r="542" spans="1:9" ht="32.1" customHeight="1" x14ac:dyDescent="0.25">
      <c r="A542" s="27" t="s">
        <v>123</v>
      </c>
      <c r="B542" s="267">
        <f>$D504</f>
        <v>0</v>
      </c>
      <c r="C542" s="223"/>
      <c r="D542" s="223"/>
    </row>
    <row r="543" spans="1:9" ht="32.1" customHeight="1" x14ac:dyDescent="0.25">
      <c r="A543" s="27" t="s">
        <v>124</v>
      </c>
      <c r="B543" s="267">
        <f>$D520</f>
        <v>0</v>
      </c>
      <c r="C543" s="223"/>
      <c r="D543" s="223"/>
    </row>
    <row r="544" spans="1:9" ht="32.1" customHeight="1" x14ac:dyDescent="0.25">
      <c r="A544" s="27" t="s">
        <v>126</v>
      </c>
      <c r="B544" s="267">
        <f>$D532</f>
        <v>0</v>
      </c>
      <c r="C544" s="223"/>
      <c r="D544" s="223"/>
    </row>
    <row r="545" spans="1:4" ht="32.1" customHeight="1" thickBot="1" x14ac:dyDescent="0.3">
      <c r="A545" s="225" t="s">
        <v>125</v>
      </c>
      <c r="B545" s="268">
        <f>ROUND(SUM(B538:B544),2)</f>
        <v>3307.26</v>
      </c>
      <c r="C545" s="224"/>
      <c r="D545" s="224"/>
    </row>
    <row r="546" spans="1:4" ht="32.1" customHeight="1" thickBot="1" x14ac:dyDescent="0.3">
      <c r="A546" s="212" t="s">
        <v>214</v>
      </c>
      <c r="B546" s="269">
        <f>B545*28</f>
        <v>92603.28</v>
      </c>
      <c r="C546" s="222"/>
      <c r="D546" s="222"/>
    </row>
    <row r="547" spans="1:4" ht="24" customHeight="1" thickBot="1" x14ac:dyDescent="0.3">
      <c r="A547" s="289" t="s">
        <v>213</v>
      </c>
      <c r="B547" s="269">
        <f>B546*12</f>
        <v>1111239.3599999999</v>
      </c>
    </row>
    <row r="548" spans="1:4" ht="24" customHeight="1" x14ac:dyDescent="0.25">
      <c r="A548" s="53"/>
    </row>
    <row r="549" spans="1:4" ht="24" customHeight="1" x14ac:dyDescent="0.25">
      <c r="A549" s="53"/>
    </row>
  </sheetData>
  <mergeCells count="115">
    <mergeCell ref="A509:I509"/>
    <mergeCell ref="A534:I534"/>
    <mergeCell ref="A485:E485"/>
    <mergeCell ref="A467:E467"/>
    <mergeCell ref="A474:D474"/>
    <mergeCell ref="A1:I1"/>
    <mergeCell ref="A2:I2"/>
    <mergeCell ref="A4:I4"/>
    <mergeCell ref="A6:I6"/>
    <mergeCell ref="A62:I62"/>
    <mergeCell ref="A74:I74"/>
    <mergeCell ref="A76:I76"/>
    <mergeCell ref="A114:I114"/>
    <mergeCell ref="A156:I156"/>
    <mergeCell ref="A266:I266"/>
    <mergeCell ref="A277:I277"/>
    <mergeCell ref="A289:I289"/>
    <mergeCell ref="A319:I319"/>
    <mergeCell ref="A349:I349"/>
    <mergeCell ref="A370:I370"/>
    <mergeCell ref="A381:I381"/>
    <mergeCell ref="A418:I418"/>
    <mergeCell ref="A439:I439"/>
    <mergeCell ref="A454:I454"/>
    <mergeCell ref="A465:I465"/>
    <mergeCell ref="A51:F51"/>
    <mergeCell ref="A87:D87"/>
    <mergeCell ref="A241:D241"/>
    <mergeCell ref="A239:G239"/>
    <mergeCell ref="A247:D247"/>
    <mergeCell ref="A251:G251"/>
    <mergeCell ref="A253:D253"/>
    <mergeCell ref="B66:C66"/>
    <mergeCell ref="B69:C69"/>
    <mergeCell ref="A217:H217"/>
    <mergeCell ref="A228:H228"/>
    <mergeCell ref="A190:D190"/>
    <mergeCell ref="A199:D199"/>
    <mergeCell ref="A208:D208"/>
    <mergeCell ref="A159:F159"/>
    <mergeCell ref="A170:E170"/>
    <mergeCell ref="A138:D138"/>
    <mergeCell ref="A331:D331"/>
    <mergeCell ref="A340:D340"/>
    <mergeCell ref="A361:D361"/>
    <mergeCell ref="A516:D516"/>
    <mergeCell ref="A528:D528"/>
    <mergeCell ref="A500:D500"/>
    <mergeCell ref="A526:F526"/>
    <mergeCell ref="A525:H525"/>
    <mergeCell ref="A15:D15"/>
    <mergeCell ref="A36:E36"/>
    <mergeCell ref="A20:H20"/>
    <mergeCell ref="A33:H33"/>
    <mergeCell ref="A40:E40"/>
    <mergeCell ref="A50:D50"/>
    <mergeCell ref="A53:D53"/>
    <mergeCell ref="A96:E96"/>
    <mergeCell ref="A105:E105"/>
    <mergeCell ref="A442:D442"/>
    <mergeCell ref="A448:D448"/>
    <mergeCell ref="A402:A403"/>
    <mergeCell ref="A421:D421"/>
    <mergeCell ref="A430:E430"/>
    <mergeCell ref="A188:F188"/>
    <mergeCell ref="A219:D219"/>
    <mergeCell ref="A21:H21"/>
    <mergeCell ref="A382:H382"/>
    <mergeCell ref="A322:D322"/>
    <mergeCell ref="A372:E372"/>
    <mergeCell ref="A310:D310"/>
    <mergeCell ref="A230:D230"/>
    <mergeCell ref="A280:B280"/>
    <mergeCell ref="A292:D292"/>
    <mergeCell ref="A301:D301"/>
    <mergeCell ref="A268:E268"/>
    <mergeCell ref="A290:H290"/>
    <mergeCell ref="A278:H278"/>
    <mergeCell ref="A257:I257"/>
    <mergeCell ref="A245:I245"/>
    <mergeCell ref="A179:D179"/>
    <mergeCell ref="A8:B8"/>
    <mergeCell ref="A23:D23"/>
    <mergeCell ref="A45:D45"/>
    <mergeCell ref="A12:H12"/>
    <mergeCell ref="A161:E161"/>
    <mergeCell ref="A115:I115"/>
    <mergeCell ref="A157:I157"/>
    <mergeCell ref="A352:E352"/>
    <mergeCell ref="A320:H320"/>
    <mergeCell ref="A350:H350"/>
    <mergeCell ref="A65:D65"/>
    <mergeCell ref="A13:H13"/>
    <mergeCell ref="A34:H34"/>
    <mergeCell ref="A63:H63"/>
    <mergeCell ref="A536:B536"/>
    <mergeCell ref="A401:B401"/>
    <mergeCell ref="D386:E386"/>
    <mergeCell ref="A384:E384"/>
    <mergeCell ref="A385:E385"/>
    <mergeCell ref="A510:F510"/>
    <mergeCell ref="A511:B511"/>
    <mergeCell ref="A476:C476"/>
    <mergeCell ref="A489:D489"/>
    <mergeCell ref="A491:D491"/>
    <mergeCell ref="A456:D456"/>
    <mergeCell ref="A419:H419"/>
    <mergeCell ref="A440:H440"/>
    <mergeCell ref="A386:A387"/>
    <mergeCell ref="B386:B387"/>
    <mergeCell ref="C386:C387"/>
    <mergeCell ref="A78:D78"/>
    <mergeCell ref="A117:B117"/>
    <mergeCell ref="A129:D129"/>
    <mergeCell ref="A147:D147"/>
  </mergeCells>
  <printOptions horizontalCentered="1"/>
  <pageMargins left="0.74803149606299213" right="0.39370078740157483" top="0.39370078740157483" bottom="0.74803149606299213" header="0.31496062992125984" footer="0.31496062992125984"/>
  <pageSetup paperSize="9" scale="54" fitToHeight="0" orientation="portrait" r:id="rId1"/>
  <headerFooter>
    <oddFooter>&amp;R&amp;P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Custo por trabalhador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Arcangela Silva Casagrande</dc:creator>
  <cp:lastModifiedBy>compras1</cp:lastModifiedBy>
  <cp:lastPrinted>2026-05-04T13:33:41Z</cp:lastPrinted>
  <dcterms:created xsi:type="dcterms:W3CDTF">2018-01-23T19:35:16Z</dcterms:created>
  <dcterms:modified xsi:type="dcterms:W3CDTF">2026-05-04T19:41:05Z</dcterms:modified>
</cp:coreProperties>
</file>