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D:\Mega\PROJETOS 2024\2024-009-CCI-ETAPA 2\Licitação\2024-02-05-CCI - ETAPA 2\"/>
    </mc:Choice>
  </mc:AlternateContent>
  <xr:revisionPtr revIDLastSave="0" documentId="13_ncr:1_{E9B7D783-32D8-4C02-B830-8B4AC26D9F8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ronograma" sheetId="7" r:id="rId1"/>
    <sheet name="Orçamento" sheetId="5" r:id="rId2"/>
    <sheet name="BDI" sheetId="12" r:id="rId3"/>
  </sheets>
  <definedNames>
    <definedName name="_J1">#REF!</definedName>
    <definedName name="_J10">#REF!</definedName>
    <definedName name="_J2">#REF!</definedName>
    <definedName name="_J3">#REF!</definedName>
    <definedName name="_J4">#REF!</definedName>
    <definedName name="_J5">#REF!</definedName>
    <definedName name="_J6">#REF!</definedName>
    <definedName name="_J7">#REF!</definedName>
    <definedName name="_J8">#REF!</definedName>
    <definedName name="_J9">#REF!</definedName>
    <definedName name="_P1">#REF!</definedName>
    <definedName name="_P10">#REF!</definedName>
    <definedName name="_P2">#REF!</definedName>
    <definedName name="_P3">#REF!</definedName>
    <definedName name="_P4">#REF!</definedName>
    <definedName name="_P5">#REF!</definedName>
    <definedName name="_P6">#REF!</definedName>
    <definedName name="_P7">#REF!</definedName>
    <definedName name="_P8">#REF!</definedName>
    <definedName name="_P9">#REF!</definedName>
    <definedName name="_xlnm.Print_Area" localSheetId="2">BDI!$A$1:$E$25</definedName>
    <definedName name="_xlnm.Print_Area" localSheetId="0">Cronograma!$A$1:$L$72</definedName>
    <definedName name="_xlnm.Print_Area" localSheetId="1">Orçamento!$A$1:$H$72</definedName>
    <definedName name="BDI">Orçamento!$A$68:$B$72</definedName>
    <definedName name="CDHU">#REF!</definedName>
    <definedName name="SINAPI">#REF!</definedName>
    <definedName name="SINAPI_I">#REF!</definedName>
    <definedName name="_xlnm.Print_Titles" localSheetId="0">Cronograma!$1:$9</definedName>
    <definedName name="_xlnm.Print_Titles" localSheetId="1">Orçamento!$1:$9</definedName>
  </definedNames>
  <calcPr calcId="181029"/>
</workbook>
</file>

<file path=xl/calcChain.xml><?xml version="1.0" encoding="utf-8"?>
<calcChain xmlns="http://schemas.openxmlformats.org/spreadsheetml/2006/main">
  <c r="B29" i="7" l="1"/>
  <c r="H29" i="5"/>
  <c r="B12" i="7"/>
  <c r="H12" i="5"/>
  <c r="H29" i="7" l="1"/>
  <c r="F29" i="7"/>
  <c r="D29" i="7"/>
  <c r="J29" i="7"/>
  <c r="H12" i="7"/>
  <c r="D12" i="7"/>
  <c r="J12" i="7"/>
  <c r="F12" i="7"/>
  <c r="B30" i="7"/>
  <c r="H30" i="5"/>
  <c r="B52" i="7"/>
  <c r="B53" i="7"/>
  <c r="B65" i="7"/>
  <c r="B61" i="7"/>
  <c r="B62" i="7"/>
  <c r="B63" i="7"/>
  <c r="B64" i="7"/>
  <c r="B58" i="7"/>
  <c r="B57" i="7"/>
  <c r="B55" i="7"/>
  <c r="B56" i="7"/>
  <c r="B39" i="7"/>
  <c r="B44" i="7"/>
  <c r="B42" i="7"/>
  <c r="B41" i="7"/>
  <c r="B43" i="7"/>
  <c r="B38" i="7"/>
  <c r="B40" i="7"/>
  <c r="B37" i="7"/>
  <c r="B34" i="7"/>
  <c r="B35" i="7"/>
  <c r="B22" i="7"/>
  <c r="B23" i="7"/>
  <c r="B16" i="7"/>
  <c r="B21" i="7"/>
  <c r="B25" i="7"/>
  <c r="B32" i="7"/>
  <c r="B17" i="7"/>
  <c r="B20" i="7"/>
  <c r="B19" i="7"/>
  <c r="B24" i="7"/>
  <c r="B33" i="7"/>
  <c r="B18" i="7"/>
  <c r="B31" i="7"/>
  <c r="B27" i="7"/>
  <c r="B26" i="7"/>
  <c r="B28" i="7"/>
  <c r="B13" i="7"/>
  <c r="H61" i="5"/>
  <c r="H28" i="5"/>
  <c r="J28" i="7" s="1"/>
  <c r="H55" i="5"/>
  <c r="H58" i="5"/>
  <c r="H57" i="5"/>
  <c r="H56" i="5"/>
  <c r="H22" i="5"/>
  <c r="J22" i="7" s="1"/>
  <c r="H27" i="5"/>
  <c r="J27" i="7" s="1"/>
  <c r="H13" i="5"/>
  <c r="J13" i="7" s="1"/>
  <c r="J10" i="7" s="1"/>
  <c r="H38" i="5"/>
  <c r="H41" i="5"/>
  <c r="H42" i="5"/>
  <c r="H39" i="5"/>
  <c r="H43" i="5"/>
  <c r="H40" i="5"/>
  <c r="H44" i="5"/>
  <c r="H24" i="5"/>
  <c r="J24" i="7" s="1"/>
  <c r="K29" i="7" l="1"/>
  <c r="L29" i="7"/>
  <c r="N29" i="7" s="1"/>
  <c r="L12" i="7"/>
  <c r="N12" i="7" s="1"/>
  <c r="K12" i="7"/>
  <c r="H30" i="7"/>
  <c r="F30" i="7"/>
  <c r="D30" i="7"/>
  <c r="J30" i="7"/>
  <c r="H52" i="5"/>
  <c r="D52" i="7" s="1"/>
  <c r="D61" i="7"/>
  <c r="J61" i="7"/>
  <c r="H61" i="7"/>
  <c r="F61" i="7"/>
  <c r="H58" i="7"/>
  <c r="F58" i="7"/>
  <c r="D58" i="7"/>
  <c r="J58" i="7"/>
  <c r="H57" i="7"/>
  <c r="F57" i="7"/>
  <c r="D57" i="7"/>
  <c r="J57" i="7"/>
  <c r="J55" i="7"/>
  <c r="H55" i="7"/>
  <c r="F55" i="7"/>
  <c r="D55" i="7"/>
  <c r="H56" i="7"/>
  <c r="F56" i="7"/>
  <c r="D56" i="7"/>
  <c r="J56" i="7"/>
  <c r="F40" i="7"/>
  <c r="J40" i="7"/>
  <c r="D40" i="7"/>
  <c r="H40" i="7"/>
  <c r="H43" i="7"/>
  <c r="D43" i="7"/>
  <c r="F43" i="7"/>
  <c r="J43" i="7"/>
  <c r="J38" i="7"/>
  <c r="F38" i="7"/>
  <c r="D38" i="7"/>
  <c r="H38" i="7"/>
  <c r="D41" i="7"/>
  <c r="H41" i="7"/>
  <c r="J41" i="7"/>
  <c r="F41" i="7"/>
  <c r="H39" i="7"/>
  <c r="F39" i="7"/>
  <c r="D39" i="7"/>
  <c r="J39" i="7"/>
  <c r="F44" i="7"/>
  <c r="D44" i="7"/>
  <c r="J44" i="7"/>
  <c r="H44" i="7"/>
  <c r="J42" i="7"/>
  <c r="F42" i="7"/>
  <c r="D42" i="7"/>
  <c r="H42" i="7"/>
  <c r="H27" i="7"/>
  <c r="F27" i="7"/>
  <c r="D27" i="7"/>
  <c r="F28" i="7"/>
  <c r="D28" i="7"/>
  <c r="H28" i="7"/>
  <c r="F24" i="7"/>
  <c r="D24" i="7"/>
  <c r="H24" i="7"/>
  <c r="H22" i="7"/>
  <c r="D22" i="7"/>
  <c r="F22" i="7"/>
  <c r="F13" i="7"/>
  <c r="D13" i="7"/>
  <c r="H13" i="7"/>
  <c r="H25" i="5"/>
  <c r="J25" i="7" s="1"/>
  <c r="H26" i="5"/>
  <c r="J26" i="7" s="1"/>
  <c r="H34" i="5"/>
  <c r="H23" i="5"/>
  <c r="J23" i="7" s="1"/>
  <c r="H32" i="5"/>
  <c r="J32" i="7" s="1"/>
  <c r="H21" i="5"/>
  <c r="J21" i="7" s="1"/>
  <c r="H33" i="5"/>
  <c r="J33" i="7" s="1"/>
  <c r="H35" i="5"/>
  <c r="H53" i="5" l="1"/>
  <c r="J53" i="7" s="1"/>
  <c r="L30" i="7"/>
  <c r="N30" i="7" s="1"/>
  <c r="K30" i="7"/>
  <c r="J52" i="7"/>
  <c r="D53" i="7"/>
  <c r="F52" i="7"/>
  <c r="H52" i="7"/>
  <c r="L61" i="7"/>
  <c r="N61" i="7" s="1"/>
  <c r="K61" i="7"/>
  <c r="L58" i="7"/>
  <c r="N58" i="7" s="1"/>
  <c r="K58" i="7"/>
  <c r="L57" i="7"/>
  <c r="N57" i="7" s="1"/>
  <c r="K57" i="7"/>
  <c r="K55" i="7"/>
  <c r="L55" i="7"/>
  <c r="N55" i="7" s="1"/>
  <c r="L56" i="7"/>
  <c r="N56" i="7" s="1"/>
  <c r="K56" i="7"/>
  <c r="L44" i="7"/>
  <c r="N44" i="7" s="1"/>
  <c r="K44" i="7"/>
  <c r="K39" i="7"/>
  <c r="L39" i="7"/>
  <c r="N39" i="7" s="1"/>
  <c r="L38" i="7"/>
  <c r="N38" i="7" s="1"/>
  <c r="K38" i="7"/>
  <c r="L40" i="7"/>
  <c r="N40" i="7" s="1"/>
  <c r="K40" i="7"/>
  <c r="L42" i="7"/>
  <c r="N42" i="7" s="1"/>
  <c r="K42" i="7"/>
  <c r="L43" i="7"/>
  <c r="N43" i="7" s="1"/>
  <c r="K43" i="7"/>
  <c r="K41" i="7"/>
  <c r="L41" i="7"/>
  <c r="N41" i="7" s="1"/>
  <c r="J34" i="7"/>
  <c r="D34" i="7"/>
  <c r="H34" i="7"/>
  <c r="F34" i="7"/>
  <c r="H35" i="7"/>
  <c r="F35" i="7"/>
  <c r="D35" i="7"/>
  <c r="J35" i="7"/>
  <c r="H32" i="7"/>
  <c r="F32" i="7"/>
  <c r="D32" i="7"/>
  <c r="D25" i="7"/>
  <c r="F25" i="7"/>
  <c r="H25" i="7"/>
  <c r="K22" i="7"/>
  <c r="L22" i="7"/>
  <c r="N22" i="7" s="1"/>
  <c r="L27" i="7"/>
  <c r="N27" i="7" s="1"/>
  <c r="K27" i="7"/>
  <c r="H33" i="7"/>
  <c r="F33" i="7"/>
  <c r="D33" i="7"/>
  <c r="H23" i="7"/>
  <c r="F23" i="7"/>
  <c r="D23" i="7"/>
  <c r="L24" i="7"/>
  <c r="N24" i="7" s="1"/>
  <c r="K24" i="7"/>
  <c r="L28" i="7"/>
  <c r="N28" i="7" s="1"/>
  <c r="K28" i="7"/>
  <c r="H26" i="7"/>
  <c r="F26" i="7"/>
  <c r="D26" i="7"/>
  <c r="D21" i="7"/>
  <c r="F21" i="7"/>
  <c r="H21" i="7"/>
  <c r="L13" i="7"/>
  <c r="K13" i="7"/>
  <c r="H31" i="5"/>
  <c r="J31" i="7" s="1"/>
  <c r="H18" i="5"/>
  <c r="J18" i="7" s="1"/>
  <c r="H17" i="5"/>
  <c r="J17" i="7" s="1"/>
  <c r="H16" i="5"/>
  <c r="J16" i="7" s="1"/>
  <c r="H53" i="7" l="1"/>
  <c r="F53" i="7"/>
  <c r="K53" i="7" s="1"/>
  <c r="L53" i="7"/>
  <c r="N53" i="7" s="1"/>
  <c r="L52" i="7"/>
  <c r="N52" i="7" s="1"/>
  <c r="K52" i="7"/>
  <c r="L35" i="7"/>
  <c r="N35" i="7" s="1"/>
  <c r="K35" i="7"/>
  <c r="L34" i="7"/>
  <c r="N34" i="7" s="1"/>
  <c r="K34" i="7"/>
  <c r="N13" i="7"/>
  <c r="L26" i="7"/>
  <c r="N26" i="7" s="1"/>
  <c r="K26" i="7"/>
  <c r="L23" i="7"/>
  <c r="N23" i="7" s="1"/>
  <c r="K23" i="7"/>
  <c r="L32" i="7"/>
  <c r="N32" i="7" s="1"/>
  <c r="K32" i="7"/>
  <c r="F16" i="7"/>
  <c r="D16" i="7"/>
  <c r="H16" i="7"/>
  <c r="D31" i="7"/>
  <c r="H31" i="7"/>
  <c r="F31" i="7"/>
  <c r="L33" i="7"/>
  <c r="N33" i="7" s="1"/>
  <c r="K33" i="7"/>
  <c r="H18" i="7"/>
  <c r="D18" i="7"/>
  <c r="F18" i="7"/>
  <c r="D17" i="7"/>
  <c r="F17" i="7"/>
  <c r="H17" i="7"/>
  <c r="K21" i="7"/>
  <c r="L21" i="7"/>
  <c r="N21" i="7" s="1"/>
  <c r="K25" i="7"/>
  <c r="L25" i="7"/>
  <c r="N25" i="7" s="1"/>
  <c r="H20" i="5"/>
  <c r="J20" i="7" s="1"/>
  <c r="H19" i="5"/>
  <c r="J19" i="7" s="1"/>
  <c r="L16" i="7" l="1"/>
  <c r="N16" i="7" s="1"/>
  <c r="K16" i="7"/>
  <c r="K18" i="7"/>
  <c r="L18" i="7"/>
  <c r="N18" i="7" s="1"/>
  <c r="K31" i="7"/>
  <c r="L31" i="7"/>
  <c r="N31" i="7" s="1"/>
  <c r="H19" i="7"/>
  <c r="F19" i="7"/>
  <c r="D19" i="7"/>
  <c r="F20" i="7"/>
  <c r="D20" i="7"/>
  <c r="H20" i="7"/>
  <c r="K17" i="7"/>
  <c r="L17" i="7"/>
  <c r="N17" i="7" s="1"/>
  <c r="B6" i="7"/>
  <c r="B59" i="7" l="1"/>
  <c r="B51" i="7"/>
  <c r="B50" i="7"/>
  <c r="B54" i="7"/>
  <c r="L19" i="7"/>
  <c r="N19" i="7" s="1"/>
  <c r="K19" i="7"/>
  <c r="L20" i="7"/>
  <c r="N20" i="7" s="1"/>
  <c r="K20" i="7"/>
  <c r="H54" i="5"/>
  <c r="H51" i="5"/>
  <c r="H59" i="5"/>
  <c r="H50" i="5"/>
  <c r="B45" i="7"/>
  <c r="B36" i="7"/>
  <c r="H59" i="7" l="1"/>
  <c r="F59" i="7"/>
  <c r="D59" i="7"/>
  <c r="J59" i="7"/>
  <c r="H50" i="7"/>
  <c r="F50" i="7"/>
  <c r="D50" i="7"/>
  <c r="J50" i="7"/>
  <c r="D54" i="7"/>
  <c r="J54" i="7"/>
  <c r="H54" i="7"/>
  <c r="F54" i="7"/>
  <c r="F51" i="7"/>
  <c r="D51" i="7"/>
  <c r="J51" i="7"/>
  <c r="H51" i="7"/>
  <c r="B49" i="7"/>
  <c r="B47" i="7"/>
  <c r="B48" i="7"/>
  <c r="B46" i="7"/>
  <c r="H47" i="5"/>
  <c r="H49" i="5"/>
  <c r="H48" i="5"/>
  <c r="H46" i="5"/>
  <c r="L59" i="7" l="1"/>
  <c r="N59" i="7" s="1"/>
  <c r="K59" i="7"/>
  <c r="L50" i="7"/>
  <c r="N50" i="7" s="1"/>
  <c r="K50" i="7"/>
  <c r="L51" i="7"/>
  <c r="N51" i="7" s="1"/>
  <c r="K51" i="7"/>
  <c r="K54" i="7"/>
  <c r="L54" i="7"/>
  <c r="N54" i="7" s="1"/>
  <c r="J48" i="7"/>
  <c r="D48" i="7"/>
  <c r="H48" i="7"/>
  <c r="F48" i="7"/>
  <c r="H49" i="7"/>
  <c r="D49" i="7"/>
  <c r="F49" i="7"/>
  <c r="J49" i="7"/>
  <c r="D47" i="7"/>
  <c r="J47" i="7"/>
  <c r="H47" i="7"/>
  <c r="F47" i="7"/>
  <c r="J46" i="7"/>
  <c r="F46" i="7"/>
  <c r="H46" i="7"/>
  <c r="D46" i="7"/>
  <c r="H45" i="5"/>
  <c r="J45" i="7" l="1"/>
  <c r="K47" i="7"/>
  <c r="L47" i="7"/>
  <c r="N47" i="7" s="1"/>
  <c r="L49" i="7"/>
  <c r="N49" i="7" s="1"/>
  <c r="K49" i="7"/>
  <c r="L48" i="7"/>
  <c r="N48" i="7" s="1"/>
  <c r="K48" i="7"/>
  <c r="L46" i="7"/>
  <c r="K46" i="7"/>
  <c r="D45" i="7"/>
  <c r="H45" i="7"/>
  <c r="F45" i="7"/>
  <c r="N46" i="7" l="1"/>
  <c r="L45" i="7"/>
  <c r="E45" i="7" l="1"/>
  <c r="I45" i="7"/>
  <c r="G45" i="7"/>
  <c r="C45" i="7"/>
  <c r="N45" i="7"/>
  <c r="K45" i="7"/>
  <c r="H37" i="5" l="1"/>
  <c r="D37" i="7" l="1"/>
  <c r="D36" i="7" s="1"/>
  <c r="H37" i="7"/>
  <c r="H36" i="7" s="1"/>
  <c r="J37" i="7"/>
  <c r="J36" i="7" s="1"/>
  <c r="F37" i="7"/>
  <c r="F36" i="7" s="1"/>
  <c r="H36" i="5"/>
  <c r="K37" i="7" l="1"/>
  <c r="L37" i="7"/>
  <c r="N37" i="7" s="1"/>
  <c r="L36" i="7" l="1"/>
  <c r="I36" i="7" s="1"/>
  <c r="N36" i="7" l="1"/>
  <c r="K36" i="7"/>
  <c r="E36" i="7"/>
  <c r="G36" i="7"/>
  <c r="C36" i="7"/>
  <c r="B60" i="7"/>
  <c r="B66" i="7" l="1"/>
  <c r="B14" i="7" l="1"/>
  <c r="E13" i="12" l="1"/>
  <c r="B11" i="7" l="1"/>
  <c r="B15" i="7"/>
  <c r="E17" i="12"/>
  <c r="E7" i="12"/>
  <c r="A12" i="7" l="1"/>
  <c r="A11" i="7"/>
  <c r="E25" i="12"/>
  <c r="H11" i="5"/>
  <c r="J11" i="7" s="1"/>
  <c r="A13" i="7" l="1"/>
  <c r="F11" i="7"/>
  <c r="F10" i="7" s="1"/>
  <c r="H11" i="7"/>
  <c r="H10" i="7" s="1"/>
  <c r="H10" i="5"/>
  <c r="D11" i="7"/>
  <c r="D10" i="7" s="1"/>
  <c r="L11" i="7" l="1"/>
  <c r="K11" i="7"/>
  <c r="A14" i="7"/>
  <c r="N11" i="7" l="1"/>
  <c r="L10" i="7"/>
  <c r="I10" i="7" s="1"/>
  <c r="B5" i="7"/>
  <c r="A16" i="7" l="1"/>
  <c r="A15" i="7"/>
  <c r="A17" i="7" l="1"/>
  <c r="A18" i="7" l="1"/>
  <c r="A19" i="7" l="1"/>
  <c r="A20" i="7" l="1"/>
  <c r="E8" i="7"/>
  <c r="G8" i="7" s="1"/>
  <c r="I8" i="7" s="1"/>
  <c r="B71" i="7"/>
  <c r="B10" i="7"/>
  <c r="A10" i="7"/>
  <c r="A21" i="7" l="1"/>
  <c r="A22" i="7" l="1"/>
  <c r="H15" i="5"/>
  <c r="J15" i="7" s="1"/>
  <c r="J14" i="7" s="1"/>
  <c r="A23" i="7" l="1"/>
  <c r="H14" i="5"/>
  <c r="F15" i="7"/>
  <c r="H15" i="7"/>
  <c r="D15" i="7"/>
  <c r="A24" i="7" l="1"/>
  <c r="H14" i="7"/>
  <c r="F14" i="7"/>
  <c r="D14" i="7"/>
  <c r="K15" i="7"/>
  <c r="L15" i="7"/>
  <c r="A25" i="7" l="1"/>
  <c r="L14" i="7"/>
  <c r="N15" i="7"/>
  <c r="C14" i="7" l="1"/>
  <c r="I14" i="7"/>
  <c r="A26" i="7"/>
  <c r="K14" i="7"/>
  <c r="N14" i="7"/>
  <c r="G14" i="7"/>
  <c r="E14" i="7"/>
  <c r="E10" i="7"/>
  <c r="K10" i="7"/>
  <c r="N10" i="7"/>
  <c r="C10" i="7"/>
  <c r="G10" i="7"/>
  <c r="A27" i="7" l="1"/>
  <c r="A28" i="7" l="1"/>
  <c r="A29" i="7" l="1"/>
  <c r="A31" i="7" l="1"/>
  <c r="A30" i="7"/>
  <c r="A32" i="7"/>
  <c r="A34" i="7" l="1"/>
  <c r="A33" i="7"/>
  <c r="A35" i="7" l="1"/>
  <c r="A37" i="7" l="1"/>
  <c r="A36" i="7"/>
  <c r="A38" i="7" l="1"/>
  <c r="A39" i="7" l="1"/>
  <c r="A40" i="7" l="1"/>
  <c r="A41" i="7" l="1"/>
  <c r="A42" i="7" l="1"/>
  <c r="A43" i="7" l="1"/>
  <c r="A44" i="7" l="1"/>
  <c r="A45" i="7" l="1"/>
  <c r="A47" i="7" l="1"/>
  <c r="A46" i="7"/>
  <c r="A48" i="7" l="1"/>
  <c r="A49" i="7" l="1"/>
  <c r="A50" i="7" l="1"/>
  <c r="A52" i="7" l="1"/>
  <c r="A51" i="7"/>
  <c r="A53" i="7" l="1"/>
  <c r="A54" i="7" l="1"/>
  <c r="A55" i="7"/>
  <c r="A56" i="7" l="1"/>
  <c r="A57" i="7" l="1"/>
  <c r="A58" i="7" l="1"/>
  <c r="A61" i="7" l="1"/>
  <c r="A59" i="7"/>
  <c r="A60" i="7" l="1"/>
  <c r="A62" i="7" l="1"/>
  <c r="H63" i="5"/>
  <c r="A63" i="7" l="1"/>
  <c r="H63" i="7"/>
  <c r="F63" i="7"/>
  <c r="D63" i="7"/>
  <c r="J63" i="7"/>
  <c r="H64" i="5"/>
  <c r="H62" i="5"/>
  <c r="D62" i="7" l="1"/>
  <c r="H62" i="7"/>
  <c r="F62" i="7"/>
  <c r="J62" i="7"/>
  <c r="L63" i="7"/>
  <c r="N63" i="7" s="1"/>
  <c r="K63" i="7"/>
  <c r="H64" i="7"/>
  <c r="D64" i="7"/>
  <c r="J64" i="7"/>
  <c r="F64" i="7"/>
  <c r="A64" i="7"/>
  <c r="H66" i="5"/>
  <c r="H65" i="5"/>
  <c r="H66" i="7" l="1"/>
  <c r="D66" i="7"/>
  <c r="F66" i="7"/>
  <c r="J66" i="7"/>
  <c r="A66" i="7"/>
  <c r="A65" i="7"/>
  <c r="J65" i="7"/>
  <c r="D65" i="7"/>
  <c r="H65" i="7"/>
  <c r="F65" i="7"/>
  <c r="L64" i="7"/>
  <c r="N64" i="7" s="1"/>
  <c r="K64" i="7"/>
  <c r="L62" i="7"/>
  <c r="N62" i="7" s="1"/>
  <c r="K62" i="7"/>
  <c r="H60" i="5"/>
  <c r="H68" i="5" s="1"/>
  <c r="H60" i="7" l="1"/>
  <c r="H67" i="7" s="1"/>
  <c r="F60" i="7"/>
  <c r="F67" i="7" s="1"/>
  <c r="J60" i="7"/>
  <c r="J67" i="7" s="1"/>
  <c r="L65" i="7"/>
  <c r="N65" i="7" s="1"/>
  <c r="K65" i="7"/>
  <c r="L66" i="7"/>
  <c r="N66" i="7" s="1"/>
  <c r="K66" i="7"/>
  <c r="D60" i="7"/>
  <c r="D67" i="7" s="1"/>
  <c r="D68" i="7" s="1"/>
  <c r="I60" i="5"/>
  <c r="I14" i="5"/>
  <c r="I10" i="5"/>
  <c r="I45" i="5"/>
  <c r="I36" i="5"/>
  <c r="I68" i="5" l="1"/>
  <c r="F68" i="7"/>
  <c r="H68" i="7" s="1"/>
  <c r="J68" i="7" s="1"/>
  <c r="L60" i="7"/>
  <c r="I60" i="7" l="1"/>
  <c r="L67" i="7"/>
  <c r="N68" i="7" s="1"/>
  <c r="K60" i="7"/>
  <c r="N60" i="7"/>
  <c r="G60" i="7"/>
  <c r="E60" i="7"/>
  <c r="C60" i="7"/>
</calcChain>
</file>

<file path=xl/sharedStrings.xml><?xml version="1.0" encoding="utf-8"?>
<sst xmlns="http://schemas.openxmlformats.org/spreadsheetml/2006/main" count="318" uniqueCount="195">
  <si>
    <t>01.23.020</t>
  </si>
  <si>
    <t>Limpeza de armadura com escova de aço</t>
  </si>
  <si>
    <t>Tratamento de armadura com produto anticorrosivo a base de zinco</t>
  </si>
  <si>
    <t>02.08.050</t>
  </si>
  <si>
    <t>Placa em lona com impressão digital e estrutura em madeira</t>
  </si>
  <si>
    <t>02.09.030</t>
  </si>
  <si>
    <t>03.01.020</t>
  </si>
  <si>
    <t>Demolição manual de concreto simples</t>
  </si>
  <si>
    <t>05.07.040</t>
  </si>
  <si>
    <t>Remoção de entulho separado de obra com caçamba metálica - terra, alvenaria, concreto, argamassa, madeira, papel, plástico ou metal</t>
  </si>
  <si>
    <t>06.02.020</t>
  </si>
  <si>
    <t>06.11.040</t>
  </si>
  <si>
    <t>Reaterro manual apiloado sem controle de compactação</t>
  </si>
  <si>
    <t>08.05.100</t>
  </si>
  <si>
    <t>Dreno com pedra britada</t>
  </si>
  <si>
    <t>09.01.030</t>
  </si>
  <si>
    <t>Forma em madeira comum para estrutura</t>
  </si>
  <si>
    <t>10.01.040</t>
  </si>
  <si>
    <t>11.01.100</t>
  </si>
  <si>
    <t>11.01.130</t>
  </si>
  <si>
    <t>11.16.040</t>
  </si>
  <si>
    <t>Lançamento e adensamento de concreto ou massa em fundação</t>
  </si>
  <si>
    <t>11.16.060</t>
  </si>
  <si>
    <t>Lançamento e adensamento de concreto ou massa em estrutura</t>
  </si>
  <si>
    <t>11.18.040</t>
  </si>
  <si>
    <t>Lastro de pedra britada</t>
  </si>
  <si>
    <t>14.10.121</t>
  </si>
  <si>
    <t>Alvenaria de bloco de concreto de vedação de 19 x 19 x 39 cm - classe C</t>
  </si>
  <si>
    <t>Calha, rufo, afins em chapa galvanizada nº 24 - corte 0,33 m</t>
  </si>
  <si>
    <t>Calha, rufo, afins em chapa galvanizada nº 24 - corte 0,50 m</t>
  </si>
  <si>
    <t>17.02.020</t>
  </si>
  <si>
    <t>Chapisco</t>
  </si>
  <si>
    <t>Emboço desempenado com argamassa industrializada</t>
  </si>
  <si>
    <t>17.05.020</t>
  </si>
  <si>
    <t>Piso com requadro em concreto simples sem controle de fck</t>
  </si>
  <si>
    <t>24.02.490</t>
  </si>
  <si>
    <t>32.16.010</t>
  </si>
  <si>
    <t>Impermeabilização em pintura de asfalto oxidado com solventes orgânicos, sobre massa</t>
  </si>
  <si>
    <t>33.06.020</t>
  </si>
  <si>
    <t>Acrílico para quadras e pisos cimentados</t>
  </si>
  <si>
    <t>33.10.100</t>
  </si>
  <si>
    <t>Textura acrílica para uso interno / externo, inclusive preparo</t>
  </si>
  <si>
    <t>34.01.020</t>
  </si>
  <si>
    <t>Limpeza e regularização de áreas para ajardinamento (jardins e canteiros)</t>
  </si>
  <si>
    <t>34.02.070</t>
  </si>
  <si>
    <t>Forração com Lírio Amarelo, mínimo 18 mudas / m² - h= 0,50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</si>
  <si>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</si>
  <si>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</si>
  <si>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</si>
  <si>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</si>
  <si>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34.03.120</t>
  </si>
  <si>
    <t>Arbusto Moréia - h= 0,50 m</t>
  </si>
  <si>
    <t>38.19.040</t>
  </si>
  <si>
    <t>Eletroduto de PVC corrugado flexível leve, diâmetro externo de 32 mm</t>
  </si>
  <si>
    <t>39.21.010</t>
  </si>
  <si>
    <t>Cabo de cobre flexível de 1,5 mm², isolamento 0,6/1kV - isolação HEPR 90°C</t>
  </si>
  <si>
    <t>39.21.030</t>
  </si>
  <si>
    <t>Cabo de cobre flexível de 4 mm², isolamento 0,6/1kV - isolação HEPR 90°C</t>
  </si>
  <si>
    <t>40.01.020</t>
  </si>
  <si>
    <t>Caixa de ferro estampada 4´ x 2´</t>
  </si>
  <si>
    <t>40.20.300</t>
  </si>
  <si>
    <t>43.11.360</t>
  </si>
  <si>
    <t>Conjunto motor-bomba submersível vertical para águas residuais, Q= 2 a16 m³/h, Hman= 12 a 2 mca, potência de 0,5 cv</t>
  </si>
  <si>
    <t>46.02.070</t>
  </si>
  <si>
    <t>Tubo de PVC rígido branco PxB com virola e anel de borracha, linha esgoto série normal, DN= 100 mm, inclusive conexões</t>
  </si>
  <si>
    <t>49.06.020</t>
  </si>
  <si>
    <t>Grelha em ferro fundido para caixas e canaletas</t>
  </si>
  <si>
    <t>55.01.140</t>
  </si>
  <si>
    <t>Limpeza de superfície com hidrojateamento</t>
  </si>
  <si>
    <t>Referência</t>
  </si>
  <si>
    <t>Item</t>
  </si>
  <si>
    <t>Descrição</t>
  </si>
  <si>
    <t xml:space="preserve">Qtde </t>
  </si>
  <si>
    <t xml:space="preserve">P.Unitário </t>
  </si>
  <si>
    <t xml:space="preserve">Total </t>
  </si>
  <si>
    <t xml:space="preserve">VALOR TOTAL </t>
  </si>
  <si>
    <t>Unidade</t>
  </si>
  <si>
    <t xml:space="preserve">LOCAL: </t>
  </si>
  <si>
    <t>PLANILHA DE ORÇAMENTÁRIA</t>
  </si>
  <si>
    <t xml:space="preserve">ESCOPO: </t>
  </si>
  <si>
    <t xml:space="preserve"> </t>
  </si>
  <si>
    <t>Código</t>
  </si>
  <si>
    <t>CRONOGRAMA FISICO FINANCEIRO</t>
  </si>
  <si>
    <t>ITEM</t>
  </si>
  <si>
    <t>PRÉDIO</t>
  </si>
  <si>
    <t>TOTAL</t>
  </si>
  <si>
    <t>Armadura em barra de aço CA-50 (A ou B) fyk = 500 MPa</t>
  </si>
  <si>
    <t>16.33.022</t>
  </si>
  <si>
    <t>16.33.052</t>
  </si>
  <si>
    <t>M</t>
  </si>
  <si>
    <t>UN</t>
  </si>
  <si>
    <t>KG</t>
  </si>
  <si>
    <t>M2</t>
  </si>
  <si>
    <t>M3</t>
  </si>
  <si>
    <t>97902</t>
  </si>
  <si>
    <t>SINAPI</t>
  </si>
  <si>
    <t>A - LUCRO/BONIFICAÇÃO</t>
  </si>
  <si>
    <t>(3,83 a 9,96%)</t>
  </si>
  <si>
    <t>B - DESPESAS INDIRETAS (EXCLUÍDAS AS DESPESAS FINANCEIRAS)</t>
  </si>
  <si>
    <t>B.1 - ADMINISTRAÇÃO CENTRAL</t>
  </si>
  <si>
    <t>(0,11 a 8,03%)</t>
  </si>
  <si>
    <t>B.2 - SEGURO</t>
  </si>
  <si>
    <t>B.3 - GARANTIA</t>
  </si>
  <si>
    <t>(0 a 0,42%)</t>
  </si>
  <si>
    <t>B.4 - RISCO</t>
  </si>
  <si>
    <t>(0 a 2,05%)</t>
  </si>
  <si>
    <t>C - DESPESAS FINANCEIRAS</t>
  </si>
  <si>
    <t>(0 a 1,20%)</t>
  </si>
  <si>
    <t>D - TOTAL DOS TRIBUTOS</t>
  </si>
  <si>
    <t>(6,03 a 9,03%)</t>
  </si>
  <si>
    <t>D.1 - PIS</t>
  </si>
  <si>
    <t>D.2 - COFINS</t>
  </si>
  <si>
    <t>D.3 - CSLL</t>
  </si>
  <si>
    <t>D.4 - IRPJ</t>
  </si>
  <si>
    <t>D.5 - ISS</t>
  </si>
  <si>
    <t>TOTAL DA TAXA DE BDI</t>
  </si>
  <si>
    <t>D.5- CPRB</t>
  </si>
  <si>
    <t>C.1-DESPESAS FINACEIRAS</t>
  </si>
  <si>
    <t>CALCULO BDI</t>
  </si>
  <si>
    <t>Limpeza manual do terreno, inclusive troncos até 5 cm de diâmetro, com caminhão à disposição dentro da obra, até o raio de 1 km</t>
  </si>
  <si>
    <t>Escavação manual em solo de 1ª e 2ª categoria em vala ou cava até 1,5 m</t>
  </si>
  <si>
    <t>Concreto usinado, fck = 20 MPa</t>
  </si>
  <si>
    <t>Concreto usinado, fck = 25 MPa</t>
  </si>
  <si>
    <t>41.13.102</t>
  </si>
  <si>
    <t>Luminária blindada tipo arandela de 45º e 90º, para lâmpada LED</t>
  </si>
  <si>
    <t>TOTALIZADOR MENSAL</t>
  </si>
  <si>
    <t>ACUMULADO</t>
  </si>
  <si>
    <t>17.02.160</t>
  </si>
  <si>
    <t>Chave de nível tipo boia pendular (pera), com contato micro switch</t>
  </si>
  <si>
    <t>01.23.056</t>
  </si>
  <si>
    <t>CDHU</t>
  </si>
  <si>
    <t>SERVIÇOS INICIAIS</t>
  </si>
  <si>
    <t>SERVIÇOS COMPLEMENTARES / FINAIS</t>
  </si>
  <si>
    <t>RUA JOSÉ BETIOL, 276 - DUMONT - SP</t>
  </si>
  <si>
    <t>CALÇADA E GRADIL FRONTAL</t>
  </si>
  <si>
    <t>CENTRO DE CONVIVÊNCIA DO IDOSO - ETAPA 2</t>
  </si>
  <si>
    <t>CAIXA DRENAGEM - FUNDO (AP E ESG)</t>
  </si>
  <si>
    <t xml:space="preserve">ALTEAMENTO MURO DE DIVISA 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</si>
  <si>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</si>
  <si>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</si>
  <si>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</si>
  <si>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</si>
  <si>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</si>
  <si>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</si>
  <si>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</si>
  <si>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</si>
  <si>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</si>
  <si>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</si>
  <si>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</si>
  <si>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</si>
  <si>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</si>
  <si>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</si>
  <si>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</si>
  <si>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Contra-Rufo - Calha, rufo, afins em chapa galvanizada nº 24 - corte 0,33 m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</si>
  <si>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</si>
  <si>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</si>
  <si>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</si>
  <si>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</si>
  <si>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</si>
  <si>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</si>
  <si>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</si>
  <si>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</si>
  <si>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</si>
  <si>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3.1</t>
  </si>
  <si>
    <t>Gradil de Fechamento com Portões - Grade em barra chata soldada de 1 1/2´ x 1/4´, sob medida - Contendo 3 portões para veículos e 1 portão para pedestre - Pintado com esmalte</t>
  </si>
  <si>
    <t>3.2</t>
  </si>
  <si>
    <t>3.3</t>
  </si>
  <si>
    <t>3.4</t>
  </si>
  <si>
    <t>Caixa enterrada hidráulica retangular em alvenaria com tijolos cerâmicos maciços, dimensões internas: 0,6x0,6x0,6 m para rede de esgoto. af_12/2020</t>
  </si>
  <si>
    <t>3.5</t>
  </si>
  <si>
    <t>3.6</t>
  </si>
  <si>
    <t>3.7</t>
  </si>
  <si>
    <t>3.8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</si>
  <si>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</si>
  <si>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</si>
  <si>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</si>
  <si>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</si>
  <si>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</si>
  <si>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</si>
  <si>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</si>
  <si>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</si>
  <si>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</si>
  <si>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</si>
  <si>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</si>
  <si>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</si>
  <si>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</si>
  <si>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</si>
  <si>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5.1</t>
  </si>
  <si>
    <t>5.2</t>
  </si>
  <si>
    <t>5.3</t>
  </si>
  <si>
    <t>5.4</t>
  </si>
  <si>
    <t>5.5</t>
  </si>
  <si>
    <t>5.6</t>
  </si>
  <si>
    <t>inserir logo da empresa</t>
  </si>
  <si>
    <t>Cidade 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</si>
</sst>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Mês &quot;##"/>
    <numFmt numFmtId="165" formatCode="0.0%"/>
  </numFmts>
  <fonts count="2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0"/>
      <color theme="0"/>
      <name val="Arial"/>
      <family val="2"/>
    </font>
    <font>
      <sz val="10"/>
      <name val="Arial"/>
    </font>
    <font>
      <i/>
      <sz val="12"/>
      <name val="Arial"/>
      <family val="2"/>
    </font>
    <font>
      <sz val="48"/>
      <name val="Arial"/>
      <family val="2"/>
    </font>
    <font>
      <i/>
      <sz val="10"/>
      <name val="Arial"/>
      <family val="2"/>
    </font>
    <font>
      <sz val="48"/>
      <color theme="1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2" borderId="1"/>
    <xf numFmtId="43" fontId="2" fillId="2" borderId="1" applyFont="0" applyFill="0" applyBorder="0" applyAlignment="0" applyProtection="0"/>
    <xf numFmtId="0" fontId="3" fillId="2" borderId="1"/>
    <xf numFmtId="9" fontId="2" fillId="0" borderId="0" applyFont="0" applyFill="0" applyBorder="0" applyAlignment="0" applyProtection="0"/>
    <xf numFmtId="0" fontId="1" fillId="2" borderId="1"/>
    <xf numFmtId="0" fontId="15" fillId="2" borderId="1"/>
    <xf numFmtId="0" fontId="15" fillId="2" borderId="1"/>
  </cellStyleXfs>
  <cellXfs count="125">
    <xf numFmtId="0" fontId="0" fillId="0" borderId="0" xfId="0"/>
    <xf numFmtId="0" fontId="5" fillId="2" borderId="1" xfId="3" applyFont="1"/>
    <xf numFmtId="0" fontId="6" fillId="2" borderId="1" xfId="3" applyFont="1" applyAlignment="1">
      <alignment horizontal="center" vertical="center"/>
    </xf>
    <xf numFmtId="0" fontId="5" fillId="2" borderId="1" xfId="3" applyFont="1" applyAlignment="1">
      <alignment horizontal="center" vertical="center"/>
    </xf>
    <xf numFmtId="4" fontId="5" fillId="2" borderId="2" xfId="3" applyNumberFormat="1" applyFont="1" applyBorder="1" applyAlignment="1">
      <alignment horizontal="center" vertical="center"/>
    </xf>
    <xf numFmtId="0" fontId="6" fillId="4" borderId="2" xfId="3" applyFont="1" applyFill="1" applyBorder="1" applyAlignment="1">
      <alignment vertical="center" wrapText="1"/>
    </xf>
    <xf numFmtId="0" fontId="5" fillId="2" borderId="1" xfId="3" applyFont="1" applyAlignment="1">
      <alignment wrapText="1"/>
    </xf>
    <xf numFmtId="0" fontId="6" fillId="2" borderId="1" xfId="3" applyFont="1" applyAlignment="1">
      <alignment horizontal="center" vertical="center" wrapText="1"/>
    </xf>
    <xf numFmtId="0" fontId="6" fillId="2" borderId="6" xfId="3" applyFont="1" applyBorder="1" applyAlignment="1">
      <alignment horizontal="right" vertical="center"/>
    </xf>
    <xf numFmtId="0" fontId="6" fillId="2" borderId="7" xfId="3" applyFont="1" applyBorder="1" applyAlignment="1">
      <alignment horizontal="left" vertical="center"/>
    </xf>
    <xf numFmtId="0" fontId="6" fillId="2" borderId="7" xfId="3" applyFont="1" applyBorder="1" applyAlignment="1">
      <alignment horizontal="center" vertical="center" wrapText="1"/>
    </xf>
    <xf numFmtId="0" fontId="6" fillId="2" borderId="8" xfId="3" applyFont="1" applyBorder="1" applyAlignment="1">
      <alignment horizontal="center" vertical="center" wrapText="1"/>
    </xf>
    <xf numFmtId="0" fontId="6" fillId="2" borderId="9" xfId="3" applyFont="1" applyBorder="1" applyAlignment="1">
      <alignment horizontal="right" vertical="center"/>
    </xf>
    <xf numFmtId="0" fontId="6" fillId="2" borderId="10" xfId="3" applyFont="1" applyBorder="1" applyAlignment="1">
      <alignment horizontal="left" vertical="center"/>
    </xf>
    <xf numFmtId="0" fontId="6" fillId="2" borderId="10" xfId="3" applyFont="1" applyBorder="1" applyAlignment="1">
      <alignment horizontal="center" vertical="center" wrapText="1"/>
    </xf>
    <xf numFmtId="0" fontId="6" fillId="2" borderId="11" xfId="3" applyFont="1" applyBorder="1" applyAlignment="1">
      <alignment horizontal="center" vertical="center" wrapText="1"/>
    </xf>
    <xf numFmtId="4" fontId="6" fillId="4" borderId="12" xfId="3" applyNumberFormat="1" applyFont="1" applyFill="1" applyBorder="1" applyAlignment="1">
      <alignment horizontal="center" vertical="center"/>
    </xf>
    <xf numFmtId="0" fontId="4" fillId="2" borderId="13" xfId="3" applyFont="1" applyBorder="1" applyAlignment="1">
      <alignment horizontal="center" vertical="center"/>
    </xf>
    <xf numFmtId="0" fontId="4" fillId="4" borderId="13" xfId="3" applyFont="1" applyFill="1" applyBorder="1" applyAlignment="1">
      <alignment horizontal="center" vertical="center"/>
    </xf>
    <xf numFmtId="0" fontId="6" fillId="4" borderId="15" xfId="3" applyFont="1" applyFill="1" applyBorder="1" applyAlignment="1">
      <alignment horizontal="center" vertical="center"/>
    </xf>
    <xf numFmtId="0" fontId="6" fillId="4" borderId="15" xfId="3" applyFont="1" applyFill="1" applyBorder="1" applyAlignment="1">
      <alignment vertical="center" wrapText="1"/>
    </xf>
    <xf numFmtId="0" fontId="6" fillId="4" borderId="16" xfId="3" applyFont="1" applyFill="1" applyBorder="1" applyAlignment="1">
      <alignment horizontal="center" vertical="center"/>
    </xf>
    <xf numFmtId="4" fontId="6" fillId="4" borderId="16" xfId="3" applyNumberFormat="1" applyFont="1" applyFill="1" applyBorder="1" applyAlignment="1">
      <alignment horizontal="center" vertical="center"/>
    </xf>
    <xf numFmtId="0" fontId="3" fillId="2" borderId="2" xfId="3" applyBorder="1" applyAlignment="1">
      <alignment vertical="center" wrapText="1"/>
    </xf>
    <xf numFmtId="4" fontId="3" fillId="2" borderId="2" xfId="3" applyNumberFormat="1" applyBorder="1" applyAlignment="1">
      <alignment horizontal="center" vertical="center"/>
    </xf>
    <xf numFmtId="0" fontId="3" fillId="2" borderId="1" xfId="3" applyAlignment="1">
      <alignment vertical="center"/>
    </xf>
    <xf numFmtId="0" fontId="3" fillId="2" borderId="1" xfId="3" applyAlignment="1">
      <alignment horizontal="center" vertical="center"/>
    </xf>
    <xf numFmtId="0" fontId="8" fillId="2" borderId="1" xfId="5" applyFont="1" applyAlignment="1">
      <alignment horizontal="center"/>
    </xf>
    <xf numFmtId="0" fontId="6" fillId="2" borderId="1" xfId="5" applyFont="1"/>
    <xf numFmtId="0" fontId="3" fillId="2" borderId="1" xfId="5" applyFont="1"/>
    <xf numFmtId="0" fontId="6" fillId="3" borderId="18" xfId="3" applyFont="1" applyFill="1" applyBorder="1" applyAlignment="1">
      <alignment horizontal="center" vertical="center"/>
    </xf>
    <xf numFmtId="0" fontId="6" fillId="2" borderId="1" xfId="3" applyFont="1" applyAlignment="1">
      <alignment vertical="center" wrapText="1"/>
    </xf>
    <xf numFmtId="0" fontId="4" fillId="4" borderId="18" xfId="3" applyFont="1" applyFill="1" applyBorder="1" applyAlignment="1">
      <alignment horizontal="center" vertical="center"/>
    </xf>
    <xf numFmtId="0" fontId="6" fillId="4" borderId="19" xfId="3" applyFont="1" applyFill="1" applyBorder="1" applyAlignment="1">
      <alignment vertical="center" wrapText="1"/>
    </xf>
    <xf numFmtId="4" fontId="5" fillId="4" borderId="19" xfId="3" applyNumberFormat="1" applyFont="1" applyFill="1" applyBorder="1" applyAlignment="1">
      <alignment horizontal="center" vertical="center"/>
    </xf>
    <xf numFmtId="4" fontId="6" fillId="4" borderId="20" xfId="3" applyNumberFormat="1" applyFont="1" applyFill="1" applyBorder="1" applyAlignment="1">
      <alignment horizontal="center" vertical="center"/>
    </xf>
    <xf numFmtId="0" fontId="3" fillId="2" borderId="13" xfId="3" applyBorder="1" applyAlignment="1">
      <alignment horizontal="center" vertical="center"/>
    </xf>
    <xf numFmtId="0" fontId="8" fillId="2" borderId="1" xfId="5" applyFont="1"/>
    <xf numFmtId="0" fontId="9" fillId="2" borderId="1" xfId="5" applyFont="1"/>
    <xf numFmtId="0" fontId="9" fillId="3" borderId="17" xfId="5" applyFont="1" applyFill="1" applyBorder="1" applyAlignment="1">
      <alignment horizontal="center"/>
    </xf>
    <xf numFmtId="0" fontId="8" fillId="3" borderId="17" xfId="5" applyFont="1" applyFill="1" applyBorder="1"/>
    <xf numFmtId="4" fontId="9" fillId="3" borderId="16" xfId="5" applyNumberFormat="1" applyFont="1" applyFill="1" applyBorder="1" applyAlignment="1">
      <alignment vertical="center"/>
    </xf>
    <xf numFmtId="0" fontId="8" fillId="2" borderId="1" xfId="5" applyFont="1" applyAlignment="1">
      <alignment horizontal="center" vertical="center"/>
    </xf>
    <xf numFmtId="4" fontId="9" fillId="3" borderId="3" xfId="5" applyNumberFormat="1" applyFont="1" applyFill="1" applyBorder="1" applyAlignment="1">
      <alignment vertical="center"/>
    </xf>
    <xf numFmtId="0" fontId="9" fillId="3" borderId="21" xfId="5" applyFont="1" applyFill="1" applyBorder="1" applyAlignment="1">
      <alignment horizontal="center"/>
    </xf>
    <xf numFmtId="0" fontId="6" fillId="3" borderId="22" xfId="3" applyFont="1" applyFill="1" applyBorder="1" applyAlignment="1">
      <alignment vertical="center" wrapText="1"/>
    </xf>
    <xf numFmtId="0" fontId="3" fillId="2" borderId="23" xfId="3" applyBorder="1" applyAlignment="1">
      <alignment vertical="center" wrapText="1"/>
    </xf>
    <xf numFmtId="0" fontId="9" fillId="3" borderId="21" xfId="5" applyFont="1" applyFill="1" applyBorder="1"/>
    <xf numFmtId="165" fontId="8" fillId="3" borderId="18" xfId="4" applyNumberFormat="1" applyFont="1" applyFill="1" applyBorder="1" applyAlignment="1">
      <alignment vertical="center"/>
    </xf>
    <xf numFmtId="4" fontId="9" fillId="3" borderId="17" xfId="5" applyNumberFormat="1" applyFont="1" applyFill="1" applyBorder="1" applyAlignment="1">
      <alignment vertical="center"/>
    </xf>
    <xf numFmtId="4" fontId="9" fillId="3" borderId="20" xfId="4" applyNumberFormat="1" applyFont="1" applyFill="1" applyBorder="1" applyAlignment="1">
      <alignment vertical="center"/>
    </xf>
    <xf numFmtId="165" fontId="8" fillId="2" borderId="13" xfId="4" applyNumberFormat="1" applyFont="1" applyFill="1" applyBorder="1" applyAlignment="1">
      <alignment vertical="center"/>
    </xf>
    <xf numFmtId="4" fontId="8" fillId="2" borderId="12" xfId="4" applyNumberFormat="1" applyFont="1" applyFill="1" applyBorder="1" applyAlignment="1">
      <alignment vertical="center"/>
    </xf>
    <xf numFmtId="0" fontId="6" fillId="2" borderId="1" xfId="3" applyFont="1" applyAlignment="1">
      <alignment vertical="center"/>
    </xf>
    <xf numFmtId="165" fontId="6" fillId="2" borderId="1" xfId="4" applyNumberFormat="1" applyFont="1" applyFill="1" applyBorder="1" applyAlignment="1">
      <alignment horizontal="center" vertical="center"/>
    </xf>
    <xf numFmtId="0" fontId="5" fillId="2" borderId="1" xfId="3" applyFont="1" applyAlignment="1">
      <alignment vertical="center"/>
    </xf>
    <xf numFmtId="0" fontId="6" fillId="4" borderId="3" xfId="3" applyFont="1" applyFill="1" applyBorder="1" applyAlignment="1">
      <alignment horizontal="center" vertical="center"/>
    </xf>
    <xf numFmtId="0" fontId="6" fillId="4" borderId="14" xfId="3" applyFont="1" applyFill="1" applyBorder="1" applyAlignment="1">
      <alignment horizontal="center" vertical="center"/>
    </xf>
    <xf numFmtId="4" fontId="3" fillId="2" borderId="12" xfId="3" applyNumberFormat="1" applyBorder="1" applyAlignment="1">
      <alignment horizontal="center" vertical="center"/>
    </xf>
    <xf numFmtId="0" fontId="6" fillId="4" borderId="5" xfId="3" applyFont="1" applyFill="1" applyBorder="1" applyAlignment="1">
      <alignment horizontal="center" vertical="center"/>
    </xf>
    <xf numFmtId="0" fontId="4" fillId="4" borderId="20" xfId="3" applyFont="1" applyFill="1" applyBorder="1" applyAlignment="1">
      <alignment horizontal="center" vertical="center"/>
    </xf>
    <xf numFmtId="0" fontId="4" fillId="2" borderId="12" xfId="3" applyFont="1" applyBorder="1" applyAlignment="1">
      <alignment horizontal="center" vertical="center"/>
    </xf>
    <xf numFmtId="0" fontId="4" fillId="4" borderId="12" xfId="3" applyFont="1" applyFill="1" applyBorder="1" applyAlignment="1">
      <alignment horizontal="center" vertical="center"/>
    </xf>
    <xf numFmtId="0" fontId="6" fillId="4" borderId="18" xfId="3" applyFont="1" applyFill="1" applyBorder="1" applyAlignment="1">
      <alignment horizontal="center" vertical="center"/>
    </xf>
    <xf numFmtId="0" fontId="6" fillId="4" borderId="13" xfId="3" applyFont="1" applyFill="1" applyBorder="1" applyAlignment="1">
      <alignment horizontal="center" vertical="center"/>
    </xf>
    <xf numFmtId="0" fontId="11" fillId="2" borderId="1" xfId="3" applyFont="1"/>
    <xf numFmtId="0" fontId="11" fillId="2" borderId="1" xfId="3" applyFont="1" applyAlignment="1">
      <alignment horizontal="center" vertical="center"/>
    </xf>
    <xf numFmtId="0" fontId="13" fillId="2" borderId="1" xfId="1" applyFont="1"/>
    <xf numFmtId="0" fontId="13" fillId="2" borderId="1" xfId="1" applyFont="1" applyAlignment="1">
      <alignment horizontal="center"/>
    </xf>
    <xf numFmtId="0" fontId="12" fillId="3" borderId="26" xfId="1" applyFont="1" applyFill="1" applyBorder="1"/>
    <xf numFmtId="0" fontId="13" fillId="3" borderId="26" xfId="1" applyFont="1" applyFill="1" applyBorder="1"/>
    <xf numFmtId="0" fontId="13" fillId="3" borderId="26" xfId="1" applyFont="1" applyFill="1" applyBorder="1" applyAlignment="1">
      <alignment horizontal="center"/>
    </xf>
    <xf numFmtId="10" fontId="12" fillId="3" borderId="26" xfId="1" applyNumberFormat="1" applyFont="1" applyFill="1" applyBorder="1"/>
    <xf numFmtId="0" fontId="13" fillId="2" borderId="26" xfId="1" applyFont="1" applyBorder="1"/>
    <xf numFmtId="0" fontId="13" fillId="2" borderId="26" xfId="1" applyFont="1" applyBorder="1" applyAlignment="1">
      <alignment horizontal="center"/>
    </xf>
    <xf numFmtId="10" fontId="13" fillId="2" borderId="26" xfId="1" applyNumberFormat="1" applyFont="1" applyBorder="1"/>
    <xf numFmtId="0" fontId="12" fillId="2" borderId="26" xfId="1" applyFont="1" applyBorder="1"/>
    <xf numFmtId="0" fontId="12" fillId="4" borderId="26" xfId="1" applyFont="1" applyFill="1" applyBorder="1" applyAlignment="1">
      <alignment vertical="center"/>
    </xf>
    <xf numFmtId="0" fontId="13" fillId="4" borderId="26" xfId="1" applyFont="1" applyFill="1" applyBorder="1" applyAlignment="1">
      <alignment vertical="center"/>
    </xf>
    <xf numFmtId="0" fontId="13" fillId="4" borderId="26" xfId="1" applyFont="1" applyFill="1" applyBorder="1" applyAlignment="1">
      <alignment horizontal="center" vertical="center"/>
    </xf>
    <xf numFmtId="10" fontId="12" fillId="4" borderId="26" xfId="1" applyNumberFormat="1" applyFont="1" applyFill="1" applyBorder="1" applyAlignment="1">
      <alignment vertical="center"/>
    </xf>
    <xf numFmtId="0" fontId="13" fillId="2" borderId="1" xfId="1" applyFont="1" applyAlignment="1">
      <alignment vertical="center"/>
    </xf>
    <xf numFmtId="4" fontId="3" fillId="4" borderId="2" xfId="3" applyNumberFormat="1" applyFill="1" applyBorder="1" applyAlignment="1">
      <alignment horizontal="center" vertical="center"/>
    </xf>
    <xf numFmtId="0" fontId="3" fillId="4" borderId="2" xfId="3" applyFill="1" applyBorder="1" applyAlignment="1">
      <alignment horizontal="center" vertical="center"/>
    </xf>
    <xf numFmtId="2" fontId="3" fillId="4" borderId="2" xfId="3" applyNumberFormat="1" applyFill="1" applyBorder="1" applyAlignment="1">
      <alignment horizontal="center" vertical="center"/>
    </xf>
    <xf numFmtId="165" fontId="3" fillId="2" borderId="1" xfId="4" applyNumberFormat="1" applyFont="1" applyFill="1" applyBorder="1" applyAlignment="1">
      <alignment horizontal="center" vertical="center"/>
    </xf>
    <xf numFmtId="0" fontId="5" fillId="2" borderId="1" xfId="3" applyFont="1" applyAlignment="1">
      <alignment vertical="center" wrapText="1"/>
    </xf>
    <xf numFmtId="4" fontId="6" fillId="4" borderId="12" xfId="3" applyNumberFormat="1" applyFont="1" applyFill="1" applyBorder="1" applyAlignment="1">
      <alignment horizontal="center" vertical="center" wrapText="1"/>
    </xf>
    <xf numFmtId="0" fontId="14" fillId="2" borderId="1" xfId="5" applyFont="1" applyAlignment="1">
      <alignment horizontal="center"/>
    </xf>
    <xf numFmtId="165" fontId="5" fillId="2" borderId="1" xfId="4" applyNumberFormat="1" applyFont="1" applyFill="1" applyBorder="1" applyAlignment="1">
      <alignment horizontal="center" vertical="center"/>
    </xf>
    <xf numFmtId="0" fontId="17" fillId="2" borderId="1" xfId="3" applyFont="1" applyAlignment="1">
      <alignment vertical="center"/>
    </xf>
    <xf numFmtId="0" fontId="19" fillId="2" borderId="1" xfId="5" applyFont="1"/>
    <xf numFmtId="0" fontId="4" fillId="2" borderId="13" xfId="3" quotePrefix="1" applyFont="1" applyBorder="1" applyAlignment="1">
      <alignment horizontal="center" vertical="center"/>
    </xf>
    <xf numFmtId="0" fontId="4" fillId="2" borderId="23" xfId="3" applyFont="1" applyBorder="1" applyAlignment="1">
      <alignment horizontal="center" vertical="center"/>
    </xf>
    <xf numFmtId="0" fontId="4" fillId="2" borderId="27" xfId="3" applyFont="1" applyBorder="1" applyAlignment="1">
      <alignment horizontal="center" vertical="center"/>
    </xf>
    <xf numFmtId="0" fontId="4" fillId="2" borderId="28" xfId="3" applyFont="1" applyBorder="1" applyAlignment="1">
      <alignment horizontal="center" vertical="center"/>
    </xf>
    <xf numFmtId="0" fontId="3" fillId="2" borderId="27" xfId="3" applyBorder="1" applyAlignment="1">
      <alignment horizontal="center" vertical="center"/>
    </xf>
    <xf numFmtId="0" fontId="3" fillId="2" borderId="29" xfId="3" applyBorder="1" applyAlignment="1">
      <alignment vertical="center" wrapText="1"/>
    </xf>
    <xf numFmtId="4" fontId="3" fillId="2" borderId="29" xfId="3" applyNumberFormat="1" applyBorder="1" applyAlignment="1">
      <alignment horizontal="center" vertical="center"/>
    </xf>
    <xf numFmtId="4" fontId="5" fillId="2" borderId="29" xfId="3" applyNumberFormat="1" applyFont="1" applyBorder="1" applyAlignment="1">
      <alignment horizontal="center" vertical="center"/>
    </xf>
    <xf numFmtId="4" fontId="3" fillId="2" borderId="28" xfId="3" applyNumberFormat="1" applyBorder="1" applyAlignment="1">
      <alignment horizontal="center" vertical="center"/>
    </xf>
    <xf numFmtId="0" fontId="4" fillId="2" borderId="30" xfId="3" quotePrefix="1" applyFont="1" applyBorder="1" applyAlignment="1">
      <alignment horizontal="center" vertical="center"/>
    </xf>
    <xf numFmtId="0" fontId="3" fillId="2" borderId="25" xfId="3" applyBorder="1" applyAlignment="1">
      <alignment vertical="center" wrapText="1"/>
    </xf>
    <xf numFmtId="4" fontId="3" fillId="2" borderId="25" xfId="3" applyNumberFormat="1" applyBorder="1" applyAlignment="1">
      <alignment horizontal="center" vertical="center"/>
    </xf>
    <xf numFmtId="164" fontId="9" fillId="3" borderId="3" xfId="5" applyNumberFormat="1" applyFont="1" applyFill="1" applyBorder="1" applyAlignment="1">
      <alignment horizontal="center"/>
    </xf>
    <xf numFmtId="164" fontId="9" fillId="3" borderId="5" xfId="5" applyNumberFormat="1" applyFont="1" applyFill="1" applyBorder="1" applyAlignment="1">
      <alignment horizontal="center"/>
    </xf>
    <xf numFmtId="0" fontId="20" fillId="2" borderId="1" xfId="5" applyFont="1" applyAlignment="1">
      <alignment horizontal="center" vertical="center"/>
    </xf>
    <xf numFmtId="0" fontId="9" fillId="2" borderId="1" xfId="5" applyFont="1" applyAlignment="1">
      <alignment horizontal="center"/>
    </xf>
    <xf numFmtId="0" fontId="7" fillId="2" borderId="3" xfId="3" applyFont="1" applyBorder="1" applyAlignment="1">
      <alignment horizontal="center" vertical="center" wrapText="1"/>
    </xf>
    <xf numFmtId="0" fontId="7" fillId="2" borderId="4" xfId="3" applyFont="1" applyBorder="1" applyAlignment="1">
      <alignment horizontal="center" vertical="center" wrapText="1"/>
    </xf>
    <xf numFmtId="0" fontId="7" fillId="2" borderId="5" xfId="3" applyFont="1" applyBorder="1" applyAlignment="1">
      <alignment horizontal="center" vertical="center" wrapText="1"/>
    </xf>
    <xf numFmtId="0" fontId="9" fillId="3" borderId="3" xfId="5" applyFont="1" applyFill="1" applyBorder="1" applyAlignment="1">
      <alignment horizontal="center"/>
    </xf>
    <xf numFmtId="0" fontId="9" fillId="3" borderId="5" xfId="5" applyFont="1" applyFill="1" applyBorder="1" applyAlignment="1">
      <alignment horizontal="center"/>
    </xf>
    <xf numFmtId="0" fontId="6" fillId="2" borderId="1" xfId="3" applyFont="1" applyAlignment="1">
      <alignment horizontal="center" vertical="center"/>
    </xf>
    <xf numFmtId="0" fontId="6" fillId="2" borderId="24" xfId="3" applyFont="1" applyBorder="1" applyAlignment="1">
      <alignment horizontal="center" vertical="center"/>
    </xf>
    <xf numFmtId="0" fontId="18" fillId="2" borderId="1" xfId="3" applyFont="1" applyAlignment="1">
      <alignment horizontal="center" vertical="center"/>
    </xf>
    <xf numFmtId="0" fontId="6" fillId="4" borderId="3" xfId="3" applyFont="1" applyFill="1" applyBorder="1" applyAlignment="1">
      <alignment horizontal="center" vertical="center"/>
    </xf>
    <xf numFmtId="0" fontId="6" fillId="4" borderId="4" xfId="3" applyFont="1" applyFill="1" applyBorder="1" applyAlignment="1">
      <alignment horizontal="center" vertical="center"/>
    </xf>
    <xf numFmtId="0" fontId="6" fillId="4" borderId="14" xfId="3" applyFont="1" applyFill="1" applyBorder="1" applyAlignment="1">
      <alignment horizontal="center" vertical="center"/>
    </xf>
    <xf numFmtId="0" fontId="10" fillId="2" borderId="7" xfId="3" applyFont="1" applyBorder="1" applyAlignment="1">
      <alignment horizontal="center" vertical="center" wrapText="1"/>
    </xf>
    <xf numFmtId="0" fontId="10" fillId="2" borderId="8" xfId="3" applyFont="1" applyBorder="1" applyAlignment="1">
      <alignment horizontal="center" vertical="center" wrapText="1"/>
    </xf>
    <xf numFmtId="0" fontId="10" fillId="2" borderId="10" xfId="3" applyFont="1" applyBorder="1" applyAlignment="1">
      <alignment horizontal="center" vertical="center" wrapText="1"/>
    </xf>
    <xf numFmtId="0" fontId="10" fillId="2" borderId="10" xfId="3" applyFont="1" applyBorder="1" applyAlignment="1">
      <alignment horizontal="center" vertical="center"/>
    </xf>
    <xf numFmtId="0" fontId="10" fillId="2" borderId="11" xfId="3" applyFont="1" applyBorder="1" applyAlignment="1">
      <alignment horizontal="center" vertical="center"/>
    </xf>
    <xf numFmtId="0" fontId="16" fillId="2" borderId="1" xfId="3" applyFont="1" applyAlignment="1">
      <alignment horizontal="center" vertical="center"/>
    </xf>
  </cellXfs>
  <cellStyles count="8">
    <cellStyle name="Normal" xfId="0" builtinId="0"/>
    <cellStyle name="Normal 2" xfId="1" xr:uid="{00000000-0005-0000-0000-000001000000}"/>
    <cellStyle name="Normal 3" xfId="3" xr:uid="{00000000-0005-0000-0000-000002000000}"/>
    <cellStyle name="Normal 4" xfId="5" xr:uid="{00000000-0005-0000-0000-000003000000}"/>
    <cellStyle name="Normal 5" xfId="6" xr:uid="{00000000-0005-0000-0000-000004000000}"/>
    <cellStyle name="Normal 5 2" xfId="7" xr:uid="{00000000-0005-0000-0000-000005000000}"/>
    <cellStyle name="Porcentagem" xfId="4" builtinId="5"/>
    <cellStyle name="Vírgula 2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1838325</xdr:colOff>
          <xdr:row>24</xdr:row>
          <xdr:rowOff>0</xdr:rowOff>
        </xdr:from>
        <xdr:to>
          <xdr:col>3</xdr:col>
          <xdr:colOff>390525</xdr:colOff>
          <xdr:row>24</xdr:row>
          <xdr:rowOff>733425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72"/>
  <sheetViews>
    <sheetView zoomScale="85" zoomScaleNormal="85" workbookViewId="0">
      <selection sqref="A1:L1"/>
    </sheetView>
  </sheetViews>
  <sheetFormatPr defaultRowHeight="12.75" outlineLevelRow="1" x14ac:dyDescent="0.2"/>
  <cols>
    <col min="1" max="1" width="10.7109375" style="37" customWidth="1"/>
    <col min="2" max="2" width="36.5703125" style="37" customWidth="1"/>
    <col min="3" max="3" width="7.7109375" style="37" customWidth="1"/>
    <col min="4" max="4" width="12.7109375" style="37" customWidth="1"/>
    <col min="5" max="5" width="7.7109375" style="37" customWidth="1"/>
    <col min="6" max="6" width="12.7109375" style="37" customWidth="1"/>
    <col min="7" max="7" width="7.7109375" style="37" customWidth="1"/>
    <col min="8" max="8" width="12.7109375" style="37" customWidth="1"/>
    <col min="9" max="9" width="7.7109375" style="37" customWidth="1"/>
    <col min="10" max="10" width="12.7109375" style="37" customWidth="1"/>
    <col min="11" max="11" width="7.7109375" style="37" customWidth="1"/>
    <col min="12" max="12" width="12.7109375" style="37" customWidth="1"/>
    <col min="13" max="16384" width="9.140625" style="37"/>
  </cols>
  <sheetData>
    <row r="1" spans="1:14" ht="59.25" x14ac:dyDescent="0.75">
      <c r="A1" s="106" t="s">
        <v>193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91"/>
    </row>
    <row r="2" spans="1:14" ht="13.5" thickBot="1" x14ac:dyDescent="0.2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</row>
    <row r="3" spans="1:14" ht="18.75" thickBot="1" x14ac:dyDescent="0.25">
      <c r="A3" s="108" t="s">
        <v>82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10"/>
    </row>
    <row r="4" spans="1:14" ht="13.5" thickBo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4" x14ac:dyDescent="0.2">
      <c r="A5" s="8" t="s">
        <v>79</v>
      </c>
      <c r="B5" s="9" t="str">
        <f>Orçamento!D5</f>
        <v>CENTRO DE CONVIVÊNCIA DO IDOSO - ETAPA 2</v>
      </c>
      <c r="C5" s="9"/>
      <c r="D5" s="9"/>
      <c r="E5" s="10"/>
      <c r="F5" s="10"/>
      <c r="G5" s="10"/>
      <c r="H5" s="10"/>
      <c r="I5" s="10"/>
      <c r="J5" s="10"/>
      <c r="K5" s="10"/>
      <c r="L5" s="11"/>
    </row>
    <row r="6" spans="1:14" ht="13.5" thickBot="1" x14ac:dyDescent="0.25">
      <c r="A6" s="12" t="s">
        <v>77</v>
      </c>
      <c r="B6" s="13" t="str">
        <f>Orçamento!D6</f>
        <v>RUA JOSÉ BETIOL, 276 - DUMONT - SP</v>
      </c>
      <c r="C6" s="13"/>
      <c r="D6" s="13"/>
      <c r="E6" s="14"/>
      <c r="F6" s="14"/>
      <c r="G6" s="14"/>
      <c r="H6" s="14"/>
      <c r="I6" s="14"/>
      <c r="J6" s="14"/>
      <c r="K6" s="14"/>
      <c r="L6" s="15"/>
    </row>
    <row r="7" spans="1:14" ht="13.5" thickBot="1" x14ac:dyDescent="0.25">
      <c r="A7" s="2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4" ht="13.5" thickBot="1" x14ac:dyDescent="0.25">
      <c r="A8" s="39" t="s">
        <v>83</v>
      </c>
      <c r="B8" s="44" t="s">
        <v>84</v>
      </c>
      <c r="C8" s="104">
        <v>1</v>
      </c>
      <c r="D8" s="105"/>
      <c r="E8" s="104">
        <f>C8+1</f>
        <v>2</v>
      </c>
      <c r="F8" s="105"/>
      <c r="G8" s="104">
        <f>E8+1</f>
        <v>3</v>
      </c>
      <c r="H8" s="105"/>
      <c r="I8" s="104">
        <f>G8+1</f>
        <v>4</v>
      </c>
      <c r="J8" s="105"/>
      <c r="K8" s="111" t="s">
        <v>85</v>
      </c>
      <c r="L8" s="112"/>
    </row>
    <row r="9" spans="1:14" ht="13.5" thickBot="1" x14ac:dyDescent="0.25">
      <c r="A9" s="27"/>
      <c r="B9" s="38"/>
      <c r="C9" s="38"/>
      <c r="D9" s="88">
        <v>1</v>
      </c>
      <c r="E9" s="38"/>
      <c r="F9" s="88">
        <v>1</v>
      </c>
      <c r="G9" s="38"/>
      <c r="H9" s="88">
        <v>1</v>
      </c>
      <c r="I9" s="38"/>
      <c r="J9" s="88">
        <v>1</v>
      </c>
      <c r="K9" s="38"/>
      <c r="L9" s="38"/>
    </row>
    <row r="10" spans="1:14" x14ac:dyDescent="0.2">
      <c r="A10" s="30">
        <f>Orçamento!C10</f>
        <v>1</v>
      </c>
      <c r="B10" s="45" t="str">
        <f>Orçamento!D10</f>
        <v>SERVIÇOS INICIAIS</v>
      </c>
      <c r="C10" s="48" t="e">
        <f>D10/$L10</f>
        <v>#DIV/0!</v>
      </c>
      <c r="D10" s="50">
        <f>SUM(D11:D13)</f>
        <v>0</v>
      </c>
      <c r="E10" s="48" t="e">
        <f>F10/$L10</f>
        <v>#DIV/0!</v>
      </c>
      <c r="F10" s="50">
        <f>SUM(F11:F13)</f>
        <v>0</v>
      </c>
      <c r="G10" s="48" t="e">
        <f>H10/$L10</f>
        <v>#DIV/0!</v>
      </c>
      <c r="H10" s="50">
        <f>SUM(H11:H13)</f>
        <v>0</v>
      </c>
      <c r="I10" s="48" t="e">
        <f>J10/$L10</f>
        <v>#DIV/0!</v>
      </c>
      <c r="J10" s="50">
        <f>SUM(J13:J13)</f>
        <v>0</v>
      </c>
      <c r="K10" s="48" t="e">
        <f>L10/$L10</f>
        <v>#DIV/0!</v>
      </c>
      <c r="L10" s="50">
        <f>SUM(L11:L13)</f>
        <v>0</v>
      </c>
      <c r="N10" s="37" t="str">
        <f>IF(L10=Orçamento!H10,"OK","***")</f>
        <v>OK</v>
      </c>
    </row>
    <row r="11" spans="1:14" ht="25.5" outlineLevel="1" x14ac:dyDescent="0.2">
      <c r="A11" s="36" t="str">
        <f>Orçamento!C11</f>
        <v>1.1</v>
      </c>
      <c r="B11" s="46" t="str">
        <f>Orçamento!D11</f>
        <v>Placa em lona com impressão digital e estrutura em madeira</v>
      </c>
      <c r="C11" s="51">
        <v>1</v>
      </c>
      <c r="D11" s="52">
        <f>Orçamento!$H11*C11</f>
        <v>0</v>
      </c>
      <c r="E11" s="51"/>
      <c r="F11" s="52">
        <f>Orçamento!$H11*E11</f>
        <v>0</v>
      </c>
      <c r="G11" s="51"/>
      <c r="H11" s="52">
        <f>Orçamento!$H11*G11</f>
        <v>0</v>
      </c>
      <c r="I11" s="51"/>
      <c r="J11" s="52">
        <f>Orçamento!$H11*I11</f>
        <v>0</v>
      </c>
      <c r="K11" s="51">
        <f>SUM(C11:J11)-SUMPRODUCT($C$9:$J$9,C11:J11)</f>
        <v>1</v>
      </c>
      <c r="L11" s="52">
        <f>SUMPRODUCT($C$9:$J$9,C11:J11)</f>
        <v>0</v>
      </c>
      <c r="N11" s="37" t="str">
        <f>IF(L11=Orçamento!H11,"OK","***")</f>
        <v>OK</v>
      </c>
    </row>
    <row r="12" spans="1:14" ht="51" outlineLevel="1" x14ac:dyDescent="0.2">
      <c r="A12" s="36" t="str">
        <f>Orçamento!C12</f>
        <v>1.2</v>
      </c>
      <c r="B12" s="46" t="str">
        <f>Orçamento!D12</f>
        <v>Limpeza manual do terreno, inclusive troncos até 5 cm de diâmetro, com caminhão à disposição dentro da obra, até o raio de 1 km</v>
      </c>
      <c r="C12" s="51">
        <v>1</v>
      </c>
      <c r="D12" s="52">
        <f>Orçamento!$H12*C12</f>
        <v>0</v>
      </c>
      <c r="E12" s="51"/>
      <c r="F12" s="52">
        <f>Orçamento!$H12*E12</f>
        <v>0</v>
      </c>
      <c r="G12" s="51"/>
      <c r="H12" s="52">
        <f>Orçamento!$H12*G12</f>
        <v>0</v>
      </c>
      <c r="I12" s="51"/>
      <c r="J12" s="52">
        <f>Orçamento!$H12*I12</f>
        <v>0</v>
      </c>
      <c r="K12" s="51">
        <f>SUM(C12:J12)-SUMPRODUCT($C$9:$J$9,C12:J12)</f>
        <v>1</v>
      </c>
      <c r="L12" s="52">
        <f>SUMPRODUCT($C$9:$J$9,C12:J12)</f>
        <v>0</v>
      </c>
      <c r="N12" s="37" t="str">
        <f>IF(L12=Orçamento!H12,"OK","***")</f>
        <v>OK</v>
      </c>
    </row>
    <row r="13" spans="1:14" ht="51.75" outlineLevel="1" thickBot="1" x14ac:dyDescent="0.25">
      <c r="A13" s="36" t="str">
        <f>Orçamento!C13</f>
        <v>1.3</v>
      </c>
      <c r="B13" s="46" t="str">
        <f>Orçamento!D13</f>
        <v>Remoção de entulho separado de obra com caçamba metálica - terra, alvenaria, concreto, argamassa, madeira, papel, plástico ou metal</v>
      </c>
      <c r="C13" s="51">
        <v>1</v>
      </c>
      <c r="D13" s="52">
        <f>Orçamento!$H13*C13</f>
        <v>0</v>
      </c>
      <c r="E13" s="51"/>
      <c r="F13" s="52">
        <f>Orçamento!$H13*E13</f>
        <v>0</v>
      </c>
      <c r="G13" s="51"/>
      <c r="H13" s="52">
        <f>Orçamento!$H13*G13</f>
        <v>0</v>
      </c>
      <c r="I13" s="51"/>
      <c r="J13" s="52">
        <f>Orçamento!$H13*I13</f>
        <v>0</v>
      </c>
      <c r="K13" s="51">
        <f>SUM(C13:J13)-SUMPRODUCT($C$9:$J$9,C13:J13)</f>
        <v>1</v>
      </c>
      <c r="L13" s="52">
        <f>SUMPRODUCT($C$9:$J$9,C13:J13)</f>
        <v>0</v>
      </c>
      <c r="N13" s="37" t="str">
        <f>IF(L13=Orçamento!H13,"OK","***")</f>
        <v>OK</v>
      </c>
    </row>
    <row r="14" spans="1:14" x14ac:dyDescent="0.2">
      <c r="A14" s="30">
        <f>Orçamento!C14</f>
        <v>2</v>
      </c>
      <c r="B14" s="45" t="str">
        <f>Orçamento!D14</f>
        <v xml:space="preserve">ALTEAMENTO MURO DE DIVISA </v>
      </c>
      <c r="C14" s="48" t="e">
        <f>D14/$L14</f>
        <v>#DIV/0!</v>
      </c>
      <c r="D14" s="50">
        <f>SUM(D15:D35)</f>
        <v>0</v>
      </c>
      <c r="E14" s="48" t="e">
        <f>F14/$L14</f>
        <v>#DIV/0!</v>
      </c>
      <c r="F14" s="50">
        <f>SUM(F15:F35)</f>
        <v>0</v>
      </c>
      <c r="G14" s="48" t="e">
        <f>H14/$L14</f>
        <v>#DIV/0!</v>
      </c>
      <c r="H14" s="50">
        <f>SUM(H15:H35)</f>
        <v>0</v>
      </c>
      <c r="I14" s="48" t="e">
        <f>J14/$L14</f>
        <v>#DIV/0!</v>
      </c>
      <c r="J14" s="50">
        <f>SUM(J15:J35)</f>
        <v>0</v>
      </c>
      <c r="K14" s="48" t="e">
        <f>L14/$L14</f>
        <v>#DIV/0!</v>
      </c>
      <c r="L14" s="50">
        <f>SUM(L15:L35)</f>
        <v>0</v>
      </c>
      <c r="N14" s="37" t="str">
        <f>IF(L14=Orçamento!H14,"OK","***")</f>
        <v>OK</v>
      </c>
    </row>
    <row r="15" spans="1:14" ht="25.5" outlineLevel="1" x14ac:dyDescent="0.2">
      <c r="A15" s="36" t="str">
        <f>Orçamento!C15</f>
        <v>2.1</v>
      </c>
      <c r="B15" s="46" t="str">
        <f>Orçamento!D15</f>
        <v>Limpeza de superfície com hidrojateamento</v>
      </c>
      <c r="C15" s="51">
        <v>1</v>
      </c>
      <c r="D15" s="52">
        <f>Orçamento!$H15*C15</f>
        <v>0</v>
      </c>
      <c r="E15" s="51"/>
      <c r="F15" s="52">
        <f>Orçamento!$H15*E15</f>
        <v>0</v>
      </c>
      <c r="G15" s="51"/>
      <c r="H15" s="52">
        <f>Orçamento!$H15*G15</f>
        <v>0</v>
      </c>
      <c r="I15" s="51"/>
      <c r="J15" s="52">
        <f>Orçamento!$H15*I15</f>
        <v>0</v>
      </c>
      <c r="K15" s="51">
        <f t="shared" ref="K15:K33" si="0">SUM(C15:J15)-SUMPRODUCT($C$9:$J$9,C15:J15)</f>
        <v>1</v>
      </c>
      <c r="L15" s="52">
        <f t="shared" ref="L15:L33" si="1">SUMPRODUCT($C$9:$J$9,C15:J15)</f>
        <v>0</v>
      </c>
      <c r="N15" s="37" t="str">
        <f>IF(L15=Orçamento!H15,"OK","***")</f>
        <v>OK</v>
      </c>
    </row>
    <row r="16" spans="1:14" outlineLevel="1" x14ac:dyDescent="0.2">
      <c r="A16" s="36" t="str">
        <f>Orçamento!C16</f>
        <v>2.2</v>
      </c>
      <c r="B16" s="46" t="str">
        <f>Orçamento!D16</f>
        <v>Limpeza de armadura com escova de aço</v>
      </c>
      <c r="C16" s="51">
        <v>1</v>
      </c>
      <c r="D16" s="52">
        <f>Orçamento!$H16*C16</f>
        <v>0</v>
      </c>
      <c r="E16" s="51"/>
      <c r="F16" s="52">
        <f>Orçamento!$H16*E16</f>
        <v>0</v>
      </c>
      <c r="G16" s="51"/>
      <c r="H16" s="52">
        <f>Orçamento!$H16*G16</f>
        <v>0</v>
      </c>
      <c r="I16" s="51"/>
      <c r="J16" s="52">
        <f>Orçamento!$H16*I16</f>
        <v>0</v>
      </c>
      <c r="K16" s="51">
        <f t="shared" si="0"/>
        <v>1</v>
      </c>
      <c r="L16" s="52">
        <f t="shared" si="1"/>
        <v>0</v>
      </c>
      <c r="N16" s="37" t="str">
        <f>IF(L16=Orçamento!H16,"OK","***")</f>
        <v>OK</v>
      </c>
    </row>
    <row r="17" spans="1:14" ht="25.5" outlineLevel="1" x14ac:dyDescent="0.2">
      <c r="A17" s="36" t="str">
        <f>Orçamento!C17</f>
        <v>2.3</v>
      </c>
      <c r="B17" s="46" t="str">
        <f>Orçamento!D17</f>
        <v>Tratamento de armadura com produto anticorrosivo a base de zinco</v>
      </c>
      <c r="C17" s="51">
        <v>1</v>
      </c>
      <c r="D17" s="52">
        <f>Orçamento!$H17*C17</f>
        <v>0</v>
      </c>
      <c r="E17" s="51"/>
      <c r="F17" s="52">
        <f>Orçamento!$H17*E17</f>
        <v>0</v>
      </c>
      <c r="G17" s="51"/>
      <c r="H17" s="52">
        <f>Orçamento!$H17*G17</f>
        <v>0</v>
      </c>
      <c r="I17" s="51"/>
      <c r="J17" s="52">
        <f>Orçamento!$H17*I17</f>
        <v>0</v>
      </c>
      <c r="K17" s="51">
        <f t="shared" si="0"/>
        <v>1</v>
      </c>
      <c r="L17" s="52">
        <f t="shared" si="1"/>
        <v>0</v>
      </c>
      <c r="N17" s="37" t="str">
        <f>IF(L17=Orçamento!H17,"OK","***")</f>
        <v>OK</v>
      </c>
    </row>
    <row r="18" spans="1:14" outlineLevel="1" x14ac:dyDescent="0.2">
      <c r="A18" s="36" t="str">
        <f>Orçamento!C18</f>
        <v>2.4</v>
      </c>
      <c r="B18" s="46" t="str">
        <f>Orçamento!D18</f>
        <v>Concreto usinado, fck = 25 MPa</v>
      </c>
      <c r="C18" s="51"/>
      <c r="D18" s="52">
        <f>Orçamento!$H18*C18</f>
        <v>0</v>
      </c>
      <c r="E18" s="51">
        <v>1</v>
      </c>
      <c r="F18" s="52">
        <f>Orçamento!$H18*E18</f>
        <v>0</v>
      </c>
      <c r="G18" s="51"/>
      <c r="H18" s="52">
        <f>Orçamento!$H18*G18</f>
        <v>0</v>
      </c>
      <c r="I18" s="51"/>
      <c r="J18" s="52">
        <f>Orçamento!$H18*I18</f>
        <v>0</v>
      </c>
      <c r="K18" s="51">
        <f t="shared" si="0"/>
        <v>1</v>
      </c>
      <c r="L18" s="52">
        <f t="shared" si="1"/>
        <v>0</v>
      </c>
      <c r="N18" s="37" t="str">
        <f>IF(L18=Orçamento!H18,"OK","***")</f>
        <v>OK</v>
      </c>
    </row>
    <row r="19" spans="1:14" ht="25.5" outlineLevel="1" x14ac:dyDescent="0.2">
      <c r="A19" s="36" t="str">
        <f>Orçamento!C19</f>
        <v>2.5</v>
      </c>
      <c r="B19" s="46" t="str">
        <f>Orçamento!D19</f>
        <v>Lançamento e adensamento de concreto ou massa em fundação</v>
      </c>
      <c r="C19" s="51"/>
      <c r="D19" s="52">
        <f>Orçamento!$H19*C19</f>
        <v>0</v>
      </c>
      <c r="E19" s="51">
        <v>1</v>
      </c>
      <c r="F19" s="52">
        <f>Orçamento!$H19*E19</f>
        <v>0</v>
      </c>
      <c r="G19" s="51"/>
      <c r="H19" s="52">
        <f>Orçamento!$H19*G19</f>
        <v>0</v>
      </c>
      <c r="I19" s="51"/>
      <c r="J19" s="52">
        <f>Orçamento!$H19*I19</f>
        <v>0</v>
      </c>
      <c r="K19" s="51">
        <f t="shared" si="0"/>
        <v>1</v>
      </c>
      <c r="L19" s="52">
        <f t="shared" si="1"/>
        <v>0</v>
      </c>
      <c r="N19" s="37" t="str">
        <f>IF(L19=Orçamento!H19,"OK","***")</f>
        <v>OK</v>
      </c>
    </row>
    <row r="20" spans="1:14" ht="25.5" outlineLevel="1" x14ac:dyDescent="0.2">
      <c r="A20" s="36" t="str">
        <f>Orçamento!C20</f>
        <v>2.6</v>
      </c>
      <c r="B20" s="46" t="str">
        <f>Orçamento!D20</f>
        <v>Armadura em barra de aço CA-50 (A ou B) fyk = 500 MPa</v>
      </c>
      <c r="C20" s="51"/>
      <c r="D20" s="52">
        <f>Orçamento!$H20*C20</f>
        <v>0</v>
      </c>
      <c r="E20" s="51">
        <v>1</v>
      </c>
      <c r="F20" s="52">
        <f>Orçamento!$H20*E20</f>
        <v>0</v>
      </c>
      <c r="G20" s="51"/>
      <c r="H20" s="52">
        <f>Orçamento!$H20*G20</f>
        <v>0</v>
      </c>
      <c r="I20" s="51"/>
      <c r="J20" s="52">
        <f>Orçamento!$H20*I20</f>
        <v>0</v>
      </c>
      <c r="K20" s="51">
        <f t="shared" si="0"/>
        <v>1</v>
      </c>
      <c r="L20" s="52">
        <f t="shared" si="1"/>
        <v>0</v>
      </c>
      <c r="N20" s="37" t="str">
        <f>IF(L20=Orçamento!H20,"OK","***")</f>
        <v>OK</v>
      </c>
    </row>
    <row r="21" spans="1:14" outlineLevel="1" x14ac:dyDescent="0.2">
      <c r="A21" s="36" t="str">
        <f>Orçamento!C21</f>
        <v>2.7</v>
      </c>
      <c r="B21" s="46" t="str">
        <f>Orçamento!D21</f>
        <v>Forma em madeira comum para estrutura</v>
      </c>
      <c r="C21" s="51"/>
      <c r="D21" s="52">
        <f>Orçamento!$H21*C21</f>
        <v>0</v>
      </c>
      <c r="E21" s="51">
        <v>1</v>
      </c>
      <c r="F21" s="52">
        <f>Orçamento!$H21*E21</f>
        <v>0</v>
      </c>
      <c r="G21" s="51"/>
      <c r="H21" s="52">
        <f>Orçamento!$H21*G21</f>
        <v>0</v>
      </c>
      <c r="I21" s="51"/>
      <c r="J21" s="52">
        <f>Orçamento!$H21*I21</f>
        <v>0</v>
      </c>
      <c r="K21" s="51">
        <f t="shared" si="0"/>
        <v>1</v>
      </c>
      <c r="L21" s="52">
        <f t="shared" si="1"/>
        <v>0</v>
      </c>
      <c r="N21" s="37" t="str">
        <f>IF(L21=Orçamento!H21,"OK","***")</f>
        <v>OK</v>
      </c>
    </row>
    <row r="22" spans="1:14" ht="25.5" outlineLevel="1" x14ac:dyDescent="0.2">
      <c r="A22" s="36" t="str">
        <f>Orçamento!C22</f>
        <v>2.8</v>
      </c>
      <c r="B22" s="46" t="str">
        <f>Orçamento!D22</f>
        <v>Alvenaria de bloco de concreto de vedação de 19 x 19 x 39 cm - classe C</v>
      </c>
      <c r="C22" s="51"/>
      <c r="D22" s="52">
        <f>Orçamento!$H22*C22</f>
        <v>0</v>
      </c>
      <c r="E22" s="51">
        <v>1</v>
      </c>
      <c r="F22" s="52">
        <f>Orçamento!$H22*E22</f>
        <v>0</v>
      </c>
      <c r="G22" s="51"/>
      <c r="H22" s="52">
        <f>Orçamento!$H22*G22</f>
        <v>0</v>
      </c>
      <c r="I22" s="51"/>
      <c r="J22" s="52">
        <f>Orçamento!$H22*I22</f>
        <v>0</v>
      </c>
      <c r="K22" s="51">
        <f t="shared" si="0"/>
        <v>1</v>
      </c>
      <c r="L22" s="52">
        <f t="shared" si="1"/>
        <v>0</v>
      </c>
      <c r="N22" s="37" t="str">
        <f>IF(L22=Orçamento!H22,"OK","***")</f>
        <v>OK</v>
      </c>
    </row>
    <row r="23" spans="1:14" outlineLevel="1" x14ac:dyDescent="0.2">
      <c r="A23" s="36" t="str">
        <f>Orçamento!C23</f>
        <v>2.9</v>
      </c>
      <c r="B23" s="46" t="str">
        <f>Orçamento!D23</f>
        <v>Chapisco</v>
      </c>
      <c r="C23" s="51"/>
      <c r="D23" s="52">
        <f>Orçamento!$H23*C23</f>
        <v>0</v>
      </c>
      <c r="E23" s="51">
        <v>1</v>
      </c>
      <c r="F23" s="52">
        <f>Orçamento!$H23*E23</f>
        <v>0</v>
      </c>
      <c r="G23" s="51"/>
      <c r="H23" s="52">
        <f>Orçamento!$H23*G23</f>
        <v>0</v>
      </c>
      <c r="I23" s="51"/>
      <c r="J23" s="52">
        <f>Orçamento!$H23*I23</f>
        <v>0</v>
      </c>
      <c r="K23" s="51">
        <f t="shared" si="0"/>
        <v>1</v>
      </c>
      <c r="L23" s="52">
        <f t="shared" si="1"/>
        <v>0</v>
      </c>
      <c r="N23" s="37" t="str">
        <f>IF(L23=Orçamento!H23,"OK","***")</f>
        <v>OK</v>
      </c>
    </row>
    <row r="24" spans="1:14" ht="25.5" outlineLevel="1" x14ac:dyDescent="0.2">
      <c r="A24" s="36" t="str">
        <f>Orçamento!C24</f>
        <v>2.10</v>
      </c>
      <c r="B24" s="46" t="str">
        <f>Orçamento!D24</f>
        <v>Emboço desempenado com argamassa industrializada</v>
      </c>
      <c r="C24" s="51"/>
      <c r="D24" s="52">
        <f>Orçamento!$H24*C24</f>
        <v>0</v>
      </c>
      <c r="E24" s="51">
        <v>1</v>
      </c>
      <c r="F24" s="52">
        <f>Orçamento!$H24*E24</f>
        <v>0</v>
      </c>
      <c r="G24" s="51"/>
      <c r="H24" s="52">
        <f>Orçamento!$H24*G24</f>
        <v>0</v>
      </c>
      <c r="I24" s="51"/>
      <c r="J24" s="52">
        <f>Orçamento!$H24*I24</f>
        <v>0</v>
      </c>
      <c r="K24" s="51">
        <f t="shared" si="0"/>
        <v>1</v>
      </c>
      <c r="L24" s="52">
        <f t="shared" si="1"/>
        <v>0</v>
      </c>
      <c r="N24" s="37" t="str">
        <f>IF(L24=Orçamento!H24,"OK","***")</f>
        <v>OK</v>
      </c>
    </row>
    <row r="25" spans="1:14" ht="25.5" outlineLevel="1" x14ac:dyDescent="0.2">
      <c r="A25" s="36" t="str">
        <f>Orçamento!C25</f>
        <v>2.11</v>
      </c>
      <c r="B25" s="46" t="str">
        <f>Orçamento!D25</f>
        <v>Calha, rufo, afins em chapa galvanizada nº 24 - corte 0,33 m</v>
      </c>
      <c r="C25" s="51"/>
      <c r="D25" s="52">
        <f>Orçamento!$H25*C25</f>
        <v>0</v>
      </c>
      <c r="E25" s="51"/>
      <c r="F25" s="52">
        <f>Orçamento!$H25*E25</f>
        <v>0</v>
      </c>
      <c r="G25" s="51">
        <v>1</v>
      </c>
      <c r="H25" s="52">
        <f>Orçamento!$H25*G25</f>
        <v>0</v>
      </c>
      <c r="I25" s="51"/>
      <c r="J25" s="52">
        <f>Orçamento!$H25*I25</f>
        <v>0</v>
      </c>
      <c r="K25" s="51">
        <f t="shared" si="0"/>
        <v>1</v>
      </c>
      <c r="L25" s="52">
        <f t="shared" si="1"/>
        <v>0</v>
      </c>
      <c r="N25" s="37" t="str">
        <f>IF(L25=Orçamento!H25,"OK","***")</f>
        <v>OK</v>
      </c>
    </row>
    <row r="26" spans="1:14" ht="25.5" outlineLevel="1" x14ac:dyDescent="0.2">
      <c r="A26" s="36" t="str">
        <f>Orçamento!C26</f>
        <v>2.12</v>
      </c>
      <c r="B26" s="46" t="str">
        <f>Orçamento!D26</f>
        <v>Contra-Rufo - Calha, rufo, afins em chapa galvanizada nº 24 - corte 0,33 m</v>
      </c>
      <c r="C26" s="51"/>
      <c r="D26" s="52">
        <f>Orçamento!$H26*C26</f>
        <v>0</v>
      </c>
      <c r="E26" s="51"/>
      <c r="F26" s="52">
        <f>Orçamento!$H26*E26</f>
        <v>0</v>
      </c>
      <c r="G26" s="51">
        <v>1</v>
      </c>
      <c r="H26" s="52">
        <f>Orçamento!$H26*G26</f>
        <v>0</v>
      </c>
      <c r="I26" s="51"/>
      <c r="J26" s="52">
        <f>Orçamento!$H26*I26</f>
        <v>0</v>
      </c>
      <c r="K26" s="51">
        <f t="shared" si="0"/>
        <v>1</v>
      </c>
      <c r="L26" s="52">
        <f t="shared" si="1"/>
        <v>0</v>
      </c>
      <c r="N26" s="37" t="str">
        <f>IF(L26=Orçamento!H26,"OK","***")</f>
        <v>OK</v>
      </c>
    </row>
    <row r="27" spans="1:14" ht="25.5" outlineLevel="1" x14ac:dyDescent="0.2">
      <c r="A27" s="36" t="str">
        <f>Orçamento!C27</f>
        <v>2.13</v>
      </c>
      <c r="B27" s="46" t="str">
        <f>Orçamento!D27</f>
        <v>Calha, rufo, afins em chapa galvanizada nº 24 - corte 0,50 m</v>
      </c>
      <c r="C27" s="51"/>
      <c r="D27" s="52">
        <f>Orçamento!$H27*C27</f>
        <v>0</v>
      </c>
      <c r="E27" s="51"/>
      <c r="F27" s="52">
        <f>Orçamento!$H27*E27</f>
        <v>0</v>
      </c>
      <c r="G27" s="51">
        <v>1</v>
      </c>
      <c r="H27" s="52">
        <f>Orçamento!$H27*G27</f>
        <v>0</v>
      </c>
      <c r="I27" s="51"/>
      <c r="J27" s="52">
        <f>Orçamento!$H27*I27</f>
        <v>0</v>
      </c>
      <c r="K27" s="51">
        <f t="shared" si="0"/>
        <v>1</v>
      </c>
      <c r="L27" s="52">
        <f t="shared" si="1"/>
        <v>0</v>
      </c>
      <c r="N27" s="37" t="str">
        <f>IF(L27=Orçamento!H27,"OK","***")</f>
        <v>OK</v>
      </c>
    </row>
    <row r="28" spans="1:14" ht="25.5" outlineLevel="1" x14ac:dyDescent="0.2">
      <c r="A28" s="36" t="str">
        <f>Orçamento!C28</f>
        <v>2.14</v>
      </c>
      <c r="B28" s="46" t="str">
        <f>Orçamento!D28</f>
        <v>Piso com requadro em concreto simples sem controle de fck</v>
      </c>
      <c r="C28" s="51"/>
      <c r="D28" s="52">
        <f>Orçamento!$H28*C28</f>
        <v>0</v>
      </c>
      <c r="E28" s="51">
        <v>1</v>
      </c>
      <c r="F28" s="52">
        <f>Orçamento!$H28*E28</f>
        <v>0</v>
      </c>
      <c r="G28" s="51"/>
      <c r="H28" s="52">
        <f>Orçamento!$H28*G28</f>
        <v>0</v>
      </c>
      <c r="I28" s="51"/>
      <c r="J28" s="52">
        <f>Orçamento!$H28*I28</f>
        <v>0</v>
      </c>
      <c r="K28" s="51">
        <f t="shared" si="0"/>
        <v>1</v>
      </c>
      <c r="L28" s="52">
        <f t="shared" si="1"/>
        <v>0</v>
      </c>
      <c r="N28" s="37" t="str">
        <f>IF(L28=Orçamento!H28,"OK","***")</f>
        <v>OK</v>
      </c>
    </row>
    <row r="29" spans="1:14" outlineLevel="1" x14ac:dyDescent="0.2">
      <c r="A29" s="36" t="str">
        <f>Orçamento!C29</f>
        <v>2.15</v>
      </c>
      <c r="B29" s="46" t="str">
        <f>Orçamento!D29</f>
        <v>Acrílico para quadras e pisos cimentados</v>
      </c>
      <c r="C29" s="51"/>
      <c r="D29" s="52">
        <f>Orçamento!$H29*C29</f>
        <v>0</v>
      </c>
      <c r="E29" s="51"/>
      <c r="F29" s="52">
        <f>Orçamento!$H29*E29</f>
        <v>0</v>
      </c>
      <c r="G29" s="51"/>
      <c r="H29" s="52">
        <f>Orçamento!$H29*G29</f>
        <v>0</v>
      </c>
      <c r="I29" s="51">
        <v>1</v>
      </c>
      <c r="J29" s="52">
        <f>Orçamento!$H29*I29</f>
        <v>0</v>
      </c>
      <c r="K29" s="51">
        <f t="shared" ref="K29" si="2">SUM(C29:J29)-SUMPRODUCT($C$9:$J$9,C29:J29)</f>
        <v>1</v>
      </c>
      <c r="L29" s="52">
        <f t="shared" ref="L29" si="3">SUMPRODUCT($C$9:$J$9,C29:J29)</f>
        <v>0</v>
      </c>
      <c r="N29" s="37" t="str">
        <f>IF(L29=Orçamento!H29,"OK","***")</f>
        <v>OK</v>
      </c>
    </row>
    <row r="30" spans="1:14" ht="25.5" outlineLevel="1" x14ac:dyDescent="0.2">
      <c r="A30" s="36" t="str">
        <f>Orçamento!C30</f>
        <v>2.16</v>
      </c>
      <c r="B30" s="46" t="str">
        <f>Orçamento!D30</f>
        <v>Grelha em ferro fundido para caixas e canaletas</v>
      </c>
      <c r="C30" s="51"/>
      <c r="D30" s="52">
        <f>Orçamento!$H30*C30</f>
        <v>0</v>
      </c>
      <c r="E30" s="51"/>
      <c r="F30" s="52">
        <f>Orçamento!$H30*E30</f>
        <v>0</v>
      </c>
      <c r="G30" s="51">
        <v>1</v>
      </c>
      <c r="H30" s="52">
        <f>Orçamento!$H30*G30</f>
        <v>0</v>
      </c>
      <c r="I30" s="51"/>
      <c r="J30" s="52">
        <f>Orçamento!$H30*I30</f>
        <v>0</v>
      </c>
      <c r="K30" s="51">
        <f t="shared" si="0"/>
        <v>1</v>
      </c>
      <c r="L30" s="52">
        <f t="shared" si="1"/>
        <v>0</v>
      </c>
      <c r="N30" s="37" t="str">
        <f>IF(L30=Orçamento!H30,"OK","***")</f>
        <v>OK</v>
      </c>
    </row>
    <row r="31" spans="1:14" ht="25.5" outlineLevel="1" x14ac:dyDescent="0.2">
      <c r="A31" s="36" t="str">
        <f>Orçamento!C31</f>
        <v>2.17</v>
      </c>
      <c r="B31" s="46" t="str">
        <f>Orçamento!D31</f>
        <v>Textura acrílica para uso interno / externo, inclusive preparo</v>
      </c>
      <c r="C31" s="51"/>
      <c r="D31" s="52">
        <f>Orçamento!$H31*C31</f>
        <v>0</v>
      </c>
      <c r="E31" s="51"/>
      <c r="F31" s="52">
        <f>Orçamento!$H31*E31</f>
        <v>0</v>
      </c>
      <c r="G31" s="51"/>
      <c r="H31" s="52">
        <f>Orçamento!$H31*G31</f>
        <v>0</v>
      </c>
      <c r="I31" s="51">
        <v>1</v>
      </c>
      <c r="J31" s="52">
        <f>Orçamento!$H31*I31</f>
        <v>0</v>
      </c>
      <c r="K31" s="51">
        <f t="shared" si="0"/>
        <v>1</v>
      </c>
      <c r="L31" s="52">
        <f t="shared" si="1"/>
        <v>0</v>
      </c>
      <c r="N31" s="37" t="str">
        <f>IF(L31=Orçamento!H31,"OK","***")</f>
        <v>OK</v>
      </c>
    </row>
    <row r="32" spans="1:14" ht="25.5" outlineLevel="1" x14ac:dyDescent="0.2">
      <c r="A32" s="36" t="str">
        <f>Orçamento!C32</f>
        <v>2.18</v>
      </c>
      <c r="B32" s="46" t="str">
        <f>Orçamento!D32</f>
        <v>Eletroduto de PVC corrugado flexível leve, diâmetro externo de 32 mm</v>
      </c>
      <c r="C32" s="51"/>
      <c r="D32" s="52">
        <f>Orçamento!$H32*C32</f>
        <v>0</v>
      </c>
      <c r="E32" s="51">
        <v>1</v>
      </c>
      <c r="F32" s="52">
        <f>Orçamento!$H32*E32</f>
        <v>0</v>
      </c>
      <c r="G32" s="51"/>
      <c r="H32" s="52">
        <f>Orçamento!$H32*G32</f>
        <v>0</v>
      </c>
      <c r="I32" s="51"/>
      <c r="J32" s="52">
        <f>Orçamento!$H32*I32</f>
        <v>0</v>
      </c>
      <c r="K32" s="51">
        <f t="shared" si="0"/>
        <v>1</v>
      </c>
      <c r="L32" s="52">
        <f t="shared" si="1"/>
        <v>0</v>
      </c>
      <c r="N32" s="37" t="str">
        <f>IF(L32=Orçamento!H32,"OK","***")</f>
        <v>OK</v>
      </c>
    </row>
    <row r="33" spans="1:14" outlineLevel="1" x14ac:dyDescent="0.2">
      <c r="A33" s="36" t="str">
        <f>Orçamento!C33</f>
        <v>2.19</v>
      </c>
      <c r="B33" s="46" t="str">
        <f>Orçamento!D33</f>
        <v>Caixa de ferro estampada 4´ x 2´</v>
      </c>
      <c r="C33" s="51"/>
      <c r="D33" s="52">
        <f>Orçamento!$H33*C33</f>
        <v>0</v>
      </c>
      <c r="E33" s="51">
        <v>1</v>
      </c>
      <c r="F33" s="52">
        <f>Orçamento!$H33*E33</f>
        <v>0</v>
      </c>
      <c r="G33" s="51"/>
      <c r="H33" s="52">
        <f>Orçamento!$H33*G33</f>
        <v>0</v>
      </c>
      <c r="I33" s="51"/>
      <c r="J33" s="52">
        <f>Orçamento!$H33*I33</f>
        <v>0</v>
      </c>
      <c r="K33" s="51">
        <f t="shared" si="0"/>
        <v>1</v>
      </c>
      <c r="L33" s="52">
        <f t="shared" si="1"/>
        <v>0</v>
      </c>
      <c r="N33" s="37" t="str">
        <f>IF(L33=Orçamento!H33,"OK","***")</f>
        <v>OK</v>
      </c>
    </row>
    <row r="34" spans="1:14" ht="38.25" outlineLevel="1" x14ac:dyDescent="0.2">
      <c r="A34" s="36" t="str">
        <f>Orçamento!C34</f>
        <v>2.20</v>
      </c>
      <c r="B34" s="46" t="str">
        <f>Orçamento!D34</f>
        <v>Cabo de cobre flexível de 1,5 mm², isolamento 0,6/1kV - isolação HEPR 90°C</v>
      </c>
      <c r="C34" s="51"/>
      <c r="D34" s="52">
        <f>Orçamento!$H34*C34</f>
        <v>0</v>
      </c>
      <c r="E34" s="51"/>
      <c r="F34" s="52">
        <f>Orçamento!$H34*E34</f>
        <v>0</v>
      </c>
      <c r="G34" s="51"/>
      <c r="H34" s="52">
        <f>Orçamento!$H34*G34</f>
        <v>0</v>
      </c>
      <c r="I34" s="51">
        <v>1</v>
      </c>
      <c r="J34" s="52">
        <f>Orçamento!$H34*I34</f>
        <v>0</v>
      </c>
      <c r="K34" s="51">
        <f t="shared" ref="K34:K35" si="4">SUM(C34:J34)-SUMPRODUCT($C$9:$J$9,C34:J34)</f>
        <v>1</v>
      </c>
      <c r="L34" s="52">
        <f t="shared" ref="L34:L35" si="5">SUMPRODUCT($C$9:$J$9,C34:J34)</f>
        <v>0</v>
      </c>
      <c r="N34" s="37" t="str">
        <f>IF(L34=Orçamento!H34,"OK","***")</f>
        <v>OK</v>
      </c>
    </row>
    <row r="35" spans="1:14" ht="26.25" outlineLevel="1" thickBot="1" x14ac:dyDescent="0.25">
      <c r="A35" s="36" t="str">
        <f>Orçamento!C35</f>
        <v>2.21</v>
      </c>
      <c r="B35" s="46" t="str">
        <f>Orçamento!D35</f>
        <v>Luminária blindada tipo arandela de 45º e 90º, para lâmpada LED</v>
      </c>
      <c r="C35" s="51"/>
      <c r="D35" s="52">
        <f>Orçamento!$H35*C35</f>
        <v>0</v>
      </c>
      <c r="E35" s="51"/>
      <c r="F35" s="52">
        <f>Orçamento!$H35*E35</f>
        <v>0</v>
      </c>
      <c r="G35" s="51"/>
      <c r="H35" s="52">
        <f>Orçamento!$H35*G35</f>
        <v>0</v>
      </c>
      <c r="I35" s="51">
        <v>1</v>
      </c>
      <c r="J35" s="52">
        <f>Orçamento!$H35*I35</f>
        <v>0</v>
      </c>
      <c r="K35" s="51">
        <f t="shared" si="4"/>
        <v>1</v>
      </c>
      <c r="L35" s="52">
        <f t="shared" si="5"/>
        <v>0</v>
      </c>
      <c r="N35" s="37" t="str">
        <f>IF(L35=Orçamento!H35,"OK","***")</f>
        <v>OK</v>
      </c>
    </row>
    <row r="36" spans="1:14" x14ac:dyDescent="0.2">
      <c r="A36" s="30">
        <f>Orçamento!C36</f>
        <v>3</v>
      </c>
      <c r="B36" s="45" t="str">
        <f>Orçamento!D36</f>
        <v>CALÇADA E GRADIL FRONTAL</v>
      </c>
      <c r="C36" s="48" t="e">
        <f>D36/$L36</f>
        <v>#DIV/0!</v>
      </c>
      <c r="D36" s="50">
        <f>SUM(D37:D44)</f>
        <v>0</v>
      </c>
      <c r="E36" s="48" t="e">
        <f>F36/$L36</f>
        <v>#DIV/0!</v>
      </c>
      <c r="F36" s="50">
        <f>SUM(F37:F44)</f>
        <v>0</v>
      </c>
      <c r="G36" s="48" t="e">
        <f>H36/$L36</f>
        <v>#DIV/0!</v>
      </c>
      <c r="H36" s="50">
        <f>SUM(H37:H44)</f>
        <v>0</v>
      </c>
      <c r="I36" s="48" t="e">
        <f>J36/$L36</f>
        <v>#DIV/0!</v>
      </c>
      <c r="J36" s="50">
        <f>SUM(J37:J44)</f>
        <v>0</v>
      </c>
      <c r="K36" s="48" t="e">
        <f>L36/$L36</f>
        <v>#DIV/0!</v>
      </c>
      <c r="L36" s="50">
        <f>SUM(L37:L44)</f>
        <v>0</v>
      </c>
      <c r="N36" s="37" t="str">
        <f>IF(L36=Orçamento!H36,"OK","***")</f>
        <v>OK</v>
      </c>
    </row>
    <row r="37" spans="1:14" ht="63.75" outlineLevel="1" x14ac:dyDescent="0.2">
      <c r="A37" s="36" t="str">
        <f>Orçamento!C37</f>
        <v>3.1</v>
      </c>
      <c r="B37" s="46" t="str">
        <f>Orçamento!D37</f>
        <v>Gradil de Fechamento com Portões - Grade em barra chata soldada de 1 1/2´ x 1/4´, sob medida - Contendo 3 portões para veículos e 1 portão para pedestre - Pintado com esmalte</v>
      </c>
      <c r="C37" s="51"/>
      <c r="D37" s="52">
        <f>Orçamento!$H37*C37</f>
        <v>0</v>
      </c>
      <c r="E37" s="51"/>
      <c r="F37" s="52">
        <f>Orçamento!$H37*E37</f>
        <v>0</v>
      </c>
      <c r="G37" s="51"/>
      <c r="H37" s="52">
        <f>Orçamento!$H37*G37</f>
        <v>0</v>
      </c>
      <c r="I37" s="51">
        <v>1</v>
      </c>
      <c r="J37" s="52">
        <f>Orçamento!$H37*I37</f>
        <v>0</v>
      </c>
      <c r="K37" s="51">
        <f t="shared" ref="K37:K44" si="6">SUM(C37:J37)-SUMPRODUCT($C$9:$J$9,C37:J37)</f>
        <v>1</v>
      </c>
      <c r="L37" s="52">
        <f t="shared" ref="L37:L44" si="7">SUMPRODUCT($C$9:$J$9,C37:J37)</f>
        <v>0</v>
      </c>
      <c r="N37" s="37" t="str">
        <f>IF(L37=Orçamento!H37,"OK","***")</f>
        <v>OK</v>
      </c>
    </row>
    <row r="38" spans="1:14" outlineLevel="1" x14ac:dyDescent="0.2">
      <c r="A38" s="36" t="str">
        <f>Orçamento!C38</f>
        <v>3.2</v>
      </c>
      <c r="B38" s="46" t="str">
        <f>Orçamento!D38</f>
        <v>Demolição manual de concreto simples</v>
      </c>
      <c r="C38" s="51"/>
      <c r="D38" s="52">
        <f>Orçamento!$H38*C38</f>
        <v>0</v>
      </c>
      <c r="E38" s="51"/>
      <c r="F38" s="52">
        <f>Orçamento!$H38*E38</f>
        <v>0</v>
      </c>
      <c r="G38" s="51"/>
      <c r="H38" s="52">
        <f>Orçamento!$H38*G38</f>
        <v>0</v>
      </c>
      <c r="I38" s="51">
        <v>1</v>
      </c>
      <c r="J38" s="52">
        <f>Orçamento!$H38*I38</f>
        <v>0</v>
      </c>
      <c r="K38" s="51">
        <f t="shared" si="6"/>
        <v>1</v>
      </c>
      <c r="L38" s="52">
        <f t="shared" si="7"/>
        <v>0</v>
      </c>
      <c r="N38" s="37" t="str">
        <f>IF(L38=Orçamento!H38,"OK","***")</f>
        <v>OK</v>
      </c>
    </row>
    <row r="39" spans="1:14" ht="25.5" outlineLevel="1" x14ac:dyDescent="0.2">
      <c r="A39" s="36" t="str">
        <f>Orçamento!C39</f>
        <v>3.3</v>
      </c>
      <c r="B39" s="46" t="str">
        <f>Orçamento!D39</f>
        <v>Piso com requadro em concreto simples sem controle de fck</v>
      </c>
      <c r="C39" s="51"/>
      <c r="D39" s="52">
        <f>Orçamento!$H39*C39</f>
        <v>0</v>
      </c>
      <c r="E39" s="51"/>
      <c r="F39" s="52">
        <f>Orçamento!$H39*E39</f>
        <v>0</v>
      </c>
      <c r="G39" s="51"/>
      <c r="H39" s="52">
        <f>Orçamento!$H39*G39</f>
        <v>0</v>
      </c>
      <c r="I39" s="51">
        <v>1</v>
      </c>
      <c r="J39" s="52">
        <f>Orçamento!$H39*I39</f>
        <v>0</v>
      </c>
      <c r="K39" s="51">
        <f t="shared" si="6"/>
        <v>1</v>
      </c>
      <c r="L39" s="52">
        <f t="shared" si="7"/>
        <v>0</v>
      </c>
      <c r="N39" s="37" t="str">
        <f>IF(L39=Orçamento!H39,"OK","***")</f>
        <v>OK</v>
      </c>
    </row>
    <row r="40" spans="1:14" ht="51" outlineLevel="1" x14ac:dyDescent="0.2">
      <c r="A40" s="36" t="str">
        <f>Orçamento!C40</f>
        <v>3.4</v>
      </c>
      <c r="B40" s="46" t="str">
        <f>Orçamento!D40</f>
        <v>Caixa enterrada hidráulica retangular em alvenaria com tijolos cerâmicos maciços, dimensões internas: 0,6x0,6x0,6 m para rede de esgoto. af_12/2020</v>
      </c>
      <c r="C40" s="51"/>
      <c r="D40" s="52">
        <f>Orçamento!$H40*C40</f>
        <v>0</v>
      </c>
      <c r="E40" s="51"/>
      <c r="F40" s="52">
        <f>Orçamento!$H40*E40</f>
        <v>0</v>
      </c>
      <c r="G40" s="51"/>
      <c r="H40" s="52">
        <f>Orçamento!$H40*G40</f>
        <v>0</v>
      </c>
      <c r="I40" s="51">
        <v>1</v>
      </c>
      <c r="J40" s="52">
        <f>Orçamento!$H40*I40</f>
        <v>0</v>
      </c>
      <c r="K40" s="51">
        <f t="shared" si="6"/>
        <v>1</v>
      </c>
      <c r="L40" s="52">
        <f t="shared" si="7"/>
        <v>0</v>
      </c>
      <c r="N40" s="37" t="str">
        <f>IF(L40=Orçamento!H40,"OK","***")</f>
        <v>OK</v>
      </c>
    </row>
    <row r="41" spans="1:14" ht="51" outlineLevel="1" x14ac:dyDescent="0.2">
      <c r="A41" s="36" t="str">
        <f>Orçamento!C41</f>
        <v>3.5</v>
      </c>
      <c r="B41" s="46" t="str">
        <f>Orçamento!D41</f>
        <v>Tubo de PVC rígido branco PxB com virola e anel de borracha, linha esgoto série normal, DN= 100 mm, inclusive conexões</v>
      </c>
      <c r="C41" s="51"/>
      <c r="D41" s="52">
        <f>Orçamento!$H41*C41</f>
        <v>0</v>
      </c>
      <c r="E41" s="51"/>
      <c r="F41" s="52">
        <f>Orçamento!$H41*E41</f>
        <v>0</v>
      </c>
      <c r="G41" s="51"/>
      <c r="H41" s="52">
        <f>Orçamento!$H41*G41</f>
        <v>0</v>
      </c>
      <c r="I41" s="51">
        <v>1</v>
      </c>
      <c r="J41" s="52">
        <f>Orçamento!$H41*I41</f>
        <v>0</v>
      </c>
      <c r="K41" s="51">
        <f t="shared" si="6"/>
        <v>1</v>
      </c>
      <c r="L41" s="52">
        <f t="shared" si="7"/>
        <v>0</v>
      </c>
      <c r="N41" s="37" t="str">
        <f>IF(L41=Orçamento!H41,"OK","***")</f>
        <v>OK</v>
      </c>
    </row>
    <row r="42" spans="1:14" outlineLevel="1" x14ac:dyDescent="0.2">
      <c r="A42" s="36" t="str">
        <f>Orçamento!C42</f>
        <v>3.6</v>
      </c>
      <c r="B42" s="46" t="str">
        <f>Orçamento!D42</f>
        <v>Dreno com pedra britada</v>
      </c>
      <c r="C42" s="51"/>
      <c r="D42" s="52">
        <f>Orçamento!$H42*C42</f>
        <v>0</v>
      </c>
      <c r="E42" s="51"/>
      <c r="F42" s="52">
        <f>Orçamento!$H42*E42</f>
        <v>0</v>
      </c>
      <c r="G42" s="51"/>
      <c r="H42" s="52">
        <f>Orçamento!$H42*G42</f>
        <v>0</v>
      </c>
      <c r="I42" s="51">
        <v>1</v>
      </c>
      <c r="J42" s="52">
        <f>Orçamento!$H42*I42</f>
        <v>0</v>
      </c>
      <c r="K42" s="51">
        <f t="shared" si="6"/>
        <v>1</v>
      </c>
      <c r="L42" s="52">
        <f t="shared" si="7"/>
        <v>0</v>
      </c>
      <c r="N42" s="37" t="str">
        <f>IF(L42=Orçamento!H42,"OK","***")</f>
        <v>OK</v>
      </c>
    </row>
    <row r="43" spans="1:14" outlineLevel="1" x14ac:dyDescent="0.2">
      <c r="A43" s="36" t="str">
        <f>Orçamento!C43</f>
        <v>3.7</v>
      </c>
      <c r="B43" s="46" t="str">
        <f>Orçamento!D43</f>
        <v>Acrílico para quadras e pisos cimentados</v>
      </c>
      <c r="C43" s="51"/>
      <c r="D43" s="52">
        <f>Orçamento!$H43*C43</f>
        <v>0</v>
      </c>
      <c r="E43" s="51"/>
      <c r="F43" s="52">
        <f>Orçamento!$H43*E43</f>
        <v>0</v>
      </c>
      <c r="G43" s="51"/>
      <c r="H43" s="52">
        <f>Orçamento!$H43*G43</f>
        <v>0</v>
      </c>
      <c r="I43" s="51">
        <v>1</v>
      </c>
      <c r="J43" s="52">
        <f>Orçamento!$H43*I43</f>
        <v>0</v>
      </c>
      <c r="K43" s="51">
        <f t="shared" si="6"/>
        <v>1</v>
      </c>
      <c r="L43" s="52">
        <f t="shared" si="7"/>
        <v>0</v>
      </c>
      <c r="N43" s="37" t="str">
        <f>IF(L43=Orçamento!H43,"OK","***")</f>
        <v>OK</v>
      </c>
    </row>
    <row r="44" spans="1:14" ht="51.75" outlineLevel="1" thickBot="1" x14ac:dyDescent="0.25">
      <c r="A44" s="36" t="str">
        <f>Orçamento!C44</f>
        <v>3.8</v>
      </c>
      <c r="B44" s="46" t="str">
        <f>Orçamento!D44</f>
        <v>Remoção de entulho separado de obra com caçamba metálica - terra, alvenaria, concreto, argamassa, madeira, papel, plástico ou metal</v>
      </c>
      <c r="C44" s="51"/>
      <c r="D44" s="52">
        <f>Orçamento!$H44*C44</f>
        <v>0</v>
      </c>
      <c r="E44" s="51"/>
      <c r="F44" s="52">
        <f>Orçamento!$H44*E44</f>
        <v>0</v>
      </c>
      <c r="G44" s="51"/>
      <c r="H44" s="52">
        <f>Orçamento!$H44*G44</f>
        <v>0</v>
      </c>
      <c r="I44" s="51">
        <v>1</v>
      </c>
      <c r="J44" s="52">
        <f>Orçamento!$H44*I44</f>
        <v>0</v>
      </c>
      <c r="K44" s="51">
        <f t="shared" si="6"/>
        <v>1</v>
      </c>
      <c r="L44" s="52">
        <f t="shared" si="7"/>
        <v>0</v>
      </c>
      <c r="N44" s="37" t="str">
        <f>IF(L44=Orçamento!H44,"OK","***")</f>
        <v>OK</v>
      </c>
    </row>
    <row r="45" spans="1:14" ht="25.5" x14ac:dyDescent="0.2">
      <c r="A45" s="30">
        <f>Orçamento!C45</f>
        <v>4</v>
      </c>
      <c r="B45" s="45" t="str">
        <f>Orçamento!D45</f>
        <v>CAIXA DRENAGEM - FUNDO (AP E ESG)</v>
      </c>
      <c r="C45" s="48" t="e">
        <f>D45/$L45</f>
        <v>#DIV/0!</v>
      </c>
      <c r="D45" s="50">
        <f>SUM(D46:D59)</f>
        <v>0</v>
      </c>
      <c r="E45" s="48" t="e">
        <f>F45/$L45</f>
        <v>#DIV/0!</v>
      </c>
      <c r="F45" s="50">
        <f>SUM(F46:F59)</f>
        <v>0</v>
      </c>
      <c r="G45" s="48" t="e">
        <f>H45/$L45</f>
        <v>#DIV/0!</v>
      </c>
      <c r="H45" s="50">
        <f>SUM(H46:H59)</f>
        <v>0</v>
      </c>
      <c r="I45" s="48" t="e">
        <f>J45/$L45</f>
        <v>#DIV/0!</v>
      </c>
      <c r="J45" s="50">
        <f>SUM(J46:J59)</f>
        <v>0</v>
      </c>
      <c r="K45" s="48" t="e">
        <f>L45/$L45</f>
        <v>#DIV/0!</v>
      </c>
      <c r="L45" s="50">
        <f>SUM(L46:L59)</f>
        <v>0</v>
      </c>
      <c r="N45" s="37" t="str">
        <f>IF(L45=Orçamento!H45,"OK","***")</f>
        <v>OK</v>
      </c>
    </row>
    <row r="46" spans="1:14" ht="25.5" outlineLevel="1" x14ac:dyDescent="0.2">
      <c r="A46" s="36" t="str">
        <f>Orçamento!C46</f>
        <v>4.1</v>
      </c>
      <c r="B46" s="46" t="str">
        <f>Orçamento!D46</f>
        <v>Escavação manual em solo de 1ª e 2ª categoria em vala ou cava até 1,5 m</v>
      </c>
      <c r="C46" s="51">
        <v>1</v>
      </c>
      <c r="D46" s="52">
        <f>Orçamento!$H46*C46</f>
        <v>0</v>
      </c>
      <c r="E46" s="51"/>
      <c r="F46" s="52">
        <f>Orçamento!$H46*E46</f>
        <v>0</v>
      </c>
      <c r="G46" s="51"/>
      <c r="H46" s="52">
        <f>Orçamento!$H46*G46</f>
        <v>0</v>
      </c>
      <c r="I46" s="51"/>
      <c r="J46" s="52">
        <f>Orçamento!$H46*I46</f>
        <v>0</v>
      </c>
      <c r="K46" s="51">
        <f>SUM(C46:J46)-SUMPRODUCT($C$9:$J$9,C46:J46)</f>
        <v>1</v>
      </c>
      <c r="L46" s="52">
        <f>SUMPRODUCT($C$9:$J$9,C46:J46)</f>
        <v>0</v>
      </c>
      <c r="N46" s="37" t="str">
        <f>IF(L46=Orçamento!H46,"OK","***")</f>
        <v>OK</v>
      </c>
    </row>
    <row r="47" spans="1:14" outlineLevel="1" x14ac:dyDescent="0.2">
      <c r="A47" s="36" t="str">
        <f>Orçamento!C47</f>
        <v>4.2</v>
      </c>
      <c r="B47" s="46" t="str">
        <f>Orçamento!D47</f>
        <v>Lastro de pedra britada</v>
      </c>
      <c r="C47" s="51">
        <v>1</v>
      </c>
      <c r="D47" s="52">
        <f>Orçamento!$H47*C47</f>
        <v>0</v>
      </c>
      <c r="E47" s="51"/>
      <c r="F47" s="52">
        <f>Orçamento!$H47*E47</f>
        <v>0</v>
      </c>
      <c r="G47" s="51"/>
      <c r="H47" s="52">
        <f>Orçamento!$H47*G47</f>
        <v>0</v>
      </c>
      <c r="I47" s="51"/>
      <c r="J47" s="52">
        <f>Orçamento!$H47*I47</f>
        <v>0</v>
      </c>
      <c r="K47" s="51">
        <f t="shared" ref="K47:K49" si="8">SUM(C47:J47)-SUMPRODUCT($C$9:$J$9,C47:J47)</f>
        <v>1</v>
      </c>
      <c r="L47" s="52">
        <f t="shared" ref="L47:L49" si="9">SUMPRODUCT($C$9:$J$9,C47:J47)</f>
        <v>0</v>
      </c>
      <c r="N47" s="37" t="str">
        <f>IF(L47=Orçamento!H47,"OK","***")</f>
        <v>OK</v>
      </c>
    </row>
    <row r="48" spans="1:14" outlineLevel="1" x14ac:dyDescent="0.2">
      <c r="A48" s="36" t="str">
        <f>Orçamento!C48</f>
        <v>4.3</v>
      </c>
      <c r="B48" s="46" t="str">
        <f>Orçamento!D48</f>
        <v>Forma em madeira comum para estrutura</v>
      </c>
      <c r="C48" s="51"/>
      <c r="D48" s="52">
        <f>Orçamento!$H48*C48</f>
        <v>0</v>
      </c>
      <c r="E48" s="51">
        <v>1</v>
      </c>
      <c r="F48" s="52">
        <f>Orçamento!$H48*E48</f>
        <v>0</v>
      </c>
      <c r="G48" s="51"/>
      <c r="H48" s="52">
        <f>Orçamento!$H48*G48</f>
        <v>0</v>
      </c>
      <c r="I48" s="51"/>
      <c r="J48" s="52">
        <f>Orçamento!$H48*I48</f>
        <v>0</v>
      </c>
      <c r="K48" s="51">
        <f t="shared" si="8"/>
        <v>1</v>
      </c>
      <c r="L48" s="52">
        <f t="shared" si="9"/>
        <v>0</v>
      </c>
      <c r="N48" s="37" t="str">
        <f>IF(L48=Orçamento!H48,"OK","***")</f>
        <v>OK</v>
      </c>
    </row>
    <row r="49" spans="1:14" ht="25.5" outlineLevel="1" x14ac:dyDescent="0.2">
      <c r="A49" s="36" t="str">
        <f>Orçamento!C49</f>
        <v>4.4</v>
      </c>
      <c r="B49" s="46" t="str">
        <f>Orçamento!D49</f>
        <v>Armadura em barra de aço CA-50 (A ou B) fyk = 500 MPa</v>
      </c>
      <c r="C49" s="51"/>
      <c r="D49" s="52">
        <f>Orçamento!$H49*C49</f>
        <v>0</v>
      </c>
      <c r="E49" s="51">
        <v>1</v>
      </c>
      <c r="F49" s="52">
        <f>Orçamento!$H49*E49</f>
        <v>0</v>
      </c>
      <c r="G49" s="51"/>
      <c r="H49" s="52">
        <f>Orçamento!$H49*G49</f>
        <v>0</v>
      </c>
      <c r="I49" s="51"/>
      <c r="J49" s="52">
        <f>Orçamento!$H49*I49</f>
        <v>0</v>
      </c>
      <c r="K49" s="51">
        <f t="shared" si="8"/>
        <v>1</v>
      </c>
      <c r="L49" s="52">
        <f t="shared" si="9"/>
        <v>0</v>
      </c>
      <c r="N49" s="37" t="str">
        <f>IF(L49=Orçamento!H49,"OK","***")</f>
        <v>OK</v>
      </c>
    </row>
    <row r="50" spans="1:14" outlineLevel="1" x14ac:dyDescent="0.2">
      <c r="A50" s="36" t="str">
        <f>Orçamento!C50</f>
        <v>4.5</v>
      </c>
      <c r="B50" s="46" t="str">
        <f>Orçamento!D50</f>
        <v>Concreto usinado, fck = 20 MPa</v>
      </c>
      <c r="C50" s="51"/>
      <c r="D50" s="52">
        <f>Orçamento!$H50*C50</f>
        <v>0</v>
      </c>
      <c r="E50" s="51">
        <v>1</v>
      </c>
      <c r="F50" s="52">
        <f>Orçamento!$H50*E50</f>
        <v>0</v>
      </c>
      <c r="G50" s="51"/>
      <c r="H50" s="52">
        <f>Orçamento!$H50*G50</f>
        <v>0</v>
      </c>
      <c r="I50" s="51"/>
      <c r="J50" s="52">
        <f>Orçamento!$H50*I50</f>
        <v>0</v>
      </c>
      <c r="K50" s="51">
        <f t="shared" ref="K50:K56" si="10">SUM(C50:J50)-SUMPRODUCT($C$9:$J$9,C50:J50)</f>
        <v>1</v>
      </c>
      <c r="L50" s="52">
        <f t="shared" ref="L50:L56" si="11">SUMPRODUCT($C$9:$J$9,C50:J50)</f>
        <v>0</v>
      </c>
      <c r="N50" s="37" t="str">
        <f>IF(L50=Orçamento!H50,"OK","***")</f>
        <v>OK</v>
      </c>
    </row>
    <row r="51" spans="1:14" ht="25.5" outlineLevel="1" x14ac:dyDescent="0.2">
      <c r="A51" s="36" t="str">
        <f>Orçamento!C51</f>
        <v>4.6</v>
      </c>
      <c r="B51" s="46" t="str">
        <f>Orçamento!D51</f>
        <v>Lançamento e adensamento de concreto ou massa em estrutura</v>
      </c>
      <c r="C51" s="51"/>
      <c r="D51" s="52">
        <f>Orçamento!$H51*C51</f>
        <v>0</v>
      </c>
      <c r="E51" s="51">
        <v>1</v>
      </c>
      <c r="F51" s="52">
        <f>Orçamento!$H51*E51</f>
        <v>0</v>
      </c>
      <c r="G51" s="51"/>
      <c r="H51" s="52">
        <f>Orçamento!$H51*G51</f>
        <v>0</v>
      </c>
      <c r="I51" s="51"/>
      <c r="J51" s="52">
        <f>Orçamento!$H51*I51</f>
        <v>0</v>
      </c>
      <c r="K51" s="51">
        <f t="shared" si="10"/>
        <v>1</v>
      </c>
      <c r="L51" s="52">
        <f t="shared" si="11"/>
        <v>0</v>
      </c>
      <c r="N51" s="37" t="str">
        <f>IF(L51=Orçamento!H51,"OK","***")</f>
        <v>OK</v>
      </c>
    </row>
    <row r="52" spans="1:14" ht="25.5" outlineLevel="1" x14ac:dyDescent="0.2">
      <c r="A52" s="36" t="str">
        <f>Orçamento!C52</f>
        <v>4.7</v>
      </c>
      <c r="B52" s="46" t="str">
        <f>Orçamento!D52</f>
        <v>Reaterro manual apiloado sem controle de compactação</v>
      </c>
      <c r="C52" s="51"/>
      <c r="D52" s="52">
        <f>Orçamento!$H52*C52</f>
        <v>0</v>
      </c>
      <c r="E52" s="51"/>
      <c r="F52" s="52">
        <f>Orçamento!$H52*E52</f>
        <v>0</v>
      </c>
      <c r="G52" s="51">
        <v>1</v>
      </c>
      <c r="H52" s="52">
        <f>Orçamento!$H52*G52</f>
        <v>0</v>
      </c>
      <c r="I52" s="51"/>
      <c r="J52" s="52">
        <f>Orçamento!$H52*I52</f>
        <v>0</v>
      </c>
      <c r="K52" s="51">
        <f t="shared" ref="K52:K53" si="12">SUM(C52:J52)-SUMPRODUCT($C$9:$J$9,C52:J52)</f>
        <v>1</v>
      </c>
      <c r="L52" s="52">
        <f t="shared" ref="L52:L53" si="13">SUMPRODUCT($C$9:$J$9,C52:J52)</f>
        <v>0</v>
      </c>
      <c r="N52" s="37" t="str">
        <f>IF(L52=Orçamento!H52,"OK","***")</f>
        <v>OK</v>
      </c>
    </row>
    <row r="53" spans="1:14" ht="51" outlineLevel="1" x14ac:dyDescent="0.2">
      <c r="A53" s="36" t="str">
        <f>Orçamento!C53</f>
        <v>4.8</v>
      </c>
      <c r="B53" s="46" t="str">
        <f>Orçamento!D53</f>
        <v>Remoção de entulho separado de obra com caçamba metálica - terra, alvenaria, concreto, argamassa, madeira, papel, plástico ou metal</v>
      </c>
      <c r="C53" s="51"/>
      <c r="D53" s="52">
        <f>Orçamento!$H53*C53</f>
        <v>0</v>
      </c>
      <c r="E53" s="51"/>
      <c r="F53" s="52">
        <f>Orçamento!$H53*E53</f>
        <v>0</v>
      </c>
      <c r="G53" s="51">
        <v>1</v>
      </c>
      <c r="H53" s="52">
        <f>Orçamento!$H53*G53</f>
        <v>0</v>
      </c>
      <c r="I53" s="51"/>
      <c r="J53" s="52">
        <f>Orçamento!$H53*I53</f>
        <v>0</v>
      </c>
      <c r="K53" s="51">
        <f t="shared" si="12"/>
        <v>1</v>
      </c>
      <c r="L53" s="52">
        <f t="shared" si="13"/>
        <v>0</v>
      </c>
      <c r="N53" s="37" t="str">
        <f>IF(L53=Orçamento!H53,"OK","***")</f>
        <v>OK</v>
      </c>
    </row>
    <row r="54" spans="1:14" ht="38.25" outlineLevel="1" x14ac:dyDescent="0.2">
      <c r="A54" s="36" t="str">
        <f>Orçamento!C54</f>
        <v>4.9</v>
      </c>
      <c r="B54" s="46" t="str">
        <f>Orçamento!D54</f>
        <v>Impermeabilização em pintura de asfalto oxidado com solventes orgânicos, sobre massa</v>
      </c>
      <c r="C54" s="51"/>
      <c r="D54" s="52">
        <f>Orçamento!$H54*C54</f>
        <v>0</v>
      </c>
      <c r="E54" s="51"/>
      <c r="F54" s="52">
        <f>Orçamento!$H54*E54</f>
        <v>0</v>
      </c>
      <c r="G54" s="51">
        <v>1</v>
      </c>
      <c r="H54" s="52">
        <f>Orçamento!$H54*G54</f>
        <v>0</v>
      </c>
      <c r="I54" s="51"/>
      <c r="J54" s="52">
        <f>Orçamento!$H54*I54</f>
        <v>0</v>
      </c>
      <c r="K54" s="51">
        <f t="shared" si="10"/>
        <v>1</v>
      </c>
      <c r="L54" s="52">
        <f t="shared" si="11"/>
        <v>0</v>
      </c>
      <c r="N54" s="37" t="str">
        <f>IF(L54=Orçamento!H54,"OK","***")</f>
        <v>OK</v>
      </c>
    </row>
    <row r="55" spans="1:14" ht="51" outlineLevel="1" x14ac:dyDescent="0.2">
      <c r="A55" s="36" t="str">
        <f>Orçamento!C55</f>
        <v>4.10</v>
      </c>
      <c r="B55" s="46" t="str">
        <f>Orçamento!D55</f>
        <v>Tubo de PVC rígido branco PxB com virola e anel de borracha, linha esgoto série normal, DN= 100 mm, inclusive conexões</v>
      </c>
      <c r="C55" s="51"/>
      <c r="D55" s="52">
        <f>Orçamento!$H55*C55</f>
        <v>0</v>
      </c>
      <c r="E55" s="51"/>
      <c r="F55" s="52">
        <f>Orçamento!$H55*E55</f>
        <v>0</v>
      </c>
      <c r="G55" s="51">
        <v>1</v>
      </c>
      <c r="H55" s="52">
        <f>Orçamento!$H55*G55</f>
        <v>0</v>
      </c>
      <c r="I55" s="51"/>
      <c r="J55" s="52">
        <f>Orçamento!$H55*I55</f>
        <v>0</v>
      </c>
      <c r="K55" s="51">
        <f t="shared" si="10"/>
        <v>1</v>
      </c>
      <c r="L55" s="52">
        <f t="shared" si="11"/>
        <v>0</v>
      </c>
      <c r="N55" s="37" t="str">
        <f>IF(L55=Orçamento!H55,"OK","***")</f>
        <v>OK</v>
      </c>
    </row>
    <row r="56" spans="1:14" ht="51" outlineLevel="1" x14ac:dyDescent="0.2">
      <c r="A56" s="36" t="str">
        <f>Orçamento!C56</f>
        <v>4.11</v>
      </c>
      <c r="B56" s="46" t="str">
        <f>Orçamento!D56</f>
        <v>Conjunto motor-bomba submersível vertical para águas residuais, Q= 2 a16 m³/h, Hman= 12 a 2 mca, potência de 0,5 cv</v>
      </c>
      <c r="C56" s="51"/>
      <c r="D56" s="52">
        <f>Orçamento!$H56*C56</f>
        <v>0</v>
      </c>
      <c r="E56" s="51"/>
      <c r="F56" s="52">
        <f>Orçamento!$H56*E56</f>
        <v>0</v>
      </c>
      <c r="G56" s="51"/>
      <c r="H56" s="52">
        <f>Orçamento!$H56*G56</f>
        <v>0</v>
      </c>
      <c r="I56" s="51">
        <v>1</v>
      </c>
      <c r="J56" s="52">
        <f>Orçamento!$H56*I56</f>
        <v>0</v>
      </c>
      <c r="K56" s="51">
        <f t="shared" si="10"/>
        <v>1</v>
      </c>
      <c r="L56" s="52">
        <f t="shared" si="11"/>
        <v>0</v>
      </c>
      <c r="N56" s="37" t="str">
        <f>IF(L56=Orçamento!H56,"OK","***")</f>
        <v>OK</v>
      </c>
    </row>
    <row r="57" spans="1:14" ht="25.5" outlineLevel="1" x14ac:dyDescent="0.2">
      <c r="A57" s="36" t="str">
        <f>Orçamento!C57</f>
        <v>4.12</v>
      </c>
      <c r="B57" s="46" t="str">
        <f>Orçamento!D57</f>
        <v>Eletroduto de PVC corrugado flexível leve, diâmetro externo de 32 mm</v>
      </c>
      <c r="C57" s="51"/>
      <c r="D57" s="52">
        <f>Orçamento!$H57*C57</f>
        <v>0</v>
      </c>
      <c r="E57" s="51">
        <v>1</v>
      </c>
      <c r="F57" s="52">
        <f>Orçamento!$H57*E57</f>
        <v>0</v>
      </c>
      <c r="G57" s="51"/>
      <c r="H57" s="52">
        <f>Orçamento!$H57*G57</f>
        <v>0</v>
      </c>
      <c r="I57" s="51"/>
      <c r="J57" s="52">
        <f>Orçamento!$H57*I57</f>
        <v>0</v>
      </c>
      <c r="K57" s="51">
        <f t="shared" ref="K57" si="14">SUM(C57:J57)-SUMPRODUCT($C$9:$J$9,C57:J57)</f>
        <v>1</v>
      </c>
      <c r="L57" s="52">
        <f t="shared" ref="L57" si="15">SUMPRODUCT($C$9:$J$9,C57:J57)</f>
        <v>0</v>
      </c>
      <c r="N57" s="37" t="str">
        <f>IF(L57=Orçamento!H57,"OK","***")</f>
        <v>OK</v>
      </c>
    </row>
    <row r="58" spans="1:14" ht="38.25" outlineLevel="1" x14ac:dyDescent="0.2">
      <c r="A58" s="36" t="str">
        <f>Orçamento!C58</f>
        <v>4.13</v>
      </c>
      <c r="B58" s="46" t="str">
        <f>Orçamento!D58</f>
        <v>Cabo de cobre flexível de 4 mm², isolamento 0,6/1kV - isolação HEPR 90°C</v>
      </c>
      <c r="C58" s="51"/>
      <c r="D58" s="52">
        <f>Orçamento!$H58*C58</f>
        <v>0</v>
      </c>
      <c r="E58" s="51"/>
      <c r="F58" s="52">
        <f>Orçamento!$H58*E58</f>
        <v>0</v>
      </c>
      <c r="G58" s="51"/>
      <c r="H58" s="52">
        <f>Orçamento!$H58*G58</f>
        <v>0</v>
      </c>
      <c r="I58" s="51">
        <v>1</v>
      </c>
      <c r="J58" s="52">
        <f>Orçamento!$H58*I58</f>
        <v>0</v>
      </c>
      <c r="K58" s="51">
        <f t="shared" ref="K58" si="16">SUM(C58:J58)-SUMPRODUCT($C$9:$J$9,C58:J58)</f>
        <v>1</v>
      </c>
      <c r="L58" s="52">
        <f t="shared" ref="L58" si="17">SUMPRODUCT($C$9:$J$9,C58:J58)</f>
        <v>0</v>
      </c>
      <c r="N58" s="37" t="str">
        <f>IF(L58=Orçamento!H58,"OK","***")</f>
        <v>OK</v>
      </c>
    </row>
    <row r="59" spans="1:14" ht="26.25" outlineLevel="1" thickBot="1" x14ac:dyDescent="0.25">
      <c r="A59" s="36" t="str">
        <f>Orçamento!C59</f>
        <v>4.14</v>
      </c>
      <c r="B59" s="46" t="str">
        <f>Orçamento!D59</f>
        <v>Chave de nível tipo boia pendular (pera), com contato micro switch</v>
      </c>
      <c r="C59" s="51"/>
      <c r="D59" s="52">
        <f>Orçamento!$H59*C59</f>
        <v>0</v>
      </c>
      <c r="E59" s="51"/>
      <c r="F59" s="52">
        <f>Orçamento!$H59*E59</f>
        <v>0</v>
      </c>
      <c r="G59" s="51"/>
      <c r="H59" s="52">
        <f>Orçamento!$H59*G59</f>
        <v>0</v>
      </c>
      <c r="I59" s="51">
        <v>1</v>
      </c>
      <c r="J59" s="52">
        <f>Orçamento!$H59*I59</f>
        <v>0</v>
      </c>
      <c r="K59" s="51">
        <f t="shared" ref="K59" si="18">SUM(C59:J59)-SUMPRODUCT($C$9:$J$9,C59:J59)</f>
        <v>1</v>
      </c>
      <c r="L59" s="52">
        <f t="shared" ref="L59" si="19">SUMPRODUCT($C$9:$J$9,C59:J59)</f>
        <v>0</v>
      </c>
      <c r="N59" s="37" t="str">
        <f>IF(L59=Orçamento!H59,"OK","***")</f>
        <v>OK</v>
      </c>
    </row>
    <row r="60" spans="1:14" ht="25.5" outlineLevel="1" x14ac:dyDescent="0.2">
      <c r="A60" s="30">
        <f>Orçamento!C60</f>
        <v>5</v>
      </c>
      <c r="B60" s="45" t="str">
        <f>Orçamento!D60</f>
        <v>SERVIÇOS COMPLEMENTARES / FINAIS</v>
      </c>
      <c r="C60" s="48" t="e">
        <f>D60/$L60</f>
        <v>#DIV/0!</v>
      </c>
      <c r="D60" s="50">
        <f>SUM(D61:D66)</f>
        <v>0</v>
      </c>
      <c r="E60" s="48" t="e">
        <f>F60/$L60</f>
        <v>#DIV/0!</v>
      </c>
      <c r="F60" s="50">
        <f>SUM(F61:F66)</f>
        <v>0</v>
      </c>
      <c r="G60" s="48" t="e">
        <f>H60/$L60</f>
        <v>#DIV/0!</v>
      </c>
      <c r="H60" s="50">
        <f>SUM(H61:H66)</f>
        <v>0</v>
      </c>
      <c r="I60" s="48" t="e">
        <f>J60/$L60</f>
        <v>#DIV/0!</v>
      </c>
      <c r="J60" s="50">
        <f>SUM(J61:J66)</f>
        <v>0</v>
      </c>
      <c r="K60" s="48" t="e">
        <f>L60/$L60</f>
        <v>#DIV/0!</v>
      </c>
      <c r="L60" s="50">
        <f>SUM(L61:L66)</f>
        <v>0</v>
      </c>
      <c r="N60" s="37" t="str">
        <f>IF(L60=Orçamento!H60,"OK","***")</f>
        <v>OK</v>
      </c>
    </row>
    <row r="61" spans="1:14" ht="25.5" outlineLevel="1" x14ac:dyDescent="0.2">
      <c r="A61" s="36" t="str">
        <f>Orçamento!C61</f>
        <v>5.1</v>
      </c>
      <c r="B61" s="46" t="str">
        <f>Orçamento!D61</f>
        <v>Limpeza e regularização de áreas para ajardinamento (jardins e canteiros)</v>
      </c>
      <c r="C61" s="51"/>
      <c r="D61" s="52">
        <f>Orçamento!$H61*C61</f>
        <v>0</v>
      </c>
      <c r="E61" s="51"/>
      <c r="F61" s="52">
        <f>Orçamento!$H61*E61</f>
        <v>0</v>
      </c>
      <c r="G61" s="51">
        <v>1</v>
      </c>
      <c r="H61" s="52">
        <f>Orçamento!$H61*G61</f>
        <v>0</v>
      </c>
      <c r="I61" s="51"/>
      <c r="J61" s="52">
        <f>Orçamento!$H61*I61</f>
        <v>0</v>
      </c>
      <c r="K61" s="51">
        <f t="shared" ref="K61:K64" si="20">SUM(C61:J61)-SUMPRODUCT($C$9:$J$9,C61:J61)</f>
        <v>1</v>
      </c>
      <c r="L61" s="52">
        <f t="shared" ref="L61:L64" si="21">SUMPRODUCT($C$9:$J$9,C61:J61)</f>
        <v>0</v>
      </c>
      <c r="N61" s="37" t="str">
        <f>IF(L61=Orçamento!H61,"OK","***")</f>
        <v>OK</v>
      </c>
    </row>
    <row r="62" spans="1:14" ht="25.5" outlineLevel="1" x14ac:dyDescent="0.2">
      <c r="A62" s="36" t="str">
        <f>Orçamento!C62</f>
        <v>5.2</v>
      </c>
      <c r="B62" s="46" t="str">
        <f>Orçamento!D62</f>
        <v>Plantio de grama esmeralda em placas (jardins e canteiros)</v>
      </c>
      <c r="C62" s="51"/>
      <c r="D62" s="52">
        <f>Orçamento!$H62*C62</f>
        <v>0</v>
      </c>
      <c r="E62" s="51"/>
      <c r="F62" s="52">
        <f>Orçamento!$H62*E62</f>
        <v>0</v>
      </c>
      <c r="G62" s="51"/>
      <c r="H62" s="52">
        <f>Orçamento!$H62*G62</f>
        <v>0</v>
      </c>
      <c r="I62" s="51">
        <v>1</v>
      </c>
      <c r="J62" s="52">
        <f>Orçamento!$H62*I62</f>
        <v>0</v>
      </c>
      <c r="K62" s="51">
        <f t="shared" si="20"/>
        <v>1</v>
      </c>
      <c r="L62" s="52">
        <f t="shared" si="21"/>
        <v>0</v>
      </c>
      <c r="N62" s="37" t="str">
        <f>IF(L62=Orçamento!H62,"OK","***")</f>
        <v>OK</v>
      </c>
    </row>
    <row r="63" spans="1:14" ht="25.5" outlineLevel="1" x14ac:dyDescent="0.2">
      <c r="A63" s="36" t="str">
        <f>Orçamento!C63</f>
        <v>5.3</v>
      </c>
      <c r="B63" s="46" t="str">
        <f>Orçamento!D63</f>
        <v>Forração com Lírio Amarelo, mínimo 18 mudas / m² - h= 0,50 m</v>
      </c>
      <c r="C63" s="51"/>
      <c r="D63" s="52">
        <f>Orçamento!$H63*C63</f>
        <v>0</v>
      </c>
      <c r="E63" s="51"/>
      <c r="F63" s="52">
        <f>Orçamento!$H63*E63</f>
        <v>0</v>
      </c>
      <c r="G63" s="51"/>
      <c r="H63" s="52">
        <f>Orçamento!$H63*G63</f>
        <v>0</v>
      </c>
      <c r="I63" s="51">
        <v>1</v>
      </c>
      <c r="J63" s="52">
        <f>Orçamento!$H63*I63</f>
        <v>0</v>
      </c>
      <c r="K63" s="51">
        <f t="shared" si="20"/>
        <v>1</v>
      </c>
      <c r="L63" s="52">
        <f t="shared" si="21"/>
        <v>0</v>
      </c>
      <c r="N63" s="37" t="str">
        <f>IF(L63=Orçamento!H63,"OK","***")</f>
        <v>OK</v>
      </c>
    </row>
    <row r="64" spans="1:14" ht="25.5" outlineLevel="1" x14ac:dyDescent="0.2">
      <c r="A64" s="36" t="str">
        <f>Orçamento!C64</f>
        <v>5.4</v>
      </c>
      <c r="B64" s="46" t="str">
        <f>Orçamento!D64</f>
        <v>Forração com clorofito, mínimo de 20 mudas / m² - h= 0,15 m</v>
      </c>
      <c r="C64" s="51"/>
      <c r="D64" s="52">
        <f>Orçamento!$H64*C64</f>
        <v>0</v>
      </c>
      <c r="E64" s="51"/>
      <c r="F64" s="52">
        <f>Orçamento!$H64*E64</f>
        <v>0</v>
      </c>
      <c r="G64" s="51"/>
      <c r="H64" s="52">
        <f>Orçamento!$H64*G64</f>
        <v>0</v>
      </c>
      <c r="I64" s="51">
        <v>1</v>
      </c>
      <c r="J64" s="52">
        <f>Orçamento!$H64*I64</f>
        <v>0</v>
      </c>
      <c r="K64" s="51">
        <f t="shared" si="20"/>
        <v>1</v>
      </c>
      <c r="L64" s="52">
        <f t="shared" si="21"/>
        <v>0</v>
      </c>
      <c r="N64" s="37" t="str">
        <f>IF(L64=Orçamento!H64,"OK","***")</f>
        <v>OK</v>
      </c>
    </row>
    <row r="65" spans="1:14" outlineLevel="1" x14ac:dyDescent="0.2">
      <c r="A65" s="36" t="str">
        <f>Orçamento!C65</f>
        <v>5.5</v>
      </c>
      <c r="B65" s="46" t="str">
        <f>Orçamento!D65</f>
        <v>Arbusto Moréia - h= 0,50 m</v>
      </c>
      <c r="C65" s="51"/>
      <c r="D65" s="52">
        <f>Orçamento!$H65*C65</f>
        <v>0</v>
      </c>
      <c r="E65" s="51"/>
      <c r="F65" s="52">
        <f>Orçamento!$H65*E65</f>
        <v>0</v>
      </c>
      <c r="G65" s="51"/>
      <c r="H65" s="52">
        <f>Orçamento!$H65*G65</f>
        <v>0</v>
      </c>
      <c r="I65" s="51">
        <v>1</v>
      </c>
      <c r="J65" s="52">
        <f>Orçamento!$H65*I65</f>
        <v>0</v>
      </c>
      <c r="K65" s="51">
        <f t="shared" ref="K65:K66" si="22">SUM(C65:J65)-SUMPRODUCT($C$9:$J$9,C65:J65)</f>
        <v>1</v>
      </c>
      <c r="L65" s="52">
        <f t="shared" ref="L65:L66" si="23">SUMPRODUCT($C$9:$J$9,C65:J65)</f>
        <v>0</v>
      </c>
      <c r="N65" s="37" t="str">
        <f>IF(L65=Orçamento!H65,"OK","***")</f>
        <v>OK</v>
      </c>
    </row>
    <row r="66" spans="1:14" ht="51.75" outlineLevel="1" thickBot="1" x14ac:dyDescent="0.25">
      <c r="A66" s="36" t="str">
        <f>Orçamento!C66</f>
        <v>5.6</v>
      </c>
      <c r="B66" s="46" t="str">
        <f>Orçamento!D66</f>
        <v>Remoção de entulho separado de obra com caçamba metálica - terra, alvenaria, concreto, argamassa, madeira, papel, plástico ou metal</v>
      </c>
      <c r="C66" s="51"/>
      <c r="D66" s="52">
        <f>Orçamento!$H66*C66</f>
        <v>0</v>
      </c>
      <c r="E66" s="51"/>
      <c r="F66" s="52">
        <f>Orçamento!$H66*E66</f>
        <v>0</v>
      </c>
      <c r="G66" s="51"/>
      <c r="H66" s="52">
        <f>Orçamento!$H66*G66</f>
        <v>0</v>
      </c>
      <c r="I66" s="51">
        <v>1</v>
      </c>
      <c r="J66" s="52">
        <f>Orçamento!$H66*I66</f>
        <v>0</v>
      </c>
      <c r="K66" s="51">
        <f t="shared" si="22"/>
        <v>1</v>
      </c>
      <c r="L66" s="52">
        <f t="shared" si="23"/>
        <v>0</v>
      </c>
      <c r="N66" s="37" t="str">
        <f>IF(L66=Orçamento!H66,"OK","***")</f>
        <v>OK</v>
      </c>
    </row>
    <row r="67" spans="1:14" ht="13.5" thickBot="1" x14ac:dyDescent="0.25">
      <c r="A67" s="40"/>
      <c r="B67" s="47" t="s">
        <v>125</v>
      </c>
      <c r="C67" s="49"/>
      <c r="D67" s="41">
        <f>SUM(D10:D66)/2</f>
        <v>0</v>
      </c>
      <c r="E67" s="49"/>
      <c r="F67" s="41">
        <f>SUM(F10:F66)/2</f>
        <v>0</v>
      </c>
      <c r="G67" s="49"/>
      <c r="H67" s="41">
        <f>SUM(H10:H66)/2</f>
        <v>0</v>
      </c>
      <c r="I67" s="49"/>
      <c r="J67" s="41">
        <f>SUM(J10:J66)/2</f>
        <v>0</v>
      </c>
      <c r="K67" s="43"/>
      <c r="L67" s="41">
        <f>SUM(L10:L66)/2</f>
        <v>0</v>
      </c>
    </row>
    <row r="68" spans="1:14" ht="13.5" thickBot="1" x14ac:dyDescent="0.25">
      <c r="A68" s="40"/>
      <c r="B68" s="47" t="s">
        <v>126</v>
      </c>
      <c r="C68" s="49"/>
      <c r="D68" s="41">
        <f>D67</f>
        <v>0</v>
      </c>
      <c r="E68" s="49"/>
      <c r="F68" s="41">
        <f>F67+D68</f>
        <v>0</v>
      </c>
      <c r="G68" s="49"/>
      <c r="H68" s="41">
        <f>H67+F68</f>
        <v>0</v>
      </c>
      <c r="I68" s="49"/>
      <c r="J68" s="41">
        <f>J67+H68</f>
        <v>0</v>
      </c>
      <c r="K68" s="43"/>
      <c r="L68" s="41"/>
      <c r="N68" s="37" t="str">
        <f>IF(L67=Orçamento!H68,"OK","***")</f>
        <v>OK</v>
      </c>
    </row>
    <row r="71" spans="1:14" x14ac:dyDescent="0.2">
      <c r="B71" s="28" t="str">
        <f>Orçamento!C70</f>
        <v>Cidade e data</v>
      </c>
      <c r="E71" s="29"/>
      <c r="F71" s="29"/>
      <c r="G71" s="29"/>
      <c r="H71" s="29"/>
      <c r="I71" s="29"/>
      <c r="J71" s="29"/>
      <c r="K71" s="29"/>
      <c r="L71" s="42"/>
    </row>
    <row r="72" spans="1:14" x14ac:dyDescent="0.2">
      <c r="B72" s="28"/>
      <c r="E72" s="29"/>
      <c r="F72" s="29"/>
      <c r="G72" s="29"/>
      <c r="H72" s="29"/>
      <c r="I72" s="29"/>
      <c r="J72" s="29"/>
      <c r="K72" s="29"/>
      <c r="L72" s="42"/>
    </row>
  </sheetData>
  <mergeCells count="8">
    <mergeCell ref="I8:J8"/>
    <mergeCell ref="A1:L1"/>
    <mergeCell ref="A2:L2"/>
    <mergeCell ref="A3:L3"/>
    <mergeCell ref="K8:L8"/>
    <mergeCell ref="C8:D8"/>
    <mergeCell ref="E8:F8"/>
    <mergeCell ref="G8:H8"/>
  </mergeCells>
  <pageMargins left="0.39370078740157483" right="0.39370078740157483" top="0.78740157480314965" bottom="0.78740157480314965" header="0.19685039370078741" footer="0.31496062992125984"/>
  <pageSetup paperSize="9" scale="93" fitToHeight="0" orientation="landscape" verticalDpi="4294967293" r:id="rId1"/>
  <headerFooter>
    <oddHeader>&amp;RFolha &amp;P de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75"/>
  <sheetViews>
    <sheetView tabSelected="1" zoomScale="85" zoomScaleNormal="85" workbookViewId="0"/>
  </sheetViews>
  <sheetFormatPr defaultRowHeight="12.75" outlineLevelRow="1" x14ac:dyDescent="0.2"/>
  <cols>
    <col min="1" max="2" width="10.7109375" style="2" customWidth="1"/>
    <col min="3" max="3" width="10.7109375" style="3" customWidth="1"/>
    <col min="4" max="4" width="41.7109375" style="6" customWidth="1"/>
    <col min="5" max="5" width="8.7109375" style="3" customWidth="1"/>
    <col min="6" max="7" width="10.7109375" style="3" customWidth="1"/>
    <col min="8" max="8" width="15.7109375" style="3" customWidth="1"/>
    <col min="9" max="9" width="9.140625" style="55"/>
    <col min="10" max="10" width="10.28515625" style="1" bestFit="1" customWidth="1"/>
    <col min="11" max="236" width="9.140625" style="1"/>
    <col min="237" max="237" width="6.7109375" style="1" bestFit="1" customWidth="1"/>
    <col min="238" max="238" width="5" style="1" bestFit="1" customWidth="1"/>
    <col min="239" max="239" width="4.5703125" style="1" bestFit="1" customWidth="1"/>
    <col min="240" max="240" width="41.7109375" style="1" customWidth="1"/>
    <col min="241" max="241" width="4.85546875" style="1" bestFit="1" customWidth="1"/>
    <col min="242" max="242" width="7" style="1" bestFit="1" customWidth="1"/>
    <col min="243" max="243" width="8.85546875" style="1" bestFit="1" customWidth="1"/>
    <col min="244" max="244" width="7.85546875" style="1" bestFit="1" customWidth="1"/>
    <col min="245" max="492" width="9.140625" style="1"/>
    <col min="493" max="493" width="6.7109375" style="1" bestFit="1" customWidth="1"/>
    <col min="494" max="494" width="5" style="1" bestFit="1" customWidth="1"/>
    <col min="495" max="495" width="4.5703125" style="1" bestFit="1" customWidth="1"/>
    <col min="496" max="496" width="41.7109375" style="1" customWidth="1"/>
    <col min="497" max="497" width="4.85546875" style="1" bestFit="1" customWidth="1"/>
    <col min="498" max="498" width="7" style="1" bestFit="1" customWidth="1"/>
    <col min="499" max="499" width="8.85546875" style="1" bestFit="1" customWidth="1"/>
    <col min="500" max="500" width="7.85546875" style="1" bestFit="1" customWidth="1"/>
    <col min="501" max="748" width="9.140625" style="1"/>
    <col min="749" max="749" width="6.7109375" style="1" bestFit="1" customWidth="1"/>
    <col min="750" max="750" width="5" style="1" bestFit="1" customWidth="1"/>
    <col min="751" max="751" width="4.5703125" style="1" bestFit="1" customWidth="1"/>
    <col min="752" max="752" width="41.7109375" style="1" customWidth="1"/>
    <col min="753" max="753" width="4.85546875" style="1" bestFit="1" customWidth="1"/>
    <col min="754" max="754" width="7" style="1" bestFit="1" customWidth="1"/>
    <col min="755" max="755" width="8.85546875" style="1" bestFit="1" customWidth="1"/>
    <col min="756" max="756" width="7.85546875" style="1" bestFit="1" customWidth="1"/>
    <col min="757" max="1004" width="9.140625" style="1"/>
    <col min="1005" max="1005" width="6.7109375" style="1" bestFit="1" customWidth="1"/>
    <col min="1006" max="1006" width="5" style="1" bestFit="1" customWidth="1"/>
    <col min="1007" max="1007" width="4.5703125" style="1" bestFit="1" customWidth="1"/>
    <col min="1008" max="1008" width="41.7109375" style="1" customWidth="1"/>
    <col min="1009" max="1009" width="4.85546875" style="1" bestFit="1" customWidth="1"/>
    <col min="1010" max="1010" width="7" style="1" bestFit="1" customWidth="1"/>
    <col min="1011" max="1011" width="8.85546875" style="1" bestFit="1" customWidth="1"/>
    <col min="1012" max="1012" width="7.85546875" style="1" bestFit="1" customWidth="1"/>
    <col min="1013" max="1260" width="9.140625" style="1"/>
    <col min="1261" max="1261" width="6.7109375" style="1" bestFit="1" customWidth="1"/>
    <col min="1262" max="1262" width="5" style="1" bestFit="1" customWidth="1"/>
    <col min="1263" max="1263" width="4.5703125" style="1" bestFit="1" customWidth="1"/>
    <col min="1264" max="1264" width="41.7109375" style="1" customWidth="1"/>
    <col min="1265" max="1265" width="4.85546875" style="1" bestFit="1" customWidth="1"/>
    <col min="1266" max="1266" width="7" style="1" bestFit="1" customWidth="1"/>
    <col min="1267" max="1267" width="8.85546875" style="1" bestFit="1" customWidth="1"/>
    <col min="1268" max="1268" width="7.85546875" style="1" bestFit="1" customWidth="1"/>
    <col min="1269" max="1516" width="9.140625" style="1"/>
    <col min="1517" max="1517" width="6.7109375" style="1" bestFit="1" customWidth="1"/>
    <col min="1518" max="1518" width="5" style="1" bestFit="1" customWidth="1"/>
    <col min="1519" max="1519" width="4.5703125" style="1" bestFit="1" customWidth="1"/>
    <col min="1520" max="1520" width="41.7109375" style="1" customWidth="1"/>
    <col min="1521" max="1521" width="4.85546875" style="1" bestFit="1" customWidth="1"/>
    <col min="1522" max="1522" width="7" style="1" bestFit="1" customWidth="1"/>
    <col min="1523" max="1523" width="8.85546875" style="1" bestFit="1" customWidth="1"/>
    <col min="1524" max="1524" width="7.85546875" style="1" bestFit="1" customWidth="1"/>
    <col min="1525" max="1772" width="9.140625" style="1"/>
    <col min="1773" max="1773" width="6.7109375" style="1" bestFit="1" customWidth="1"/>
    <col min="1774" max="1774" width="5" style="1" bestFit="1" customWidth="1"/>
    <col min="1775" max="1775" width="4.5703125" style="1" bestFit="1" customWidth="1"/>
    <col min="1776" max="1776" width="41.7109375" style="1" customWidth="1"/>
    <col min="1777" max="1777" width="4.85546875" style="1" bestFit="1" customWidth="1"/>
    <col min="1778" max="1778" width="7" style="1" bestFit="1" customWidth="1"/>
    <col min="1779" max="1779" width="8.85546875" style="1" bestFit="1" customWidth="1"/>
    <col min="1780" max="1780" width="7.85546875" style="1" bestFit="1" customWidth="1"/>
    <col min="1781" max="2028" width="9.140625" style="1"/>
    <col min="2029" max="2029" width="6.7109375" style="1" bestFit="1" customWidth="1"/>
    <col min="2030" max="2030" width="5" style="1" bestFit="1" customWidth="1"/>
    <col min="2031" max="2031" width="4.5703125" style="1" bestFit="1" customWidth="1"/>
    <col min="2032" max="2032" width="41.7109375" style="1" customWidth="1"/>
    <col min="2033" max="2033" width="4.85546875" style="1" bestFit="1" customWidth="1"/>
    <col min="2034" max="2034" width="7" style="1" bestFit="1" customWidth="1"/>
    <col min="2035" max="2035" width="8.85546875" style="1" bestFit="1" customWidth="1"/>
    <col min="2036" max="2036" width="7.85546875" style="1" bestFit="1" customWidth="1"/>
    <col min="2037" max="2284" width="9.140625" style="1"/>
    <col min="2285" max="2285" width="6.7109375" style="1" bestFit="1" customWidth="1"/>
    <col min="2286" max="2286" width="5" style="1" bestFit="1" customWidth="1"/>
    <col min="2287" max="2287" width="4.5703125" style="1" bestFit="1" customWidth="1"/>
    <col min="2288" max="2288" width="41.7109375" style="1" customWidth="1"/>
    <col min="2289" max="2289" width="4.85546875" style="1" bestFit="1" customWidth="1"/>
    <col min="2290" max="2290" width="7" style="1" bestFit="1" customWidth="1"/>
    <col min="2291" max="2291" width="8.85546875" style="1" bestFit="1" customWidth="1"/>
    <col min="2292" max="2292" width="7.85546875" style="1" bestFit="1" customWidth="1"/>
    <col min="2293" max="2540" width="9.140625" style="1"/>
    <col min="2541" max="2541" width="6.7109375" style="1" bestFit="1" customWidth="1"/>
    <col min="2542" max="2542" width="5" style="1" bestFit="1" customWidth="1"/>
    <col min="2543" max="2543" width="4.5703125" style="1" bestFit="1" customWidth="1"/>
    <col min="2544" max="2544" width="41.7109375" style="1" customWidth="1"/>
    <col min="2545" max="2545" width="4.85546875" style="1" bestFit="1" customWidth="1"/>
    <col min="2546" max="2546" width="7" style="1" bestFit="1" customWidth="1"/>
    <col min="2547" max="2547" width="8.85546875" style="1" bestFit="1" customWidth="1"/>
    <col min="2548" max="2548" width="7.85546875" style="1" bestFit="1" customWidth="1"/>
    <col min="2549" max="2796" width="9.140625" style="1"/>
    <col min="2797" max="2797" width="6.7109375" style="1" bestFit="1" customWidth="1"/>
    <col min="2798" max="2798" width="5" style="1" bestFit="1" customWidth="1"/>
    <col min="2799" max="2799" width="4.5703125" style="1" bestFit="1" customWidth="1"/>
    <col min="2800" max="2800" width="41.7109375" style="1" customWidth="1"/>
    <col min="2801" max="2801" width="4.85546875" style="1" bestFit="1" customWidth="1"/>
    <col min="2802" max="2802" width="7" style="1" bestFit="1" customWidth="1"/>
    <col min="2803" max="2803" width="8.85546875" style="1" bestFit="1" customWidth="1"/>
    <col min="2804" max="2804" width="7.85546875" style="1" bestFit="1" customWidth="1"/>
    <col min="2805" max="3052" width="9.140625" style="1"/>
    <col min="3053" max="3053" width="6.7109375" style="1" bestFit="1" customWidth="1"/>
    <col min="3054" max="3054" width="5" style="1" bestFit="1" customWidth="1"/>
    <col min="3055" max="3055" width="4.5703125" style="1" bestFit="1" customWidth="1"/>
    <col min="3056" max="3056" width="41.7109375" style="1" customWidth="1"/>
    <col min="3057" max="3057" width="4.85546875" style="1" bestFit="1" customWidth="1"/>
    <col min="3058" max="3058" width="7" style="1" bestFit="1" customWidth="1"/>
    <col min="3059" max="3059" width="8.85546875" style="1" bestFit="1" customWidth="1"/>
    <col min="3060" max="3060" width="7.85546875" style="1" bestFit="1" customWidth="1"/>
    <col min="3061" max="3308" width="9.140625" style="1"/>
    <col min="3309" max="3309" width="6.7109375" style="1" bestFit="1" customWidth="1"/>
    <col min="3310" max="3310" width="5" style="1" bestFit="1" customWidth="1"/>
    <col min="3311" max="3311" width="4.5703125" style="1" bestFit="1" customWidth="1"/>
    <col min="3312" max="3312" width="41.7109375" style="1" customWidth="1"/>
    <col min="3313" max="3313" width="4.85546875" style="1" bestFit="1" customWidth="1"/>
    <col min="3314" max="3314" width="7" style="1" bestFit="1" customWidth="1"/>
    <col min="3315" max="3315" width="8.85546875" style="1" bestFit="1" customWidth="1"/>
    <col min="3316" max="3316" width="7.85546875" style="1" bestFit="1" customWidth="1"/>
    <col min="3317" max="3564" width="9.140625" style="1"/>
    <col min="3565" max="3565" width="6.7109375" style="1" bestFit="1" customWidth="1"/>
    <col min="3566" max="3566" width="5" style="1" bestFit="1" customWidth="1"/>
    <col min="3567" max="3567" width="4.5703125" style="1" bestFit="1" customWidth="1"/>
    <col min="3568" max="3568" width="41.7109375" style="1" customWidth="1"/>
    <col min="3569" max="3569" width="4.85546875" style="1" bestFit="1" customWidth="1"/>
    <col min="3570" max="3570" width="7" style="1" bestFit="1" customWidth="1"/>
    <col min="3571" max="3571" width="8.85546875" style="1" bestFit="1" customWidth="1"/>
    <col min="3572" max="3572" width="7.85546875" style="1" bestFit="1" customWidth="1"/>
    <col min="3573" max="3820" width="9.140625" style="1"/>
    <col min="3821" max="3821" width="6.7109375" style="1" bestFit="1" customWidth="1"/>
    <col min="3822" max="3822" width="5" style="1" bestFit="1" customWidth="1"/>
    <col min="3823" max="3823" width="4.5703125" style="1" bestFit="1" customWidth="1"/>
    <col min="3824" max="3824" width="41.7109375" style="1" customWidth="1"/>
    <col min="3825" max="3825" width="4.85546875" style="1" bestFit="1" customWidth="1"/>
    <col min="3826" max="3826" width="7" style="1" bestFit="1" customWidth="1"/>
    <col min="3827" max="3827" width="8.85546875" style="1" bestFit="1" customWidth="1"/>
    <col min="3828" max="3828" width="7.85546875" style="1" bestFit="1" customWidth="1"/>
    <col min="3829" max="4076" width="9.140625" style="1"/>
    <col min="4077" max="4077" width="6.7109375" style="1" bestFit="1" customWidth="1"/>
    <col min="4078" max="4078" width="5" style="1" bestFit="1" customWidth="1"/>
    <col min="4079" max="4079" width="4.5703125" style="1" bestFit="1" customWidth="1"/>
    <col min="4080" max="4080" width="41.7109375" style="1" customWidth="1"/>
    <col min="4081" max="4081" width="4.85546875" style="1" bestFit="1" customWidth="1"/>
    <col min="4082" max="4082" width="7" style="1" bestFit="1" customWidth="1"/>
    <col min="4083" max="4083" width="8.85546875" style="1" bestFit="1" customWidth="1"/>
    <col min="4084" max="4084" width="7.85546875" style="1" bestFit="1" customWidth="1"/>
    <col min="4085" max="4332" width="9.140625" style="1"/>
    <col min="4333" max="4333" width="6.7109375" style="1" bestFit="1" customWidth="1"/>
    <col min="4334" max="4334" width="5" style="1" bestFit="1" customWidth="1"/>
    <col min="4335" max="4335" width="4.5703125" style="1" bestFit="1" customWidth="1"/>
    <col min="4336" max="4336" width="41.7109375" style="1" customWidth="1"/>
    <col min="4337" max="4337" width="4.85546875" style="1" bestFit="1" customWidth="1"/>
    <col min="4338" max="4338" width="7" style="1" bestFit="1" customWidth="1"/>
    <col min="4339" max="4339" width="8.85546875" style="1" bestFit="1" customWidth="1"/>
    <col min="4340" max="4340" width="7.85546875" style="1" bestFit="1" customWidth="1"/>
    <col min="4341" max="4588" width="9.140625" style="1"/>
    <col min="4589" max="4589" width="6.7109375" style="1" bestFit="1" customWidth="1"/>
    <col min="4590" max="4590" width="5" style="1" bestFit="1" customWidth="1"/>
    <col min="4591" max="4591" width="4.5703125" style="1" bestFit="1" customWidth="1"/>
    <col min="4592" max="4592" width="41.7109375" style="1" customWidth="1"/>
    <col min="4593" max="4593" width="4.85546875" style="1" bestFit="1" customWidth="1"/>
    <col min="4594" max="4594" width="7" style="1" bestFit="1" customWidth="1"/>
    <col min="4595" max="4595" width="8.85546875" style="1" bestFit="1" customWidth="1"/>
    <col min="4596" max="4596" width="7.85546875" style="1" bestFit="1" customWidth="1"/>
    <col min="4597" max="4844" width="9.140625" style="1"/>
    <col min="4845" max="4845" width="6.7109375" style="1" bestFit="1" customWidth="1"/>
    <col min="4846" max="4846" width="5" style="1" bestFit="1" customWidth="1"/>
    <col min="4847" max="4847" width="4.5703125" style="1" bestFit="1" customWidth="1"/>
    <col min="4848" max="4848" width="41.7109375" style="1" customWidth="1"/>
    <col min="4849" max="4849" width="4.85546875" style="1" bestFit="1" customWidth="1"/>
    <col min="4850" max="4850" width="7" style="1" bestFit="1" customWidth="1"/>
    <col min="4851" max="4851" width="8.85546875" style="1" bestFit="1" customWidth="1"/>
    <col min="4852" max="4852" width="7.85546875" style="1" bestFit="1" customWidth="1"/>
    <col min="4853" max="5100" width="9.140625" style="1"/>
    <col min="5101" max="5101" width="6.7109375" style="1" bestFit="1" customWidth="1"/>
    <col min="5102" max="5102" width="5" style="1" bestFit="1" customWidth="1"/>
    <col min="5103" max="5103" width="4.5703125" style="1" bestFit="1" customWidth="1"/>
    <col min="5104" max="5104" width="41.7109375" style="1" customWidth="1"/>
    <col min="5105" max="5105" width="4.85546875" style="1" bestFit="1" customWidth="1"/>
    <col min="5106" max="5106" width="7" style="1" bestFit="1" customWidth="1"/>
    <col min="5107" max="5107" width="8.85546875" style="1" bestFit="1" customWidth="1"/>
    <col min="5108" max="5108" width="7.85546875" style="1" bestFit="1" customWidth="1"/>
    <col min="5109" max="5356" width="9.140625" style="1"/>
    <col min="5357" max="5357" width="6.7109375" style="1" bestFit="1" customWidth="1"/>
    <col min="5358" max="5358" width="5" style="1" bestFit="1" customWidth="1"/>
    <col min="5359" max="5359" width="4.5703125" style="1" bestFit="1" customWidth="1"/>
    <col min="5360" max="5360" width="41.7109375" style="1" customWidth="1"/>
    <col min="5361" max="5361" width="4.85546875" style="1" bestFit="1" customWidth="1"/>
    <col min="5362" max="5362" width="7" style="1" bestFit="1" customWidth="1"/>
    <col min="5363" max="5363" width="8.85546875" style="1" bestFit="1" customWidth="1"/>
    <col min="5364" max="5364" width="7.85546875" style="1" bestFit="1" customWidth="1"/>
    <col min="5365" max="5612" width="9.140625" style="1"/>
    <col min="5613" max="5613" width="6.7109375" style="1" bestFit="1" customWidth="1"/>
    <col min="5614" max="5614" width="5" style="1" bestFit="1" customWidth="1"/>
    <col min="5615" max="5615" width="4.5703125" style="1" bestFit="1" customWidth="1"/>
    <col min="5616" max="5616" width="41.7109375" style="1" customWidth="1"/>
    <col min="5617" max="5617" width="4.85546875" style="1" bestFit="1" customWidth="1"/>
    <col min="5618" max="5618" width="7" style="1" bestFit="1" customWidth="1"/>
    <col min="5619" max="5619" width="8.85546875" style="1" bestFit="1" customWidth="1"/>
    <col min="5620" max="5620" width="7.85546875" style="1" bestFit="1" customWidth="1"/>
    <col min="5621" max="5868" width="9.140625" style="1"/>
    <col min="5869" max="5869" width="6.7109375" style="1" bestFit="1" customWidth="1"/>
    <col min="5870" max="5870" width="5" style="1" bestFit="1" customWidth="1"/>
    <col min="5871" max="5871" width="4.5703125" style="1" bestFit="1" customWidth="1"/>
    <col min="5872" max="5872" width="41.7109375" style="1" customWidth="1"/>
    <col min="5873" max="5873" width="4.85546875" style="1" bestFit="1" customWidth="1"/>
    <col min="5874" max="5874" width="7" style="1" bestFit="1" customWidth="1"/>
    <col min="5875" max="5875" width="8.85546875" style="1" bestFit="1" customWidth="1"/>
    <col min="5876" max="5876" width="7.85546875" style="1" bestFit="1" customWidth="1"/>
    <col min="5877" max="6124" width="9.140625" style="1"/>
    <col min="6125" max="6125" width="6.7109375" style="1" bestFit="1" customWidth="1"/>
    <col min="6126" max="6126" width="5" style="1" bestFit="1" customWidth="1"/>
    <col min="6127" max="6127" width="4.5703125" style="1" bestFit="1" customWidth="1"/>
    <col min="6128" max="6128" width="41.7109375" style="1" customWidth="1"/>
    <col min="6129" max="6129" width="4.85546875" style="1" bestFit="1" customWidth="1"/>
    <col min="6130" max="6130" width="7" style="1" bestFit="1" customWidth="1"/>
    <col min="6131" max="6131" width="8.85546875" style="1" bestFit="1" customWidth="1"/>
    <col min="6132" max="6132" width="7.85546875" style="1" bestFit="1" customWidth="1"/>
    <col min="6133" max="6380" width="9.140625" style="1"/>
    <col min="6381" max="6381" width="6.7109375" style="1" bestFit="1" customWidth="1"/>
    <col min="6382" max="6382" width="5" style="1" bestFit="1" customWidth="1"/>
    <col min="6383" max="6383" width="4.5703125" style="1" bestFit="1" customWidth="1"/>
    <col min="6384" max="6384" width="41.7109375" style="1" customWidth="1"/>
    <col min="6385" max="6385" width="4.85546875" style="1" bestFit="1" customWidth="1"/>
    <col min="6386" max="6386" width="7" style="1" bestFit="1" customWidth="1"/>
    <col min="6387" max="6387" width="8.85546875" style="1" bestFit="1" customWidth="1"/>
    <col min="6388" max="6388" width="7.85546875" style="1" bestFit="1" customWidth="1"/>
    <col min="6389" max="6636" width="9.140625" style="1"/>
    <col min="6637" max="6637" width="6.7109375" style="1" bestFit="1" customWidth="1"/>
    <col min="6638" max="6638" width="5" style="1" bestFit="1" customWidth="1"/>
    <col min="6639" max="6639" width="4.5703125" style="1" bestFit="1" customWidth="1"/>
    <col min="6640" max="6640" width="41.7109375" style="1" customWidth="1"/>
    <col min="6641" max="6641" width="4.85546875" style="1" bestFit="1" customWidth="1"/>
    <col min="6642" max="6642" width="7" style="1" bestFit="1" customWidth="1"/>
    <col min="6643" max="6643" width="8.85546875" style="1" bestFit="1" customWidth="1"/>
    <col min="6644" max="6644" width="7.85546875" style="1" bestFit="1" customWidth="1"/>
    <col min="6645" max="6892" width="9.140625" style="1"/>
    <col min="6893" max="6893" width="6.7109375" style="1" bestFit="1" customWidth="1"/>
    <col min="6894" max="6894" width="5" style="1" bestFit="1" customWidth="1"/>
    <col min="6895" max="6895" width="4.5703125" style="1" bestFit="1" customWidth="1"/>
    <col min="6896" max="6896" width="41.7109375" style="1" customWidth="1"/>
    <col min="6897" max="6897" width="4.85546875" style="1" bestFit="1" customWidth="1"/>
    <col min="6898" max="6898" width="7" style="1" bestFit="1" customWidth="1"/>
    <col min="6899" max="6899" width="8.85546875" style="1" bestFit="1" customWidth="1"/>
    <col min="6900" max="6900" width="7.85546875" style="1" bestFit="1" customWidth="1"/>
    <col min="6901" max="7148" width="9.140625" style="1"/>
    <col min="7149" max="7149" width="6.7109375" style="1" bestFit="1" customWidth="1"/>
    <col min="7150" max="7150" width="5" style="1" bestFit="1" customWidth="1"/>
    <col min="7151" max="7151" width="4.5703125" style="1" bestFit="1" customWidth="1"/>
    <col min="7152" max="7152" width="41.7109375" style="1" customWidth="1"/>
    <col min="7153" max="7153" width="4.85546875" style="1" bestFit="1" customWidth="1"/>
    <col min="7154" max="7154" width="7" style="1" bestFit="1" customWidth="1"/>
    <col min="7155" max="7155" width="8.85546875" style="1" bestFit="1" customWidth="1"/>
    <col min="7156" max="7156" width="7.85546875" style="1" bestFit="1" customWidth="1"/>
    <col min="7157" max="7404" width="9.140625" style="1"/>
    <col min="7405" max="7405" width="6.7109375" style="1" bestFit="1" customWidth="1"/>
    <col min="7406" max="7406" width="5" style="1" bestFit="1" customWidth="1"/>
    <col min="7407" max="7407" width="4.5703125" style="1" bestFit="1" customWidth="1"/>
    <col min="7408" max="7408" width="41.7109375" style="1" customWidth="1"/>
    <col min="7409" max="7409" width="4.85546875" style="1" bestFit="1" customWidth="1"/>
    <col min="7410" max="7410" width="7" style="1" bestFit="1" customWidth="1"/>
    <col min="7411" max="7411" width="8.85546875" style="1" bestFit="1" customWidth="1"/>
    <col min="7412" max="7412" width="7.85546875" style="1" bestFit="1" customWidth="1"/>
    <col min="7413" max="7660" width="9.140625" style="1"/>
    <col min="7661" max="7661" width="6.7109375" style="1" bestFit="1" customWidth="1"/>
    <col min="7662" max="7662" width="5" style="1" bestFit="1" customWidth="1"/>
    <col min="7663" max="7663" width="4.5703125" style="1" bestFit="1" customWidth="1"/>
    <col min="7664" max="7664" width="41.7109375" style="1" customWidth="1"/>
    <col min="7665" max="7665" width="4.85546875" style="1" bestFit="1" customWidth="1"/>
    <col min="7666" max="7666" width="7" style="1" bestFit="1" customWidth="1"/>
    <col min="7667" max="7667" width="8.85546875" style="1" bestFit="1" customWidth="1"/>
    <col min="7668" max="7668" width="7.85546875" style="1" bestFit="1" customWidth="1"/>
    <col min="7669" max="7916" width="9.140625" style="1"/>
    <col min="7917" max="7917" width="6.7109375" style="1" bestFit="1" customWidth="1"/>
    <col min="7918" max="7918" width="5" style="1" bestFit="1" customWidth="1"/>
    <col min="7919" max="7919" width="4.5703125" style="1" bestFit="1" customWidth="1"/>
    <col min="7920" max="7920" width="41.7109375" style="1" customWidth="1"/>
    <col min="7921" max="7921" width="4.85546875" style="1" bestFit="1" customWidth="1"/>
    <col min="7922" max="7922" width="7" style="1" bestFit="1" customWidth="1"/>
    <col min="7923" max="7923" width="8.85546875" style="1" bestFit="1" customWidth="1"/>
    <col min="7924" max="7924" width="7.85546875" style="1" bestFit="1" customWidth="1"/>
    <col min="7925" max="8172" width="9.140625" style="1"/>
    <col min="8173" max="8173" width="6.7109375" style="1" bestFit="1" customWidth="1"/>
    <col min="8174" max="8174" width="5" style="1" bestFit="1" customWidth="1"/>
    <col min="8175" max="8175" width="4.5703125" style="1" bestFit="1" customWidth="1"/>
    <col min="8176" max="8176" width="41.7109375" style="1" customWidth="1"/>
    <col min="8177" max="8177" width="4.85546875" style="1" bestFit="1" customWidth="1"/>
    <col min="8178" max="8178" width="7" style="1" bestFit="1" customWidth="1"/>
    <col min="8179" max="8179" width="8.85546875" style="1" bestFit="1" customWidth="1"/>
    <col min="8180" max="8180" width="7.85546875" style="1" bestFit="1" customWidth="1"/>
    <col min="8181" max="8428" width="9.140625" style="1"/>
    <col min="8429" max="8429" width="6.7109375" style="1" bestFit="1" customWidth="1"/>
    <col min="8430" max="8430" width="5" style="1" bestFit="1" customWidth="1"/>
    <col min="8431" max="8431" width="4.5703125" style="1" bestFit="1" customWidth="1"/>
    <col min="8432" max="8432" width="41.7109375" style="1" customWidth="1"/>
    <col min="8433" max="8433" width="4.85546875" style="1" bestFit="1" customWidth="1"/>
    <col min="8434" max="8434" width="7" style="1" bestFit="1" customWidth="1"/>
    <col min="8435" max="8435" width="8.85546875" style="1" bestFit="1" customWidth="1"/>
    <col min="8436" max="8436" width="7.85546875" style="1" bestFit="1" customWidth="1"/>
    <col min="8437" max="8684" width="9.140625" style="1"/>
    <col min="8685" max="8685" width="6.7109375" style="1" bestFit="1" customWidth="1"/>
    <col min="8686" max="8686" width="5" style="1" bestFit="1" customWidth="1"/>
    <col min="8687" max="8687" width="4.5703125" style="1" bestFit="1" customWidth="1"/>
    <col min="8688" max="8688" width="41.7109375" style="1" customWidth="1"/>
    <col min="8689" max="8689" width="4.85546875" style="1" bestFit="1" customWidth="1"/>
    <col min="8690" max="8690" width="7" style="1" bestFit="1" customWidth="1"/>
    <col min="8691" max="8691" width="8.85546875" style="1" bestFit="1" customWidth="1"/>
    <col min="8692" max="8692" width="7.85546875" style="1" bestFit="1" customWidth="1"/>
    <col min="8693" max="8940" width="9.140625" style="1"/>
    <col min="8941" max="8941" width="6.7109375" style="1" bestFit="1" customWidth="1"/>
    <col min="8942" max="8942" width="5" style="1" bestFit="1" customWidth="1"/>
    <col min="8943" max="8943" width="4.5703125" style="1" bestFit="1" customWidth="1"/>
    <col min="8944" max="8944" width="41.7109375" style="1" customWidth="1"/>
    <col min="8945" max="8945" width="4.85546875" style="1" bestFit="1" customWidth="1"/>
    <col min="8946" max="8946" width="7" style="1" bestFit="1" customWidth="1"/>
    <col min="8947" max="8947" width="8.85546875" style="1" bestFit="1" customWidth="1"/>
    <col min="8948" max="8948" width="7.85546875" style="1" bestFit="1" customWidth="1"/>
    <col min="8949" max="9196" width="9.140625" style="1"/>
    <col min="9197" max="9197" width="6.7109375" style="1" bestFit="1" customWidth="1"/>
    <col min="9198" max="9198" width="5" style="1" bestFit="1" customWidth="1"/>
    <col min="9199" max="9199" width="4.5703125" style="1" bestFit="1" customWidth="1"/>
    <col min="9200" max="9200" width="41.7109375" style="1" customWidth="1"/>
    <col min="9201" max="9201" width="4.85546875" style="1" bestFit="1" customWidth="1"/>
    <col min="9202" max="9202" width="7" style="1" bestFit="1" customWidth="1"/>
    <col min="9203" max="9203" width="8.85546875" style="1" bestFit="1" customWidth="1"/>
    <col min="9204" max="9204" width="7.85546875" style="1" bestFit="1" customWidth="1"/>
    <col min="9205" max="9452" width="9.140625" style="1"/>
    <col min="9453" max="9453" width="6.7109375" style="1" bestFit="1" customWidth="1"/>
    <col min="9454" max="9454" width="5" style="1" bestFit="1" customWidth="1"/>
    <col min="9455" max="9455" width="4.5703125" style="1" bestFit="1" customWidth="1"/>
    <col min="9456" max="9456" width="41.7109375" style="1" customWidth="1"/>
    <col min="9457" max="9457" width="4.85546875" style="1" bestFit="1" customWidth="1"/>
    <col min="9458" max="9458" width="7" style="1" bestFit="1" customWidth="1"/>
    <col min="9459" max="9459" width="8.85546875" style="1" bestFit="1" customWidth="1"/>
    <col min="9460" max="9460" width="7.85546875" style="1" bestFit="1" customWidth="1"/>
    <col min="9461" max="9708" width="9.140625" style="1"/>
    <col min="9709" max="9709" width="6.7109375" style="1" bestFit="1" customWidth="1"/>
    <col min="9710" max="9710" width="5" style="1" bestFit="1" customWidth="1"/>
    <col min="9711" max="9711" width="4.5703125" style="1" bestFit="1" customWidth="1"/>
    <col min="9712" max="9712" width="41.7109375" style="1" customWidth="1"/>
    <col min="9713" max="9713" width="4.85546875" style="1" bestFit="1" customWidth="1"/>
    <col min="9714" max="9714" width="7" style="1" bestFit="1" customWidth="1"/>
    <col min="9715" max="9715" width="8.85546875" style="1" bestFit="1" customWidth="1"/>
    <col min="9716" max="9716" width="7.85546875" style="1" bestFit="1" customWidth="1"/>
    <col min="9717" max="9964" width="9.140625" style="1"/>
    <col min="9965" max="9965" width="6.7109375" style="1" bestFit="1" customWidth="1"/>
    <col min="9966" max="9966" width="5" style="1" bestFit="1" customWidth="1"/>
    <col min="9967" max="9967" width="4.5703125" style="1" bestFit="1" customWidth="1"/>
    <col min="9968" max="9968" width="41.7109375" style="1" customWidth="1"/>
    <col min="9969" max="9969" width="4.85546875" style="1" bestFit="1" customWidth="1"/>
    <col min="9970" max="9970" width="7" style="1" bestFit="1" customWidth="1"/>
    <col min="9971" max="9971" width="8.85546875" style="1" bestFit="1" customWidth="1"/>
    <col min="9972" max="9972" width="7.85546875" style="1" bestFit="1" customWidth="1"/>
    <col min="9973" max="10220" width="9.140625" style="1"/>
    <col min="10221" max="10221" width="6.7109375" style="1" bestFit="1" customWidth="1"/>
    <col min="10222" max="10222" width="5" style="1" bestFit="1" customWidth="1"/>
    <col min="10223" max="10223" width="4.5703125" style="1" bestFit="1" customWidth="1"/>
    <col min="10224" max="10224" width="41.7109375" style="1" customWidth="1"/>
    <col min="10225" max="10225" width="4.85546875" style="1" bestFit="1" customWidth="1"/>
    <col min="10226" max="10226" width="7" style="1" bestFit="1" customWidth="1"/>
    <col min="10227" max="10227" width="8.85546875" style="1" bestFit="1" customWidth="1"/>
    <col min="10228" max="10228" width="7.85546875" style="1" bestFit="1" customWidth="1"/>
    <col min="10229" max="10476" width="9.140625" style="1"/>
    <col min="10477" max="10477" width="6.7109375" style="1" bestFit="1" customWidth="1"/>
    <col min="10478" max="10478" width="5" style="1" bestFit="1" customWidth="1"/>
    <col min="10479" max="10479" width="4.5703125" style="1" bestFit="1" customWidth="1"/>
    <col min="10480" max="10480" width="41.7109375" style="1" customWidth="1"/>
    <col min="10481" max="10481" width="4.85546875" style="1" bestFit="1" customWidth="1"/>
    <col min="10482" max="10482" width="7" style="1" bestFit="1" customWidth="1"/>
    <col min="10483" max="10483" width="8.85546875" style="1" bestFit="1" customWidth="1"/>
    <col min="10484" max="10484" width="7.85546875" style="1" bestFit="1" customWidth="1"/>
    <col min="10485" max="10732" width="9.140625" style="1"/>
    <col min="10733" max="10733" width="6.7109375" style="1" bestFit="1" customWidth="1"/>
    <col min="10734" max="10734" width="5" style="1" bestFit="1" customWidth="1"/>
    <col min="10735" max="10735" width="4.5703125" style="1" bestFit="1" customWidth="1"/>
    <col min="10736" max="10736" width="41.7109375" style="1" customWidth="1"/>
    <col min="10737" max="10737" width="4.85546875" style="1" bestFit="1" customWidth="1"/>
    <col min="10738" max="10738" width="7" style="1" bestFit="1" customWidth="1"/>
    <col min="10739" max="10739" width="8.85546875" style="1" bestFit="1" customWidth="1"/>
    <col min="10740" max="10740" width="7.85546875" style="1" bestFit="1" customWidth="1"/>
    <col min="10741" max="10988" width="9.140625" style="1"/>
    <col min="10989" max="10989" width="6.7109375" style="1" bestFit="1" customWidth="1"/>
    <col min="10990" max="10990" width="5" style="1" bestFit="1" customWidth="1"/>
    <col min="10991" max="10991" width="4.5703125" style="1" bestFit="1" customWidth="1"/>
    <col min="10992" max="10992" width="41.7109375" style="1" customWidth="1"/>
    <col min="10993" max="10993" width="4.85546875" style="1" bestFit="1" customWidth="1"/>
    <col min="10994" max="10994" width="7" style="1" bestFit="1" customWidth="1"/>
    <col min="10995" max="10995" width="8.85546875" style="1" bestFit="1" customWidth="1"/>
    <col min="10996" max="10996" width="7.85546875" style="1" bestFit="1" customWidth="1"/>
    <col min="10997" max="11244" width="9.140625" style="1"/>
    <col min="11245" max="11245" width="6.7109375" style="1" bestFit="1" customWidth="1"/>
    <col min="11246" max="11246" width="5" style="1" bestFit="1" customWidth="1"/>
    <col min="11247" max="11247" width="4.5703125" style="1" bestFit="1" customWidth="1"/>
    <col min="11248" max="11248" width="41.7109375" style="1" customWidth="1"/>
    <col min="11249" max="11249" width="4.85546875" style="1" bestFit="1" customWidth="1"/>
    <col min="11250" max="11250" width="7" style="1" bestFit="1" customWidth="1"/>
    <col min="11251" max="11251" width="8.85546875" style="1" bestFit="1" customWidth="1"/>
    <col min="11252" max="11252" width="7.85546875" style="1" bestFit="1" customWidth="1"/>
    <col min="11253" max="11500" width="9.140625" style="1"/>
    <col min="11501" max="11501" width="6.7109375" style="1" bestFit="1" customWidth="1"/>
    <col min="11502" max="11502" width="5" style="1" bestFit="1" customWidth="1"/>
    <col min="11503" max="11503" width="4.5703125" style="1" bestFit="1" customWidth="1"/>
    <col min="11504" max="11504" width="41.7109375" style="1" customWidth="1"/>
    <col min="11505" max="11505" width="4.85546875" style="1" bestFit="1" customWidth="1"/>
    <col min="11506" max="11506" width="7" style="1" bestFit="1" customWidth="1"/>
    <col min="11507" max="11507" width="8.85546875" style="1" bestFit="1" customWidth="1"/>
    <col min="11508" max="11508" width="7.85546875" style="1" bestFit="1" customWidth="1"/>
    <col min="11509" max="11756" width="9.140625" style="1"/>
    <col min="11757" max="11757" width="6.7109375" style="1" bestFit="1" customWidth="1"/>
    <col min="11758" max="11758" width="5" style="1" bestFit="1" customWidth="1"/>
    <col min="11759" max="11759" width="4.5703125" style="1" bestFit="1" customWidth="1"/>
    <col min="11760" max="11760" width="41.7109375" style="1" customWidth="1"/>
    <col min="11761" max="11761" width="4.85546875" style="1" bestFit="1" customWidth="1"/>
    <col min="11762" max="11762" width="7" style="1" bestFit="1" customWidth="1"/>
    <col min="11763" max="11763" width="8.85546875" style="1" bestFit="1" customWidth="1"/>
    <col min="11764" max="11764" width="7.85546875" style="1" bestFit="1" customWidth="1"/>
    <col min="11765" max="12012" width="9.140625" style="1"/>
    <col min="12013" max="12013" width="6.7109375" style="1" bestFit="1" customWidth="1"/>
    <col min="12014" max="12014" width="5" style="1" bestFit="1" customWidth="1"/>
    <col min="12015" max="12015" width="4.5703125" style="1" bestFit="1" customWidth="1"/>
    <col min="12016" max="12016" width="41.7109375" style="1" customWidth="1"/>
    <col min="12017" max="12017" width="4.85546875" style="1" bestFit="1" customWidth="1"/>
    <col min="12018" max="12018" width="7" style="1" bestFit="1" customWidth="1"/>
    <col min="12019" max="12019" width="8.85546875" style="1" bestFit="1" customWidth="1"/>
    <col min="12020" max="12020" width="7.85546875" style="1" bestFit="1" customWidth="1"/>
    <col min="12021" max="12268" width="9.140625" style="1"/>
    <col min="12269" max="12269" width="6.7109375" style="1" bestFit="1" customWidth="1"/>
    <col min="12270" max="12270" width="5" style="1" bestFit="1" customWidth="1"/>
    <col min="12271" max="12271" width="4.5703125" style="1" bestFit="1" customWidth="1"/>
    <col min="12272" max="12272" width="41.7109375" style="1" customWidth="1"/>
    <col min="12273" max="12273" width="4.85546875" style="1" bestFit="1" customWidth="1"/>
    <col min="12274" max="12274" width="7" style="1" bestFit="1" customWidth="1"/>
    <col min="12275" max="12275" width="8.85546875" style="1" bestFit="1" customWidth="1"/>
    <col min="12276" max="12276" width="7.85546875" style="1" bestFit="1" customWidth="1"/>
    <col min="12277" max="12524" width="9.140625" style="1"/>
    <col min="12525" max="12525" width="6.7109375" style="1" bestFit="1" customWidth="1"/>
    <col min="12526" max="12526" width="5" style="1" bestFit="1" customWidth="1"/>
    <col min="12527" max="12527" width="4.5703125" style="1" bestFit="1" customWidth="1"/>
    <col min="12528" max="12528" width="41.7109375" style="1" customWidth="1"/>
    <col min="12529" max="12529" width="4.85546875" style="1" bestFit="1" customWidth="1"/>
    <col min="12530" max="12530" width="7" style="1" bestFit="1" customWidth="1"/>
    <col min="12531" max="12531" width="8.85546875" style="1" bestFit="1" customWidth="1"/>
    <col min="12532" max="12532" width="7.85546875" style="1" bestFit="1" customWidth="1"/>
    <col min="12533" max="12780" width="9.140625" style="1"/>
    <col min="12781" max="12781" width="6.7109375" style="1" bestFit="1" customWidth="1"/>
    <col min="12782" max="12782" width="5" style="1" bestFit="1" customWidth="1"/>
    <col min="12783" max="12783" width="4.5703125" style="1" bestFit="1" customWidth="1"/>
    <col min="12784" max="12784" width="41.7109375" style="1" customWidth="1"/>
    <col min="12785" max="12785" width="4.85546875" style="1" bestFit="1" customWidth="1"/>
    <col min="12786" max="12786" width="7" style="1" bestFit="1" customWidth="1"/>
    <col min="12787" max="12787" width="8.85546875" style="1" bestFit="1" customWidth="1"/>
    <col min="12788" max="12788" width="7.85546875" style="1" bestFit="1" customWidth="1"/>
    <col min="12789" max="13036" width="9.140625" style="1"/>
    <col min="13037" max="13037" width="6.7109375" style="1" bestFit="1" customWidth="1"/>
    <col min="13038" max="13038" width="5" style="1" bestFit="1" customWidth="1"/>
    <col min="13039" max="13039" width="4.5703125" style="1" bestFit="1" customWidth="1"/>
    <col min="13040" max="13040" width="41.7109375" style="1" customWidth="1"/>
    <col min="13041" max="13041" width="4.85546875" style="1" bestFit="1" customWidth="1"/>
    <col min="13042" max="13042" width="7" style="1" bestFit="1" customWidth="1"/>
    <col min="13043" max="13043" width="8.85546875" style="1" bestFit="1" customWidth="1"/>
    <col min="13044" max="13044" width="7.85546875" style="1" bestFit="1" customWidth="1"/>
    <col min="13045" max="13292" width="9.140625" style="1"/>
    <col min="13293" max="13293" width="6.7109375" style="1" bestFit="1" customWidth="1"/>
    <col min="13294" max="13294" width="5" style="1" bestFit="1" customWidth="1"/>
    <col min="13295" max="13295" width="4.5703125" style="1" bestFit="1" customWidth="1"/>
    <col min="13296" max="13296" width="41.7109375" style="1" customWidth="1"/>
    <col min="13297" max="13297" width="4.85546875" style="1" bestFit="1" customWidth="1"/>
    <col min="13298" max="13298" width="7" style="1" bestFit="1" customWidth="1"/>
    <col min="13299" max="13299" width="8.85546875" style="1" bestFit="1" customWidth="1"/>
    <col min="13300" max="13300" width="7.85546875" style="1" bestFit="1" customWidth="1"/>
    <col min="13301" max="13548" width="9.140625" style="1"/>
    <col min="13549" max="13549" width="6.7109375" style="1" bestFit="1" customWidth="1"/>
    <col min="13550" max="13550" width="5" style="1" bestFit="1" customWidth="1"/>
    <col min="13551" max="13551" width="4.5703125" style="1" bestFit="1" customWidth="1"/>
    <col min="13552" max="13552" width="41.7109375" style="1" customWidth="1"/>
    <col min="13553" max="13553" width="4.85546875" style="1" bestFit="1" customWidth="1"/>
    <col min="13554" max="13554" width="7" style="1" bestFit="1" customWidth="1"/>
    <col min="13555" max="13555" width="8.85546875" style="1" bestFit="1" customWidth="1"/>
    <col min="13556" max="13556" width="7.85546875" style="1" bestFit="1" customWidth="1"/>
    <col min="13557" max="13804" width="9.140625" style="1"/>
    <col min="13805" max="13805" width="6.7109375" style="1" bestFit="1" customWidth="1"/>
    <col min="13806" max="13806" width="5" style="1" bestFit="1" customWidth="1"/>
    <col min="13807" max="13807" width="4.5703125" style="1" bestFit="1" customWidth="1"/>
    <col min="13808" max="13808" width="41.7109375" style="1" customWidth="1"/>
    <col min="13809" max="13809" width="4.85546875" style="1" bestFit="1" customWidth="1"/>
    <col min="13810" max="13810" width="7" style="1" bestFit="1" customWidth="1"/>
    <col min="13811" max="13811" width="8.85546875" style="1" bestFit="1" customWidth="1"/>
    <col min="13812" max="13812" width="7.85546875" style="1" bestFit="1" customWidth="1"/>
    <col min="13813" max="14060" width="9.140625" style="1"/>
    <col min="14061" max="14061" width="6.7109375" style="1" bestFit="1" customWidth="1"/>
    <col min="14062" max="14062" width="5" style="1" bestFit="1" customWidth="1"/>
    <col min="14063" max="14063" width="4.5703125" style="1" bestFit="1" customWidth="1"/>
    <col min="14064" max="14064" width="41.7109375" style="1" customWidth="1"/>
    <col min="14065" max="14065" width="4.85546875" style="1" bestFit="1" customWidth="1"/>
    <col min="14066" max="14066" width="7" style="1" bestFit="1" customWidth="1"/>
    <col min="14067" max="14067" width="8.85546875" style="1" bestFit="1" customWidth="1"/>
    <col min="14068" max="14068" width="7.85546875" style="1" bestFit="1" customWidth="1"/>
    <col min="14069" max="14316" width="9.140625" style="1"/>
    <col min="14317" max="14317" width="6.7109375" style="1" bestFit="1" customWidth="1"/>
    <col min="14318" max="14318" width="5" style="1" bestFit="1" customWidth="1"/>
    <col min="14319" max="14319" width="4.5703125" style="1" bestFit="1" customWidth="1"/>
    <col min="14320" max="14320" width="41.7109375" style="1" customWidth="1"/>
    <col min="14321" max="14321" width="4.85546875" style="1" bestFit="1" customWidth="1"/>
    <col min="14322" max="14322" width="7" style="1" bestFit="1" customWidth="1"/>
    <col min="14323" max="14323" width="8.85546875" style="1" bestFit="1" customWidth="1"/>
    <col min="14324" max="14324" width="7.85546875" style="1" bestFit="1" customWidth="1"/>
    <col min="14325" max="14572" width="9.140625" style="1"/>
    <col min="14573" max="14573" width="6.7109375" style="1" bestFit="1" customWidth="1"/>
    <col min="14574" max="14574" width="5" style="1" bestFit="1" customWidth="1"/>
    <col min="14575" max="14575" width="4.5703125" style="1" bestFit="1" customWidth="1"/>
    <col min="14576" max="14576" width="41.7109375" style="1" customWidth="1"/>
    <col min="14577" max="14577" width="4.85546875" style="1" bestFit="1" customWidth="1"/>
    <col min="14578" max="14578" width="7" style="1" bestFit="1" customWidth="1"/>
    <col min="14579" max="14579" width="8.85546875" style="1" bestFit="1" customWidth="1"/>
    <col min="14580" max="14580" width="7.85546875" style="1" bestFit="1" customWidth="1"/>
    <col min="14581" max="14828" width="9.140625" style="1"/>
    <col min="14829" max="14829" width="6.7109375" style="1" bestFit="1" customWidth="1"/>
    <col min="14830" max="14830" width="5" style="1" bestFit="1" customWidth="1"/>
    <col min="14831" max="14831" width="4.5703125" style="1" bestFit="1" customWidth="1"/>
    <col min="14832" max="14832" width="41.7109375" style="1" customWidth="1"/>
    <col min="14833" max="14833" width="4.85546875" style="1" bestFit="1" customWidth="1"/>
    <col min="14834" max="14834" width="7" style="1" bestFit="1" customWidth="1"/>
    <col min="14835" max="14835" width="8.85546875" style="1" bestFit="1" customWidth="1"/>
    <col min="14836" max="14836" width="7.85546875" style="1" bestFit="1" customWidth="1"/>
    <col min="14837" max="15084" width="9.140625" style="1"/>
    <col min="15085" max="15085" width="6.7109375" style="1" bestFit="1" customWidth="1"/>
    <col min="15086" max="15086" width="5" style="1" bestFit="1" customWidth="1"/>
    <col min="15087" max="15087" width="4.5703125" style="1" bestFit="1" customWidth="1"/>
    <col min="15088" max="15088" width="41.7109375" style="1" customWidth="1"/>
    <col min="15089" max="15089" width="4.85546875" style="1" bestFit="1" customWidth="1"/>
    <col min="15090" max="15090" width="7" style="1" bestFit="1" customWidth="1"/>
    <col min="15091" max="15091" width="8.85546875" style="1" bestFit="1" customWidth="1"/>
    <col min="15092" max="15092" width="7.85546875" style="1" bestFit="1" customWidth="1"/>
    <col min="15093" max="15340" width="9.140625" style="1"/>
    <col min="15341" max="15341" width="6.7109375" style="1" bestFit="1" customWidth="1"/>
    <col min="15342" max="15342" width="5" style="1" bestFit="1" customWidth="1"/>
    <col min="15343" max="15343" width="4.5703125" style="1" bestFit="1" customWidth="1"/>
    <col min="15344" max="15344" width="41.7109375" style="1" customWidth="1"/>
    <col min="15345" max="15345" width="4.85546875" style="1" bestFit="1" customWidth="1"/>
    <col min="15346" max="15346" width="7" style="1" bestFit="1" customWidth="1"/>
    <col min="15347" max="15347" width="8.85546875" style="1" bestFit="1" customWidth="1"/>
    <col min="15348" max="15348" width="7.85546875" style="1" bestFit="1" customWidth="1"/>
    <col min="15349" max="15596" width="9.140625" style="1"/>
    <col min="15597" max="15597" width="6.7109375" style="1" bestFit="1" customWidth="1"/>
    <col min="15598" max="15598" width="5" style="1" bestFit="1" customWidth="1"/>
    <col min="15599" max="15599" width="4.5703125" style="1" bestFit="1" customWidth="1"/>
    <col min="15600" max="15600" width="41.7109375" style="1" customWidth="1"/>
    <col min="15601" max="15601" width="4.85546875" style="1" bestFit="1" customWidth="1"/>
    <col min="15602" max="15602" width="7" style="1" bestFit="1" customWidth="1"/>
    <col min="15603" max="15603" width="8.85546875" style="1" bestFit="1" customWidth="1"/>
    <col min="15604" max="15604" width="7.85546875" style="1" bestFit="1" customWidth="1"/>
    <col min="15605" max="15852" width="9.140625" style="1"/>
    <col min="15853" max="15853" width="6.7109375" style="1" bestFit="1" customWidth="1"/>
    <col min="15854" max="15854" width="5" style="1" bestFit="1" customWidth="1"/>
    <col min="15855" max="15855" width="4.5703125" style="1" bestFit="1" customWidth="1"/>
    <col min="15856" max="15856" width="41.7109375" style="1" customWidth="1"/>
    <col min="15857" max="15857" width="4.85546875" style="1" bestFit="1" customWidth="1"/>
    <col min="15858" max="15858" width="7" style="1" bestFit="1" customWidth="1"/>
    <col min="15859" max="15859" width="8.85546875" style="1" bestFit="1" customWidth="1"/>
    <col min="15860" max="15860" width="7.85546875" style="1" bestFit="1" customWidth="1"/>
    <col min="15861" max="16108" width="9.140625" style="1"/>
    <col min="16109" max="16109" width="6.7109375" style="1" bestFit="1" customWidth="1"/>
    <col min="16110" max="16110" width="5" style="1" bestFit="1" customWidth="1"/>
    <col min="16111" max="16111" width="4.5703125" style="1" bestFit="1" customWidth="1"/>
    <col min="16112" max="16112" width="41.7109375" style="1" customWidth="1"/>
    <col min="16113" max="16113" width="4.85546875" style="1" bestFit="1" customWidth="1"/>
    <col min="16114" max="16114" width="7" style="1" bestFit="1" customWidth="1"/>
    <col min="16115" max="16115" width="8.85546875" style="1" bestFit="1" customWidth="1"/>
    <col min="16116" max="16116" width="7.85546875" style="1" bestFit="1" customWidth="1"/>
    <col min="16117" max="16384" width="9.140625" style="1"/>
  </cols>
  <sheetData>
    <row r="1" spans="1:9" ht="59.25" x14ac:dyDescent="0.2">
      <c r="A1" s="90"/>
      <c r="B1" s="25"/>
      <c r="C1" s="115" t="s">
        <v>193</v>
      </c>
      <c r="D1" s="115"/>
      <c r="E1" s="115"/>
      <c r="F1" s="115"/>
      <c r="G1" s="115"/>
      <c r="H1" s="115"/>
    </row>
    <row r="2" spans="1:9" ht="13.5" thickBot="1" x14ac:dyDescent="0.25">
      <c r="A2" s="26"/>
      <c r="B2" s="26"/>
      <c r="C2" s="26"/>
      <c r="D2" s="26"/>
      <c r="E2" s="26"/>
      <c r="F2" s="26"/>
      <c r="G2" s="26"/>
      <c r="H2" s="26"/>
    </row>
    <row r="3" spans="1:9" ht="18.75" thickBot="1" x14ac:dyDescent="0.25">
      <c r="A3" s="26"/>
      <c r="B3" s="26"/>
      <c r="C3" s="108" t="s">
        <v>78</v>
      </c>
      <c r="D3" s="109"/>
      <c r="E3" s="109"/>
      <c r="F3" s="109"/>
      <c r="G3" s="109"/>
      <c r="H3" s="110"/>
    </row>
    <row r="4" spans="1:9" ht="13.5" thickBot="1" x14ac:dyDescent="0.25">
      <c r="A4" s="26"/>
      <c r="B4" s="26"/>
      <c r="C4" s="7"/>
      <c r="D4" s="7"/>
      <c r="E4" s="7"/>
      <c r="F4" s="7"/>
      <c r="G4" s="7"/>
      <c r="H4" s="7"/>
    </row>
    <row r="5" spans="1:9" ht="15.75" x14ac:dyDescent="0.2">
      <c r="A5" s="26"/>
      <c r="B5" s="26"/>
      <c r="C5" s="8" t="s">
        <v>79</v>
      </c>
      <c r="D5" s="119" t="s">
        <v>135</v>
      </c>
      <c r="E5" s="119"/>
      <c r="F5" s="119"/>
      <c r="G5" s="119"/>
      <c r="H5" s="120"/>
    </row>
    <row r="6" spans="1:9" ht="16.5" thickBot="1" x14ac:dyDescent="0.25">
      <c r="A6" s="26"/>
      <c r="B6" s="26"/>
      <c r="C6" s="12" t="s">
        <v>77</v>
      </c>
      <c r="D6" s="121" t="s">
        <v>133</v>
      </c>
      <c r="E6" s="122"/>
      <c r="F6" s="122"/>
      <c r="G6" s="122"/>
      <c r="H6" s="123"/>
    </row>
    <row r="7" spans="1:9" ht="13.5" thickBot="1" x14ac:dyDescent="0.25">
      <c r="A7" s="7"/>
      <c r="B7" s="7"/>
      <c r="C7" s="7"/>
      <c r="D7" s="7"/>
      <c r="E7" s="7"/>
      <c r="F7" s="7"/>
      <c r="G7" s="7"/>
      <c r="H7" s="7"/>
    </row>
    <row r="8" spans="1:9" ht="13.5" thickBot="1" x14ac:dyDescent="0.25">
      <c r="A8" s="56" t="s">
        <v>81</v>
      </c>
      <c r="B8" s="59" t="s">
        <v>69</v>
      </c>
      <c r="C8" s="57" t="s">
        <v>70</v>
      </c>
      <c r="D8" s="20" t="s">
        <v>71</v>
      </c>
      <c r="E8" s="19" t="s">
        <v>76</v>
      </c>
      <c r="F8" s="19" t="s">
        <v>72</v>
      </c>
      <c r="G8" s="19" t="s">
        <v>73</v>
      </c>
      <c r="H8" s="21" t="s">
        <v>74</v>
      </c>
    </row>
    <row r="9" spans="1:9" ht="13.5" thickBot="1" x14ac:dyDescent="0.25">
      <c r="C9" s="2"/>
      <c r="D9" s="31"/>
      <c r="E9" s="2"/>
      <c r="F9" s="2"/>
      <c r="G9" s="2"/>
      <c r="H9" s="2"/>
    </row>
    <row r="10" spans="1:9" x14ac:dyDescent="0.2">
      <c r="A10" s="32" t="s">
        <v>80</v>
      </c>
      <c r="B10" s="60"/>
      <c r="C10" s="63">
        <v>1</v>
      </c>
      <c r="D10" s="33" t="s">
        <v>131</v>
      </c>
      <c r="E10" s="34"/>
      <c r="F10" s="34"/>
      <c r="G10" s="34"/>
      <c r="H10" s="35">
        <f>SUM(H11:H13)</f>
        <v>0</v>
      </c>
      <c r="I10" s="85" t="e">
        <f>H10/$H$68</f>
        <v>#DIV/0!</v>
      </c>
    </row>
    <row r="11" spans="1:9" ht="25.5" outlineLevel="1" x14ac:dyDescent="0.2">
      <c r="A11" s="17" t="s">
        <v>3</v>
      </c>
      <c r="B11" s="61" t="s">
        <v>130</v>
      </c>
      <c r="C11" s="36" t="s">
        <v>138</v>
      </c>
      <c r="D11" s="23" t="s">
        <v>4</v>
      </c>
      <c r="E11" s="24" t="s">
        <v>92</v>
      </c>
      <c r="F11" s="24">
        <v>7</v>
      </c>
      <c r="G11" s="24"/>
      <c r="H11" s="58">
        <f>CEILING(F11*G11,0.01)</f>
        <v>0</v>
      </c>
      <c r="I11" s="25"/>
    </row>
    <row r="12" spans="1:9" ht="38.25" outlineLevel="1" x14ac:dyDescent="0.2">
      <c r="A12" s="17" t="s">
        <v>5</v>
      </c>
      <c r="B12" s="61" t="s">
        <v>130</v>
      </c>
      <c r="C12" s="36" t="s">
        <v>139</v>
      </c>
      <c r="D12" s="23" t="s">
        <v>119</v>
      </c>
      <c r="E12" s="24" t="s">
        <v>92</v>
      </c>
      <c r="F12" s="4">
        <v>604.95000000000005</v>
      </c>
      <c r="G12" s="24"/>
      <c r="H12" s="58">
        <f>CEILING(F12*G12,0.01)</f>
        <v>0</v>
      </c>
      <c r="I12" s="25"/>
    </row>
    <row r="13" spans="1:9" ht="38.25" outlineLevel="1" x14ac:dyDescent="0.2">
      <c r="A13" s="17" t="s">
        <v>8</v>
      </c>
      <c r="B13" s="61" t="s">
        <v>130</v>
      </c>
      <c r="C13" s="36" t="s">
        <v>140</v>
      </c>
      <c r="D13" s="23" t="s">
        <v>9</v>
      </c>
      <c r="E13" s="24" t="s">
        <v>93</v>
      </c>
      <c r="F13" s="4">
        <v>30.247500000000002</v>
      </c>
      <c r="G13" s="24"/>
      <c r="H13" s="58">
        <f>CEILING(F13*G13,0.01)</f>
        <v>0</v>
      </c>
      <c r="I13" s="25"/>
    </row>
    <row r="14" spans="1:9" x14ac:dyDescent="0.2">
      <c r="A14" s="18" t="s">
        <v>80</v>
      </c>
      <c r="B14" s="62"/>
      <c r="C14" s="64">
        <v>2</v>
      </c>
      <c r="D14" s="5" t="s">
        <v>137</v>
      </c>
      <c r="E14" s="5"/>
      <c r="F14" s="5"/>
      <c r="G14" s="5"/>
      <c r="H14" s="87">
        <f>SUM(H15:H35)</f>
        <v>0</v>
      </c>
      <c r="I14" s="85" t="e">
        <f>H14/$H$68</f>
        <v>#DIV/0!</v>
      </c>
    </row>
    <row r="15" spans="1:9" outlineLevel="1" x14ac:dyDescent="0.2">
      <c r="A15" s="17" t="s">
        <v>67</v>
      </c>
      <c r="B15" s="61" t="s">
        <v>130</v>
      </c>
      <c r="C15" s="36" t="s">
        <v>141</v>
      </c>
      <c r="D15" s="23" t="s">
        <v>68</v>
      </c>
      <c r="E15" s="24" t="s">
        <v>92</v>
      </c>
      <c r="F15" s="4">
        <v>35.400000000000006</v>
      </c>
      <c r="G15" s="24"/>
      <c r="H15" s="58">
        <f>CEILING(F15*G15,0.01)</f>
        <v>0</v>
      </c>
    </row>
    <row r="16" spans="1:9" outlineLevel="1" x14ac:dyDescent="0.2">
      <c r="A16" s="17" t="s">
        <v>0</v>
      </c>
      <c r="B16" s="61" t="s">
        <v>130</v>
      </c>
      <c r="C16" s="36" t="s">
        <v>142</v>
      </c>
      <c r="D16" s="23" t="s">
        <v>1</v>
      </c>
      <c r="E16" s="24" t="s">
        <v>92</v>
      </c>
      <c r="F16" s="4">
        <v>3.5</v>
      </c>
      <c r="G16" s="24"/>
      <c r="H16" s="58">
        <f t="shared" ref="H16:H35" si="0">CEILING(F16*G16,0.01)</f>
        <v>0</v>
      </c>
    </row>
    <row r="17" spans="1:8" ht="25.5" outlineLevel="1" x14ac:dyDescent="0.2">
      <c r="A17" s="17" t="s">
        <v>129</v>
      </c>
      <c r="B17" s="61" t="s">
        <v>130</v>
      </c>
      <c r="C17" s="36" t="s">
        <v>143</v>
      </c>
      <c r="D17" s="23" t="s">
        <v>2</v>
      </c>
      <c r="E17" s="24" t="s">
        <v>92</v>
      </c>
      <c r="F17" s="4">
        <v>3.5</v>
      </c>
      <c r="G17" s="24"/>
      <c r="H17" s="58">
        <f t="shared" si="0"/>
        <v>0</v>
      </c>
    </row>
    <row r="18" spans="1:8" outlineLevel="1" x14ac:dyDescent="0.2">
      <c r="A18" s="17" t="s">
        <v>19</v>
      </c>
      <c r="B18" s="61" t="s">
        <v>130</v>
      </c>
      <c r="C18" s="36" t="s">
        <v>144</v>
      </c>
      <c r="D18" s="23" t="s">
        <v>122</v>
      </c>
      <c r="E18" s="24" t="s">
        <v>93</v>
      </c>
      <c r="F18" s="4">
        <v>8.48</v>
      </c>
      <c r="G18" s="24"/>
      <c r="H18" s="58">
        <f t="shared" si="0"/>
        <v>0</v>
      </c>
    </row>
    <row r="19" spans="1:8" ht="25.5" outlineLevel="1" x14ac:dyDescent="0.2">
      <c r="A19" s="17" t="s">
        <v>20</v>
      </c>
      <c r="B19" s="61" t="s">
        <v>130</v>
      </c>
      <c r="C19" s="36" t="s">
        <v>145</v>
      </c>
      <c r="D19" s="23" t="s">
        <v>21</v>
      </c>
      <c r="E19" s="24" t="s">
        <v>93</v>
      </c>
      <c r="F19" s="4">
        <v>8.48</v>
      </c>
      <c r="G19" s="24"/>
      <c r="H19" s="58">
        <f t="shared" si="0"/>
        <v>0</v>
      </c>
    </row>
    <row r="20" spans="1:8" ht="25.5" outlineLevel="1" x14ac:dyDescent="0.2">
      <c r="A20" s="17" t="s">
        <v>17</v>
      </c>
      <c r="B20" s="61" t="s">
        <v>130</v>
      </c>
      <c r="C20" s="36" t="s">
        <v>146</v>
      </c>
      <c r="D20" s="23" t="s">
        <v>86</v>
      </c>
      <c r="E20" s="24" t="s">
        <v>91</v>
      </c>
      <c r="F20" s="4">
        <v>678.40000000000009</v>
      </c>
      <c r="G20" s="24"/>
      <c r="H20" s="58">
        <f t="shared" si="0"/>
        <v>0</v>
      </c>
    </row>
    <row r="21" spans="1:8" outlineLevel="1" x14ac:dyDescent="0.2">
      <c r="A21" s="17" t="s">
        <v>15</v>
      </c>
      <c r="B21" s="61" t="s">
        <v>130</v>
      </c>
      <c r="C21" s="36" t="s">
        <v>147</v>
      </c>
      <c r="D21" s="23" t="s">
        <v>16</v>
      </c>
      <c r="E21" s="24" t="s">
        <v>92</v>
      </c>
      <c r="F21" s="4">
        <v>51.2</v>
      </c>
      <c r="G21" s="24"/>
      <c r="H21" s="58">
        <f t="shared" si="0"/>
        <v>0</v>
      </c>
    </row>
    <row r="22" spans="1:8" ht="25.5" outlineLevel="1" x14ac:dyDescent="0.2">
      <c r="A22" s="17" t="s">
        <v>26</v>
      </c>
      <c r="B22" s="61" t="s">
        <v>130</v>
      </c>
      <c r="C22" s="36" t="s">
        <v>148</v>
      </c>
      <c r="D22" s="23" t="s">
        <v>27</v>
      </c>
      <c r="E22" s="24" t="s">
        <v>92</v>
      </c>
      <c r="F22" s="4">
        <v>128.4</v>
      </c>
      <c r="G22" s="24"/>
      <c r="H22" s="58">
        <f t="shared" si="0"/>
        <v>0</v>
      </c>
    </row>
    <row r="23" spans="1:8" outlineLevel="1" x14ac:dyDescent="0.2">
      <c r="A23" s="17" t="s">
        <v>30</v>
      </c>
      <c r="B23" s="61" t="s">
        <v>130</v>
      </c>
      <c r="C23" s="36" t="s">
        <v>149</v>
      </c>
      <c r="D23" s="23" t="s">
        <v>31</v>
      </c>
      <c r="E23" s="24" t="s">
        <v>92</v>
      </c>
      <c r="F23" s="4">
        <v>235.4</v>
      </c>
      <c r="G23" s="24"/>
      <c r="H23" s="58">
        <f t="shared" si="0"/>
        <v>0</v>
      </c>
    </row>
    <row r="24" spans="1:8" ht="25.5" outlineLevel="1" x14ac:dyDescent="0.2">
      <c r="A24" s="17" t="s">
        <v>127</v>
      </c>
      <c r="B24" s="61" t="s">
        <v>130</v>
      </c>
      <c r="C24" s="36" t="s">
        <v>150</v>
      </c>
      <c r="D24" s="23" t="s">
        <v>32</v>
      </c>
      <c r="E24" s="24" t="s">
        <v>92</v>
      </c>
      <c r="F24" s="4">
        <v>235.4</v>
      </c>
      <c r="G24" s="24"/>
      <c r="H24" s="58">
        <f t="shared" si="0"/>
        <v>0</v>
      </c>
    </row>
    <row r="25" spans="1:8" ht="25.5" outlineLevel="1" x14ac:dyDescent="0.2">
      <c r="A25" s="17" t="s">
        <v>87</v>
      </c>
      <c r="B25" s="61" t="s">
        <v>130</v>
      </c>
      <c r="C25" s="36" t="s">
        <v>151</v>
      </c>
      <c r="D25" s="23" t="s">
        <v>28</v>
      </c>
      <c r="E25" s="24" t="s">
        <v>89</v>
      </c>
      <c r="F25" s="4">
        <v>95.2</v>
      </c>
      <c r="G25" s="24"/>
      <c r="H25" s="58">
        <f t="shared" si="0"/>
        <v>0</v>
      </c>
    </row>
    <row r="26" spans="1:8" ht="25.5" outlineLevel="1" x14ac:dyDescent="0.2">
      <c r="A26" s="17" t="s">
        <v>87</v>
      </c>
      <c r="B26" s="61" t="s">
        <v>130</v>
      </c>
      <c r="C26" s="36" t="s">
        <v>152</v>
      </c>
      <c r="D26" s="23" t="s">
        <v>153</v>
      </c>
      <c r="E26" s="24" t="s">
        <v>89</v>
      </c>
      <c r="F26" s="4">
        <v>95.2</v>
      </c>
      <c r="G26" s="24"/>
      <c r="H26" s="58">
        <f t="shared" si="0"/>
        <v>0</v>
      </c>
    </row>
    <row r="27" spans="1:8" ht="25.5" outlineLevel="1" x14ac:dyDescent="0.2">
      <c r="A27" s="17" t="s">
        <v>88</v>
      </c>
      <c r="B27" s="61" t="s">
        <v>130</v>
      </c>
      <c r="C27" s="36" t="s">
        <v>154</v>
      </c>
      <c r="D27" s="23" t="s">
        <v>29</v>
      </c>
      <c r="E27" s="24" t="s">
        <v>89</v>
      </c>
      <c r="F27" s="4">
        <v>11.8</v>
      </c>
      <c r="G27" s="24"/>
      <c r="H27" s="58">
        <f t="shared" ref="H27" si="1">CEILING(F27*G27,0.01)</f>
        <v>0</v>
      </c>
    </row>
    <row r="28" spans="1:8" ht="25.5" outlineLevel="1" x14ac:dyDescent="0.2">
      <c r="A28" s="17" t="s">
        <v>33</v>
      </c>
      <c r="B28" s="61" t="s">
        <v>130</v>
      </c>
      <c r="C28" s="36" t="s">
        <v>155</v>
      </c>
      <c r="D28" s="23" t="s">
        <v>34</v>
      </c>
      <c r="E28" s="24" t="s">
        <v>93</v>
      </c>
      <c r="F28" s="4">
        <v>4.8790000000000004</v>
      </c>
      <c r="G28" s="24"/>
      <c r="H28" s="58">
        <f t="shared" ref="H28:H29" si="2">CEILING(F28*G28,0.01)</f>
        <v>0</v>
      </c>
    </row>
    <row r="29" spans="1:8" outlineLevel="1" x14ac:dyDescent="0.2">
      <c r="A29" s="17" t="s">
        <v>38</v>
      </c>
      <c r="B29" s="61" t="s">
        <v>130</v>
      </c>
      <c r="C29" s="36" t="s">
        <v>156</v>
      </c>
      <c r="D29" s="23" t="s">
        <v>39</v>
      </c>
      <c r="E29" s="24" t="s">
        <v>92</v>
      </c>
      <c r="F29" s="4">
        <v>69.7</v>
      </c>
      <c r="G29" s="24"/>
      <c r="H29" s="58">
        <f t="shared" si="2"/>
        <v>0</v>
      </c>
    </row>
    <row r="30" spans="1:8" outlineLevel="1" x14ac:dyDescent="0.2">
      <c r="A30" s="17" t="s">
        <v>65</v>
      </c>
      <c r="B30" s="61" t="s">
        <v>130</v>
      </c>
      <c r="C30" s="36" t="s">
        <v>157</v>
      </c>
      <c r="D30" s="23" t="s">
        <v>66</v>
      </c>
      <c r="E30" s="24" t="s">
        <v>92</v>
      </c>
      <c r="F30" s="4">
        <v>1.5</v>
      </c>
      <c r="G30" s="24"/>
      <c r="H30" s="58">
        <f t="shared" ref="H30" si="3">CEILING(F30*G30,0.01)</f>
        <v>0</v>
      </c>
    </row>
    <row r="31" spans="1:8" ht="25.5" outlineLevel="1" x14ac:dyDescent="0.2">
      <c r="A31" s="17" t="s">
        <v>40</v>
      </c>
      <c r="B31" s="61" t="s">
        <v>130</v>
      </c>
      <c r="C31" s="36" t="s">
        <v>158</v>
      </c>
      <c r="D31" s="23" t="s">
        <v>41</v>
      </c>
      <c r="E31" s="24" t="s">
        <v>92</v>
      </c>
      <c r="F31" s="4">
        <v>235.4</v>
      </c>
      <c r="G31" s="24"/>
      <c r="H31" s="58">
        <f t="shared" si="0"/>
        <v>0</v>
      </c>
    </row>
    <row r="32" spans="1:8" ht="25.5" outlineLevel="1" x14ac:dyDescent="0.2">
      <c r="A32" s="17" t="s">
        <v>52</v>
      </c>
      <c r="B32" s="61" t="s">
        <v>130</v>
      </c>
      <c r="C32" s="36" t="s">
        <v>159</v>
      </c>
      <c r="D32" s="23" t="s">
        <v>53</v>
      </c>
      <c r="E32" s="24" t="s">
        <v>89</v>
      </c>
      <c r="F32" s="4">
        <v>145</v>
      </c>
      <c r="G32" s="24"/>
      <c r="H32" s="58">
        <f t="shared" si="0"/>
        <v>0</v>
      </c>
    </row>
    <row r="33" spans="1:9" outlineLevel="1" x14ac:dyDescent="0.2">
      <c r="A33" s="17" t="s">
        <v>58</v>
      </c>
      <c r="B33" s="61" t="s">
        <v>130</v>
      </c>
      <c r="C33" s="36" t="s">
        <v>160</v>
      </c>
      <c r="D33" s="23" t="s">
        <v>59</v>
      </c>
      <c r="E33" s="24" t="s">
        <v>90</v>
      </c>
      <c r="F33" s="4">
        <v>26</v>
      </c>
      <c r="G33" s="24"/>
      <c r="H33" s="58">
        <f t="shared" si="0"/>
        <v>0</v>
      </c>
    </row>
    <row r="34" spans="1:9" ht="25.5" outlineLevel="1" x14ac:dyDescent="0.2">
      <c r="A34" s="17" t="s">
        <v>54</v>
      </c>
      <c r="B34" s="61" t="s">
        <v>130</v>
      </c>
      <c r="C34" s="36" t="s">
        <v>161</v>
      </c>
      <c r="D34" s="23" t="s">
        <v>55</v>
      </c>
      <c r="E34" s="24" t="s">
        <v>89</v>
      </c>
      <c r="F34" s="4">
        <v>435</v>
      </c>
      <c r="G34" s="24"/>
      <c r="H34" s="58">
        <f t="shared" si="0"/>
        <v>0</v>
      </c>
    </row>
    <row r="35" spans="1:9" ht="25.5" outlineLevel="1" x14ac:dyDescent="0.2">
      <c r="A35" s="17" t="s">
        <v>123</v>
      </c>
      <c r="B35" s="61" t="s">
        <v>130</v>
      </c>
      <c r="C35" s="36" t="s">
        <v>162</v>
      </c>
      <c r="D35" s="23" t="s">
        <v>124</v>
      </c>
      <c r="E35" s="24" t="s">
        <v>90</v>
      </c>
      <c r="F35" s="4">
        <v>26</v>
      </c>
      <c r="G35" s="24"/>
      <c r="H35" s="58">
        <f t="shared" si="0"/>
        <v>0</v>
      </c>
    </row>
    <row r="36" spans="1:9" x14ac:dyDescent="0.2">
      <c r="A36" s="18" t="s">
        <v>80</v>
      </c>
      <c r="B36" s="62"/>
      <c r="C36" s="64">
        <v>3</v>
      </c>
      <c r="D36" s="5" t="s">
        <v>134</v>
      </c>
      <c r="E36" s="5"/>
      <c r="F36" s="5"/>
      <c r="G36" s="5"/>
      <c r="H36" s="87">
        <f>SUM(H37:H44)</f>
        <v>0</v>
      </c>
      <c r="I36" s="85" t="e">
        <f>H36/$H$68</f>
        <v>#DIV/0!</v>
      </c>
    </row>
    <row r="37" spans="1:9" ht="51" outlineLevel="1" x14ac:dyDescent="0.2">
      <c r="A37" s="17" t="s">
        <v>35</v>
      </c>
      <c r="B37" s="61" t="s">
        <v>130</v>
      </c>
      <c r="C37" s="36" t="s">
        <v>163</v>
      </c>
      <c r="D37" s="23" t="s">
        <v>164</v>
      </c>
      <c r="E37" s="24" t="s">
        <v>92</v>
      </c>
      <c r="F37" s="4">
        <v>92.5</v>
      </c>
      <c r="G37" s="24"/>
      <c r="H37" s="58">
        <f t="shared" ref="H37" si="4">CEILING(F37*G37,0.01)</f>
        <v>0</v>
      </c>
    </row>
    <row r="38" spans="1:9" outlineLevel="1" x14ac:dyDescent="0.2">
      <c r="A38" s="17" t="s">
        <v>6</v>
      </c>
      <c r="B38" s="61" t="s">
        <v>130</v>
      </c>
      <c r="C38" s="36" t="s">
        <v>165</v>
      </c>
      <c r="D38" s="23" t="s">
        <v>7</v>
      </c>
      <c r="E38" s="24" t="s">
        <v>93</v>
      </c>
      <c r="F38" s="4">
        <v>6.4750000000000005</v>
      </c>
      <c r="G38" s="24"/>
      <c r="H38" s="58">
        <f t="shared" ref="H38:H44" si="5">CEILING(F38*G38,0.01)</f>
        <v>0</v>
      </c>
    </row>
    <row r="39" spans="1:9" ht="25.5" outlineLevel="1" x14ac:dyDescent="0.2">
      <c r="A39" s="17" t="s">
        <v>33</v>
      </c>
      <c r="B39" s="61" t="s">
        <v>130</v>
      </c>
      <c r="C39" s="36" t="s">
        <v>166</v>
      </c>
      <c r="D39" s="23" t="s">
        <v>34</v>
      </c>
      <c r="E39" s="24" t="s">
        <v>93</v>
      </c>
      <c r="F39" s="4">
        <v>6.4750000000000005</v>
      </c>
      <c r="G39" s="24"/>
      <c r="H39" s="58">
        <f t="shared" si="5"/>
        <v>0</v>
      </c>
    </row>
    <row r="40" spans="1:9" ht="51" outlineLevel="1" x14ac:dyDescent="0.2">
      <c r="A40" s="92" t="s">
        <v>94</v>
      </c>
      <c r="B40" s="61" t="s">
        <v>95</v>
      </c>
      <c r="C40" s="36" t="s">
        <v>167</v>
      </c>
      <c r="D40" s="23" t="s">
        <v>168</v>
      </c>
      <c r="E40" s="24" t="s">
        <v>90</v>
      </c>
      <c r="F40" s="4">
        <v>3</v>
      </c>
      <c r="G40" s="24"/>
      <c r="H40" s="58">
        <f t="shared" si="5"/>
        <v>0</v>
      </c>
    </row>
    <row r="41" spans="1:9" ht="38.25" outlineLevel="1" x14ac:dyDescent="0.2">
      <c r="A41" s="92" t="s">
        <v>63</v>
      </c>
      <c r="B41" s="93" t="s">
        <v>130</v>
      </c>
      <c r="C41" s="36" t="s">
        <v>169</v>
      </c>
      <c r="D41" s="23" t="s">
        <v>64</v>
      </c>
      <c r="E41" s="24" t="s">
        <v>89</v>
      </c>
      <c r="F41" s="4">
        <v>12</v>
      </c>
      <c r="G41" s="24"/>
      <c r="H41" s="58">
        <f t="shared" si="5"/>
        <v>0</v>
      </c>
    </row>
    <row r="42" spans="1:9" outlineLevel="1" x14ac:dyDescent="0.2">
      <c r="A42" s="17" t="s">
        <v>13</v>
      </c>
      <c r="B42" s="61" t="s">
        <v>130</v>
      </c>
      <c r="C42" s="36" t="s">
        <v>170</v>
      </c>
      <c r="D42" s="23" t="s">
        <v>14</v>
      </c>
      <c r="E42" s="24" t="s">
        <v>93</v>
      </c>
      <c r="F42" s="4">
        <v>0.2945243112740431</v>
      </c>
      <c r="G42" s="24"/>
      <c r="H42" s="58">
        <f t="shared" si="5"/>
        <v>0</v>
      </c>
    </row>
    <row r="43" spans="1:9" outlineLevel="1" x14ac:dyDescent="0.2">
      <c r="A43" s="17" t="s">
        <v>38</v>
      </c>
      <c r="B43" s="61" t="s">
        <v>130</v>
      </c>
      <c r="C43" s="36" t="s">
        <v>171</v>
      </c>
      <c r="D43" s="23" t="s">
        <v>39</v>
      </c>
      <c r="E43" s="24" t="s">
        <v>92</v>
      </c>
      <c r="F43" s="4">
        <v>92.5</v>
      </c>
      <c r="G43" s="24"/>
      <c r="H43" s="58">
        <f t="shared" si="5"/>
        <v>0</v>
      </c>
    </row>
    <row r="44" spans="1:9" ht="38.25" outlineLevel="1" x14ac:dyDescent="0.2">
      <c r="A44" s="17" t="s">
        <v>8</v>
      </c>
      <c r="B44" s="61" t="s">
        <v>130</v>
      </c>
      <c r="C44" s="36" t="s">
        <v>172</v>
      </c>
      <c r="D44" s="23" t="s">
        <v>9</v>
      </c>
      <c r="E44" s="24" t="s">
        <v>93</v>
      </c>
      <c r="F44" s="4">
        <v>9.7125000000000004</v>
      </c>
      <c r="G44" s="24"/>
      <c r="H44" s="58">
        <f t="shared" si="5"/>
        <v>0</v>
      </c>
    </row>
    <row r="45" spans="1:9" x14ac:dyDescent="0.2">
      <c r="A45" s="18" t="s">
        <v>80</v>
      </c>
      <c r="B45" s="62"/>
      <c r="C45" s="64">
        <v>4</v>
      </c>
      <c r="D45" s="5" t="s">
        <v>136</v>
      </c>
      <c r="E45" s="5"/>
      <c r="F45" s="5"/>
      <c r="G45" s="5"/>
      <c r="H45" s="87">
        <f>SUM(H46:H59)</f>
        <v>0</v>
      </c>
      <c r="I45" s="85" t="e">
        <f>H45/$H$68</f>
        <v>#DIV/0!</v>
      </c>
    </row>
    <row r="46" spans="1:9" ht="25.5" outlineLevel="1" x14ac:dyDescent="0.2">
      <c r="A46" s="92" t="s">
        <v>10</v>
      </c>
      <c r="B46" s="61" t="s">
        <v>130</v>
      </c>
      <c r="C46" s="36" t="s">
        <v>173</v>
      </c>
      <c r="D46" s="23" t="s">
        <v>120</v>
      </c>
      <c r="E46" s="24" t="s">
        <v>93</v>
      </c>
      <c r="F46" s="4">
        <v>12.4</v>
      </c>
      <c r="G46" s="24"/>
      <c r="H46" s="58">
        <f>CEILING(F46*G46,0.01)</f>
        <v>0</v>
      </c>
    </row>
    <row r="47" spans="1:9" outlineLevel="1" x14ac:dyDescent="0.2">
      <c r="A47" s="17" t="s">
        <v>24</v>
      </c>
      <c r="B47" s="61" t="s">
        <v>130</v>
      </c>
      <c r="C47" s="36" t="s">
        <v>174</v>
      </c>
      <c r="D47" s="23" t="s">
        <v>25</v>
      </c>
      <c r="E47" s="24" t="s">
        <v>93</v>
      </c>
      <c r="F47" s="4">
        <v>0.4</v>
      </c>
      <c r="G47" s="24"/>
      <c r="H47" s="58">
        <f>CEILING(F47*G47,0.01)</f>
        <v>0</v>
      </c>
    </row>
    <row r="48" spans="1:9" outlineLevel="1" x14ac:dyDescent="0.2">
      <c r="A48" s="17" t="s">
        <v>15</v>
      </c>
      <c r="B48" s="61" t="s">
        <v>130</v>
      </c>
      <c r="C48" s="36" t="s">
        <v>175</v>
      </c>
      <c r="D48" s="23" t="s">
        <v>16</v>
      </c>
      <c r="E48" s="24" t="s">
        <v>92</v>
      </c>
      <c r="F48" s="4">
        <v>21.439999999999998</v>
      </c>
      <c r="G48" s="24"/>
      <c r="H48" s="58">
        <f>CEILING(F48*G48,0.01)</f>
        <v>0</v>
      </c>
    </row>
    <row r="49" spans="1:9" ht="25.5" outlineLevel="1" x14ac:dyDescent="0.2">
      <c r="A49" s="17" t="s">
        <v>17</v>
      </c>
      <c r="B49" s="61" t="s">
        <v>130</v>
      </c>
      <c r="C49" s="36" t="s">
        <v>176</v>
      </c>
      <c r="D49" s="23" t="s">
        <v>86</v>
      </c>
      <c r="E49" s="24" t="s">
        <v>91</v>
      </c>
      <c r="F49" s="4">
        <v>216.31999999999991</v>
      </c>
      <c r="G49" s="24"/>
      <c r="H49" s="58">
        <f>CEILING(F49*G49,0.01)</f>
        <v>0</v>
      </c>
    </row>
    <row r="50" spans="1:9" outlineLevel="1" x14ac:dyDescent="0.2">
      <c r="A50" s="17" t="s">
        <v>18</v>
      </c>
      <c r="B50" s="61" t="s">
        <v>130</v>
      </c>
      <c r="C50" s="36" t="s">
        <v>177</v>
      </c>
      <c r="D50" s="23" t="s">
        <v>121</v>
      </c>
      <c r="E50" s="24" t="s">
        <v>93</v>
      </c>
      <c r="F50" s="4">
        <v>2.7039999999999988</v>
      </c>
      <c r="G50" s="24"/>
      <c r="H50" s="58">
        <f>CEILING(F50*G50,0.01)</f>
        <v>0</v>
      </c>
    </row>
    <row r="51" spans="1:9" ht="25.5" outlineLevel="1" x14ac:dyDescent="0.2">
      <c r="A51" s="17" t="s">
        <v>22</v>
      </c>
      <c r="B51" s="61" t="s">
        <v>130</v>
      </c>
      <c r="C51" s="36" t="s">
        <v>178</v>
      </c>
      <c r="D51" s="23" t="s">
        <v>23</v>
      </c>
      <c r="E51" s="24" t="s">
        <v>93</v>
      </c>
      <c r="F51" s="4">
        <v>2.7039999999999988</v>
      </c>
      <c r="G51" s="24"/>
      <c r="H51" s="58">
        <f t="shared" ref="H51" si="6">CEILING(F51*G51,0.01)</f>
        <v>0</v>
      </c>
    </row>
    <row r="52" spans="1:9" ht="25.5" outlineLevel="1" x14ac:dyDescent="0.2">
      <c r="A52" s="17" t="s">
        <v>11</v>
      </c>
      <c r="B52" s="61" t="s">
        <v>130</v>
      </c>
      <c r="C52" s="36" t="s">
        <v>179</v>
      </c>
      <c r="D52" s="23" t="s">
        <v>12</v>
      </c>
      <c r="E52" s="24" t="s">
        <v>93</v>
      </c>
      <c r="F52" s="4">
        <v>8.9440000000000008</v>
      </c>
      <c r="G52" s="24"/>
      <c r="H52" s="58">
        <f t="shared" ref="H52" si="7">CEILING(F52*G52,0.01)</f>
        <v>0</v>
      </c>
    </row>
    <row r="53" spans="1:9" ht="38.25" outlineLevel="1" x14ac:dyDescent="0.2">
      <c r="A53" s="17" t="s">
        <v>8</v>
      </c>
      <c r="B53" s="61" t="s">
        <v>130</v>
      </c>
      <c r="C53" s="36" t="s">
        <v>180</v>
      </c>
      <c r="D53" s="23" t="s">
        <v>9</v>
      </c>
      <c r="E53" s="24" t="s">
        <v>93</v>
      </c>
      <c r="F53" s="4">
        <v>5</v>
      </c>
      <c r="G53" s="24"/>
      <c r="H53" s="58">
        <f t="shared" ref="H53" si="8">CEILING(F53*G53,0.01)</f>
        <v>0</v>
      </c>
    </row>
    <row r="54" spans="1:9" ht="25.5" outlineLevel="1" x14ac:dyDescent="0.2">
      <c r="A54" s="17" t="s">
        <v>36</v>
      </c>
      <c r="B54" s="61" t="s">
        <v>130</v>
      </c>
      <c r="C54" s="36" t="s">
        <v>181</v>
      </c>
      <c r="D54" s="23" t="s">
        <v>37</v>
      </c>
      <c r="E54" s="24" t="s">
        <v>92</v>
      </c>
      <c r="F54" s="4">
        <v>21.439999999999998</v>
      </c>
      <c r="G54" s="24"/>
      <c r="H54" s="58">
        <f t="shared" ref="H54" si="9">CEILING(F54*G54,0.01)</f>
        <v>0</v>
      </c>
    </row>
    <row r="55" spans="1:9" ht="38.25" outlineLevel="1" x14ac:dyDescent="0.2">
      <c r="A55" s="17" t="s">
        <v>63</v>
      </c>
      <c r="B55" s="61" t="s">
        <v>130</v>
      </c>
      <c r="C55" s="36" t="s">
        <v>182</v>
      </c>
      <c r="D55" s="23" t="s">
        <v>64</v>
      </c>
      <c r="E55" s="24" t="s">
        <v>89</v>
      </c>
      <c r="F55" s="4">
        <v>150</v>
      </c>
      <c r="G55" s="24"/>
      <c r="H55" s="58">
        <f t="shared" ref="H55" si="10">CEILING(F55*G55,0.01)</f>
        <v>0</v>
      </c>
    </row>
    <row r="56" spans="1:9" ht="38.25" outlineLevel="1" x14ac:dyDescent="0.2">
      <c r="A56" s="17" t="s">
        <v>61</v>
      </c>
      <c r="B56" s="61" t="s">
        <v>130</v>
      </c>
      <c r="C56" s="36" t="s">
        <v>183</v>
      </c>
      <c r="D56" s="23" t="s">
        <v>62</v>
      </c>
      <c r="E56" s="24" t="s">
        <v>90</v>
      </c>
      <c r="F56" s="4">
        <v>2</v>
      </c>
      <c r="G56" s="24"/>
      <c r="H56" s="58">
        <f t="shared" ref="H56" si="11">CEILING(F56*G56,0.01)</f>
        <v>0</v>
      </c>
    </row>
    <row r="57" spans="1:9" ht="25.5" outlineLevel="1" x14ac:dyDescent="0.2">
      <c r="A57" s="17" t="s">
        <v>52</v>
      </c>
      <c r="B57" s="61" t="s">
        <v>130</v>
      </c>
      <c r="C57" s="36" t="s">
        <v>184</v>
      </c>
      <c r="D57" s="23" t="s">
        <v>53</v>
      </c>
      <c r="E57" s="24" t="s">
        <v>89</v>
      </c>
      <c r="F57" s="4">
        <v>75</v>
      </c>
      <c r="G57" s="24"/>
      <c r="H57" s="58">
        <f t="shared" ref="H57:H58" si="12">CEILING(F57*G57,0.01)</f>
        <v>0</v>
      </c>
    </row>
    <row r="58" spans="1:9" ht="25.5" outlineLevel="1" x14ac:dyDescent="0.2">
      <c r="A58" s="17" t="s">
        <v>56</v>
      </c>
      <c r="B58" s="61" t="s">
        <v>130</v>
      </c>
      <c r="C58" s="36" t="s">
        <v>185</v>
      </c>
      <c r="D58" s="23" t="s">
        <v>57</v>
      </c>
      <c r="E58" s="24" t="s">
        <v>89</v>
      </c>
      <c r="F58" s="4">
        <v>225</v>
      </c>
      <c r="G58" s="24"/>
      <c r="H58" s="58">
        <f t="shared" si="12"/>
        <v>0</v>
      </c>
    </row>
    <row r="59" spans="1:9" ht="25.5" outlineLevel="1" x14ac:dyDescent="0.2">
      <c r="A59" s="17" t="s">
        <v>60</v>
      </c>
      <c r="B59" s="61" t="s">
        <v>130</v>
      </c>
      <c r="C59" s="36" t="s">
        <v>186</v>
      </c>
      <c r="D59" s="23" t="s">
        <v>128</v>
      </c>
      <c r="E59" s="24" t="s">
        <v>90</v>
      </c>
      <c r="F59" s="4">
        <v>2</v>
      </c>
      <c r="G59" s="24"/>
      <c r="H59" s="58">
        <f t="shared" ref="H59" si="13">CEILING(F59*G59,0.01)</f>
        <v>0</v>
      </c>
    </row>
    <row r="60" spans="1:9" x14ac:dyDescent="0.2">
      <c r="A60" s="18" t="s">
        <v>80</v>
      </c>
      <c r="B60" s="62"/>
      <c r="C60" s="64">
        <v>5</v>
      </c>
      <c r="D60" s="5" t="s">
        <v>132</v>
      </c>
      <c r="E60" s="83"/>
      <c r="F60" s="82"/>
      <c r="G60" s="84"/>
      <c r="H60" s="16">
        <f>SUM(H61:H66)</f>
        <v>0</v>
      </c>
      <c r="I60" s="85" t="e">
        <f>H60/$H$68</f>
        <v>#DIV/0!</v>
      </c>
    </row>
    <row r="61" spans="1:9" ht="25.5" outlineLevel="1" x14ac:dyDescent="0.2">
      <c r="A61" s="101" t="s">
        <v>42</v>
      </c>
      <c r="B61" s="61" t="s">
        <v>130</v>
      </c>
      <c r="C61" s="36" t="s">
        <v>187</v>
      </c>
      <c r="D61" s="102" t="s">
        <v>43</v>
      </c>
      <c r="E61" s="103" t="s">
        <v>92</v>
      </c>
      <c r="F61" s="4">
        <v>86.247500000000002</v>
      </c>
      <c r="G61" s="24"/>
      <c r="H61" s="58">
        <f t="shared" ref="H61" si="14">CEILING(F61*G61,0.01)</f>
        <v>0</v>
      </c>
    </row>
    <row r="62" spans="1:9" ht="25.5" outlineLevel="1" x14ac:dyDescent="0.2">
      <c r="A62" s="101" t="s">
        <v>46</v>
      </c>
      <c r="B62" s="61" t="s">
        <v>130</v>
      </c>
      <c r="C62" s="36" t="s">
        <v>188</v>
      </c>
      <c r="D62" s="102" t="s">
        <v>47</v>
      </c>
      <c r="E62" s="103" t="s">
        <v>92</v>
      </c>
      <c r="F62" s="4">
        <v>76.247500000000002</v>
      </c>
      <c r="G62" s="24"/>
      <c r="H62" s="58">
        <f t="shared" ref="H62" si="15">CEILING(F62*G62,0.01)</f>
        <v>0</v>
      </c>
    </row>
    <row r="63" spans="1:9" ht="25.5" outlineLevel="1" x14ac:dyDescent="0.2">
      <c r="A63" s="101" t="s">
        <v>44</v>
      </c>
      <c r="B63" s="61" t="s">
        <v>130</v>
      </c>
      <c r="C63" s="36" t="s">
        <v>189</v>
      </c>
      <c r="D63" s="102" t="s">
        <v>45</v>
      </c>
      <c r="E63" s="103" t="s">
        <v>92</v>
      </c>
      <c r="F63" s="4">
        <v>5</v>
      </c>
      <c r="G63" s="24"/>
      <c r="H63" s="58">
        <f t="shared" ref="H63:H64" si="16">CEILING(F63*G63,0.01)</f>
        <v>0</v>
      </c>
    </row>
    <row r="64" spans="1:9" ht="25.5" outlineLevel="1" x14ac:dyDescent="0.2">
      <c r="A64" s="101" t="s">
        <v>48</v>
      </c>
      <c r="B64" s="61" t="s">
        <v>130</v>
      </c>
      <c r="C64" s="36" t="s">
        <v>190</v>
      </c>
      <c r="D64" s="102" t="s">
        <v>49</v>
      </c>
      <c r="E64" s="103" t="s">
        <v>92</v>
      </c>
      <c r="F64" s="4">
        <v>5</v>
      </c>
      <c r="G64" s="24"/>
      <c r="H64" s="58">
        <f t="shared" si="16"/>
        <v>0</v>
      </c>
    </row>
    <row r="65" spans="1:9" outlineLevel="1" x14ac:dyDescent="0.2">
      <c r="A65" s="101" t="s">
        <v>50</v>
      </c>
      <c r="B65" s="61" t="s">
        <v>130</v>
      </c>
      <c r="C65" s="36" t="s">
        <v>191</v>
      </c>
      <c r="D65" s="102" t="s">
        <v>51</v>
      </c>
      <c r="E65" s="103" t="s">
        <v>90</v>
      </c>
      <c r="F65" s="4">
        <v>20</v>
      </c>
      <c r="G65" s="24"/>
      <c r="H65" s="58">
        <f t="shared" ref="H65" si="17">CEILING(F65*G65,0.01)</f>
        <v>0</v>
      </c>
    </row>
    <row r="66" spans="1:9" ht="39" outlineLevel="1" thickBot="1" x14ac:dyDescent="0.25">
      <c r="A66" s="94" t="s">
        <v>8</v>
      </c>
      <c r="B66" s="95" t="s">
        <v>130</v>
      </c>
      <c r="C66" s="96" t="s">
        <v>192</v>
      </c>
      <c r="D66" s="97" t="s">
        <v>9</v>
      </c>
      <c r="E66" s="98" t="s">
        <v>93</v>
      </c>
      <c r="F66" s="99">
        <v>25</v>
      </c>
      <c r="G66" s="98"/>
      <c r="H66" s="100">
        <f>CEILING(F66*G66,0.01)</f>
        <v>0</v>
      </c>
    </row>
    <row r="67" spans="1:9" ht="13.5" thickBot="1" x14ac:dyDescent="0.25">
      <c r="C67" s="2"/>
      <c r="D67" s="31"/>
      <c r="E67" s="2"/>
      <c r="F67" s="2"/>
      <c r="G67" s="2"/>
      <c r="H67" s="2"/>
    </row>
    <row r="68" spans="1:9" ht="13.5" thickBot="1" x14ac:dyDescent="0.25">
      <c r="A68" s="113"/>
      <c r="B68" s="114"/>
      <c r="C68" s="116" t="s">
        <v>75</v>
      </c>
      <c r="D68" s="117"/>
      <c r="E68" s="117"/>
      <c r="F68" s="117"/>
      <c r="G68" s="118"/>
      <c r="H68" s="22">
        <f>SUM(H10:H66)/2</f>
        <v>0</v>
      </c>
      <c r="I68" s="89" t="e">
        <f>SUM(I8:I67)</f>
        <v>#DIV/0!</v>
      </c>
    </row>
    <row r="69" spans="1:9" x14ac:dyDescent="0.2">
      <c r="B69" s="54"/>
    </row>
    <row r="70" spans="1:9" x14ac:dyDescent="0.2">
      <c r="B70" s="54"/>
      <c r="C70" s="53" t="s">
        <v>194</v>
      </c>
      <c r="D70" s="53"/>
    </row>
    <row r="71" spans="1:9" x14ac:dyDescent="0.2">
      <c r="B71" s="54"/>
    </row>
    <row r="72" spans="1:9" x14ac:dyDescent="0.2">
      <c r="B72" s="53"/>
      <c r="E72" s="6"/>
      <c r="F72" s="6"/>
      <c r="G72" s="6"/>
      <c r="H72" s="6"/>
      <c r="I72" s="86"/>
    </row>
    <row r="75" spans="1:9" x14ac:dyDescent="0.2">
      <c r="C75" s="26"/>
    </row>
  </sheetData>
  <mergeCells count="6">
    <mergeCell ref="A68:B68"/>
    <mergeCell ref="C3:H3"/>
    <mergeCell ref="C1:H1"/>
    <mergeCell ref="C68:G68"/>
    <mergeCell ref="D5:H5"/>
    <mergeCell ref="D6:H6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75" orientation="portrait" r:id="rId1"/>
  <headerFooter alignWithMargins="0">
    <oddHeader>&amp;RFolha &amp;P de 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25"/>
  <sheetViews>
    <sheetView workbookViewId="0">
      <selection sqref="A1:E1"/>
    </sheetView>
  </sheetViews>
  <sheetFormatPr defaultRowHeight="15.75" x14ac:dyDescent="0.25"/>
  <cols>
    <col min="1" max="1" width="5.7109375" style="67" customWidth="1"/>
    <col min="2" max="2" width="35.7109375" style="67" customWidth="1"/>
    <col min="3" max="3" width="20.7109375" style="68" customWidth="1"/>
    <col min="4" max="5" width="15.7109375" style="67" customWidth="1"/>
    <col min="6" max="16384" width="9.140625" style="67"/>
  </cols>
  <sheetData>
    <row r="1" spans="1:5" s="65" customFormat="1" ht="57" customHeight="1" x14ac:dyDescent="0.2">
      <c r="A1" s="124"/>
      <c r="B1" s="124"/>
      <c r="C1" s="124"/>
      <c r="D1" s="124"/>
      <c r="E1" s="124"/>
    </row>
    <row r="2" spans="1:5" s="65" customFormat="1" thickBot="1" x14ac:dyDescent="0.25">
      <c r="A2" s="66"/>
      <c r="B2" s="66"/>
      <c r="C2" s="66"/>
      <c r="D2" s="66"/>
      <c r="E2" s="66"/>
    </row>
    <row r="3" spans="1:5" s="65" customFormat="1" ht="25.5" customHeight="1" thickBot="1" x14ac:dyDescent="0.25">
      <c r="A3" s="108" t="s">
        <v>118</v>
      </c>
      <c r="B3" s="109"/>
      <c r="C3" s="109"/>
      <c r="D3" s="109"/>
      <c r="E3" s="110"/>
    </row>
    <row r="5" spans="1:5" x14ac:dyDescent="0.25">
      <c r="A5" s="69" t="s">
        <v>96</v>
      </c>
      <c r="B5" s="70"/>
      <c r="C5" s="71" t="s">
        <v>97</v>
      </c>
      <c r="D5" s="70"/>
      <c r="E5" s="72">
        <v>0.05</v>
      </c>
    </row>
    <row r="6" spans="1:5" x14ac:dyDescent="0.25">
      <c r="A6" s="73"/>
      <c r="B6" s="73"/>
      <c r="C6" s="74"/>
      <c r="D6" s="73"/>
      <c r="E6" s="75"/>
    </row>
    <row r="7" spans="1:5" x14ac:dyDescent="0.25">
      <c r="A7" s="69" t="s">
        <v>98</v>
      </c>
      <c r="B7" s="70"/>
      <c r="C7" s="71"/>
      <c r="D7" s="70"/>
      <c r="E7" s="72">
        <f>SUM(D8:D12)</f>
        <v>6.0500000000000005E-2</v>
      </c>
    </row>
    <row r="8" spans="1:5" x14ac:dyDescent="0.25">
      <c r="A8" s="73"/>
      <c r="B8" s="73" t="s">
        <v>99</v>
      </c>
      <c r="C8" s="74" t="s">
        <v>100</v>
      </c>
      <c r="D8" s="75">
        <v>4.4999999999999998E-2</v>
      </c>
      <c r="E8" s="73"/>
    </row>
    <row r="9" spans="1:5" x14ac:dyDescent="0.25">
      <c r="A9" s="73"/>
      <c r="B9" s="73" t="s">
        <v>101</v>
      </c>
      <c r="C9" s="74"/>
      <c r="D9" s="75">
        <v>3.5000000000000001E-3</v>
      </c>
      <c r="E9" s="73"/>
    </row>
    <row r="10" spans="1:5" x14ac:dyDescent="0.25">
      <c r="A10" s="73"/>
      <c r="B10" s="73" t="s">
        <v>102</v>
      </c>
      <c r="C10" s="74" t="s">
        <v>103</v>
      </c>
      <c r="D10" s="75">
        <v>2E-3</v>
      </c>
      <c r="E10" s="73"/>
    </row>
    <row r="11" spans="1:5" x14ac:dyDescent="0.25">
      <c r="A11" s="73"/>
      <c r="B11" s="73" t="s">
        <v>104</v>
      </c>
      <c r="C11" s="74" t="s">
        <v>105</v>
      </c>
      <c r="D11" s="75">
        <v>0.01</v>
      </c>
      <c r="E11" s="73"/>
    </row>
    <row r="12" spans="1:5" x14ac:dyDescent="0.25">
      <c r="A12" s="73"/>
      <c r="B12" s="73"/>
      <c r="C12" s="74"/>
      <c r="D12" s="73"/>
      <c r="E12" s="75"/>
    </row>
    <row r="13" spans="1:5" x14ac:dyDescent="0.25">
      <c r="A13" s="69" t="s">
        <v>106</v>
      </c>
      <c r="B13" s="70"/>
      <c r="C13" s="71"/>
      <c r="D13" s="70"/>
      <c r="E13" s="72">
        <f>SUM(D14:D16)</f>
        <v>6.0000000000000001E-3</v>
      </c>
    </row>
    <row r="14" spans="1:5" x14ac:dyDescent="0.25">
      <c r="A14" s="76"/>
      <c r="B14" s="73" t="s">
        <v>117</v>
      </c>
      <c r="C14" s="74" t="s">
        <v>107</v>
      </c>
      <c r="D14" s="75">
        <v>6.0000000000000001E-3</v>
      </c>
      <c r="E14" s="75"/>
    </row>
    <row r="15" spans="1:5" x14ac:dyDescent="0.25">
      <c r="A15" s="76"/>
      <c r="B15" s="73"/>
      <c r="C15" s="74"/>
      <c r="D15" s="73"/>
      <c r="E15" s="75"/>
    </row>
    <row r="16" spans="1:5" x14ac:dyDescent="0.25">
      <c r="A16" s="73"/>
      <c r="B16" s="73"/>
      <c r="C16" s="74"/>
      <c r="D16" s="73"/>
      <c r="E16" s="75"/>
    </row>
    <row r="17" spans="1:5" x14ac:dyDescent="0.25">
      <c r="A17" s="69" t="s">
        <v>108</v>
      </c>
      <c r="B17" s="70"/>
      <c r="C17" s="71" t="s">
        <v>109</v>
      </c>
      <c r="D17" s="70"/>
      <c r="E17" s="72">
        <f>SUM(D18:D24)</f>
        <v>6.6500000000000004E-2</v>
      </c>
    </row>
    <row r="18" spans="1:5" x14ac:dyDescent="0.25">
      <c r="A18" s="73"/>
      <c r="B18" s="73" t="s">
        <v>110</v>
      </c>
      <c r="C18" s="74"/>
      <c r="D18" s="75">
        <v>6.4999999999999997E-3</v>
      </c>
      <c r="E18" s="75"/>
    </row>
    <row r="19" spans="1:5" x14ac:dyDescent="0.25">
      <c r="A19" s="73"/>
      <c r="B19" s="73" t="s">
        <v>111</v>
      </c>
      <c r="C19" s="74"/>
      <c r="D19" s="75">
        <v>0.03</v>
      </c>
      <c r="E19" s="75"/>
    </row>
    <row r="20" spans="1:5" x14ac:dyDescent="0.25">
      <c r="A20" s="73"/>
      <c r="B20" s="73" t="s">
        <v>112</v>
      </c>
      <c r="C20" s="74"/>
      <c r="D20" s="75"/>
      <c r="E20" s="75"/>
    </row>
    <row r="21" spans="1:5" x14ac:dyDescent="0.25">
      <c r="A21" s="73"/>
      <c r="B21" s="73" t="s">
        <v>113</v>
      </c>
      <c r="C21" s="74"/>
      <c r="D21" s="75"/>
      <c r="E21" s="75"/>
    </row>
    <row r="22" spans="1:5" x14ac:dyDescent="0.25">
      <c r="A22" s="73"/>
      <c r="B22" s="73" t="s">
        <v>114</v>
      </c>
      <c r="C22" s="74"/>
      <c r="D22" s="75">
        <v>0.03</v>
      </c>
      <c r="E22" s="75"/>
    </row>
    <row r="23" spans="1:5" x14ac:dyDescent="0.25">
      <c r="A23" s="73"/>
      <c r="B23" s="73" t="s">
        <v>116</v>
      </c>
      <c r="C23" s="74"/>
      <c r="D23" s="75"/>
      <c r="E23" s="75"/>
    </row>
    <row r="24" spans="1:5" x14ac:dyDescent="0.25">
      <c r="A24" s="73"/>
      <c r="B24" s="73"/>
      <c r="C24" s="74"/>
      <c r="D24" s="73"/>
      <c r="E24" s="75"/>
    </row>
    <row r="25" spans="1:5" s="81" customFormat="1" ht="58.5" customHeight="1" x14ac:dyDescent="0.25">
      <c r="A25" s="77" t="s">
        <v>115</v>
      </c>
      <c r="B25" s="78"/>
      <c r="C25" s="79"/>
      <c r="D25" s="78"/>
      <c r="E25" s="80">
        <f>((1+E5)*(1+E7)*(1+E13)/(1-E17))-1</f>
        <v>0.2000065881092663</v>
      </c>
    </row>
  </sheetData>
  <mergeCells count="2">
    <mergeCell ref="A1:E1"/>
    <mergeCell ref="A3:E3"/>
  </mergeCells>
  <pageMargins left="0.51181102362204722" right="0.51181102362204722" top="0.78740157480314965" bottom="0.78740157480314965" header="0.31496062992125984" footer="0.31496062992125984"/>
  <pageSetup paperSize="9" scale="9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8193" r:id="rId4">
          <objectPr defaultSize="0" autoPict="0" r:id="rId5">
            <anchor moveWithCells="1" sizeWithCells="1">
              <from>
                <xdr:col>1</xdr:col>
                <xdr:colOff>1838325</xdr:colOff>
                <xdr:row>24</xdr:row>
                <xdr:rowOff>0</xdr:rowOff>
              </from>
              <to>
                <xdr:col>3</xdr:col>
                <xdr:colOff>390525</xdr:colOff>
                <xdr:row>24</xdr:row>
                <xdr:rowOff>733425</xdr:rowOff>
              </to>
            </anchor>
          </objectPr>
        </oleObject>
      </mc:Choice>
      <mc:Fallback>
        <oleObject progId="Equation.3" shapeId="819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Cronograma</vt:lpstr>
      <vt:lpstr>Orçamento</vt:lpstr>
      <vt:lpstr>BDI</vt:lpstr>
      <vt:lpstr>BDI!Area_de_impressao</vt:lpstr>
      <vt:lpstr>Cronograma!Area_de_impressao</vt:lpstr>
      <vt:lpstr>Orçamento!Area_de_impressao</vt:lpstr>
      <vt:lpstr>BDI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Salvador Noboa Filho</cp:lastModifiedBy>
  <cp:lastPrinted>2024-02-05T17:49:02Z</cp:lastPrinted>
  <dcterms:created xsi:type="dcterms:W3CDTF">2018-03-13T21:39:14Z</dcterms:created>
  <dcterms:modified xsi:type="dcterms:W3CDTF">2024-02-05T17:55:34Z</dcterms:modified>
</cp:coreProperties>
</file>