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rklok\Desktop\ÁREA DE TRABALHO 14.04.2026\37. CONCORRÊNCIA - TRANSPORTE PÚBLICO\ARTEFATOS\ARTEFATOS REVISADOS\"/>
    </mc:Choice>
  </mc:AlternateContent>
  <xr:revisionPtr revIDLastSave="0" documentId="8_{80A07361-3A6A-4F11-8E13-BFAA195D4781}" xr6:coauthVersionLast="47" xr6:coauthVersionMax="47" xr10:uidLastSave="{00000000-0000-0000-0000-000000000000}"/>
  <bookViews>
    <workbookView xWindow="-120" yWindow="-120" windowWidth="29040" windowHeight="15720" firstSheet="10" activeTab="18" xr2:uid="{00000000-000D-0000-FFFF-FFFF00000000}"/>
  </bookViews>
  <sheets>
    <sheet name="Resumo" sheetId="1" r:id="rId1"/>
    <sheet name="Motorista" sheetId="2" r:id="rId2"/>
    <sheet name="Informações Gerais" sheetId="3" r:id="rId3"/>
    <sheet name="Informações Específicas" sheetId="4" r:id="rId4"/>
    <sheet name="CCT" sheetId="5" r:id="rId5"/>
    <sheet name="Pesquisa 764" sheetId="6" r:id="rId6"/>
    <sheet name="BDI" sheetId="7" r:id="rId7"/>
    <sheet name="Uniformes" sheetId="8" r:id="rId8"/>
    <sheet name="Férias 5 anos" sheetId="9" r:id="rId9"/>
    <sheet name="Conta Vinculada" sheetId="10" r:id="rId10"/>
    <sheet name="PIS-Cofins" sheetId="11" r:id="rId11"/>
    <sheet name="Frota" sheetId="12" r:id="rId12"/>
    <sheet name="Combustível" sheetId="13" r:id="rId13"/>
    <sheet name="Pneus" sheetId="14" r:id="rId14"/>
    <sheet name="Manutenção" sheetId="15" r:id="rId15"/>
    <sheet name="Tecnologia" sheetId="16" r:id="rId16"/>
    <sheet name="Higienização" sheetId="17" r:id="rId17"/>
    <sheet name="Composição R_km" sheetId="18" r:id="rId18"/>
    <sheet name="Repactuação-Reajuste" sheetId="19" r:id="rId19"/>
    <sheet name="Instruções" sheetId="20" r:id="rId20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9" l="1"/>
  <c r="D11" i="19"/>
  <c r="B19" i="18"/>
  <c r="C6" i="17"/>
  <c r="C7" i="17" s="1"/>
  <c r="C5" i="17"/>
  <c r="D15" i="15"/>
  <c r="H14" i="15"/>
  <c r="D8" i="15"/>
  <c r="C7" i="14"/>
  <c r="C6" i="14"/>
  <c r="C5" i="14"/>
  <c r="D7" i="13"/>
  <c r="D6" i="13"/>
  <c r="C6" i="13"/>
  <c r="D5" i="13"/>
  <c r="C5" i="13"/>
  <c r="C10" i="12"/>
  <c r="D10" i="12" s="1"/>
  <c r="E10" i="12" s="1"/>
  <c r="C9" i="12"/>
  <c r="D9" i="12" s="1"/>
  <c r="E9" i="12" s="1"/>
  <c r="C8" i="12"/>
  <c r="D8" i="12" s="1"/>
  <c r="E8" i="12" s="1"/>
  <c r="C7" i="12"/>
  <c r="C6" i="12"/>
  <c r="C5" i="12"/>
  <c r="B22" i="11"/>
  <c r="B20" i="11"/>
  <c r="C20" i="11" s="1"/>
  <c r="C22" i="11" s="1"/>
  <c r="E16" i="11"/>
  <c r="E15" i="11"/>
  <c r="E14" i="11"/>
  <c r="E13" i="11"/>
  <c r="E12" i="11"/>
  <c r="E11" i="11"/>
  <c r="E10" i="11"/>
  <c r="E9" i="11"/>
  <c r="E8" i="11"/>
  <c r="E7" i="11"/>
  <c r="E6" i="11"/>
  <c r="E5" i="11"/>
  <c r="D12" i="10"/>
  <c r="B12" i="10"/>
  <c r="D11" i="10"/>
  <c r="D10" i="10"/>
  <c r="B10" i="10"/>
  <c r="D9" i="10"/>
  <c r="B9" i="10"/>
  <c r="B5" i="10"/>
  <c r="B26" i="9"/>
  <c r="B8" i="8"/>
  <c r="D8" i="8" s="1"/>
  <c r="D7" i="8"/>
  <c r="E7" i="8" s="1"/>
  <c r="B6" i="8"/>
  <c r="D6" i="8" s="1"/>
  <c r="E6" i="8" s="1"/>
  <c r="C13" i="7"/>
  <c r="C14" i="7" s="1"/>
  <c r="K36" i="6"/>
  <c r="C13" i="15" s="1"/>
  <c r="E13" i="15" s="1"/>
  <c r="F13" i="15" s="1"/>
  <c r="H13" i="15" s="1"/>
  <c r="K35" i="6"/>
  <c r="C12" i="15" s="1"/>
  <c r="E12" i="15" s="1"/>
  <c r="F12" i="15" s="1"/>
  <c r="H12" i="15" s="1"/>
  <c r="K34" i="6"/>
  <c r="B12" i="16" s="1"/>
  <c r="E12" i="16" s="1"/>
  <c r="F12" i="16" s="1"/>
  <c r="K33" i="6"/>
  <c r="B9" i="8" s="1"/>
  <c r="D9" i="8" s="1"/>
  <c r="E9" i="8" s="1"/>
  <c r="K32" i="6"/>
  <c r="K31" i="6"/>
  <c r="K30" i="6"/>
  <c r="B5" i="8" s="1"/>
  <c r="D5" i="8" s="1"/>
  <c r="K29" i="6"/>
  <c r="B6" i="17" s="1"/>
  <c r="D6" i="17" s="1"/>
  <c r="K28" i="6"/>
  <c r="B5" i="17" s="1"/>
  <c r="D5" i="17" s="1"/>
  <c r="K27" i="6"/>
  <c r="C11" i="15" s="1"/>
  <c r="E11" i="15" s="1"/>
  <c r="F11" i="15" s="1"/>
  <c r="H11" i="15" s="1"/>
  <c r="K26" i="6"/>
  <c r="C10" i="15" s="1"/>
  <c r="E10" i="15" s="1"/>
  <c r="F10" i="15" s="1"/>
  <c r="H10" i="15" s="1"/>
  <c r="K25" i="6"/>
  <c r="C9" i="15" s="1"/>
  <c r="E9" i="15" s="1"/>
  <c r="F9" i="15" s="1"/>
  <c r="H9" i="15" s="1"/>
  <c r="K24" i="6"/>
  <c r="C8" i="15" s="1"/>
  <c r="E8" i="15" s="1"/>
  <c r="F8" i="15" s="1"/>
  <c r="H8" i="15" s="1"/>
  <c r="K23" i="6"/>
  <c r="C7" i="15" s="1"/>
  <c r="E7" i="15" s="1"/>
  <c r="F7" i="15" s="1"/>
  <c r="H7" i="15" s="1"/>
  <c r="K22" i="6"/>
  <c r="C6" i="15" s="1"/>
  <c r="E6" i="15" s="1"/>
  <c r="F6" i="15" s="1"/>
  <c r="H6" i="15" s="1"/>
  <c r="K21" i="6"/>
  <c r="C5" i="15" s="1"/>
  <c r="E5" i="15" s="1"/>
  <c r="K20" i="6"/>
  <c r="B7" i="14" s="1"/>
  <c r="E7" i="14" s="1"/>
  <c r="K19" i="6"/>
  <c r="B6" i="14" s="1"/>
  <c r="E6" i="14" s="1"/>
  <c r="K18" i="6"/>
  <c r="K17" i="6"/>
  <c r="B5" i="14" s="1"/>
  <c r="E5" i="14" s="1"/>
  <c r="K16" i="6"/>
  <c r="B6" i="13" s="1"/>
  <c r="E6" i="13" s="1"/>
  <c r="K15" i="6"/>
  <c r="B5" i="13" s="1"/>
  <c r="E5" i="13" s="1"/>
  <c r="K14" i="6"/>
  <c r="B11" i="16" s="1"/>
  <c r="E11" i="16" s="1"/>
  <c r="F11" i="16" s="1"/>
  <c r="K13" i="6"/>
  <c r="B10" i="16" s="1"/>
  <c r="E10" i="16" s="1"/>
  <c r="F10" i="16" s="1"/>
  <c r="K12" i="6"/>
  <c r="B9" i="16" s="1"/>
  <c r="E9" i="16" s="1"/>
  <c r="F9" i="16" s="1"/>
  <c r="K11" i="6"/>
  <c r="B8" i="16" s="1"/>
  <c r="E8" i="16" s="1"/>
  <c r="F8" i="16" s="1"/>
  <c r="K10" i="6"/>
  <c r="B7" i="16" s="1"/>
  <c r="E7" i="16" s="1"/>
  <c r="F7" i="16" s="1"/>
  <c r="K9" i="6"/>
  <c r="B6" i="16" s="1"/>
  <c r="E6" i="16" s="1"/>
  <c r="F6" i="16" s="1"/>
  <c r="K8" i="6"/>
  <c r="B5" i="16" s="1"/>
  <c r="E5" i="16" s="1"/>
  <c r="K7" i="6"/>
  <c r="B11" i="12" s="1"/>
  <c r="D11" i="12" s="1"/>
  <c r="E11" i="12" s="1"/>
  <c r="K6" i="6"/>
  <c r="B7" i="12" s="1"/>
  <c r="D7" i="12" s="1"/>
  <c r="E7" i="12" s="1"/>
  <c r="K5" i="6"/>
  <c r="B6" i="12" s="1"/>
  <c r="D6" i="12" s="1"/>
  <c r="E6" i="12" s="1"/>
  <c r="B9" i="3"/>
  <c r="B6" i="3"/>
  <c r="C88" i="2"/>
  <c r="C72" i="2"/>
  <c r="C71" i="2"/>
  <c r="D66" i="2"/>
  <c r="C60" i="2"/>
  <c r="C59" i="2"/>
  <c r="C54" i="2"/>
  <c r="C53" i="2"/>
  <c r="C52" i="2"/>
  <c r="C51" i="2"/>
  <c r="C50" i="2"/>
  <c r="D43" i="2"/>
  <c r="D42" i="2"/>
  <c r="D41" i="2"/>
  <c r="D40" i="2"/>
  <c r="D44" i="2" s="1"/>
  <c r="D39" i="2"/>
  <c r="D38" i="2"/>
  <c r="C34" i="2"/>
  <c r="C33" i="2"/>
  <c r="C32" i="2"/>
  <c r="C31" i="2"/>
  <c r="C30" i="2"/>
  <c r="C29" i="2"/>
  <c r="C28" i="2"/>
  <c r="C27" i="2"/>
  <c r="C35" i="2" s="1"/>
  <c r="B11" i="10" s="1"/>
  <c r="C15" i="2"/>
  <c r="D14" i="2"/>
  <c r="D15" i="2" s="1"/>
  <c r="B10" i="2"/>
  <c r="C85" i="2" s="1"/>
  <c r="B7" i="2"/>
  <c r="B8" i="1"/>
  <c r="B7" i="1"/>
  <c r="B6" i="1"/>
  <c r="B5" i="1"/>
  <c r="D12" i="8" l="1"/>
  <c r="E8" i="8"/>
  <c r="E12" i="8" s="1"/>
  <c r="D65" i="2" s="1"/>
  <c r="F5" i="16"/>
  <c r="F14" i="16" s="1"/>
  <c r="E14" i="16"/>
  <c r="B7" i="18" s="1"/>
  <c r="D7" i="17"/>
  <c r="F5" i="17"/>
  <c r="F7" i="17" s="1"/>
  <c r="E5" i="17"/>
  <c r="E7" i="17" s="1"/>
  <c r="B11" i="18" s="1"/>
  <c r="E5" i="8"/>
  <c r="D11" i="8"/>
  <c r="D13" i="8" s="1"/>
  <c r="D10" i="8"/>
  <c r="G6" i="13"/>
  <c r="F6" i="13"/>
  <c r="E7" i="13"/>
  <c r="G5" i="13"/>
  <c r="G7" i="13" s="1"/>
  <c r="F5" i="13"/>
  <c r="F7" i="13" s="1"/>
  <c r="B8" i="18" s="1"/>
  <c r="G6" i="14"/>
  <c r="F6" i="14"/>
  <c r="G7" i="14"/>
  <c r="F7" i="14"/>
  <c r="F6" i="17"/>
  <c r="E6" i="17"/>
  <c r="E8" i="14"/>
  <c r="G5" i="14"/>
  <c r="F5" i="14"/>
  <c r="F8" i="14" s="1"/>
  <c r="B9" i="18" s="1"/>
  <c r="E15" i="15"/>
  <c r="F5" i="15"/>
  <c r="B31" i="9"/>
  <c r="B12" i="19"/>
  <c r="E12" i="19" s="1"/>
  <c r="F12" i="19" s="1"/>
  <c r="G12" i="19" s="1"/>
  <c r="C90" i="2"/>
  <c r="D18" i="2"/>
  <c r="C89" i="2"/>
  <c r="C84" i="2"/>
  <c r="C86" i="2"/>
  <c r="C87" i="2"/>
  <c r="C73" i="2"/>
  <c r="B5" i="12"/>
  <c r="D5" i="12" s="1"/>
  <c r="F8" i="18" l="1"/>
  <c r="D17" i="1" s="1"/>
  <c r="D8" i="18"/>
  <c r="C17" i="1" s="1"/>
  <c r="B17" i="1"/>
  <c r="C8" i="18"/>
  <c r="E8" i="18" s="1"/>
  <c r="B18" i="1"/>
  <c r="F9" i="18"/>
  <c r="D18" i="1" s="1"/>
  <c r="D9" i="18"/>
  <c r="C18" i="1" s="1"/>
  <c r="C9" i="18"/>
  <c r="E9" i="18" s="1"/>
  <c r="F15" i="15"/>
  <c r="B10" i="18" s="1"/>
  <c r="H5" i="15"/>
  <c r="H15" i="15" s="1"/>
  <c r="G8" i="14"/>
  <c r="F7" i="18"/>
  <c r="D16" i="1" s="1"/>
  <c r="D7" i="18"/>
  <c r="C16" i="1" s="1"/>
  <c r="C7" i="18"/>
  <c r="E7" i="18" s="1"/>
  <c r="B16" i="1"/>
  <c r="B84" i="2"/>
  <c r="D84" i="2" s="1"/>
  <c r="C10" i="10"/>
  <c r="E10" i="10" s="1"/>
  <c r="D59" i="2"/>
  <c r="D60" i="2" s="1"/>
  <c r="C9" i="10"/>
  <c r="D54" i="2"/>
  <c r="D52" i="2"/>
  <c r="D53" i="2" s="1"/>
  <c r="D50" i="2"/>
  <c r="B14" i="9"/>
  <c r="C12" i="10"/>
  <c r="E12" i="10" s="1"/>
  <c r="D23" i="2"/>
  <c r="D22" i="2"/>
  <c r="B23" i="9"/>
  <c r="B27" i="9" s="1"/>
  <c r="E10" i="8"/>
  <c r="E11" i="8"/>
  <c r="F11" i="18"/>
  <c r="D20" i="1" s="1"/>
  <c r="B20" i="1"/>
  <c r="D11" i="18"/>
  <c r="C20" i="1" s="1"/>
  <c r="C11" i="18"/>
  <c r="E11" i="18" s="1"/>
  <c r="D12" i="12"/>
  <c r="B6" i="18" s="1"/>
  <c r="E5" i="12"/>
  <c r="E12" i="12" s="1"/>
  <c r="F6" i="18" l="1"/>
  <c r="D15" i="1" s="1"/>
  <c r="D6" i="18"/>
  <c r="C15" i="1" s="1"/>
  <c r="C6" i="18"/>
  <c r="E6" i="18" s="1"/>
  <c r="B12" i="18"/>
  <c r="B15" i="1"/>
  <c r="F10" i="18"/>
  <c r="D19" i="1" s="1"/>
  <c r="D10" i="18"/>
  <c r="C19" i="1" s="1"/>
  <c r="C10" i="18"/>
  <c r="E10" i="18" s="1"/>
  <c r="B19" i="1"/>
  <c r="C11" i="10"/>
  <c r="E11" i="10" s="1"/>
  <c r="E9" i="10"/>
  <c r="E13" i="10" s="1"/>
  <c r="B28" i="9"/>
  <c r="B29" i="9" s="1"/>
  <c r="D51" i="2"/>
  <c r="D55" i="2" s="1"/>
  <c r="D64" i="2"/>
  <c r="D68" i="2" s="1"/>
  <c r="B88" i="2" s="1"/>
  <c r="D88" i="2" s="1"/>
  <c r="E13" i="8"/>
  <c r="D24" i="2"/>
  <c r="B86" i="2" l="1"/>
  <c r="D86" i="2" s="1"/>
  <c r="B16" i="9"/>
  <c r="B13" i="18"/>
  <c r="F12" i="18"/>
  <c r="B13" i="19"/>
  <c r="E13" i="19" s="1"/>
  <c r="F13" i="19" s="1"/>
  <c r="G13" i="19" s="1"/>
  <c r="D12" i="18"/>
  <c r="C12" i="18"/>
  <c r="E12" i="18" s="1"/>
  <c r="C13" i="10"/>
  <c r="D33" i="2"/>
  <c r="D32" i="2"/>
  <c r="D30" i="2"/>
  <c r="D28" i="2"/>
  <c r="D31" i="2"/>
  <c r="D29" i="2"/>
  <c r="D27" i="2"/>
  <c r="D34" i="2"/>
  <c r="F13" i="18" l="1"/>
  <c r="D21" i="1" s="1"/>
  <c r="D13" i="18"/>
  <c r="C21" i="1" s="1"/>
  <c r="C13" i="18"/>
  <c r="E13" i="18" s="1"/>
  <c r="B21" i="1"/>
  <c r="D35" i="2"/>
  <c r="D46" i="2" s="1"/>
  <c r="B15" i="9" l="1"/>
  <c r="B17" i="9" s="1"/>
  <c r="B18" i="9" s="1"/>
  <c r="B85" i="2"/>
  <c r="D85" i="2" s="1"/>
  <c r="F6" i="9" l="1"/>
  <c r="G6" i="9" s="1"/>
  <c r="F9" i="9"/>
  <c r="G9" i="9" s="1"/>
  <c r="F8" i="9"/>
  <c r="G8" i="9" s="1"/>
  <c r="F5" i="9"/>
  <c r="G5" i="9" s="1"/>
  <c r="F7" i="9"/>
  <c r="G7" i="9" s="1"/>
  <c r="B19" i="9"/>
  <c r="D58" i="2" s="1"/>
  <c r="D61" i="2" s="1"/>
  <c r="B87" i="2" l="1"/>
  <c r="D87" i="2" s="1"/>
  <c r="D77" i="2"/>
  <c r="D71" i="2" l="1"/>
  <c r="B30" i="9"/>
  <c r="B33" i="9" s="1"/>
  <c r="B34" i="9" s="1"/>
  <c r="C5" i="18" s="1"/>
  <c r="D72" i="2"/>
  <c r="D73" i="2"/>
  <c r="C15" i="18" l="1"/>
  <c r="E5" i="18"/>
  <c r="D74" i="2"/>
  <c r="B89" i="2" l="1"/>
  <c r="D89" i="2" s="1"/>
  <c r="D76" i="2"/>
  <c r="B23" i="1"/>
  <c r="F16" i="18"/>
  <c r="D23" i="1" s="1"/>
  <c r="E16" i="18"/>
  <c r="D16" i="18"/>
  <c r="C16" i="18"/>
  <c r="B16" i="18"/>
  <c r="E15" i="18"/>
  <c r="B21" i="18" l="1"/>
  <c r="C23" i="1"/>
  <c r="B5" i="18"/>
  <c r="B32" i="9"/>
  <c r="B90" i="2"/>
  <c r="D90" i="2" s="1"/>
  <c r="B11" i="19" l="1"/>
  <c r="B15" i="18"/>
  <c r="F5" i="18"/>
  <c r="D14" i="1" s="1"/>
  <c r="D5" i="18"/>
  <c r="C14" i="1" s="1"/>
  <c r="B14" i="1"/>
  <c r="F15" i="18" l="1"/>
  <c r="B22" i="1"/>
  <c r="D15" i="18"/>
  <c r="B14" i="19"/>
  <c r="E11" i="19"/>
  <c r="E14" i="19" l="1"/>
  <c r="F11" i="19"/>
  <c r="B20" i="18"/>
  <c r="B22" i="18" s="1"/>
  <c r="C22" i="1"/>
  <c r="E17" i="1"/>
  <c r="E16" i="1"/>
  <c r="E18" i="1"/>
  <c r="E20" i="1"/>
  <c r="E15" i="1"/>
  <c r="E19" i="1"/>
  <c r="E21" i="1"/>
  <c r="B8" i="19"/>
  <c r="D22" i="1"/>
  <c r="B30" i="1" s="1"/>
  <c r="B31" i="1" s="1"/>
  <c r="E14" i="1"/>
  <c r="B23" i="18" l="1"/>
  <c r="D24" i="1" s="1"/>
  <c r="B24" i="1"/>
  <c r="F14" i="19"/>
  <c r="G11" i="19"/>
  <c r="G14" i="19" s="1"/>
</calcChain>
</file>

<file path=xl/sharedStrings.xml><?xml version="1.0" encoding="utf-8"?>
<sst xmlns="http://schemas.openxmlformats.org/spreadsheetml/2006/main" count="1435" uniqueCount="760">
  <si>
    <t>PLANILHA DE COMPOSIÇÃO DE CUSTOS – TRANSPORTE COLETIVO TARIFA ZERO</t>
  </si>
  <si>
    <t>Modelo analítico publicado com fórmulas auditáveis, destinado ao orçamento, julgamento da proposta e gestão econômica do contrato.</t>
  </si>
  <si>
    <t>PARÂMETROS-CHAVE</t>
  </si>
  <si>
    <t>Quilometragem mensal</t>
  </si>
  <si>
    <t>km/mês</t>
  </si>
  <si>
    <t>Quilometragem anual</t>
  </si>
  <si>
    <t>km/ano</t>
  </si>
  <si>
    <t>Frota total</t>
  </si>
  <si>
    <t>veículos</t>
  </si>
  <si>
    <t>8 operacionais + 1 reserva</t>
  </si>
  <si>
    <t>Motoristas</t>
  </si>
  <si>
    <t>empregados</t>
  </si>
  <si>
    <t>Dimensionamento fechado</t>
  </si>
  <si>
    <t>Prazo contratual</t>
  </si>
  <si>
    <t>meses</t>
  </si>
  <si>
    <t>Contrato direto de 5 anos</t>
  </si>
  <si>
    <t>CCT paradigma</t>
  </si>
  <si>
    <t>SP007450/2026</t>
  </si>
  <si>
    <t>Data-base 01/05/2026</t>
  </si>
  <si>
    <t>RESULTADO DO ORÇAMENTO ESTIMATIVO</t>
  </si>
  <si>
    <t>Grupo</t>
  </si>
  <si>
    <t>Mensal Ano 1</t>
  </si>
  <si>
    <t>Anual Ano 1</t>
  </si>
  <si>
    <t>R$/km Ano 1</t>
  </si>
  <si>
    <t>% do total</t>
  </si>
  <si>
    <t>Atualização</t>
  </si>
  <si>
    <t>Situação</t>
  </si>
  <si>
    <t>Observação</t>
  </si>
  <si>
    <t>Mão de obra</t>
  </si>
  <si>
    <t>Repactuação</t>
  </si>
  <si>
    <t>FECHADO</t>
  </si>
  <si>
    <t>Frota</t>
  </si>
  <si>
    <t>Reajuste</t>
  </si>
  <si>
    <t>Tecnologia</t>
  </si>
  <si>
    <t>Combustível/ARLA</t>
  </si>
  <si>
    <t>Pneus/rodagem</t>
  </si>
  <si>
    <t>Manutenção</t>
  </si>
  <si>
    <t>Higienização</t>
  </si>
  <si>
    <t>BDI operacional</t>
  </si>
  <si>
    <t>TOTAL ESTIMADO – ANO 1</t>
  </si>
  <si>
    <t>Misto</t>
  </si>
  <si>
    <t>Preço unitário inicial da licitação</t>
  </si>
  <si>
    <t>TOTAL ESTIMADO – ANO 2 EM DIANTE</t>
  </si>
  <si>
    <t>Variação conhecida da metodologia de férias</t>
  </si>
  <si>
    <t>VALOR GLOBAL – 60 MESES</t>
  </si>
  <si>
    <t>Sem antecipar inflação, repactuações ou reajustes futuros</t>
  </si>
  <si>
    <t>CONTROLE DE RAZOABILIDADE – CONTRATO EMERGENCIAL ATUAL</t>
  </si>
  <si>
    <t>Referência</t>
  </si>
  <si>
    <t>Valor</t>
  </si>
  <si>
    <t>Unidade</t>
  </si>
  <si>
    <t>Contrato 215/2025</t>
  </si>
  <si>
    <t>R$/km</t>
  </si>
  <si>
    <t>Instrumento original: 5 operacionais + 1 reserva; 31.180 km/mês</t>
  </si>
  <si>
    <t>Novo orçamento – Ano 1</t>
  </si>
  <si>
    <t>9 veículos; 38.418,265 km/mês; tecnologia e CCT integral</t>
  </si>
  <si>
    <t>Diferença percentual</t>
  </si>
  <si>
    <t>%</t>
  </si>
  <si>
    <t>Comparação de razoabilidade; não utilizada como método de formação do preço</t>
  </si>
  <si>
    <t>Conclusão</t>
  </si>
  <si>
    <t>Orçamento atual superior ao emergencial</t>
  </si>
  <si>
    <t>Compatível com a ampliação de frota, linhas, capital e benefícios trabalhistas</t>
  </si>
  <si>
    <t>PLANILHA DE CUSTOS E FORMAÇÃO DE PREÇOS – MOTORISTA DE ÔNIBUS</t>
  </si>
  <si>
    <t>Modelo de autopreenchimento para orçamento, julgamento e futura repactuação. Preservar fórmulas e referências.</t>
  </si>
  <si>
    <t>DADOS PARA COMPOSIÇÃO DOS CUSTOS REFERENTES À MÃO DE OBRA</t>
  </si>
  <si>
    <t>Tipo de serviço</t>
  </si>
  <si>
    <t>Motorista de ônibus</t>
  </si>
  <si>
    <t>CBO</t>
  </si>
  <si>
    <t>7824-10</t>
  </si>
  <si>
    <t>Salário normativo</t>
  </si>
  <si>
    <t>Categoria profissional</t>
  </si>
  <si>
    <t>Transporte coletivo de passageiros</t>
  </si>
  <si>
    <t>Data-base</t>
  </si>
  <si>
    <t>01/05/2026</t>
  </si>
  <si>
    <t>Quantidade de empregados</t>
  </si>
  <si>
    <t>MÓDULO 1 – COMPOSIÇÃO DA REMUNERAÇÃO</t>
  </si>
  <si>
    <t>Item</t>
  </si>
  <si>
    <t>Composição da remuneração</t>
  </si>
  <si>
    <t>Percentual/Base</t>
  </si>
  <si>
    <t>Valor (R$)</t>
  </si>
  <si>
    <t>Origem</t>
  </si>
  <si>
    <t>A</t>
  </si>
  <si>
    <t>Salário-base</t>
  </si>
  <si>
    <t>CCT SP007450/2026</t>
  </si>
  <si>
    <t>Cláusula salarial</t>
  </si>
  <si>
    <t>B</t>
  </si>
  <si>
    <t>Adicional noturno</t>
  </si>
  <si>
    <t>CCT / escala operacional</t>
  </si>
  <si>
    <t>11,28 h equivalentes/mês por motorista</t>
  </si>
  <si>
    <t>C</t>
  </si>
  <si>
    <t>Insalubridade / periculosidade</t>
  </si>
  <si>
    <t>Não previstas para motorista de ônibus</t>
  </si>
  <si>
    <t>D</t>
  </si>
  <si>
    <t>Horas extras habituais</t>
  </si>
  <si>
    <t>Dimensionamento operacional</t>
  </si>
  <si>
    <t>Não há horas extras estruturais</t>
  </si>
  <si>
    <t>TOTAL MÓDULO 1</t>
  </si>
  <si>
    <t>MÓDULO 2 – ENCARGOS E BENEFÍCIOS ANUAIS, MENSAIS E DIÁRIOS</t>
  </si>
  <si>
    <t>Submódulo 2.1</t>
  </si>
  <si>
    <t>13º salário, férias e adicional de férias</t>
  </si>
  <si>
    <t>Percentual</t>
  </si>
  <si>
    <t>13º salário</t>
  </si>
  <si>
    <t>Metodologia PCFP</t>
  </si>
  <si>
    <t>1/12 da remuneração</t>
  </si>
  <si>
    <t>Férias + adicional de 1/3 – Ano 1</t>
  </si>
  <si>
    <t>Metodologia João Domingues</t>
  </si>
  <si>
    <t>8,33% + 2,78% no primeiro ano</t>
  </si>
  <si>
    <t>TOTAL SUBMÓDULO 2.1</t>
  </si>
  <si>
    <t>Submódulo 2.2</t>
  </si>
  <si>
    <t>Encargos previdenciários, FGTS e outras contribuições</t>
  </si>
  <si>
    <t>INSS</t>
  </si>
  <si>
    <t>Informações Gerais</t>
  </si>
  <si>
    <t>Salário-educação</t>
  </si>
  <si>
    <t>SAT/RAT x FAP</t>
  </si>
  <si>
    <t>Parâmetro orçamentário 3%</t>
  </si>
  <si>
    <t>SEST/terceiros</t>
  </si>
  <si>
    <t>Equivalente econômico do grupo de terceiros</t>
  </si>
  <si>
    <t>E</t>
  </si>
  <si>
    <t>SENAT/terceiros</t>
  </si>
  <si>
    <t>F</t>
  </si>
  <si>
    <t>SEBRAE</t>
  </si>
  <si>
    <t>G</t>
  </si>
  <si>
    <t>INCRA</t>
  </si>
  <si>
    <t>H</t>
  </si>
  <si>
    <t>FGTS</t>
  </si>
  <si>
    <t>TOTAL SUBMÓDULO 2.2</t>
  </si>
  <si>
    <t>Submódulo 2.3</t>
  </si>
  <si>
    <t>Benefícios mensais e diários</t>
  </si>
  <si>
    <t>Base</t>
  </si>
  <si>
    <t>Cesta básica líquida</t>
  </si>
  <si>
    <t>R$ 500 – R$ 10 empregado</t>
  </si>
  <si>
    <t>Vale alimentação + vale refeição líquidos</t>
  </si>
  <si>
    <t>VA 10% salário – R$1; VR R$30 x 26 dias – R$2,50</t>
  </si>
  <si>
    <t>Seguro de vida em grupo</t>
  </si>
  <si>
    <t>Cobertura mínima prevista na CCT</t>
  </si>
  <si>
    <t>Assistência médica/familiar</t>
  </si>
  <si>
    <t>Parcela patronal paradigma</t>
  </si>
  <si>
    <t>Plano odontológico</t>
  </si>
  <si>
    <t>Limite mensal</t>
  </si>
  <si>
    <t>Vale-transporte / passe livre</t>
  </si>
  <si>
    <t>Passe livre</t>
  </si>
  <si>
    <t>TOTAL SUBMÓDULO 2.3</t>
  </si>
  <si>
    <t>TOTAL MÓDULO 2</t>
  </si>
  <si>
    <t>MÓDULO 3 – PROVISÃO PARA RESCISÃO</t>
  </si>
  <si>
    <t>Provisão</t>
  </si>
  <si>
    <t>Aviso prévio indenizado</t>
  </si>
  <si>
    <t>FGTS sobre aviso prévio indenizado</t>
  </si>
  <si>
    <t>Aviso prévio trabalhado</t>
  </si>
  <si>
    <t>Incidência encargos 2.2 sobre APT</t>
  </si>
  <si>
    <t>Multa FGTS / provisão rescisória</t>
  </si>
  <si>
    <t>TOTAL MÓDULO 3</t>
  </si>
  <si>
    <t>MÓDULO 4 – CUSTO DE REPOSIÇÃO DO PROFISSIONAL AUSENTE</t>
  </si>
  <si>
    <t>Reposição</t>
  </si>
  <si>
    <t>Substituição por férias – média de 60 meses</t>
  </si>
  <si>
    <t>Férias 5 anos</t>
  </si>
  <si>
    <t>4 substituições efetivas em 60 meses</t>
  </si>
  <si>
    <t>Outras ausências legais – provisão</t>
  </si>
  <si>
    <t>Informações Específicas</t>
  </si>
  <si>
    <t>Provisão metodológica</t>
  </si>
  <si>
    <t>Incidência encargos 2.2 sobre outras ausências</t>
  </si>
  <si>
    <t>TOTAL MÓDULO 4</t>
  </si>
  <si>
    <t>MÓDULO 5 – INSUMOS DIVERSOS DIRETAMENTE VINCULADOS À MÃO DE OBRA</t>
  </si>
  <si>
    <t>Uniformes (3 camisas + 2 calças + 1 gravata/ano)</t>
  </si>
  <si>
    <t>Uniformes</t>
  </si>
  <si>
    <t>CCT</t>
  </si>
  <si>
    <t>Exames ocupacional e toxicológico</t>
  </si>
  <si>
    <t>Pesquisa 764</t>
  </si>
  <si>
    <t>Outros vinculados à mão de obra</t>
  </si>
  <si>
    <t>Orçamento paradigma</t>
  </si>
  <si>
    <t>Sem outros custos autônomos</t>
  </si>
  <si>
    <t>TOTAL MÓDULO 5</t>
  </si>
  <si>
    <t>MÓDULO 6 – CUSTOS INDIRETOS, TRIBUTOS E LUCRO</t>
  </si>
  <si>
    <t>Custos indiretos</t>
  </si>
  <si>
    <t>BDI</t>
  </si>
  <si>
    <t>2%</t>
  </si>
  <si>
    <t>Lucro</t>
  </si>
  <si>
    <t>3%</t>
  </si>
  <si>
    <t>Tributos sobre faturamento</t>
  </si>
  <si>
    <t>ISS 5%; PIS/COFINS 0% no paradigma</t>
  </si>
  <si>
    <t>TOTAL MÓDULO 6</t>
  </si>
  <si>
    <t>VALOR TOTAL POR EMPREGADO – ANO 1</t>
  </si>
  <si>
    <t>Subtotal Módulos 1 a 5</t>
  </si>
  <si>
    <t>QUADRO-RESUMO – CUSTO POR EMPREGADO E CUSTO MENSAL DA MÃO DE OBRA</t>
  </si>
  <si>
    <t>Componente</t>
  </si>
  <si>
    <t>Valor por empregado</t>
  </si>
  <si>
    <t>Quantidade</t>
  </si>
  <si>
    <t>Valor mensal</t>
  </si>
  <si>
    <t>Módulo 1</t>
  </si>
  <si>
    <t>Módulo 2</t>
  </si>
  <si>
    <t>Módulo 3</t>
  </si>
  <si>
    <t>Módulo 4</t>
  </si>
  <si>
    <t>Módulo 5</t>
  </si>
  <si>
    <t>Módulo 6</t>
  </si>
  <si>
    <t>TOTAL</t>
  </si>
  <si>
    <t>INFORMAÇÕES GERAIS – PREMISSAS OPERACIONAIS</t>
  </si>
  <si>
    <t>Premissas operacionais fechadas para o orçamento estimativo. Células azuis representam dados-base publicados; fórmulas permanecem auditáveis.</t>
  </si>
  <si>
    <t>Parâmetro</t>
  </si>
  <si>
    <t>Status</t>
  </si>
  <si>
    <t>Fonte / memória</t>
  </si>
  <si>
    <t>DEFINIDO</t>
  </si>
  <si>
    <t>Apêndice I – itinerários</t>
  </si>
  <si>
    <t>Base de medição do contrato</t>
  </si>
  <si>
    <t>Anual ÷ 12</t>
  </si>
  <si>
    <t>Média mensal para composição</t>
  </si>
  <si>
    <t>Dias úteis/ano</t>
  </si>
  <si>
    <t>dias</t>
  </si>
  <si>
    <t>Calendário operacional</t>
  </si>
  <si>
    <t>Usado para conferência</t>
  </si>
  <si>
    <t>Sábados/ano</t>
  </si>
  <si>
    <t>Dias operacionais/ano</t>
  </si>
  <si>
    <t>Dias úteis + sábados</t>
  </si>
  <si>
    <t>Sem operação ordinária em feriados</t>
  </si>
  <si>
    <t>DFD/ETP/TR</t>
  </si>
  <si>
    <t>7 operacionais + 1 reserva</t>
  </si>
  <si>
    <t>Frota operacional</t>
  </si>
  <si>
    <t>Operação simultânea mínima</t>
  </si>
  <si>
    <t>Reserva técnica</t>
  </si>
  <si>
    <t>veículo</t>
  </si>
  <si>
    <t>Já incorporada nos custos fixos da frota</t>
  </si>
  <si>
    <t>Prazo contratual de referência</t>
  </si>
  <si>
    <t>Planejamento plurianual</t>
  </si>
  <si>
    <t>Prazo contratual fechado em 60 meses</t>
  </si>
  <si>
    <t>Vida econômica do veículo</t>
  </si>
  <si>
    <t>Permanência máxima prevista no TR</t>
  </si>
  <si>
    <t>Vida econômica adotada para depreciação</t>
  </si>
  <si>
    <t>Valor residual do veículo</t>
  </si>
  <si>
    <t>% do valor</t>
  </si>
  <si>
    <t>Premissa de depreciação</t>
  </si>
  <si>
    <t>Residual de 20% adotado</t>
  </si>
  <si>
    <t>Consumo diesel</t>
  </si>
  <si>
    <t>km/l</t>
  </si>
  <si>
    <t>Pesquisa dimensionada inicialmente por 3 km/l</t>
  </si>
  <si>
    <t>2,8 km/l adotado para o orçamento</t>
  </si>
  <si>
    <t>Consumo ARLA / diesel</t>
  </si>
  <si>
    <t>% litros diesel</t>
  </si>
  <si>
    <t>Pesquisa dimensionada a ~5%</t>
  </si>
  <si>
    <t>5% do consumo de diesel</t>
  </si>
  <si>
    <t>Quantidade de pneus por veículo</t>
  </si>
  <si>
    <t>pneus</t>
  </si>
  <si>
    <t>Configuração de referência</t>
  </si>
  <si>
    <t>Parâmetro técnico adotado no orçamento</t>
  </si>
  <si>
    <t>Vida útil pneu</t>
  </si>
  <si>
    <t>km</t>
  </si>
  <si>
    <t>Memória inicial da pesquisa</t>
  </si>
  <si>
    <t>Intervalo de alinhamento</t>
  </si>
  <si>
    <t>Rodas balanceadas por alinhamento</t>
  </si>
  <si>
    <t>rodas</t>
  </si>
  <si>
    <t>Intervalo troca óleo</t>
  </si>
  <si>
    <t>Volume óleo por troca</t>
  </si>
  <si>
    <t>litros</t>
  </si>
  <si>
    <t>Referência técnica provisória</t>
  </si>
  <si>
    <t>Intervalo filtro de óleo</t>
  </si>
  <si>
    <t>Memória inicial</t>
  </si>
  <si>
    <t>Intervalo filtro combustível</t>
  </si>
  <si>
    <t>Intervalo filtro de ar</t>
  </si>
  <si>
    <t>Pesquisa dimensionada em 24 un/ano</t>
  </si>
  <si>
    <t>Manut. A/C por veículo/ano</t>
  </si>
  <si>
    <t>serviços</t>
  </si>
  <si>
    <t>Pesquisa dimensionada em 16 serviços</t>
  </si>
  <si>
    <t>Manut. elevador PcD por veículo/ano</t>
  </si>
  <si>
    <t>Lavagem externa por veículo/ano</t>
  </si>
  <si>
    <t>Pesquisa dimensionada em 416 serviços</t>
  </si>
  <si>
    <t>Limpeza interna por veículo operacional/dia</t>
  </si>
  <si>
    <t>serviço</t>
  </si>
  <si>
    <t>Pesquisa: 7 x 302 = 2.114</t>
  </si>
  <si>
    <t>Vida útil bilhetagem/validador</t>
  </si>
  <si>
    <t>Amortização</t>
  </si>
  <si>
    <t>Vida útil adesivação</t>
  </si>
  <si>
    <t>Vida útil painel LED</t>
  </si>
  <si>
    <t>IPVA mensalizado</t>
  </si>
  <si>
    <t>R$/veículo/ano</t>
  </si>
  <si>
    <t>Possível isenção para ônibus de linha em SP</t>
  </si>
  <si>
    <t>IPVA zerado no orçamento</t>
  </si>
  <si>
    <t>Licenciamento</t>
  </si>
  <si>
    <t>Portal de Serviços SP – referência 2026</t>
  </si>
  <si>
    <t>Valor de referência 2026</t>
  </si>
  <si>
    <t>Vistoria veicular</t>
  </si>
  <si>
    <t>R$/evento</t>
  </si>
  <si>
    <t>Detran-SP – referência 2026</t>
  </si>
  <si>
    <t>Duas vistorias anuais por veículo</t>
  </si>
  <si>
    <t>Remuneração anual do capital da frota</t>
  </si>
  <si>
    <t>% a.a.</t>
  </si>
  <si>
    <t>Parâmetro econômico do orçamento</t>
  </si>
  <si>
    <t>Aplicada sobre o capital médio imobilizado</t>
  </si>
  <si>
    <t>Inspeção INMETRO adicional</t>
  </si>
  <si>
    <t>METODOLOGIA</t>
  </si>
  <si>
    <t>Sem preço específico na pesquisa</t>
  </si>
  <si>
    <t>Parâmetro sem custo autônomo nesta composição</t>
  </si>
  <si>
    <t>PARÂMETROS TRABALHISTAS – AUTOPREENCHIMENTO</t>
  </si>
  <si>
    <t>% remuneração</t>
  </si>
  <si>
    <t>João Domingues</t>
  </si>
  <si>
    <t>1/12</t>
  </si>
  <si>
    <t>Férias + adicional de férias</t>
  </si>
  <si>
    <t>11,1111%</t>
  </si>
  <si>
    <t>% base incidência</t>
  </si>
  <si>
    <t>Modelo PCFP</t>
  </si>
  <si>
    <t>Editável conforme regime aplicável</t>
  </si>
  <si>
    <t>SEST/SENAT – equivalente econômico ao grupo de terceiros</t>
  </si>
  <si>
    <t>SAT x FAP</t>
  </si>
  <si>
    <t>Ajustar ao enquadramento/RAT-FAP aplicável</t>
  </si>
  <si>
    <t>SESC/SESI</t>
  </si>
  <si>
    <t>SENAI/SENAC</t>
  </si>
  <si>
    <t>% remuneração/mês</t>
  </si>
  <si>
    <t>Planilha homologada João Domingues</t>
  </si>
  <si>
    <t>0,416667%</t>
  </si>
  <si>
    <t>1,944444%</t>
  </si>
  <si>
    <t>Multa FGTS rescisória – provisão</t>
  </si>
  <si>
    <t>Manter editável</t>
  </si>
  <si>
    <t>INFORMAÇÕES ESPECÍFICAS – MÃO DE OBRA / MOTORISTAS</t>
  </si>
  <si>
    <t>Dimensionamento fechado: 15 motoristas, jornada de 44h semanais e média de 169,21 horas noturnas equivalentes por mês na operação.</t>
  </si>
  <si>
    <t>Dimensionamento parametrizado. A quantidade de motoristas e horas noturnas deve ser validada com a escala final e CCT.</t>
  </si>
  <si>
    <t>Cargo</t>
  </si>
  <si>
    <t>Planejamento</t>
  </si>
  <si>
    <t>Categoria paradigma para a operação</t>
  </si>
  <si>
    <t>CBO – motorista de ônibus</t>
  </si>
  <si>
    <t>Quantidade de motoristas</t>
  </si>
  <si>
    <t>Premissa de pesquisa de uniformes/exames</t>
  </si>
  <si>
    <t>15 motoristas para 8 veículos em pico e cobertura de turnos/folgas</t>
  </si>
  <si>
    <t>Jornada semanal</t>
  </si>
  <si>
    <t>horas</t>
  </si>
  <si>
    <t>Premissa operacional</t>
  </si>
  <si>
    <t>Jornada de 44 horas semanais</t>
  </si>
  <si>
    <t>Divisor mensal</t>
  </si>
  <si>
    <t>44h semanais</t>
  </si>
  <si>
    <t>Divisor mensal 220 horas</t>
  </si>
  <si>
    <t>Horas noturnas médias por motorista/mês</t>
  </si>
  <si>
    <t>Memória dos itinerários após 22h</t>
  </si>
  <si>
    <t>169,21 horas noturnas equivalentes/mês ÷ 15 motoristas</t>
  </si>
  <si>
    <t>Parâmetro mínimo de referência</t>
  </si>
  <si>
    <t>20% conforme legislação/CCT</t>
  </si>
  <si>
    <t>Horas extras médias/mês</t>
  </si>
  <si>
    <t>Sem previsão fixa</t>
  </si>
  <si>
    <t>Sem horas extras estruturais</t>
  </si>
  <si>
    <t>Adicional hora extra</t>
  </si>
  <si>
    <t>Parâmetro de referência</t>
  </si>
  <si>
    <t>Adicional de 50% mantido como parâmetro de eventual ocorrência</t>
  </si>
  <si>
    <t>Ausências adicionais – percentual base</t>
  </si>
  <si>
    <t>% da remuneração</t>
  </si>
  <si>
    <t>Metodologia parametrizada</t>
  </si>
  <si>
    <t>Provisão metodológica para ausências legais adicionais</t>
  </si>
  <si>
    <t>Memória: a quantidade de 15 motoristas foi adotada para cobrir o pico de 8 veículos simultâneos, trocas de turno, folgas e a amplitude diária das linhas sem incorporar horas extras estruturais.</t>
  </si>
  <si>
    <t>CCT PARADIGMA – MOTORISTA DE ÔNIBUS</t>
  </si>
  <si>
    <t>Instrumento paradigma do orçamento: SP007450/2026, vigência 01/05/2026 a 30/04/2027, com abrangência em Fernandópolis/SP.</t>
  </si>
  <si>
    <t>Campo</t>
  </si>
  <si>
    <t>Natureza</t>
  </si>
  <si>
    <t>Cláusula/Referência</t>
  </si>
  <si>
    <t>Instrumento</t>
  </si>
  <si>
    <t>Registro MTE</t>
  </si>
  <si>
    <t>CONFIRMADO</t>
  </si>
  <si>
    <t>Cláusula 1ª</t>
  </si>
  <si>
    <t>Piso motorista de ônibus</t>
  </si>
  <si>
    <t>R$/mês</t>
  </si>
  <si>
    <t>Remuneração</t>
  </si>
  <si>
    <t>Cláusula 3ª</t>
  </si>
  <si>
    <t>Cesta básica – custo líquido patronal</t>
  </si>
  <si>
    <t>Benefício</t>
  </si>
  <si>
    <t>Cláusula 14ª: R$ 500 – R$ 10 empregado</t>
  </si>
  <si>
    <t>Vale alimentação – custo líquido patronal</t>
  </si>
  <si>
    <t>Cláusula 15ª: 10% do salário – R$ 1 empregado</t>
  </si>
  <si>
    <t>Vale refeição – custo líquido patronal</t>
  </si>
  <si>
    <t>Cláusula 16ª: R$ 30 x 26 dias – R$ 2,50 empregado</t>
  </si>
  <si>
    <t>Cláusulas 20ª/21ª; parâmetro prudencial para cobertura mínima</t>
  </si>
  <si>
    <t>ORÇADO</t>
  </si>
  <si>
    <t>Assistência médica – parcela patronal</t>
  </si>
  <si>
    <t>Cláusula 18ª – 60% de R$ 250</t>
  </si>
  <si>
    <t>Cláusula 19ª</t>
  </si>
  <si>
    <t>Cláusula 17ª – passe livre</t>
  </si>
  <si>
    <t>Dias de vale-refeição considerados</t>
  </si>
  <si>
    <t>dias/mês</t>
  </si>
  <si>
    <t>Jornada 44h/semana</t>
  </si>
  <si>
    <t>Jornada</t>
  </si>
  <si>
    <t>CCT / planejamento</t>
  </si>
  <si>
    <t>Cláusulas 10ª e 11ª / legislação</t>
  </si>
  <si>
    <t>Insalubridade</t>
  </si>
  <si>
    <t>Não prevista na CCT paradigma para motorista</t>
  </si>
  <si>
    <t>NÃO APLICÁVEL</t>
  </si>
  <si>
    <t>Periculosidade</t>
  </si>
  <si>
    <t>Uniforme – camisas</t>
  </si>
  <si>
    <t>un/empregado/ano</t>
  </si>
  <si>
    <t>Insumo</t>
  </si>
  <si>
    <t>Cláusula de uniforme da CCT</t>
  </si>
  <si>
    <t>Uniforme – calças</t>
  </si>
  <si>
    <t>PESQUISA DE PREÇOS Nº 764/2026 – INSUMOS DO TRANSPORTE COLETIVO</t>
  </si>
  <si>
    <t>Pesquisa concluída em 03/09/2026 – 32 componentes. O total bruto de R$ 9.763.906,7265 do relatório não é o valor estimado do contrato; os preços unitários são apropriados analiticamente nas abas de composição.</t>
  </si>
  <si>
    <t>CATMAT/CATSER</t>
  </si>
  <si>
    <t>Qtd. pesquisa</t>
  </si>
  <si>
    <t>Mínimo</t>
  </si>
  <si>
    <t>Média</t>
  </si>
  <si>
    <t>Mediana</t>
  </si>
  <si>
    <t>Máximo</t>
  </si>
  <si>
    <t>Método</t>
  </si>
  <si>
    <t>Preço de referência</t>
  </si>
  <si>
    <t>Fonte</t>
  </si>
  <si>
    <t>614046</t>
  </si>
  <si>
    <t>Ônibus acessível/climatizado</t>
  </si>
  <si>
    <t>un</t>
  </si>
  <si>
    <t>https://www.compras.gov.br/</t>
  </si>
  <si>
    <t>22764</t>
  </si>
  <si>
    <t>Seguro da frota / RCF</t>
  </si>
  <si>
    <t>veículo/ano</t>
  </si>
  <si>
    <t>4316</t>
  </si>
  <si>
    <t>Garagem / base operacional</t>
  </si>
  <si>
    <t>mês</t>
  </si>
  <si>
    <t>25410</t>
  </si>
  <si>
    <t>GPS / rastreamento / telemetria</t>
  </si>
  <si>
    <t>veículo/mês</t>
  </si>
  <si>
    <t>24961</t>
  </si>
  <si>
    <t>Validador / bilhetagem embarcada (código proxy)</t>
  </si>
  <si>
    <t>27502</t>
  </si>
  <si>
    <t>Software / backoffice de bilhetagem</t>
  </si>
  <si>
    <t>Aplicativo ao usuário / software</t>
  </si>
  <si>
    <t>26387</t>
  </si>
  <si>
    <t>SMP / dados móveis / Wi-Fi</t>
  </si>
  <si>
    <t>linha/mês</t>
  </si>
  <si>
    <t>Controle eletrônico de jornada</t>
  </si>
  <si>
    <t>17400</t>
  </si>
  <si>
    <t>Adesivação / identidade visual</t>
  </si>
  <si>
    <t>461548</t>
  </si>
  <si>
    <t>Diesel S10</t>
  </si>
  <si>
    <t>litro</t>
  </si>
  <si>
    <t>438910</t>
  </si>
  <si>
    <t>ARLA 32</t>
  </si>
  <si>
    <t>464151</t>
  </si>
  <si>
    <t>Pneu 215/75 R17.5</t>
  </si>
  <si>
    <t>295376</t>
  </si>
  <si>
    <t>Pneu 275/80 R22.5 (referência alternativa)</t>
  </si>
  <si>
    <t>10146</t>
  </si>
  <si>
    <t>Alinhamento veículo pesado</t>
  </si>
  <si>
    <t>10154</t>
  </si>
  <si>
    <t>Balanceamento de roda</t>
  </si>
  <si>
    <t>roda</t>
  </si>
  <si>
    <t>5878</t>
  </si>
  <si>
    <t>Manutenção mecânica pesada</t>
  </si>
  <si>
    <t>5843</t>
  </si>
  <si>
    <t>Manutenção elétrica pesada</t>
  </si>
  <si>
    <t>3573</t>
  </si>
  <si>
    <t>Hora técnica manutenção pesada (referência)</t>
  </si>
  <si>
    <t>hora</t>
  </si>
  <si>
    <t>461660</t>
  </si>
  <si>
    <t>Óleo 15W40 – preço por litro (código de pesquisa)</t>
  </si>
  <si>
    <t>472802</t>
  </si>
  <si>
    <t>Filtro de óleo</t>
  </si>
  <si>
    <t>479448</t>
  </si>
  <si>
    <t>Filtro de combustível</t>
  </si>
  <si>
    <t>475653</t>
  </si>
  <si>
    <t>Filtro de ar – fontes comparáveis Agrale/Volare</t>
  </si>
  <si>
    <t>13544</t>
  </si>
  <si>
    <t>Limpeza / higienização interna</t>
  </si>
  <si>
    <t>Lavagem externa</t>
  </si>
  <si>
    <t>240718</t>
  </si>
  <si>
    <t>Camisa uniforme</t>
  </si>
  <si>
    <t>317481</t>
  </si>
  <si>
    <t>Calça social Oxford</t>
  </si>
  <si>
    <t>22373</t>
  </si>
  <si>
    <t>Exame médico periódico</t>
  </si>
  <si>
    <t>exame</t>
  </si>
  <si>
    <t>20729</t>
  </si>
  <si>
    <t>Exame toxicológico</t>
  </si>
  <si>
    <t>Painel LED / instalação</t>
  </si>
  <si>
    <t>18619</t>
  </si>
  <si>
    <t>Manutenção de ar-condicionado veicular</t>
  </si>
  <si>
    <t>20338</t>
  </si>
  <si>
    <t>Manutenção elevador/plataforma PcD</t>
  </si>
  <si>
    <t>BDI / CUSTOS INDIRETOS, TRIBUTOS E LUCRO</t>
  </si>
  <si>
    <t>Parâmetros administrativos fechados para o orçamento; a licitante deverá demonstrar o regime tributário efetivamente aplicável.</t>
  </si>
  <si>
    <t>Premissas administrativas editáveis. Na proposta, a licitante deverá compatibilizar tributos com seu regime efetivo.</t>
  </si>
  <si>
    <t>Aplicação</t>
  </si>
  <si>
    <t>Custos indiretos / administração central</t>
  </si>
  <si>
    <t>Administração central / estrutura empresarial</t>
  </si>
  <si>
    <t>Planilha homologada do curso</t>
  </si>
  <si>
    <t>Mão de obra e operação</t>
  </si>
  <si>
    <t>Lucro paradigma do orçamento</t>
  </si>
  <si>
    <t>PIS</t>
  </si>
  <si>
    <t>Alíquota zero considerada no orçamento do transporte público</t>
  </si>
  <si>
    <t>Metodologia curso</t>
  </si>
  <si>
    <t>Tributos</t>
  </si>
  <si>
    <t>COFINS</t>
  </si>
  <si>
    <t>CPRB</t>
  </si>
  <si>
    <t>Administração adota paradigma não desonerado; licitante comprova regime</t>
  </si>
  <si>
    <t>Regime tributário</t>
  </si>
  <si>
    <t>ISS</t>
  </si>
  <si>
    <t>ISS orçamentário prudencial</t>
  </si>
  <si>
    <t>Premissa do planejamento</t>
  </si>
  <si>
    <t>Outros tributos sobre faturamento</t>
  </si>
  <si>
    <t>Sem outros tributos no paradigma</t>
  </si>
  <si>
    <t>Total tributos</t>
  </si>
  <si>
    <t>BDI calculado</t>
  </si>
  <si>
    <t>Fórmula</t>
  </si>
  <si>
    <t>((1+CI)*(1+Lucro)/(1-Tributos))-1</t>
  </si>
  <si>
    <t>Nota</t>
  </si>
  <si>
    <t>A incidência é demonstrada de forma analítica para evitar soma simples de percentuais.</t>
  </si>
  <si>
    <t>UNIFORMES E EXAMES – MOTORISTA</t>
  </si>
  <si>
    <t>Quantidades fechadas pela CCT e pelo dimensionamento de 15 motoristas; preços provenientes da Pesquisa 764/2026 concluída.</t>
  </si>
  <si>
    <t>Preços provenientes da Pesquisa 764/2026; quantitativos anuais por empregado são editáveis.</t>
  </si>
  <si>
    <t>Preço unitário</t>
  </si>
  <si>
    <t>Qtd./empregado/ano</t>
  </si>
  <si>
    <t>Custo anual/emp.</t>
  </si>
  <si>
    <t>Custo mensal/emp.</t>
  </si>
  <si>
    <t>Camisa</t>
  </si>
  <si>
    <t>Pesquisa 764 – item 26</t>
  </si>
  <si>
    <t>PESQUISADO</t>
  </si>
  <si>
    <t>Calça</t>
  </si>
  <si>
    <t>Pesquisa 764 – item 27</t>
  </si>
  <si>
    <t>Gravata social</t>
  </si>
  <si>
    <t>https://licitachei.iagenes.com.br/licitacao/77155</t>
  </si>
  <si>
    <t>CCT / PESQUISADO</t>
  </si>
  <si>
    <t>Exame ocupacional/periódico</t>
  </si>
  <si>
    <t>Pesquisa 764 – item 28</t>
  </si>
  <si>
    <t>Pesquisa 764 – item 29</t>
  </si>
  <si>
    <t>Periodicidade deve ser compatibilizada com a obrigação aplicável</t>
  </si>
  <si>
    <t>TOTAL UNIFORMES</t>
  </si>
  <si>
    <t>TOTAL EXAMES</t>
  </si>
  <si>
    <t>TOTAL MÓDULO 5 – UNIFORMES + EXAMES</t>
  </si>
  <si>
    <t>FÉRIAS – LÓGICA PLURIANUAL E CUSTO DE SUBSTITUIÇÃO</t>
  </si>
  <si>
    <t>Contrato de 60 meses: cinco obrigações de férias do titular e quatro períodos efetivos de substituição.</t>
  </si>
  <si>
    <t>Contrato de referência de 5 anos: 5 verbas de férias do titular, mas 4 períodos de substituição. Evita pagar uma substituição a maior.</t>
  </si>
  <si>
    <t>Ano</t>
  </si>
  <si>
    <t>Férias do titular</t>
  </si>
  <si>
    <t>Férias fruídas</t>
  </si>
  <si>
    <t>Férias indenizadas</t>
  </si>
  <si>
    <t>Substituições</t>
  </si>
  <si>
    <t>Custo substituto/mês</t>
  </si>
  <si>
    <t>Custo anual substituição</t>
  </si>
  <si>
    <t>1º ano: período aquisitivo; sem fruição</t>
  </si>
  <si>
    <t>1 período fruído</t>
  </si>
  <si>
    <t>1 fruída + 1 indenizada; somente 1 substituição</t>
  </si>
  <si>
    <t>FORMAÇÃO DO CUSTO DO SUBSTITUTO – SEM MÓDULO 4 E SEM MÓDULO 6</t>
  </si>
  <si>
    <t>FORMAÇÃO DO CUSTO DO SUBSTITUTO – SEM MÓDULO 4 PARA EVITAR CIRCULARIDADE</t>
  </si>
  <si>
    <t>Remuneração mensal paradigma</t>
  </si>
  <si>
    <t>Módulo 2 – encargos e benefícios</t>
  </si>
  <si>
    <t>Módulo 3 – provisão rescisória</t>
  </si>
  <si>
    <t>Custo mensal base do substituto</t>
  </si>
  <si>
    <t>Provisão mensal média – 4 substituições / 60 meses</t>
  </si>
  <si>
    <t>Provisão por empregado/mês</t>
  </si>
  <si>
    <t>A lógica 0/1/1/1/2 para o titular e 0/1/1/1/1 para a substituição segue a orientação prática anotada no curso. A verba indenizada ao final não gera substituição. Se o prazo contratual ou a metodologia de férias forem alterados, ajustar esta aba antes da publicação.</t>
  </si>
  <si>
    <t>AJUSTE CONHECIDO A PARTIR DO 2º ANO – FÉRIAS DO TITULAR</t>
  </si>
  <si>
    <t>Remuneração base</t>
  </si>
  <si>
    <t>Férias + 1/3 – Ano 1</t>
  </si>
  <si>
    <t>Férias + 1/3 – Ano 2 em diante</t>
  </si>
  <si>
    <t>Acréscimo férias por empregado</t>
  </si>
  <si>
    <t>Encargos sobre acréscimo</t>
  </si>
  <si>
    <t>Acréscimo na provisão de substituição</t>
  </si>
  <si>
    <t>Subtotal M1 a M5 – Ano 2+</t>
  </si>
  <si>
    <t>BDI mão de obra</t>
  </si>
  <si>
    <t>Valor por empregado – Ano 1</t>
  </si>
  <si>
    <t>Valor por empregado – Ano 2+</t>
  </si>
  <si>
    <t>Custo mensal total – 15 motoristas – Ano 2+</t>
  </si>
  <si>
    <t>CONTA VINCULADA / PROVISÕES TRABALHISTAS</t>
  </si>
  <si>
    <t>Planilha acessória no padrão do curso. Utilizar somente se o mecanismo for adotado no edital/contrato.</t>
  </si>
  <si>
    <t>Mecanismo adotado? (1=sim / 0=não)</t>
  </si>
  <si>
    <t>Valores abaixo demonstram a provisão potencial; se não adotada, não somar novamente à PCFP.</t>
  </si>
  <si>
    <t>Rubrica</t>
  </si>
  <si>
    <t>Qtd.</t>
  </si>
  <si>
    <t>Valor mensal total</t>
  </si>
  <si>
    <t>Motorista M2.1</t>
  </si>
  <si>
    <t>Férias + adicional</t>
  </si>
  <si>
    <t>Incidência encargos sobre 13º/férias</t>
  </si>
  <si>
    <t>M2.2</t>
  </si>
  <si>
    <t>Multa FGTS / rescisão</t>
  </si>
  <si>
    <t>M3</t>
  </si>
  <si>
    <t>APURAÇÃO EFETIVA DE PIS/COFINS – PLANILHA ACESSÓRIA</t>
  </si>
  <si>
    <t>A Administração considerou alíquota zero de PIS/COFINS no orçamento do transporte público; a aba permanece para eventual demonstração do regime efetivo da licitante.</t>
  </si>
  <si>
    <t>Preenchimento pela licitante quando necessário para demonstrar alíquotas efetivas do regime não cumulativo/misto.</t>
  </si>
  <si>
    <t>Mês</t>
  </si>
  <si>
    <t>Faturamento</t>
  </si>
  <si>
    <t>PIS apurado</t>
  </si>
  <si>
    <t>Créditos PIS</t>
  </si>
  <si>
    <t>PIS devido</t>
  </si>
  <si>
    <t>COFINS apurado</t>
  </si>
  <si>
    <t>Créditos COFINS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</si>
  <si>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</si>
  <si>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</si>
  <si>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</si>
  <si>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</si>
  <si>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</si>
  <si>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</si>
  <si>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</si>
  <si>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</si>
  <si>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</si>
  <si>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</si>
  <si>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</si>
  <si>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</si>
  <si>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Indicador</t>
  </si>
  <si>
    <t>Total faturamento</t>
  </si>
  <si>
    <t>Total contribuição devida</t>
  </si>
  <si>
    <t>Alíquota efetiva</t>
  </si>
  <si>
    <t>Alíquota declarada na proposta</t>
  </si>
  <si>
    <t>Uso em diligência: a empresa deve apresentar documentação fiscal compatível com o regime declarado. Esta aba permite conferir se a alíquota efetiva informada na proposta é coerente com os dados demonstrados, sem substituir a análise fiscal/documental.</t>
  </si>
  <si>
    <t>CUSTOS FIXOS DA FROTA</t>
  </si>
  <si>
    <t>Frota total: 9 veículos (8 operacionais + 1 reserva). O reserva integra depreciação, seguro e capital; não há rubrica duplicada de reserva.</t>
  </si>
  <si>
    <t>Base unitária</t>
  </si>
  <si>
    <t>Quantidade/Fator</t>
  </si>
  <si>
    <t>Custo mensal</t>
  </si>
  <si>
    <t>Custo anual</t>
  </si>
  <si>
    <t>Mecanismo</t>
  </si>
  <si>
    <t>Depreciação da frota</t>
  </si>
  <si>
    <t>Remuneração do capital imobilizado</t>
  </si>
  <si>
    <t>Seguro / RCF</t>
  </si>
  <si>
    <t>IPVA</t>
  </si>
  <si>
    <t>TOTAL FROTA FIXA</t>
  </si>
  <si>
    <t>COMBUSTÍVEL E ARLA 32</t>
  </si>
  <si>
    <t>Quantidades anuais da Pesquisa 764/2026: 164.650 L de diesel e 8.233 L de ARLA 32.</t>
  </si>
  <si>
    <t>Conversão dos preços unitários pesquisados em custo anual, mensal e por quilômetro.</t>
  </si>
  <si>
    <t>Consumo técnico</t>
  </si>
  <si>
    <t>Quantidade anual</t>
  </si>
  <si>
    <t>Pesquisa 764 item 11</t>
  </si>
  <si>
    <t>Pesquisa 764 item 12</t>
  </si>
  <si>
    <t>PNEUS, ALINHAMENTO E BALANCEAMENTO</t>
  </si>
  <si>
    <t>Veículo paradigma orçamentário: pneu 215/75 R17.5. A medida 275/80 R22.5 permanece apenas na memória da pesquisa e não compõe o custo.</t>
  </si>
  <si>
    <t>As duas medidas pesquisadas são alternativas. O seletor define qual pneu compõe o orçamento e evita dupla contagem.</t>
  </si>
  <si>
    <t>un/ano</t>
  </si>
  <si>
    <t>Alinhamento</t>
  </si>
  <si>
    <t>serviços/ano</t>
  </si>
  <si>
    <t>Balanceamento</t>
  </si>
  <si>
    <t>rodas/ano</t>
  </si>
  <si>
    <t>Pesquisa 764 itens 13/14</t>
  </si>
  <si>
    <t>Pesquisa 764 item 15</t>
  </si>
  <si>
    <t>Pesquisa 764 item 16</t>
  </si>
  <si>
    <t>MANUTENÇÃO PREVENTIVA, CORRETIVA E CONSUMÍVEIS</t>
  </si>
  <si>
    <t>Itens 17 e 18 compõem o custo. O item 19 (hora técnica) fica somente como memória de conferência, evitando dupla contagem.</t>
  </si>
  <si>
    <t>Itens 17 e 18 são apropriados como veículo/mês. A hora técnica do item 19 fica como referência e não soma por padrão.</t>
  </si>
  <si>
    <t>Ativo?</t>
  </si>
  <si>
    <t>Pesquisa 764 item 17</t>
  </si>
  <si>
    <t>Pesquisa 764 item 18</t>
  </si>
  <si>
    <t>Hora técnica adicional – referência</t>
  </si>
  <si>
    <t>Pesquisa 764 item 19</t>
  </si>
  <si>
    <t>Pesquisa 764 item 19 – referência</t>
  </si>
  <si>
    <t>Óleo 15W40</t>
  </si>
  <si>
    <t>Pesquisa 764 item 20 / consumo técnico</t>
  </si>
  <si>
    <t>Pesquisa 764 item 20</t>
  </si>
  <si>
    <t>Pesquisa 764 item 21</t>
  </si>
  <si>
    <t>Pesquisa 764 item 22</t>
  </si>
  <si>
    <t>Filtro de ar</t>
  </si>
  <si>
    <t>Pesquisa 764 item 23</t>
  </si>
  <si>
    <t>Manutenção ar-condicionado</t>
  </si>
  <si>
    <t>Pesquisa 764 item 31</t>
  </si>
  <si>
    <t>Pesquisa 764 item 32</t>
  </si>
  <si>
    <t>Manutenção elevador PcD</t>
  </si>
  <si>
    <t>Pesquisa 764 item 33</t>
  </si>
  <si>
    <t>Zero: 8º veículo já apropriado na frota</t>
  </si>
  <si>
    <t>CONTROLE DE DUPLICIDADE: a hora técnica (item 19) permanece desativada porque os itens 17 e 18 já foram apropriados como custos mensais de manutenção. Se a modelagem final migrar para manutenção por hora + peças, desative 17/18 e reestruture a memória antes do edital.</t>
  </si>
  <si>
    <t>TECNOLOGIA, CONECTIVIDADE E IMPLANTAÇÃO</t>
  </si>
  <si>
    <t>Todos os componentes previstos no planejamento foram mantidos na composição; ativos de implantação são amortizados em 60 meses.</t>
  </si>
  <si>
    <t>Ativos e amortizações separados para permitir conferência das fórmulas e evitar dupla contagem com o veículo.</t>
  </si>
  <si>
    <t>Periodicidade/Vida útil</t>
  </si>
  <si>
    <t>GPS / telemetria</t>
  </si>
  <si>
    <t>mensal</t>
  </si>
  <si>
    <t>Pesquisa 764 item 4</t>
  </si>
  <si>
    <t>Validador / bilhetagem embarcada</t>
  </si>
  <si>
    <t>Pesquisa 764 item 5</t>
  </si>
  <si>
    <t>Software/backoffice bilhetagem</t>
  </si>
  <si>
    <t>Pesquisa 764 item 6</t>
  </si>
  <si>
    <t>Aplicativo ao usuário</t>
  </si>
  <si>
    <t>Pesquisa 764 item 7</t>
  </si>
  <si>
    <t>Dados móveis / Wi-Fi</t>
  </si>
  <si>
    <t>Pesquisa 764 item 8</t>
  </si>
  <si>
    <t>Pesquisa 764 item 9</t>
  </si>
  <si>
    <t>Pesquisa 764 item 10</t>
  </si>
  <si>
    <t>Pesquisa 764 item 30</t>
  </si>
  <si>
    <t>Pesquisa 764 item 31 – zerar se incluso no ônibus</t>
  </si>
  <si>
    <t>LIMPEZA E HIGIENIZAÇÃO DA FROTA</t>
  </si>
  <si>
    <t>Pesquisa final: 2.416 limpezas internas/ano para 8 veículos operacionais e 468 lavagens externas/ano para a frota total de 9 veículos.</t>
  </si>
  <si>
    <t>Limpeza/higienização interna</t>
  </si>
  <si>
    <t>COMPOSIÇÃO CONSOLIDADA DO CUSTO E FORMAÇÃO DO R$/KM</t>
  </si>
  <si>
    <t>Preço inicial da disputa = Ano 1. A memória de 60 meses incorpora o ajuste conhecido das férias do titular a partir do 2º ano; reajustes e repactuações futuras por inflação não estão antecipados.</t>
  </si>
  <si>
    <t>Consolidação mensal/anual: mão de obra + custos operacionais. O BDI operacional é aplicado somente aos custos operacionais, pois a PCFP da mão de obra já contém Módulo 6.</t>
  </si>
  <si>
    <t>Grupo de custo</t>
  </si>
  <si>
    <t>Mensal – Ano 1</t>
  </si>
  <si>
    <t>Mensal – Ano 2+</t>
  </si>
  <si>
    <t>Anual – Ano 1</t>
  </si>
  <si>
    <t>Anual – Ano 2+</t>
  </si>
  <si>
    <t>R$/km – Ano 1</t>
  </si>
  <si>
    <t>Mão de obra – PCFP Motorista</t>
  </si>
  <si>
    <t>Motorista</t>
  </si>
  <si>
    <t>Frota – custos fixos</t>
  </si>
  <si>
    <t>Tecnologia e conectividade</t>
  </si>
  <si>
    <t>Combustível e ARLA</t>
  </si>
  <si>
    <t>Combustível</t>
  </si>
  <si>
    <t>Pneus / alinhamento / balanceamento</t>
  </si>
  <si>
    <t>Pneus</t>
  </si>
  <si>
    <t>Higienização / lavagem</t>
  </si>
  <si>
    <t>Subtotal operacional antes do BDI</t>
  </si>
  <si>
    <t>TOTAL ESTIMADO – ANO 1 / PREÇO INICIAL</t>
  </si>
  <si>
    <t>PREÇO UNITÁRIO – ANO 2 EM DIANTE</t>
  </si>
  <si>
    <t>MEMÓRIA DO CONTRATO DE 60 MESES</t>
  </si>
  <si>
    <t>Quilometragem total 60 meses</t>
  </si>
  <si>
    <t>Valor 12 meses – Ano 1</t>
  </si>
  <si>
    <t>Valor 48 meses – Anos 2 a 5</t>
  </si>
  <si>
    <t>VALOR GLOBAL ESTIMADO – 60 MESES</t>
  </si>
  <si>
    <t>R$/km médio econômico – 60 meses</t>
  </si>
  <si>
    <t>MEMÓRIA PARA REPACTUAÇÃO E REAJUSTE</t>
  </si>
  <si>
    <t>Mão de obra é repactuada analiticamente na PCFP; custos operacionais são reajustados conforme o mecanismo contratual, sem dupla atualização.</t>
  </si>
  <si>
    <t>Segregação entre mão de obra e custos operacionais. A repactuação deve ser demonstrada analiticamente na PCFP; o fator abaixo serve apenas como quadro de impacto.</t>
  </si>
  <si>
    <t>Data-base mão de obra</t>
  </si>
  <si>
    <t>Data do orçamento de mercado</t>
  </si>
  <si>
    <t>03/09/2026</t>
  </si>
  <si>
    <t>Fator mão de obra</t>
  </si>
  <si>
    <t>Fator custos operacionais</t>
  </si>
  <si>
    <t>Preço inicial R$/km</t>
  </si>
  <si>
    <t>INSTRUÇÕES DE USO DO MODELO</t>
  </si>
  <si>
    <t>Documento eletrônico para publicação, preenchimento da proposta, julgamento, diligência e gestão contratual.</t>
  </si>
  <si>
    <t>Tópico</t>
  </si>
  <si>
    <t>Orientação</t>
  </si>
  <si>
    <t>1. Finalidade</t>
  </si>
  <si>
    <t>A planilha é a memória de cálculo do orçamento estimativo e modelo de composição. As fórmulas devem permanecer auditáveis.</t>
  </si>
  <si>
    <t>2. Cores</t>
  </si>
  <si>
    <t>Células azuis representam dados-base publicados; células verdes contêm fórmulas/vínculos. Não há campos amarelos pendentes de decisão.</t>
  </si>
  <si>
    <t>3. Pesquisa de preços</t>
  </si>
  <si>
    <t>A aba Pesquisa 764 reproduz os 32 componentes da pesquisa concluída e calcula o preço de referência conforme média ou mediana adotada.</t>
  </si>
  <si>
    <t>4. Mão de obra</t>
  </si>
  <si>
    <t>A aba Motorista segue os Módulos 1 a 6 da PCFP. O orçamento utiliza 15 motoristas e CCT SP007450/2026.</t>
  </si>
  <si>
    <t>5. Insalubridade</t>
  </si>
  <si>
    <t>Para motorista de ônibus foi adotado 0%, pois a CCT paradigma não contém cláusula de insalubridade/periculosidade para a função.</t>
  </si>
  <si>
    <t>6. Férias</t>
  </si>
  <si>
    <t>Ano 1 utiliza 8,33% de férias + 2,78% de 1/3; do Ano 2 em diante utiliza 9,09% + 3,03%. Há quatro substituições efetivas em 60 meses.</t>
  </si>
  <si>
    <t>7. Frota</t>
  </si>
  <si>
    <t>São 9 veículos: 8 operacionais + 1 reserva. A reserva já compõe depreciação, seguro e remuneração do capital.</t>
  </si>
  <si>
    <t>8. Capital</t>
  </si>
  <si>
    <t>A frota inclui remuneração de 12% a.a. sobre o capital médio imobilizado, além da depreciação com residual de 20% e vida econômica de 96 meses.</t>
  </si>
  <si>
    <t>9. Pneus</t>
  </si>
  <si>
    <t>Compõe o orçamento a medida 215/75 R17.5. A medida 275/80 R22.5 permanece apenas como memória da pesquisa.</t>
  </si>
  <si>
    <t>10. Manutenção</t>
  </si>
  <si>
    <t>Itens 17 e 18 compõem o custo; item 19 é apenas referência para conferência, evitando dupla contagem.</t>
  </si>
  <si>
    <t>11. Tecnologia</t>
  </si>
  <si>
    <t>GPS, bilhetagem, backoffice, aplicativo, dados móveis, ponto, adesivação e painel LED compõem a solução publicada.</t>
  </si>
  <si>
    <t>12. Repactuação</t>
  </si>
  <si>
    <t>13. Reajuste</t>
  </si>
  <si>
    <t>Frota, combustível, pneus, manutenção, tecnologia, higienização e demais custos operacionais permanecem segregados para reajuste.</t>
  </si>
  <si>
    <t>14. Sessão pública</t>
  </si>
  <si>
    <t>Fonte metodológica</t>
  </si>
  <si>
    <t>Manual João Domingues e Planilha Homologada do curso, adaptados à contratação híbrida de transporte coletivo por quilometragem.</t>
  </si>
  <si>
    <t>Parcela referencial de resultado/PLR (não vinculante)</t>
  </si>
  <si>
    <t>CCT paradigma – referência econômica</t>
  </si>
  <si>
    <t>Não constitui piso nem obrigação da Administração; não é repactuável por CCT</t>
  </si>
  <si>
    <t>Conforme natureza; PLR não repactuável</t>
  </si>
  <si>
    <t>Inclui referência de PLR sem caráter vinculante ou repactuável</t>
  </si>
  <si>
    <t>Reflexo matemático; percentuais fixos</t>
  </si>
  <si>
    <t>Custos indiretos/lucro mantêm os percentuais homologados</t>
  </si>
  <si>
    <t>Valor total por empregado – Ano 1</t>
  </si>
  <si>
    <t>SESSÃO PÚBLICA: conferir fórmulas, referências, bases de incidência e coerência com o preço final ofertado. O modelo e a metodologia devem ser preservados. A referência de PLR é não vinculante, não constitui piso e não será repactuada com fundamento em instrumento coletivo.</t>
  </si>
  <si>
    <t>PLR – referência econômica do orçamento</t>
  </si>
  <si>
    <t>R$/ano</t>
  </si>
  <si>
    <t>Referência não vinculante</t>
  </si>
  <si>
    <t>Cláusula 13ª – 2 x R$ 425</t>
  </si>
  <si>
    <t>NÃO VINCULANTE</t>
  </si>
  <si>
    <t>Observação: a CCT paradigma foi utilizada para estimar os custos de mão de obra. A referência de PLR não constitui piso, obrigação da Administração ou parcela de repactuação; o licitante poderá indicar custo próprio diverso, inclusive zero, desde que preserve a metodologia do Excel, o preço final ofertado e demonstre a exequibilidade. Insalubridade e periculosidade: 0% para motorista de ônibus, por ausência de previsão aplicável na CCT paradigma.</t>
  </si>
  <si>
    <t>Base mensal</t>
  </si>
  <si>
    <t>Fator</t>
  </si>
  <si>
    <t>Valor atualizado</t>
  </si>
  <si>
    <t>Variação mensal</t>
  </si>
  <si>
    <t>Impacto R$/km</t>
  </si>
  <si>
    <t>Mão de obra sujeita à repactuação</t>
  </si>
  <si>
    <t>Exclui a parcela referencial de PLR</t>
  </si>
  <si>
    <t>PLR – referência não vinculante</t>
  </si>
  <si>
    <t>Não repactuável</t>
  </si>
  <si>
    <t>Mantida apenas como referência econômica conservadora do orçamento inicial</t>
  </si>
  <si>
    <t>Custos operacionais + BDI</t>
  </si>
  <si>
    <t>INPC/IBGE – data-base 03/09/2026</t>
  </si>
  <si>
    <t>Preço resultante após atualização segregada</t>
  </si>
  <si>
    <t>Atualizar analiticamente salário, benefícios e encargos na PCFP homologada. A referência de PLR do orçamento é não vinculante e não será repactuada com fundamento na CCT.</t>
  </si>
  <si>
    <t>Conferir fórmulas, referências, bases de incidência, células alteradas e coerência entre preço unitário, custo mensal, R$/km e valor global. Erros sanáveis devem ser corrigidos sem alterar o preço final ofertado.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</si>
</sst>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R$&quot;\ #,##0.00;[Red]\(&quot;R$&quot;\ #,##0.00\);\-"/>
    <numFmt numFmtId="165" formatCode="0.00%;[Red]\(0.00%\);\-"/>
    <numFmt numFmtId="166" formatCode="#,##0.0000;[Red]\(#,##0.0000\);\-"/>
    <numFmt numFmtId="167" formatCode="0.0000%;[Red]\(0.0000%\);\-"/>
    <numFmt numFmtId="168" formatCode="\R\$\ #,##0.00"/>
    <numFmt numFmtId="169" formatCode="0.0000"/>
    <numFmt numFmtId="170" formatCode="#,##0.0000"/>
  </numFmts>
  <fonts count="16">
    <font>
      <sz val="11"/>
      <name val="Carlito"/>
    </font>
    <font>
      <sz val="10"/>
      <color rgb="FF000000"/>
      <name val="Aptos"/>
    </font>
    <font>
      <b/>
      <sz val="14"/>
      <color rgb="FFFFFFFF"/>
      <name val="Aptos"/>
    </font>
    <font>
      <i/>
      <sz val="10"/>
      <color rgb="FF17365D"/>
      <name val="Aptos"/>
    </font>
    <font>
      <b/>
      <sz val="10"/>
      <color rgb="FF17365D"/>
      <name val="Aptos"/>
    </font>
    <font>
      <sz val="10"/>
      <color rgb="FF008000"/>
      <name val="Aptos"/>
    </font>
    <font>
      <sz val="10"/>
      <color rgb="FF0000FF"/>
      <name val="Aptos"/>
    </font>
    <font>
      <b/>
      <sz val="10"/>
      <color rgb="FFC00000"/>
      <name val="Aptos"/>
    </font>
    <font>
      <b/>
      <sz val="10"/>
      <color rgb="FFFFFFFF"/>
      <name val="Aptos"/>
    </font>
    <font>
      <b/>
      <sz val="12"/>
      <color rgb="FFFFFFFF"/>
      <name val="Aptos"/>
    </font>
    <font>
      <b/>
      <sz val="10"/>
      <color rgb="FF1F1F1F"/>
      <name val="Aptos"/>
    </font>
    <font>
      <b/>
      <i/>
      <sz val="10"/>
      <color rgb="FF1F1F1F"/>
      <name val="Aptos"/>
    </font>
    <font>
      <sz val="10"/>
      <color rgb="FF1F4E78"/>
      <name val="Aptos"/>
    </font>
    <font>
      <b/>
      <sz val="10"/>
      <color rgb="FF1F4E78"/>
      <name val="Aptos"/>
    </font>
    <font>
      <sz val="10"/>
      <color rgb="FF1F1F1F"/>
      <name val="Aptos"/>
    </font>
    <font>
      <sz val="10"/>
      <color rgb="FF1F1F1F"/>
      <name val="Aptos"/>
    </font>
  </fonts>
  <fills count="17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D9E1F2"/>
      </patternFill>
    </fill>
    <fill>
      <patternFill patternType="solid">
        <fgColor rgb="FFFCE4D6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E2F0D9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5B9BD5"/>
      </patternFill>
    </fill>
    <fill>
      <patternFill patternType="solid">
        <fgColor rgb="FFD9EAF7"/>
      </patternFill>
    </fill>
    <fill>
      <patternFill patternType="solid">
        <fgColor rgb="FFEAF3F8"/>
      </patternFill>
    </fill>
    <fill>
      <patternFill patternType="solid">
        <fgColor rgb="FFE2F0D9"/>
      </patternFill>
    </fill>
    <fill>
      <patternFill patternType="solid">
        <fgColor rgb="FFD9EAD3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17365D"/>
      </bottom>
      <diagonal/>
    </border>
    <border>
      <left/>
      <right/>
      <top/>
      <bottom style="hair">
        <color rgb="FFD9D9D9"/>
      </bottom>
      <diagonal/>
    </border>
    <border>
      <left/>
      <right/>
      <top/>
      <bottom style="thin">
        <color rgb="FFB7B7B7"/>
      </bottom>
      <diagonal/>
    </border>
    <border>
      <left/>
      <right/>
      <top/>
      <bottom style="thin">
        <color rgb="FFD9D9D9"/>
      </bottom>
      <diagonal/>
    </border>
    <border>
      <left/>
      <right/>
      <top style="medium">
        <color rgb="FF17365D"/>
      </top>
      <bottom style="medium">
        <color rgb="FF17365D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164" fontId="6" fillId="6" borderId="3" xfId="0" applyNumberFormat="1" applyFont="1" applyFill="1" applyBorder="1" applyAlignment="1">
      <alignment vertical="center"/>
    </xf>
    <xf numFmtId="164" fontId="4" fillId="4" borderId="1" xfId="0" applyNumberFormat="1" applyFont="1" applyFill="1" applyBorder="1" applyAlignment="1">
      <alignment horizontal="center" vertical="center" wrapText="1"/>
    </xf>
    <xf numFmtId="0" fontId="1" fillId="9" borderId="0" xfId="0" applyFont="1" applyFill="1" applyAlignment="1">
      <alignment vertical="center" wrapText="1"/>
    </xf>
    <xf numFmtId="0" fontId="4" fillId="9" borderId="1" xfId="0" applyFont="1" applyFill="1" applyBorder="1" applyAlignment="1">
      <alignment horizontal="center" vertical="center" wrapText="1"/>
    </xf>
    <xf numFmtId="164" fontId="5" fillId="9" borderId="0" xfId="0" applyNumberFormat="1" applyFont="1" applyFill="1" applyAlignment="1">
      <alignment vertical="center" wrapText="1"/>
    </xf>
    <xf numFmtId="0" fontId="4" fillId="9" borderId="0" xfId="0" applyFont="1" applyFill="1" applyAlignment="1">
      <alignment vertical="center" wrapText="1"/>
    </xf>
    <xf numFmtId="167" fontId="6" fillId="9" borderId="3" xfId="0" applyNumberFormat="1" applyFont="1" applyFill="1" applyBorder="1" applyAlignment="1">
      <alignment vertical="center" wrapText="1"/>
    </xf>
    <xf numFmtId="0" fontId="6" fillId="9" borderId="3" xfId="0" applyFont="1" applyFill="1" applyBorder="1" applyAlignment="1">
      <alignment vertical="center" wrapText="1"/>
    </xf>
    <xf numFmtId="164" fontId="6" fillId="9" borderId="3" xfId="0" applyNumberFormat="1" applyFont="1" applyFill="1" applyBorder="1" applyAlignment="1">
      <alignment vertical="center" wrapText="1"/>
    </xf>
    <xf numFmtId="164" fontId="5" fillId="9" borderId="4" xfId="0" applyNumberFormat="1" applyFont="1" applyFill="1" applyBorder="1" applyAlignment="1">
      <alignment vertical="center" wrapText="1"/>
    </xf>
    <xf numFmtId="164" fontId="1" fillId="9" borderId="4" xfId="0" applyNumberFormat="1" applyFont="1" applyFill="1" applyBorder="1" applyAlignment="1">
      <alignment vertical="center" wrapText="1"/>
    </xf>
    <xf numFmtId="164" fontId="1" fillId="9" borderId="0" xfId="0" applyNumberFormat="1" applyFont="1" applyFill="1" applyAlignment="1">
      <alignment vertical="center" wrapText="1"/>
    </xf>
    <xf numFmtId="0" fontId="4" fillId="9" borderId="5" xfId="0" applyFont="1" applyFill="1" applyBorder="1" applyAlignment="1">
      <alignment vertical="center" wrapText="1"/>
    </xf>
    <xf numFmtId="164" fontId="4" fillId="9" borderId="1" xfId="0" applyNumberFormat="1" applyFont="1" applyFill="1" applyBorder="1" applyAlignment="1">
      <alignment horizontal="center" vertical="center" wrapText="1"/>
    </xf>
    <xf numFmtId="167" fontId="1" fillId="9" borderId="4" xfId="0" applyNumberFormat="1" applyFont="1" applyFill="1" applyBorder="1" applyAlignment="1">
      <alignment vertical="center" wrapText="1"/>
    </xf>
    <xf numFmtId="0" fontId="1" fillId="9" borderId="2" xfId="0" applyFont="1" applyFill="1" applyBorder="1" applyAlignment="1">
      <alignment vertical="center" wrapText="1"/>
    </xf>
    <xf numFmtId="0" fontId="8" fillId="11" borderId="0" xfId="0" applyFont="1" applyFill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164" fontId="8" fillId="11" borderId="0" xfId="0" applyNumberFormat="1" applyFont="1" applyFill="1" applyAlignment="1">
      <alignment horizontal="center" vertical="center" wrapText="1"/>
    </xf>
    <xf numFmtId="0" fontId="12" fillId="13" borderId="0" xfId="0" applyFont="1" applyFill="1" applyAlignment="1">
      <alignment vertical="center" wrapText="1"/>
    </xf>
    <xf numFmtId="0" fontId="10" fillId="15" borderId="0" xfId="0" applyFont="1" applyFill="1" applyAlignment="1">
      <alignment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10" fillId="15" borderId="5" xfId="0" applyFont="1" applyFill="1" applyBorder="1" applyAlignment="1">
      <alignment vertical="center" wrapText="1"/>
    </xf>
    <xf numFmtId="4" fontId="1" fillId="0" borderId="0" xfId="0" applyNumberFormat="1" applyFont="1" applyAlignment="1">
      <alignment vertical="center"/>
    </xf>
    <xf numFmtId="4" fontId="1" fillId="9" borderId="0" xfId="0" applyNumberFormat="1" applyFont="1" applyFill="1" applyAlignment="1">
      <alignment vertical="center" wrapText="1"/>
    </xf>
    <xf numFmtId="4" fontId="8" fillId="11" borderId="1" xfId="0" applyNumberFormat="1" applyFont="1" applyFill="1" applyBorder="1" applyAlignment="1">
      <alignment horizontal="center" vertical="center" wrapText="1"/>
    </xf>
    <xf numFmtId="4" fontId="10" fillId="15" borderId="0" xfId="0" applyNumberFormat="1" applyFont="1" applyFill="1" applyAlignment="1">
      <alignment vertical="center" wrapText="1"/>
    </xf>
    <xf numFmtId="4" fontId="10" fillId="15" borderId="4" xfId="0" applyNumberFormat="1" applyFont="1" applyFill="1" applyBorder="1" applyAlignment="1">
      <alignment vertical="center" wrapText="1"/>
    </xf>
    <xf numFmtId="4" fontId="8" fillId="11" borderId="0" xfId="0" applyNumberFormat="1" applyFont="1" applyFill="1" applyAlignment="1">
      <alignment horizontal="center" vertical="center" wrapText="1"/>
    </xf>
    <xf numFmtId="4" fontId="8" fillId="11" borderId="3" xfId="0" applyNumberFormat="1" applyFont="1" applyFill="1" applyBorder="1" applyAlignment="1">
      <alignment horizontal="center" vertical="center" wrapText="1"/>
    </xf>
    <xf numFmtId="4" fontId="10" fillId="15" borderId="1" xfId="0" applyNumberFormat="1" applyFont="1" applyFill="1" applyBorder="1" applyAlignment="1">
      <alignment horizontal="center" vertical="center" wrapText="1"/>
    </xf>
    <xf numFmtId="4" fontId="10" fillId="14" borderId="0" xfId="0" applyNumberFormat="1" applyFont="1" applyFill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 wrapText="1"/>
    </xf>
    <xf numFmtId="10" fontId="13" fillId="13" borderId="1" xfId="0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4" fontId="15" fillId="9" borderId="1" xfId="0" applyNumberFormat="1" applyFont="1" applyFill="1" applyBorder="1" applyAlignment="1">
      <alignment horizontal="center" vertical="center" wrapText="1"/>
    </xf>
    <xf numFmtId="4" fontId="15" fillId="14" borderId="1" xfId="0" applyNumberFormat="1" applyFont="1" applyFill="1" applyBorder="1" applyAlignment="1">
      <alignment horizontal="center" vertical="center" wrapText="1"/>
    </xf>
    <xf numFmtId="4" fontId="15" fillId="14" borderId="0" xfId="0" applyNumberFormat="1" applyFont="1" applyFill="1" applyAlignment="1">
      <alignment horizontal="center" vertical="center" wrapText="1"/>
    </xf>
    <xf numFmtId="4" fontId="14" fillId="14" borderId="0" xfId="0" applyNumberFormat="1" applyFont="1" applyFill="1" applyAlignment="1">
      <alignment horizontal="center" vertical="center" wrapText="1"/>
    </xf>
    <xf numFmtId="4" fontId="10" fillId="14" borderId="4" xfId="0" applyNumberFormat="1" applyFont="1" applyFill="1" applyBorder="1" applyAlignment="1">
      <alignment horizontal="center" vertical="center" wrapText="1"/>
    </xf>
    <xf numFmtId="4" fontId="1" fillId="9" borderId="0" xfId="0" applyNumberFormat="1" applyFont="1" applyFill="1" applyAlignment="1">
      <alignment horizontal="center" vertical="center" wrapText="1"/>
    </xf>
    <xf numFmtId="10" fontId="5" fillId="9" borderId="0" xfId="0" applyNumberFormat="1" applyFont="1" applyFill="1" applyAlignment="1">
      <alignment horizontal="center" vertical="center" wrapText="1"/>
    </xf>
    <xf numFmtId="4" fontId="10" fillId="15" borderId="4" xfId="0" applyNumberFormat="1" applyFont="1" applyFill="1" applyBorder="1" applyAlignment="1">
      <alignment horizontal="center" vertical="center" wrapText="1"/>
    </xf>
    <xf numFmtId="4" fontId="5" fillId="9" borderId="0" xfId="0" applyNumberFormat="1" applyFont="1" applyFill="1" applyAlignment="1">
      <alignment horizontal="center" vertical="center" wrapText="1"/>
    </xf>
    <xf numFmtId="1" fontId="5" fillId="9" borderId="4" xfId="0" applyNumberFormat="1" applyFont="1" applyFill="1" applyBorder="1" applyAlignment="1">
      <alignment horizontal="center" vertical="center" wrapText="1"/>
    </xf>
    <xf numFmtId="10" fontId="10" fillId="15" borderId="4" xfId="0" applyNumberFormat="1" applyFont="1" applyFill="1" applyBorder="1" applyAlignment="1">
      <alignment horizontal="center" vertical="center" wrapText="1"/>
    </xf>
    <xf numFmtId="10" fontId="15" fillId="9" borderId="0" xfId="0" applyNumberFormat="1" applyFont="1" applyFill="1" applyAlignment="1">
      <alignment horizontal="center" vertical="center" wrapText="1"/>
    </xf>
    <xf numFmtId="4" fontId="10" fillId="15" borderId="0" xfId="0" applyNumberFormat="1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5" fillId="9" borderId="4" xfId="0" applyNumberFormat="1" applyFont="1" applyFill="1" applyBorder="1" applyAlignment="1">
      <alignment horizontal="center" vertical="center" wrapText="1"/>
    </xf>
    <xf numFmtId="4" fontId="10" fillId="15" borderId="5" xfId="0" applyNumberFormat="1" applyFont="1" applyFill="1" applyBorder="1" applyAlignment="1">
      <alignment horizontal="center" vertical="center" wrapText="1"/>
    </xf>
    <xf numFmtId="168" fontId="10" fillId="15" borderId="0" xfId="0" applyNumberFormat="1" applyFont="1" applyFill="1" applyAlignment="1">
      <alignment horizontal="center" vertical="center" wrapText="1"/>
    </xf>
    <xf numFmtId="169" fontId="14" fillId="14" borderId="0" xfId="0" applyNumberFormat="1" applyFont="1" applyFill="1" applyAlignment="1">
      <alignment horizontal="center" vertical="center" wrapText="1"/>
    </xf>
    <xf numFmtId="10" fontId="14" fillId="14" borderId="0" xfId="0" applyNumberFormat="1" applyFont="1" applyFill="1" applyAlignment="1">
      <alignment horizontal="center" vertical="center" wrapText="1"/>
    </xf>
    <xf numFmtId="169" fontId="10" fillId="15" borderId="5" xfId="0" applyNumberFormat="1" applyFont="1" applyFill="1" applyBorder="1" applyAlignment="1">
      <alignment horizontal="center" vertical="center" wrapText="1"/>
    </xf>
    <xf numFmtId="10" fontId="10" fillId="15" borderId="5" xfId="0" applyNumberFormat="1" applyFont="1" applyFill="1" applyBorder="1" applyAlignment="1">
      <alignment horizontal="center" vertical="center" wrapText="1"/>
    </xf>
    <xf numFmtId="169" fontId="10" fillId="15" borderId="4" xfId="0" applyNumberFormat="1" applyFont="1" applyFill="1" applyBorder="1" applyAlignment="1">
      <alignment horizontal="center" vertical="center" wrapText="1"/>
    </xf>
    <xf numFmtId="169" fontId="10" fillId="15" borderId="0" xfId="0" applyNumberFormat="1" applyFont="1" applyFill="1" applyAlignment="1">
      <alignment horizontal="center" vertical="center" wrapText="1"/>
    </xf>
    <xf numFmtId="10" fontId="10" fillId="15" borderId="0" xfId="0" applyNumberFormat="1" applyFont="1" applyFill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166" fontId="12" fillId="13" borderId="3" xfId="0" applyNumberFormat="1" applyFont="1" applyFill="1" applyBorder="1" applyAlignment="1">
      <alignment horizontal="center" vertical="center" wrapText="1"/>
    </xf>
    <xf numFmtId="166" fontId="12" fillId="13" borderId="4" xfId="0" applyNumberFormat="1" applyFont="1" applyFill="1" applyBorder="1" applyAlignment="1">
      <alignment horizontal="center" vertical="center" wrapText="1"/>
    </xf>
    <xf numFmtId="10" fontId="12" fillId="13" borderId="3" xfId="0" applyNumberFormat="1" applyFont="1" applyFill="1" applyBorder="1" applyAlignment="1">
      <alignment horizontal="center" vertical="center" wrapText="1"/>
    </xf>
    <xf numFmtId="166" fontId="6" fillId="9" borderId="3" xfId="0" applyNumberFormat="1" applyFont="1" applyFill="1" applyBorder="1" applyAlignment="1">
      <alignment horizontal="center" vertical="center" wrapText="1"/>
    </xf>
    <xf numFmtId="167" fontId="6" fillId="9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2" fillId="13" borderId="3" xfId="0" applyFont="1" applyFill="1" applyBorder="1" applyAlignment="1">
      <alignment horizontal="center" vertical="center" wrapText="1"/>
    </xf>
    <xf numFmtId="165" fontId="12" fillId="13" borderId="3" xfId="0" applyNumberFormat="1" applyFont="1" applyFill="1" applyBorder="1" applyAlignment="1">
      <alignment horizontal="center" vertical="center" wrapText="1"/>
    </xf>
    <xf numFmtId="4" fontId="12" fillId="13" borderId="3" xfId="0" applyNumberFormat="1" applyFont="1" applyFill="1" applyBorder="1" applyAlignment="1">
      <alignment horizontal="center" vertical="center" wrapText="1"/>
    </xf>
    <xf numFmtId="10" fontId="12" fillId="13" borderId="0" xfId="0" applyNumberFormat="1" applyFont="1" applyFill="1" applyAlignment="1">
      <alignment horizontal="center" vertical="center" wrapText="1"/>
    </xf>
    <xf numFmtId="4" fontId="12" fillId="13" borderId="0" xfId="0" applyNumberFormat="1" applyFont="1" applyFill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2" fillId="13" borderId="0" xfId="0" applyFont="1" applyFill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170" fontId="12" fillId="13" borderId="0" xfId="0" applyNumberFormat="1" applyFont="1" applyFill="1" applyAlignment="1">
      <alignment horizontal="center" vertical="center" wrapText="1"/>
    </xf>
    <xf numFmtId="164" fontId="1" fillId="9" borderId="2" xfId="0" applyNumberFormat="1" applyFont="1" applyFill="1" applyBorder="1" applyAlignment="1">
      <alignment horizontal="center" vertical="center" wrapText="1"/>
    </xf>
    <xf numFmtId="165" fontId="1" fillId="9" borderId="2" xfId="0" applyNumberFormat="1" applyFont="1" applyFill="1" applyBorder="1" applyAlignment="1">
      <alignment horizontal="center" vertical="center" wrapText="1"/>
    </xf>
    <xf numFmtId="170" fontId="1" fillId="9" borderId="0" xfId="0" applyNumberFormat="1" applyFont="1" applyFill="1" applyAlignment="1">
      <alignment horizontal="center" vertical="center" wrapText="1"/>
    </xf>
    <xf numFmtId="164" fontId="5" fillId="9" borderId="0" xfId="0" applyNumberFormat="1" applyFont="1" applyFill="1" applyAlignment="1">
      <alignment horizontal="center" vertical="center" wrapText="1"/>
    </xf>
    <xf numFmtId="164" fontId="5" fillId="9" borderId="2" xfId="0" applyNumberFormat="1" applyFont="1" applyFill="1" applyBorder="1" applyAlignment="1">
      <alignment horizontal="center" vertical="center" wrapText="1"/>
    </xf>
    <xf numFmtId="10" fontId="1" fillId="9" borderId="0" xfId="0" applyNumberFormat="1" applyFont="1" applyFill="1" applyAlignment="1">
      <alignment horizontal="center" vertical="center" wrapText="1"/>
    </xf>
    <xf numFmtId="10" fontId="1" fillId="9" borderId="4" xfId="0" applyNumberFormat="1" applyFont="1" applyFill="1" applyBorder="1" applyAlignment="1">
      <alignment horizontal="center" vertical="center" wrapText="1"/>
    </xf>
    <xf numFmtId="4" fontId="6" fillId="9" borderId="3" xfId="0" applyNumberFormat="1" applyFont="1" applyFill="1" applyBorder="1" applyAlignment="1">
      <alignment horizontal="center" vertical="center" wrapText="1"/>
    </xf>
    <xf numFmtId="4" fontId="1" fillId="9" borderId="4" xfId="0" applyNumberFormat="1" applyFont="1" applyFill="1" applyBorder="1" applyAlignment="1">
      <alignment horizontal="center" vertical="center" wrapText="1"/>
    </xf>
    <xf numFmtId="4" fontId="14" fillId="14" borderId="4" xfId="0" applyNumberFormat="1" applyFont="1" applyFill="1" applyBorder="1" applyAlignment="1">
      <alignment horizontal="center" vertical="center" wrapText="1"/>
    </xf>
    <xf numFmtId="164" fontId="5" fillId="9" borderId="4" xfId="0" applyNumberFormat="1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165" fontId="5" fillId="9" borderId="0" xfId="0" applyNumberFormat="1" applyFont="1" applyFill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4" fontId="10" fillId="14" borderId="5" xfId="0" applyNumberFormat="1" applyFont="1" applyFill="1" applyBorder="1" applyAlignment="1">
      <alignment horizontal="center" vertical="center" wrapText="1"/>
    </xf>
    <xf numFmtId="169" fontId="10" fillId="14" borderId="5" xfId="0" applyNumberFormat="1" applyFont="1" applyFill="1" applyBorder="1" applyAlignment="1">
      <alignment horizontal="center" vertical="center" wrapText="1"/>
    </xf>
    <xf numFmtId="4" fontId="4" fillId="9" borderId="5" xfId="0" applyNumberFormat="1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 wrapText="1"/>
    </xf>
    <xf numFmtId="4" fontId="15" fillId="9" borderId="0" xfId="0" applyNumberFormat="1" applyFont="1" applyFill="1" applyAlignment="1">
      <alignment horizontal="center" vertical="center" wrapText="1"/>
    </xf>
    <xf numFmtId="0" fontId="14" fillId="16" borderId="0" xfId="0" applyFont="1" applyFill="1" applyAlignment="1">
      <alignment horizontal="center" vertical="center" wrapText="1"/>
    </xf>
    <xf numFmtId="4" fontId="14" fillId="16" borderId="0" xfId="0" applyNumberFormat="1" applyFont="1" applyFill="1" applyAlignment="1">
      <alignment horizontal="center" vertical="center" wrapText="1"/>
    </xf>
    <xf numFmtId="10" fontId="14" fillId="16" borderId="0" xfId="0" applyNumberFormat="1" applyFont="1" applyFill="1" applyAlignment="1">
      <alignment horizontal="center" vertical="center" wrapText="1"/>
    </xf>
    <xf numFmtId="4" fontId="10" fillId="16" borderId="0" xfId="0" applyNumberFormat="1" applyFont="1" applyFill="1" applyAlignment="1">
      <alignment horizontal="center" vertical="center" wrapText="1"/>
    </xf>
    <xf numFmtId="0" fontId="10" fillId="16" borderId="0" xfId="0" applyFont="1" applyFill="1" applyAlignment="1">
      <alignment horizontal="center" vertical="center" wrapText="1"/>
    </xf>
    <xf numFmtId="4" fontId="10" fillId="16" borderId="4" xfId="0" applyNumberFormat="1" applyFont="1" applyFill="1" applyBorder="1" applyAlignment="1">
      <alignment vertical="center" wrapText="1"/>
    </xf>
    <xf numFmtId="0" fontId="1" fillId="6" borderId="0" xfId="0" applyFont="1" applyFill="1" applyAlignment="1">
      <alignment vertical="center" wrapText="1"/>
    </xf>
    <xf numFmtId="0" fontId="4" fillId="6" borderId="1" xfId="0" applyFont="1" applyFill="1" applyBorder="1" applyAlignment="1">
      <alignment horizontal="center" vertical="center" wrapText="1"/>
    </xf>
    <xf numFmtId="164" fontId="5" fillId="6" borderId="0" xfId="0" applyNumberFormat="1" applyFont="1" applyFill="1" applyAlignment="1">
      <alignment vertical="center" wrapText="1"/>
    </xf>
    <xf numFmtId="164" fontId="5" fillId="6" borderId="4" xfId="0" applyNumberFormat="1" applyFont="1" applyFill="1" applyBorder="1" applyAlignment="1">
      <alignment vertical="center" wrapText="1"/>
    </xf>
    <xf numFmtId="4" fontId="14" fillId="6" borderId="0" xfId="0" applyNumberFormat="1" applyFont="1" applyFill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" fontId="14" fillId="6" borderId="0" xfId="0" applyNumberFormat="1" applyFont="1" applyFill="1" applyAlignment="1">
      <alignment vertical="center" wrapText="1"/>
    </xf>
    <xf numFmtId="10" fontId="14" fillId="6" borderId="1" xfId="0" applyNumberFormat="1" applyFont="1" applyFill="1" applyBorder="1" applyAlignment="1">
      <alignment horizontal="center" vertical="center" wrapText="1"/>
    </xf>
    <xf numFmtId="10" fontId="14" fillId="6" borderId="0" xfId="0" applyNumberFormat="1" applyFont="1" applyFill="1" applyAlignment="1">
      <alignment horizontal="center" vertical="center" wrapText="1"/>
    </xf>
    <xf numFmtId="164" fontId="5" fillId="6" borderId="0" xfId="0" applyNumberFormat="1" applyFont="1" applyFill="1" applyAlignment="1">
      <alignment horizontal="center" vertical="center" wrapText="1"/>
    </xf>
    <xf numFmtId="164" fontId="5" fillId="6" borderId="4" xfId="0" applyNumberFormat="1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166" fontId="5" fillId="6" borderId="0" xfId="0" applyNumberFormat="1" applyFont="1" applyFill="1" applyAlignment="1">
      <alignment horizontal="center" vertical="center" wrapText="1"/>
    </xf>
    <xf numFmtId="166" fontId="5" fillId="6" borderId="4" xfId="0" applyNumberFormat="1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4" fontId="14" fillId="6" borderId="0" xfId="0" applyNumberFormat="1" applyFont="1" applyFill="1" applyAlignment="1">
      <alignment horizontal="center" vertical="center" wrapText="1"/>
    </xf>
    <xf numFmtId="4" fontId="10" fillId="6" borderId="0" xfId="0" applyNumberFormat="1" applyFont="1" applyFill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4" fontId="10" fillId="6" borderId="0" xfId="0" applyNumberFormat="1" applyFont="1" applyFill="1" applyAlignment="1">
      <alignment vertical="center" wrapText="1"/>
    </xf>
    <xf numFmtId="4" fontId="14" fillId="6" borderId="4" xfId="0" applyNumberFormat="1" applyFont="1" applyFill="1" applyBorder="1" applyAlignment="1">
      <alignment vertical="center" wrapText="1"/>
    </xf>
    <xf numFmtId="0" fontId="14" fillId="6" borderId="0" xfId="0" applyFont="1" applyFill="1" applyAlignment="1">
      <alignment vertical="center" wrapText="1"/>
    </xf>
    <xf numFmtId="0" fontId="10" fillId="6" borderId="1" xfId="0" applyFont="1" applyFill="1" applyBorder="1" applyAlignment="1">
      <alignment horizontal="center" vertical="center" wrapText="1"/>
    </xf>
    <xf numFmtId="164" fontId="14" fillId="6" borderId="0" xfId="0" applyNumberFormat="1" applyFont="1" applyFill="1" applyAlignment="1">
      <alignment horizontal="center" vertical="center" wrapText="1"/>
    </xf>
    <xf numFmtId="164" fontId="10" fillId="6" borderId="4" xfId="0" applyNumberFormat="1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7" fillId="9" borderId="0" xfId="0" applyFont="1" applyFill="1" applyAlignment="1">
      <alignment vertical="center" wrapText="1"/>
    </xf>
    <xf numFmtId="4" fontId="7" fillId="9" borderId="0" xfId="0" applyNumberFormat="1" applyFont="1" applyFill="1" applyAlignment="1">
      <alignment vertical="center" wrapText="1"/>
    </xf>
    <xf numFmtId="0" fontId="8" fillId="11" borderId="0" xfId="0" applyFont="1" applyFill="1" applyAlignment="1">
      <alignment horizontal="center" vertical="center" wrapText="1"/>
    </xf>
    <xf numFmtId="4" fontId="8" fillId="11" borderId="0" xfId="0" applyNumberFormat="1" applyFont="1" applyFill="1" applyAlignment="1">
      <alignment horizontal="center" vertical="center" wrapText="1"/>
    </xf>
    <xf numFmtId="169" fontId="7" fillId="9" borderId="0" xfId="0" applyNumberFormat="1" applyFont="1" applyFill="1" applyAlignment="1">
      <alignment vertical="center" wrapText="1"/>
    </xf>
    <xf numFmtId="0" fontId="9" fillId="10" borderId="0" xfId="0" applyFont="1" applyFill="1" applyAlignment="1">
      <alignment horizontal="center" vertical="center" wrapText="1"/>
    </xf>
    <xf numFmtId="4" fontId="2" fillId="9" borderId="0" xfId="0" applyNumberFormat="1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4" fontId="3" fillId="9" borderId="0" xfId="0" applyNumberFormat="1" applyFont="1" applyFill="1" applyAlignment="1">
      <alignment horizontal="center" vertical="center" wrapText="1"/>
    </xf>
    <xf numFmtId="0" fontId="8" fillId="9" borderId="0" xfId="0" applyFont="1" applyFill="1" applyAlignment="1">
      <alignment horizontal="left" vertical="center" wrapText="1"/>
    </xf>
    <xf numFmtId="4" fontId="8" fillId="9" borderId="0" xfId="0" applyNumberFormat="1" applyFont="1" applyFill="1" applyAlignment="1">
      <alignment horizontal="left" vertical="center" wrapText="1"/>
    </xf>
    <xf numFmtId="0" fontId="10" fillId="12" borderId="0" xfId="0" applyFont="1" applyFill="1" applyAlignment="1">
      <alignment horizontal="left" vertical="center" wrapText="1"/>
    </xf>
    <xf numFmtId="4" fontId="10" fillId="12" borderId="0" xfId="0" applyNumberFormat="1" applyFont="1" applyFill="1" applyAlignment="1">
      <alignment horizontal="left" vertical="center" wrapText="1"/>
    </xf>
    <xf numFmtId="0" fontId="10" fillId="6" borderId="0" xfId="0" applyFont="1" applyFill="1" applyAlignment="1">
      <alignment horizontal="left" vertical="center" wrapText="1"/>
    </xf>
    <xf numFmtId="0" fontId="10" fillId="6" borderId="0" xfId="0" applyFont="1" applyFill="1" applyAlignment="1">
      <alignment vertical="center" wrapText="1"/>
    </xf>
    <xf numFmtId="0" fontId="7" fillId="5" borderId="0" xfId="0" applyFont="1" applyFill="1" applyAlignment="1">
      <alignment vertical="center" wrapText="1"/>
    </xf>
    <xf numFmtId="0" fontId="10" fillId="12" borderId="0" xfId="0" applyFont="1" applyFill="1" applyAlignment="1">
      <alignment vertical="center" wrapText="1"/>
    </xf>
    <xf numFmtId="4" fontId="10" fillId="12" borderId="0" xfId="0" applyNumberFormat="1" applyFont="1" applyFill="1" applyAlignment="1">
      <alignment vertical="center" wrapText="1"/>
    </xf>
    <xf numFmtId="0" fontId="10" fillId="6" borderId="0" xfId="0" applyFont="1" applyFill="1" applyAlignment="1">
      <alignment horizontal="center" vertical="center" wrapText="1"/>
    </xf>
    <xf numFmtId="4" fontId="10" fillId="6" borderId="0" xfId="0" applyNumberFormat="1" applyFont="1" applyFill="1" applyAlignment="1">
      <alignment horizontal="center" vertical="center" wrapText="1"/>
    </xf>
    <xf numFmtId="4" fontId="10" fillId="6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0" fontId="13" fillId="13" borderId="0" xfId="0" applyNumberFormat="1" applyFont="1" applyFill="1" applyAlignment="1">
      <alignment horizontal="left" vertical="center" wrapText="1"/>
    </xf>
    <xf numFmtId="0" fontId="8" fillId="7" borderId="0" xfId="0" applyFont="1" applyFill="1" applyAlignment="1">
      <alignment horizontal="left" vertical="center"/>
    </xf>
    <xf numFmtId="4" fontId="2" fillId="2" borderId="0" xfId="0" applyNumberFormat="1" applyFont="1" applyFill="1" applyAlignment="1">
      <alignment horizontal="center" vertical="center"/>
    </xf>
    <xf numFmtId="4" fontId="3" fillId="3" borderId="0" xfId="0" applyNumberFormat="1" applyFont="1" applyFill="1" applyAlignment="1">
      <alignment horizontal="center" vertical="center" wrapText="1"/>
    </xf>
    <xf numFmtId="10" fontId="13" fillId="13" borderId="0" xfId="0" applyNumberFormat="1" applyFont="1" applyFill="1" applyAlignment="1">
      <alignment vertical="center" wrapText="1"/>
    </xf>
    <xf numFmtId="4" fontId="7" fillId="5" borderId="0" xfId="0" applyNumberFormat="1" applyFont="1" applyFill="1" applyAlignment="1">
      <alignment vertical="center" wrapText="1"/>
    </xf>
    <xf numFmtId="4" fontId="13" fillId="13" borderId="0" xfId="0" applyNumberFormat="1" applyFont="1" applyFill="1" applyAlignment="1">
      <alignment vertical="center" wrapText="1"/>
    </xf>
    <xf numFmtId="0" fontId="1" fillId="9" borderId="0" xfId="0" applyFont="1" applyFill="1" applyAlignment="1">
      <alignment vertical="center" wrapText="1"/>
    </xf>
    <xf numFmtId="4" fontId="1" fillId="9" borderId="0" xfId="0" applyNumberFormat="1" applyFont="1" applyFill="1" applyAlignment="1">
      <alignment vertical="center" wrapText="1"/>
    </xf>
    <xf numFmtId="0" fontId="3" fillId="9" borderId="0" xfId="0" applyFont="1" applyFill="1" applyAlignment="1">
      <alignment vertical="center" wrapText="1"/>
    </xf>
    <xf numFmtId="4" fontId="3" fillId="9" borderId="0" xfId="0" applyNumberFormat="1" applyFont="1" applyFill="1" applyAlignment="1">
      <alignment vertical="center" wrapText="1"/>
    </xf>
    <xf numFmtId="0" fontId="3" fillId="8" borderId="0" xfId="0" applyFont="1" applyFill="1" applyAlignment="1">
      <alignment vertical="center" wrapText="1"/>
    </xf>
    <xf numFmtId="0" fontId="11" fillId="12" borderId="0" xfId="0" applyFont="1" applyFill="1" applyAlignment="1">
      <alignment vertical="center" wrapText="1"/>
    </xf>
    <xf numFmtId="4" fontId="11" fillId="1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Custo mensal por grupo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Series 1</c:v>
          </c:tx>
          <c:invertIfNegative val="1"/>
          <c:cat>
            <c:strRef>
              <c:f>Resumo!$A$14:$A$21</c:f>
              <c:strCache>
                <c:ptCount val="8"/>
                <c:pt idx="0">
                  <c:v>Mão de obra</c:v>
                </c:pt>
                <c:pt idx="1">
                  <c:v>Frota</c:v>
                </c:pt>
                <c:pt idx="2">
                  <c:v>Tecnologia</c:v>
                </c:pt>
                <c:pt idx="3">
                  <c:v>Combustível/ARLA</c:v>
                </c:pt>
                <c:pt idx="4">
                  <c:v>Pneus/rodagem</c:v>
                </c:pt>
                <c:pt idx="5">
                  <c:v>Manutenção</c:v>
                </c:pt>
                <c:pt idx="6">
                  <c:v>Higienização</c:v>
                </c:pt>
                <c:pt idx="7">
                  <c:v>BDI operacional</c:v>
                </c:pt>
              </c:strCache>
            </c:strRef>
          </c:cat>
          <c:val>
            <c:numRef>
              <c:f>Resumo!$B$14:$B$21</c:f>
              <c:numCache>
                <c:formatCode>#,##0.00</c:formatCode>
                <c:ptCount val="8"/>
                <c:pt idx="0">
                  <c:v>106199.28674942718</c:v>
                </c:pt>
                <c:pt idx="1">
                  <c:v>114878.61000429999</c:v>
                </c:pt>
                <c:pt idx="2">
                  <c:v>11850.7196</c:v>
                </c:pt>
                <c:pt idx="3">
                  <c:v>98688.234183333319</c:v>
                </c:pt>
                <c:pt idx="4">
                  <c:v>4913.1415999999999</c:v>
                </c:pt>
                <c:pt idx="5">
                  <c:v>63116.971473282494</c:v>
                </c:pt>
                <c:pt idx="6">
                  <c:v>32883.121366666666</c:v>
                </c:pt>
                <c:pt idx="7">
                  <c:v>34556.714001784007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DC-45F9-9969-EBD4151B5D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.0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17</xdr:col>
      <xdr:colOff>0</xdr:colOff>
      <xdr:row>20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workbookViewId="0">
      <selection sqref="A1:H1"/>
    </sheetView>
  </sheetViews>
  <sheetFormatPr defaultRowHeight="14.25"/>
  <cols>
    <col min="1" max="1" width="30" customWidth="1"/>
    <col min="2" max="3" width="20" customWidth="1"/>
    <col min="4" max="5" width="16" customWidth="1"/>
    <col min="6" max="7" width="18" customWidth="1"/>
    <col min="8" max="8" width="42" customWidth="1"/>
  </cols>
  <sheetData>
    <row r="1" spans="1:14" ht="15" customHeight="1">
      <c r="A1" s="145" t="s">
        <v>0</v>
      </c>
      <c r="B1" s="146"/>
      <c r="C1" s="146"/>
      <c r="D1" s="146"/>
      <c r="E1" s="146"/>
      <c r="F1" s="146"/>
      <c r="G1" s="146"/>
      <c r="H1" s="147"/>
      <c r="I1" s="1"/>
      <c r="J1" s="1"/>
      <c r="K1" s="1"/>
      <c r="L1" s="1"/>
      <c r="M1" s="1"/>
      <c r="N1" s="1"/>
    </row>
    <row r="2" spans="1:14" ht="15" customHeight="1">
      <c r="A2" s="148" t="s">
        <v>1</v>
      </c>
      <c r="B2" s="149"/>
      <c r="C2" s="149"/>
      <c r="D2" s="149"/>
      <c r="E2" s="149"/>
      <c r="F2" s="149"/>
      <c r="G2" s="149"/>
      <c r="H2" s="148"/>
      <c r="I2" s="1"/>
      <c r="J2" s="1"/>
      <c r="K2" s="1"/>
      <c r="L2" s="1"/>
      <c r="M2" s="1"/>
      <c r="N2" s="1"/>
    </row>
    <row r="3" spans="1:14" ht="15" customHeight="1">
      <c r="A3" s="8"/>
      <c r="B3" s="30"/>
      <c r="C3" s="30"/>
      <c r="D3" s="30"/>
      <c r="E3" s="30"/>
      <c r="F3" s="30"/>
      <c r="G3" s="30"/>
      <c r="H3" s="8"/>
      <c r="I3" s="1"/>
      <c r="J3" s="1"/>
      <c r="K3" s="1"/>
      <c r="L3" s="1"/>
      <c r="M3" s="1"/>
      <c r="N3" s="1"/>
    </row>
    <row r="4" spans="1:14" ht="15" customHeight="1">
      <c r="A4" s="142" t="s">
        <v>2</v>
      </c>
      <c r="B4" s="143"/>
      <c r="C4" s="143"/>
      <c r="D4" s="143"/>
      <c r="E4" s="143"/>
      <c r="F4" s="143"/>
      <c r="G4" s="143"/>
      <c r="H4" s="142"/>
      <c r="I4" s="1"/>
      <c r="J4" s="1"/>
      <c r="K4" s="1"/>
      <c r="L4" s="1"/>
      <c r="M4" s="1"/>
      <c r="N4" s="1"/>
    </row>
    <row r="5" spans="1:14" ht="15" customHeight="1">
      <c r="A5" s="8" t="s">
        <v>3</v>
      </c>
      <c r="B5" s="50">
        <f>'Informações Gerais'!B6</f>
        <v>38418.264999999999</v>
      </c>
      <c r="C5" s="47" t="s">
        <v>4</v>
      </c>
      <c r="D5" s="47"/>
      <c r="E5" s="30"/>
      <c r="F5" s="30"/>
      <c r="G5" s="30"/>
      <c r="H5" s="8"/>
      <c r="I5" s="1"/>
      <c r="J5" s="1"/>
      <c r="K5" s="1"/>
      <c r="L5" s="1"/>
      <c r="M5" s="1"/>
      <c r="N5" s="1"/>
    </row>
    <row r="6" spans="1:14" ht="15" customHeight="1">
      <c r="A6" s="8" t="s">
        <v>5</v>
      </c>
      <c r="B6" s="50">
        <f>'Informações Gerais'!B5</f>
        <v>461019.18</v>
      </c>
      <c r="C6" s="47" t="s">
        <v>6</v>
      </c>
      <c r="D6" s="47"/>
      <c r="E6" s="30"/>
      <c r="F6" s="30"/>
      <c r="G6" s="30"/>
      <c r="H6" s="8"/>
      <c r="I6" s="1"/>
      <c r="J6" s="1"/>
      <c r="K6" s="1"/>
      <c r="L6" s="1"/>
      <c r="M6" s="1"/>
      <c r="N6" s="1"/>
    </row>
    <row r="7" spans="1:14" ht="24" customHeight="1">
      <c r="A7" s="8" t="s">
        <v>7</v>
      </c>
      <c r="B7" s="50">
        <f>'Informações Gerais'!B10</f>
        <v>9</v>
      </c>
      <c r="C7" s="47" t="s">
        <v>8</v>
      </c>
      <c r="D7" s="47" t="s">
        <v>9</v>
      </c>
      <c r="E7" s="30"/>
      <c r="F7" s="30"/>
      <c r="G7" s="30"/>
      <c r="H7" s="8"/>
      <c r="I7" s="1"/>
      <c r="J7" s="1"/>
      <c r="K7" s="1"/>
      <c r="L7" s="1"/>
      <c r="M7" s="1"/>
      <c r="N7" s="1"/>
    </row>
    <row r="8" spans="1:14" ht="24" customHeight="1">
      <c r="A8" s="8" t="s">
        <v>10</v>
      </c>
      <c r="B8" s="50">
        <f>'Informações Específicas'!B7</f>
        <v>15</v>
      </c>
      <c r="C8" s="47" t="s">
        <v>11</v>
      </c>
      <c r="D8" s="47" t="s">
        <v>12</v>
      </c>
      <c r="E8" s="30"/>
      <c r="F8" s="30"/>
      <c r="G8" s="30"/>
      <c r="H8" s="8"/>
      <c r="I8" s="1"/>
      <c r="J8" s="1"/>
      <c r="K8" s="1"/>
      <c r="L8" s="1"/>
      <c r="M8" s="1"/>
      <c r="N8" s="1"/>
    </row>
    <row r="9" spans="1:14" ht="24" customHeight="1">
      <c r="A9" s="8" t="s">
        <v>13</v>
      </c>
      <c r="B9" s="50">
        <v>60</v>
      </c>
      <c r="C9" s="47" t="s">
        <v>14</v>
      </c>
      <c r="D9" s="47" t="s">
        <v>15</v>
      </c>
      <c r="E9" s="30"/>
      <c r="F9" s="30"/>
      <c r="G9" s="30"/>
      <c r="H9" s="8"/>
      <c r="I9" s="1"/>
      <c r="J9" s="1"/>
      <c r="K9" s="1"/>
      <c r="L9" s="1"/>
      <c r="M9" s="1"/>
      <c r="N9" s="1"/>
    </row>
    <row r="10" spans="1:14" ht="27.75" customHeight="1">
      <c r="A10" s="8" t="s">
        <v>16</v>
      </c>
      <c r="B10" s="58" t="s">
        <v>17</v>
      </c>
      <c r="C10" s="47"/>
      <c r="D10" s="47" t="s">
        <v>18</v>
      </c>
      <c r="E10" s="30"/>
      <c r="F10" s="30"/>
      <c r="G10" s="30"/>
      <c r="H10" s="8"/>
      <c r="I10" s="1"/>
      <c r="J10" s="1"/>
      <c r="K10" s="1"/>
      <c r="L10" s="1"/>
      <c r="M10" s="1"/>
      <c r="N10" s="1"/>
    </row>
    <row r="11" spans="1:14" ht="15" customHeight="1">
      <c r="A11" s="8"/>
      <c r="B11" s="30"/>
      <c r="C11" s="30"/>
      <c r="D11" s="30"/>
      <c r="E11" s="30"/>
      <c r="F11" s="30"/>
      <c r="G11" s="30"/>
      <c r="H11" s="8"/>
      <c r="I11" s="1"/>
      <c r="J11" s="1"/>
      <c r="K11" s="1"/>
      <c r="L11" s="1"/>
      <c r="M11" s="1"/>
      <c r="N11" s="1"/>
    </row>
    <row r="12" spans="1:14" ht="15" customHeight="1">
      <c r="A12" s="142" t="s">
        <v>19</v>
      </c>
      <c r="B12" s="143"/>
      <c r="C12" s="143"/>
      <c r="D12" s="143"/>
      <c r="E12" s="143"/>
      <c r="F12" s="143"/>
      <c r="G12" s="143"/>
      <c r="H12" s="142"/>
      <c r="I12" s="1"/>
      <c r="J12" s="1"/>
      <c r="K12" s="1"/>
      <c r="L12" s="1"/>
      <c r="M12" s="1"/>
      <c r="N12" s="1"/>
    </row>
    <row r="13" spans="1:14" ht="15" customHeight="1">
      <c r="A13" s="23" t="s">
        <v>20</v>
      </c>
      <c r="B13" s="31" t="s">
        <v>21</v>
      </c>
      <c r="C13" s="31" t="s">
        <v>22</v>
      </c>
      <c r="D13" s="31" t="s">
        <v>23</v>
      </c>
      <c r="E13" s="31" t="s">
        <v>24</v>
      </c>
      <c r="F13" s="31" t="s">
        <v>25</v>
      </c>
      <c r="G13" s="31" t="s">
        <v>26</v>
      </c>
      <c r="H13" s="23" t="s">
        <v>27</v>
      </c>
      <c r="I13" s="1"/>
      <c r="J13" s="1"/>
      <c r="K13" s="1"/>
      <c r="L13" s="1"/>
      <c r="M13" s="1"/>
      <c r="N13" s="1"/>
    </row>
    <row r="14" spans="1:14" ht="15" customHeight="1">
      <c r="A14" s="8" t="s">
        <v>28</v>
      </c>
      <c r="B14" s="45">
        <f>'Composição R_km'!B5</f>
        <v>106199.28674942718</v>
      </c>
      <c r="C14" s="45">
        <f>'Composição R_km'!D5</f>
        <v>1274391.440993126</v>
      </c>
      <c r="D14" s="61">
        <f>'Composição R_km'!F5</f>
        <v>2.7642915875932235</v>
      </c>
      <c r="E14" s="62">
        <f t="shared" ref="E14:E21" si="0">B14/$B$22</f>
        <v>0.22736520702707499</v>
      </c>
      <c r="F14" s="47" t="s">
        <v>29</v>
      </c>
      <c r="G14" s="47" t="s">
        <v>30</v>
      </c>
      <c r="H14" s="8"/>
      <c r="I14" s="1"/>
      <c r="J14" s="1"/>
      <c r="K14" s="1"/>
      <c r="L14" s="1"/>
      <c r="M14" s="1"/>
      <c r="N14" s="1"/>
    </row>
    <row r="15" spans="1:14" ht="15" customHeight="1">
      <c r="A15" s="8" t="s">
        <v>31</v>
      </c>
      <c r="B15" s="45">
        <f>'Composição R_km'!B6</f>
        <v>114878.61000429999</v>
      </c>
      <c r="C15" s="45">
        <f>'Composição R_km'!D6</f>
        <v>1378543.3200515998</v>
      </c>
      <c r="D15" s="61">
        <f>'Composição R_km'!F6</f>
        <v>2.9902081732295822</v>
      </c>
      <c r="E15" s="62">
        <f t="shared" si="0"/>
        <v>0.24594702795168405</v>
      </c>
      <c r="F15" s="47" t="s">
        <v>32</v>
      </c>
      <c r="G15" s="47" t="s">
        <v>30</v>
      </c>
      <c r="H15" s="8"/>
      <c r="I15" s="1"/>
      <c r="J15" s="1"/>
      <c r="K15" s="1"/>
      <c r="L15" s="1"/>
      <c r="M15" s="1"/>
      <c r="N15" s="1"/>
    </row>
    <row r="16" spans="1:14" ht="15" customHeight="1">
      <c r="A16" s="8" t="s">
        <v>33</v>
      </c>
      <c r="B16" s="45">
        <f>'Composição R_km'!B7</f>
        <v>11850.7196</v>
      </c>
      <c r="C16" s="45">
        <f>'Composição R_km'!D7</f>
        <v>142208.63520000002</v>
      </c>
      <c r="D16" s="61">
        <f>'Composição R_km'!F7</f>
        <v>0.30846576751969412</v>
      </c>
      <c r="E16" s="62">
        <f t="shared" si="0"/>
        <v>2.5371557547568452E-2</v>
      </c>
      <c r="F16" s="47" t="s">
        <v>32</v>
      </c>
      <c r="G16" s="47" t="s">
        <v>30</v>
      </c>
      <c r="H16" s="8"/>
      <c r="I16" s="1"/>
      <c r="J16" s="1"/>
      <c r="K16" s="1"/>
      <c r="L16" s="1"/>
      <c r="M16" s="1"/>
      <c r="N16" s="1"/>
    </row>
    <row r="17" spans="1:14" ht="15" customHeight="1">
      <c r="A17" s="8" t="s">
        <v>34</v>
      </c>
      <c r="B17" s="45">
        <f>'Composição R_km'!B8</f>
        <v>98688.234183333319</v>
      </c>
      <c r="C17" s="45">
        <f>'Composição R_km'!D8</f>
        <v>1184258.8101999997</v>
      </c>
      <c r="D17" s="61">
        <f>'Composição R_km'!F8</f>
        <v>2.5687842536182548</v>
      </c>
      <c r="E17" s="62">
        <f t="shared" si="0"/>
        <v>0.21128457151668267</v>
      </c>
      <c r="F17" s="47" t="s">
        <v>32</v>
      </c>
      <c r="G17" s="47" t="s">
        <v>30</v>
      </c>
      <c r="H17" s="8"/>
      <c r="I17" s="1"/>
      <c r="J17" s="1"/>
      <c r="K17" s="1"/>
      <c r="L17" s="1"/>
      <c r="M17" s="1"/>
      <c r="N17" s="1"/>
    </row>
    <row r="18" spans="1:14" ht="15" customHeight="1">
      <c r="A18" s="8" t="s">
        <v>35</v>
      </c>
      <c r="B18" s="45">
        <f>'Composição R_km'!B9</f>
        <v>4913.1415999999999</v>
      </c>
      <c r="C18" s="45">
        <f>'Composição R_km'!D9</f>
        <v>58957.699200000003</v>
      </c>
      <c r="D18" s="61">
        <f>'Composição R_km'!F9</f>
        <v>0.12788556693020886</v>
      </c>
      <c r="E18" s="62">
        <f t="shared" si="0"/>
        <v>1.0518690767415722E-2</v>
      </c>
      <c r="F18" s="47" t="s">
        <v>32</v>
      </c>
      <c r="G18" s="47" t="s">
        <v>30</v>
      </c>
      <c r="H18" s="8"/>
      <c r="I18" s="1"/>
      <c r="J18" s="1"/>
      <c r="K18" s="1"/>
      <c r="L18" s="1"/>
      <c r="M18" s="1"/>
      <c r="N18" s="1"/>
    </row>
    <row r="19" spans="1:14" ht="15" customHeight="1">
      <c r="A19" s="8" t="s">
        <v>36</v>
      </c>
      <c r="B19" s="45">
        <f>'Composição R_km'!B10</f>
        <v>63116.971473282494</v>
      </c>
      <c r="C19" s="45">
        <f>'Composição R_km'!D10</f>
        <v>757403.65767938993</v>
      </c>
      <c r="D19" s="61">
        <f>'Composição R_km'!F10</f>
        <v>1.6428896899243757</v>
      </c>
      <c r="E19" s="62">
        <f t="shared" si="0"/>
        <v>0.13512899874558024</v>
      </c>
      <c r="F19" s="47" t="s">
        <v>32</v>
      </c>
      <c r="G19" s="47" t="s">
        <v>30</v>
      </c>
      <c r="H19" s="8"/>
      <c r="I19" s="1"/>
      <c r="J19" s="1"/>
      <c r="K19" s="1"/>
      <c r="L19" s="1"/>
      <c r="M19" s="1"/>
      <c r="N19" s="1"/>
    </row>
    <row r="20" spans="1:14" ht="15" customHeight="1">
      <c r="A20" s="8" t="s">
        <v>37</v>
      </c>
      <c r="B20" s="45">
        <f>'Composição R_km'!B11</f>
        <v>32883.121366666666</v>
      </c>
      <c r="C20" s="45">
        <f>'Composição R_km'!D11</f>
        <v>394597.45640000002</v>
      </c>
      <c r="D20" s="61">
        <f>'Composição R_km'!F11</f>
        <v>0.85592416436990759</v>
      </c>
      <c r="E20" s="62">
        <f t="shared" si="0"/>
        <v>7.040045113362238E-2</v>
      </c>
      <c r="F20" s="47" t="s">
        <v>32</v>
      </c>
      <c r="G20" s="47" t="s">
        <v>30</v>
      </c>
      <c r="H20" s="8"/>
      <c r="I20" s="1"/>
      <c r="J20" s="1"/>
      <c r="K20" s="1"/>
      <c r="L20" s="1"/>
      <c r="M20" s="1"/>
      <c r="N20" s="1"/>
    </row>
    <row r="21" spans="1:14" ht="15" customHeight="1">
      <c r="A21" s="8" t="s">
        <v>38</v>
      </c>
      <c r="B21" s="45">
        <f>'Composição R_km'!B13</f>
        <v>34556.714001784007</v>
      </c>
      <c r="C21" s="45">
        <f>'Composição R_km'!D13</f>
        <v>414680.56802140805</v>
      </c>
      <c r="D21" s="61">
        <f>'Composição R_km'!F13</f>
        <v>0.89948658539848192</v>
      </c>
      <c r="E21" s="62">
        <f t="shared" si="0"/>
        <v>7.3983495310371475E-2</v>
      </c>
      <c r="F21" s="47" t="s">
        <v>32</v>
      </c>
      <c r="G21" s="47" t="s">
        <v>30</v>
      </c>
      <c r="H21" s="8"/>
      <c r="I21" s="1"/>
      <c r="J21" s="1"/>
      <c r="K21" s="1"/>
      <c r="L21" s="1"/>
      <c r="M21" s="1"/>
      <c r="N21" s="1"/>
    </row>
    <row r="22" spans="1:14" ht="15" customHeight="1">
      <c r="A22" s="28" t="s">
        <v>39</v>
      </c>
      <c r="B22" s="59">
        <f>'Composição R_km'!B15</f>
        <v>467086.79897879367</v>
      </c>
      <c r="C22" s="59">
        <f>'Composição R_km'!D15</f>
        <v>5605041.587745524</v>
      </c>
      <c r="D22" s="63">
        <f>'Composição R_km'!F15</f>
        <v>12.157935788583728</v>
      </c>
      <c r="E22" s="64">
        <v>1</v>
      </c>
      <c r="F22" s="59" t="s">
        <v>40</v>
      </c>
      <c r="G22" s="59" t="s">
        <v>30</v>
      </c>
      <c r="H22" s="28" t="s">
        <v>41</v>
      </c>
      <c r="I22" s="1"/>
      <c r="J22" s="1"/>
      <c r="K22" s="1"/>
      <c r="L22" s="1"/>
      <c r="M22" s="1"/>
      <c r="N22" s="1"/>
    </row>
    <row r="23" spans="1:14" ht="27" customHeight="1">
      <c r="A23" s="26" t="s">
        <v>42</v>
      </c>
      <c r="B23" s="49">
        <f>'Composição R_km'!C15</f>
        <v>467683.12712587655</v>
      </c>
      <c r="C23" s="49">
        <f>'Composição R_km'!E15</f>
        <v>5612197.5255105188</v>
      </c>
      <c r="D23" s="65">
        <f>'Composição R_km'!F16</f>
        <v>12.173457784360552</v>
      </c>
      <c r="E23" s="52"/>
      <c r="F23" s="54" t="s">
        <v>40</v>
      </c>
      <c r="G23" s="54" t="s">
        <v>30</v>
      </c>
      <c r="H23" s="26" t="s">
        <v>43</v>
      </c>
      <c r="I23" s="1"/>
      <c r="J23" s="1"/>
      <c r="K23" s="1"/>
      <c r="L23" s="1"/>
      <c r="M23" s="1"/>
      <c r="N23" s="1"/>
    </row>
    <row r="24" spans="1:14" ht="32.25" customHeight="1">
      <c r="A24" s="26" t="s">
        <v>44</v>
      </c>
      <c r="B24" s="54">
        <f>'Composição R_km'!B22</f>
        <v>28053831.6897876</v>
      </c>
      <c r="C24" s="60"/>
      <c r="D24" s="66">
        <f>'Composição R_km'!B23</f>
        <v>12.170353385205189</v>
      </c>
      <c r="E24" s="67"/>
      <c r="F24" s="54"/>
      <c r="G24" s="54" t="s">
        <v>30</v>
      </c>
      <c r="H24" s="26" t="s">
        <v>45</v>
      </c>
      <c r="I24" s="1"/>
      <c r="J24" s="1"/>
      <c r="K24" s="1"/>
      <c r="L24" s="1"/>
      <c r="M24" s="1"/>
      <c r="N24" s="1"/>
    </row>
    <row r="25" spans="1:14" ht="15" customHeight="1">
      <c r="A25" s="150"/>
      <c r="B25" s="151"/>
      <c r="C25" s="151"/>
      <c r="D25" s="151"/>
      <c r="E25" s="151"/>
      <c r="F25" s="151"/>
      <c r="G25" s="151"/>
      <c r="H25" s="150"/>
      <c r="I25" s="1"/>
      <c r="J25" s="1"/>
      <c r="K25" s="1"/>
      <c r="L25" s="1"/>
      <c r="M25" s="1"/>
      <c r="N25" s="1"/>
    </row>
    <row r="26" spans="1:14" ht="20.100000000000001" customHeight="1">
      <c r="A26" s="140"/>
      <c r="B26" s="141"/>
      <c r="C26" s="141"/>
      <c r="D26" s="141"/>
      <c r="E26" s="141"/>
      <c r="F26" s="141"/>
      <c r="G26" s="141"/>
      <c r="H26" s="140"/>
      <c r="I26" s="1"/>
      <c r="J26" s="1"/>
      <c r="K26" s="1"/>
      <c r="L26" s="1"/>
      <c r="M26" s="1"/>
      <c r="N26" s="1"/>
    </row>
    <row r="27" spans="1:14" ht="24" customHeight="1">
      <c r="A27" s="142" t="s">
        <v>46</v>
      </c>
      <c r="B27" s="143"/>
      <c r="C27" s="143"/>
      <c r="D27" s="143"/>
      <c r="E27" s="143"/>
      <c r="F27" s="143"/>
      <c r="G27" s="143"/>
      <c r="H27" s="142"/>
      <c r="I27" s="1"/>
      <c r="J27" s="1"/>
      <c r="K27" s="1"/>
      <c r="L27" s="1"/>
      <c r="M27" s="1"/>
      <c r="N27" s="1"/>
    </row>
    <row r="28" spans="1:14" ht="24" customHeight="1">
      <c r="A28" s="140" t="s">
        <v>47</v>
      </c>
      <c r="B28" s="141" t="s">
        <v>48</v>
      </c>
      <c r="C28" s="141" t="s">
        <v>49</v>
      </c>
      <c r="D28" s="141" t="s">
        <v>27</v>
      </c>
      <c r="E28" s="141"/>
      <c r="F28" s="141"/>
      <c r="G28" s="141"/>
      <c r="H28" s="140"/>
      <c r="I28" s="1"/>
      <c r="J28" s="1"/>
      <c r="K28" s="1"/>
      <c r="L28" s="1"/>
      <c r="M28" s="1"/>
      <c r="N28" s="1"/>
    </row>
    <row r="29" spans="1:14" ht="24" customHeight="1">
      <c r="A29" s="140" t="s">
        <v>50</v>
      </c>
      <c r="B29" s="144">
        <v>10.59</v>
      </c>
      <c r="C29" s="141" t="s">
        <v>51</v>
      </c>
      <c r="D29" s="141" t="s">
        <v>52</v>
      </c>
      <c r="E29" s="141"/>
      <c r="F29" s="141"/>
      <c r="G29" s="141"/>
      <c r="H29" s="140"/>
      <c r="I29" s="1"/>
      <c r="J29" s="1"/>
      <c r="K29" s="1"/>
      <c r="L29" s="1"/>
      <c r="M29" s="1"/>
      <c r="N29" s="1"/>
    </row>
    <row r="30" spans="1:14" ht="24" customHeight="1">
      <c r="A30" s="8" t="s">
        <v>53</v>
      </c>
      <c r="B30" s="61">
        <f>D22</f>
        <v>12.157935788583728</v>
      </c>
      <c r="C30" s="47" t="s">
        <v>51</v>
      </c>
      <c r="D30" s="30" t="s">
        <v>54</v>
      </c>
      <c r="E30" s="30"/>
      <c r="F30" s="30"/>
      <c r="G30" s="30"/>
      <c r="H30" s="8"/>
      <c r="I30" s="1"/>
      <c r="J30" s="1"/>
      <c r="K30" s="1"/>
      <c r="L30" s="1"/>
      <c r="M30" s="1"/>
      <c r="N30" s="1"/>
    </row>
    <row r="31" spans="1:14" ht="24" customHeight="1">
      <c r="A31" s="8" t="s">
        <v>55</v>
      </c>
      <c r="B31" s="62">
        <f>B30/B29-1</f>
        <v>0.14805814811933216</v>
      </c>
      <c r="C31" s="47" t="s">
        <v>56</v>
      </c>
      <c r="D31" s="30" t="s">
        <v>57</v>
      </c>
      <c r="E31" s="30"/>
      <c r="F31" s="30"/>
      <c r="G31" s="30"/>
      <c r="H31" s="8"/>
      <c r="I31" s="1"/>
      <c r="J31" s="1"/>
      <c r="K31" s="1"/>
      <c r="L31" s="1"/>
      <c r="M31" s="1"/>
      <c r="N31" s="1"/>
    </row>
    <row r="32" spans="1:14" ht="24" customHeight="1">
      <c r="A32" s="8" t="s">
        <v>58</v>
      </c>
      <c r="B32" s="30" t="s">
        <v>59</v>
      </c>
      <c r="C32" s="30"/>
      <c r="D32" s="30" t="s">
        <v>60</v>
      </c>
      <c r="E32" s="30"/>
      <c r="F32" s="30"/>
      <c r="G32" s="30"/>
      <c r="H32" s="8"/>
      <c r="I32" s="1"/>
      <c r="J32" s="1"/>
      <c r="K32" s="1"/>
      <c r="L32" s="1"/>
      <c r="M32" s="1"/>
      <c r="N32" s="1"/>
    </row>
    <row r="33" spans="1:14" ht="15" customHeight="1">
      <c r="A33" s="8"/>
      <c r="B33" s="30"/>
      <c r="C33" s="30"/>
      <c r="D33" s="30"/>
      <c r="E33" s="30"/>
      <c r="F33" s="30"/>
      <c r="G33" s="30"/>
      <c r="H33" s="8"/>
      <c r="I33" s="1"/>
      <c r="J33" s="1"/>
      <c r="K33" s="1"/>
      <c r="L33" s="1"/>
      <c r="M33" s="1"/>
      <c r="N33" s="1"/>
    </row>
    <row r="34" spans="1:14" ht="15" customHeight="1">
      <c r="A34" s="8"/>
      <c r="B34" s="30"/>
      <c r="C34" s="30"/>
      <c r="D34" s="30"/>
      <c r="E34" s="30"/>
      <c r="F34" s="30"/>
      <c r="G34" s="30"/>
      <c r="H34" s="8"/>
      <c r="I34" s="1"/>
      <c r="J34" s="1"/>
      <c r="K34" s="1"/>
      <c r="L34" s="1"/>
      <c r="M34" s="1"/>
      <c r="N34" s="1"/>
    </row>
    <row r="35" spans="1:14" ht="15" customHeight="1">
      <c r="A35" s="8"/>
      <c r="B35" s="30"/>
      <c r="C35" s="30"/>
      <c r="D35" s="30"/>
      <c r="E35" s="30"/>
      <c r="F35" s="30"/>
      <c r="G35" s="30"/>
      <c r="H35" s="8"/>
      <c r="I35" s="1"/>
      <c r="J35" s="1"/>
      <c r="K35" s="1"/>
      <c r="L35" s="1"/>
      <c r="M35" s="1"/>
      <c r="N35" s="1"/>
    </row>
    <row r="36" spans="1:14" ht="15" customHeight="1">
      <c r="A36" s="8"/>
      <c r="B36" s="30"/>
      <c r="C36" s="30"/>
      <c r="D36" s="30"/>
      <c r="E36" s="30"/>
      <c r="F36" s="30"/>
      <c r="G36" s="30"/>
      <c r="H36" s="8"/>
      <c r="I36" s="1"/>
      <c r="J36" s="1"/>
      <c r="K36" s="1"/>
      <c r="L36" s="1"/>
      <c r="M36" s="1"/>
      <c r="N36" s="1"/>
    </row>
    <row r="37" spans="1:14" ht="15" customHeight="1">
      <c r="A37" s="8"/>
      <c r="B37" s="30"/>
      <c r="C37" s="30"/>
      <c r="D37" s="30"/>
      <c r="E37" s="30"/>
      <c r="F37" s="30"/>
      <c r="G37" s="30"/>
      <c r="H37" s="8"/>
      <c r="I37" s="1"/>
      <c r="J37" s="1"/>
      <c r="K37" s="1"/>
      <c r="L37" s="1"/>
      <c r="M37" s="1"/>
      <c r="N37" s="1"/>
    </row>
    <row r="38" spans="1:14" ht="15" customHeight="1">
      <c r="A38" s="8"/>
      <c r="B38" s="30"/>
      <c r="C38" s="30"/>
      <c r="D38" s="30"/>
      <c r="E38" s="30"/>
      <c r="F38" s="30"/>
      <c r="G38" s="30"/>
      <c r="H38" s="8"/>
      <c r="I38" s="1"/>
      <c r="J38" s="1"/>
      <c r="K38" s="1"/>
      <c r="L38" s="1"/>
      <c r="M38" s="1"/>
      <c r="N38" s="1"/>
    </row>
    <row r="39" spans="1:14" ht="15" customHeight="1">
      <c r="A39" s="8"/>
      <c r="B39" s="30"/>
      <c r="C39" s="30"/>
      <c r="D39" s="30"/>
      <c r="E39" s="30"/>
      <c r="F39" s="30"/>
      <c r="G39" s="30"/>
      <c r="H39" s="8"/>
      <c r="I39" s="1"/>
      <c r="J39" s="1"/>
      <c r="K39" s="1"/>
      <c r="L39" s="1"/>
      <c r="M39" s="1"/>
      <c r="N39" s="1"/>
    </row>
    <row r="40" spans="1:14" ht="15" customHeight="1">
      <c r="A40" s="8"/>
      <c r="B40" s="30"/>
      <c r="C40" s="30"/>
      <c r="D40" s="30"/>
      <c r="E40" s="30"/>
      <c r="F40" s="30"/>
      <c r="G40" s="30"/>
      <c r="H40" s="8"/>
      <c r="I40" s="1"/>
      <c r="J40" s="1"/>
      <c r="K40" s="1"/>
      <c r="L40" s="1"/>
      <c r="M40" s="1"/>
      <c r="N40" s="1"/>
    </row>
    <row r="41" spans="1:14" ht="15" customHeight="1">
      <c r="A41" s="1"/>
      <c r="B41" s="29"/>
      <c r="C41" s="29"/>
      <c r="D41" s="29"/>
      <c r="E41" s="29"/>
      <c r="F41" s="29"/>
      <c r="G41" s="29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29"/>
      <c r="C42" s="29"/>
      <c r="D42" s="29"/>
      <c r="E42" s="29"/>
      <c r="F42" s="29"/>
      <c r="G42" s="29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29"/>
      <c r="C43" s="29"/>
      <c r="D43" s="29"/>
      <c r="E43" s="29"/>
      <c r="F43" s="29"/>
      <c r="G43" s="29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29"/>
      <c r="C44" s="29"/>
      <c r="D44" s="29"/>
      <c r="E44" s="29"/>
      <c r="F44" s="29"/>
      <c r="G44" s="29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29"/>
      <c r="C45" s="29"/>
      <c r="D45" s="29"/>
      <c r="E45" s="29"/>
      <c r="F45" s="29"/>
      <c r="G45" s="29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29"/>
      <c r="C46" s="29"/>
      <c r="D46" s="29"/>
      <c r="E46" s="29"/>
      <c r="F46" s="29"/>
      <c r="G46" s="29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29"/>
      <c r="C47" s="29"/>
      <c r="D47" s="29"/>
      <c r="E47" s="29"/>
      <c r="F47" s="29"/>
      <c r="G47" s="29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29"/>
      <c r="C48" s="29"/>
      <c r="D48" s="29"/>
      <c r="E48" s="29"/>
      <c r="F48" s="29"/>
      <c r="G48" s="29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29"/>
      <c r="C49" s="29"/>
      <c r="D49" s="29"/>
      <c r="E49" s="29"/>
      <c r="F49" s="29"/>
      <c r="G49" s="29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29"/>
      <c r="C50" s="29"/>
      <c r="D50" s="29"/>
      <c r="E50" s="29"/>
      <c r="F50" s="29"/>
      <c r="G50" s="29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29"/>
      <c r="C51" s="29"/>
      <c r="D51" s="29"/>
      <c r="E51" s="29"/>
      <c r="F51" s="29"/>
      <c r="G51" s="29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29"/>
      <c r="C52" s="29"/>
      <c r="D52" s="29"/>
      <c r="E52" s="29"/>
      <c r="F52" s="29"/>
      <c r="G52" s="29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29"/>
      <c r="C53" s="29"/>
      <c r="D53" s="29"/>
      <c r="E53" s="29"/>
      <c r="F53" s="29"/>
      <c r="G53" s="29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29"/>
      <c r="C54" s="29"/>
      <c r="D54" s="29"/>
      <c r="E54" s="29"/>
      <c r="F54" s="29"/>
      <c r="G54" s="29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29"/>
      <c r="C55" s="29"/>
      <c r="D55" s="29"/>
      <c r="E55" s="29"/>
      <c r="F55" s="29"/>
      <c r="G55" s="29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29"/>
      <c r="C56" s="29"/>
      <c r="D56" s="29"/>
      <c r="E56" s="29"/>
      <c r="F56" s="29"/>
      <c r="G56" s="29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29"/>
      <c r="C57" s="29"/>
      <c r="D57" s="29"/>
      <c r="E57" s="29"/>
      <c r="F57" s="29"/>
      <c r="G57" s="29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29"/>
      <c r="C58" s="29"/>
      <c r="D58" s="29"/>
      <c r="E58" s="29"/>
      <c r="F58" s="29"/>
      <c r="G58" s="29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29"/>
      <c r="C59" s="29"/>
      <c r="D59" s="29"/>
      <c r="E59" s="29"/>
      <c r="F59" s="29"/>
      <c r="G59" s="29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29"/>
      <c r="C60" s="29"/>
      <c r="D60" s="29"/>
      <c r="E60" s="29"/>
      <c r="F60" s="29"/>
      <c r="G60" s="29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29"/>
      <c r="C61" s="29"/>
      <c r="D61" s="29"/>
      <c r="E61" s="29"/>
      <c r="F61" s="29"/>
      <c r="G61" s="29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29"/>
      <c r="C62" s="29"/>
      <c r="D62" s="29"/>
      <c r="E62" s="29"/>
      <c r="F62" s="29"/>
      <c r="G62" s="29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29"/>
      <c r="C63" s="29"/>
      <c r="D63" s="29"/>
      <c r="E63" s="29"/>
      <c r="F63" s="29"/>
      <c r="G63" s="29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29"/>
      <c r="C64" s="29"/>
      <c r="D64" s="29"/>
      <c r="E64" s="29"/>
      <c r="F64" s="29"/>
      <c r="G64" s="29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29"/>
      <c r="C65" s="29"/>
      <c r="D65" s="29"/>
      <c r="E65" s="29"/>
      <c r="F65" s="29"/>
      <c r="G65" s="29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29"/>
      <c r="C66" s="29"/>
      <c r="D66" s="29"/>
      <c r="E66" s="29"/>
      <c r="F66" s="29"/>
      <c r="G66" s="29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29"/>
      <c r="C67" s="29"/>
      <c r="D67" s="29"/>
      <c r="E67" s="29"/>
      <c r="F67" s="29"/>
      <c r="G67" s="29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29"/>
      <c r="C68" s="29"/>
      <c r="D68" s="29"/>
      <c r="E68" s="29"/>
      <c r="F68" s="29"/>
      <c r="G68" s="29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29"/>
      <c r="C69" s="29"/>
      <c r="D69" s="29"/>
      <c r="E69" s="29"/>
      <c r="F69" s="29"/>
      <c r="G69" s="29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29"/>
      <c r="C70" s="29"/>
      <c r="D70" s="29"/>
      <c r="E70" s="29"/>
      <c r="F70" s="29"/>
      <c r="G70" s="29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29"/>
      <c r="C71" s="29"/>
      <c r="D71" s="29"/>
      <c r="E71" s="29"/>
      <c r="F71" s="29"/>
      <c r="G71" s="29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29"/>
      <c r="C72" s="29"/>
      <c r="D72" s="29"/>
      <c r="E72" s="29"/>
      <c r="F72" s="29"/>
      <c r="G72" s="29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29"/>
      <c r="C73" s="29"/>
      <c r="D73" s="29"/>
      <c r="E73" s="29"/>
      <c r="F73" s="29"/>
      <c r="G73" s="29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29"/>
      <c r="C74" s="29"/>
      <c r="D74" s="29"/>
      <c r="E74" s="29"/>
      <c r="F74" s="29"/>
      <c r="G74" s="29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29"/>
      <c r="C75" s="29"/>
      <c r="D75" s="29"/>
      <c r="E75" s="29"/>
      <c r="F75" s="29"/>
      <c r="G75" s="29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29"/>
      <c r="C76" s="29"/>
      <c r="D76" s="29"/>
      <c r="E76" s="29"/>
      <c r="F76" s="29"/>
      <c r="G76" s="29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29"/>
      <c r="C77" s="29"/>
      <c r="D77" s="29"/>
      <c r="E77" s="29"/>
      <c r="F77" s="29"/>
      <c r="G77" s="29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29"/>
      <c r="C78" s="29"/>
      <c r="D78" s="29"/>
      <c r="E78" s="29"/>
      <c r="F78" s="29"/>
      <c r="G78" s="29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29"/>
      <c r="C79" s="29"/>
      <c r="D79" s="29"/>
      <c r="E79" s="29"/>
      <c r="F79" s="29"/>
      <c r="G79" s="29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29"/>
      <c r="C80" s="29"/>
      <c r="D80" s="29"/>
      <c r="E80" s="29"/>
      <c r="F80" s="29"/>
      <c r="G80" s="29"/>
      <c r="H80" s="1"/>
      <c r="I80" s="1"/>
      <c r="J80" s="1"/>
      <c r="K80" s="1"/>
      <c r="L80" s="1"/>
      <c r="M80" s="1"/>
      <c r="N80" s="1"/>
    </row>
    <row r="81" spans="1:1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</sheetData>
  <mergeCells count="6">
    <mergeCell ref="A26:H29"/>
    <mergeCell ref="A1:H1"/>
    <mergeCell ref="A2:H2"/>
    <mergeCell ref="A4:H4"/>
    <mergeCell ref="A12:H12"/>
    <mergeCell ref="A25:H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0"/>
  <sheetViews>
    <sheetView topLeftCell="A82" workbookViewId="0">
      <selection sqref="A1:F1"/>
    </sheetView>
  </sheetViews>
  <sheetFormatPr defaultRowHeight="14.25"/>
  <cols>
    <col min="1" max="1" width="9" style="75" customWidth="1"/>
    <col min="2" max="2" width="46" style="75" customWidth="1"/>
    <col min="3" max="4" width="18" customWidth="1"/>
    <col min="5" max="5" width="30" style="75" customWidth="1"/>
    <col min="6" max="6" width="48" style="75" customWidth="1"/>
  </cols>
  <sheetData>
    <row r="1" spans="1:14" ht="15" customHeight="1">
      <c r="A1" s="145" t="s">
        <v>61</v>
      </c>
      <c r="B1" s="146"/>
      <c r="C1" s="146"/>
      <c r="D1" s="146"/>
      <c r="E1" s="146"/>
      <c r="F1" s="146"/>
      <c r="G1" s="29"/>
      <c r="H1" s="1"/>
      <c r="I1" s="1"/>
      <c r="J1" s="1"/>
      <c r="K1" s="1"/>
      <c r="L1" s="1"/>
      <c r="M1" s="1"/>
      <c r="N1" s="1"/>
    </row>
    <row r="2" spans="1:14" ht="15" customHeight="1">
      <c r="A2" s="148" t="s">
        <v>62</v>
      </c>
      <c r="B2" s="149"/>
      <c r="C2" s="149"/>
      <c r="D2" s="149"/>
      <c r="E2" s="149"/>
      <c r="F2" s="149"/>
      <c r="G2" s="29"/>
      <c r="H2" s="1"/>
      <c r="I2" s="1"/>
      <c r="J2" s="1"/>
      <c r="K2" s="1"/>
      <c r="L2" s="1"/>
      <c r="M2" s="1"/>
      <c r="N2" s="1"/>
    </row>
    <row r="3" spans="1:14" ht="15" customHeight="1">
      <c r="A3" s="68"/>
      <c r="B3" s="47"/>
      <c r="C3" s="30"/>
      <c r="D3" s="30"/>
      <c r="E3" s="47"/>
      <c r="F3" s="47"/>
      <c r="G3" s="29"/>
      <c r="H3" s="1"/>
      <c r="I3" s="1"/>
      <c r="J3" s="1"/>
      <c r="K3" s="1"/>
      <c r="L3" s="1"/>
      <c r="M3" s="1"/>
      <c r="N3" s="1"/>
    </row>
    <row r="4" spans="1:14" ht="15" customHeight="1">
      <c r="A4" s="152" t="s">
        <v>63</v>
      </c>
      <c r="B4" s="153"/>
      <c r="C4" s="153"/>
      <c r="D4" s="153"/>
      <c r="E4" s="153"/>
      <c r="F4" s="153"/>
      <c r="G4" s="29"/>
      <c r="H4" s="1"/>
      <c r="I4" s="1"/>
      <c r="J4" s="1"/>
      <c r="K4" s="1"/>
      <c r="L4" s="1"/>
      <c r="M4" s="1"/>
      <c r="N4" s="1"/>
    </row>
    <row r="5" spans="1:14" ht="24" customHeight="1">
      <c r="A5" s="68" t="s">
        <v>64</v>
      </c>
      <c r="B5" s="47" t="s">
        <v>65</v>
      </c>
      <c r="C5" s="30"/>
      <c r="D5" s="30"/>
      <c r="E5" s="47"/>
      <c r="F5" s="47"/>
      <c r="G5" s="29"/>
      <c r="H5" s="1"/>
      <c r="I5" s="1"/>
      <c r="J5" s="1"/>
      <c r="K5" s="1"/>
      <c r="L5" s="1"/>
      <c r="M5" s="1"/>
      <c r="N5" s="1"/>
    </row>
    <row r="6" spans="1:14" ht="15" customHeight="1">
      <c r="A6" s="68" t="s">
        <v>66</v>
      </c>
      <c r="B6" s="50" t="s">
        <v>67</v>
      </c>
      <c r="C6" s="30"/>
      <c r="D6" s="30"/>
      <c r="E6" s="47"/>
      <c r="F6" s="47"/>
      <c r="G6" s="29"/>
      <c r="H6" s="1"/>
      <c r="I6" s="1"/>
      <c r="J6" s="1"/>
      <c r="K6" s="1"/>
      <c r="L6" s="1"/>
      <c r="M6" s="1"/>
      <c r="N6" s="1"/>
    </row>
    <row r="7" spans="1:14" ht="36" customHeight="1">
      <c r="A7" s="68" t="s">
        <v>68</v>
      </c>
      <c r="B7" s="50">
        <f>CCT!B7</f>
        <v>2417.08</v>
      </c>
      <c r="C7" s="30"/>
      <c r="D7" s="30"/>
      <c r="E7" s="47"/>
      <c r="F7" s="47"/>
      <c r="G7" s="29"/>
      <c r="H7" s="1"/>
      <c r="I7" s="1"/>
      <c r="J7" s="1"/>
      <c r="K7" s="1"/>
      <c r="L7" s="1"/>
      <c r="M7" s="1"/>
      <c r="N7" s="1"/>
    </row>
    <row r="8" spans="1:14" ht="36" customHeight="1">
      <c r="A8" s="68" t="s">
        <v>69</v>
      </c>
      <c r="B8" s="50" t="s">
        <v>70</v>
      </c>
      <c r="C8" s="30"/>
      <c r="D8" s="30"/>
      <c r="E8" s="47"/>
      <c r="F8" s="47"/>
      <c r="G8" s="29"/>
      <c r="H8" s="1"/>
      <c r="I8" s="1"/>
      <c r="J8" s="1"/>
      <c r="K8" s="1"/>
      <c r="L8" s="1"/>
      <c r="M8" s="1"/>
      <c r="N8" s="1"/>
    </row>
    <row r="9" spans="1:14" ht="24" customHeight="1">
      <c r="A9" s="68" t="s">
        <v>71</v>
      </c>
      <c r="B9" s="50" t="s">
        <v>72</v>
      </c>
      <c r="C9" s="30"/>
      <c r="D9" s="30"/>
      <c r="E9" s="47"/>
      <c r="F9" s="47"/>
      <c r="G9" s="29"/>
      <c r="H9" s="1"/>
      <c r="I9" s="1"/>
      <c r="J9" s="1"/>
      <c r="K9" s="1"/>
      <c r="L9" s="1"/>
      <c r="M9" s="1"/>
      <c r="N9" s="1"/>
    </row>
    <row r="10" spans="1:14" ht="48" customHeight="1">
      <c r="A10" s="68" t="s">
        <v>73</v>
      </c>
      <c r="B10" s="51">
        <f>'Informações Específicas'!B7</f>
        <v>15</v>
      </c>
      <c r="C10" s="30"/>
      <c r="D10" s="30"/>
      <c r="E10" s="47"/>
      <c r="F10" s="47"/>
      <c r="G10" s="29"/>
      <c r="H10" s="1"/>
      <c r="I10" s="1"/>
      <c r="J10" s="1"/>
      <c r="K10" s="1"/>
      <c r="L10" s="1"/>
      <c r="M10" s="1"/>
      <c r="N10" s="1"/>
    </row>
    <row r="11" spans="1:14" ht="15" customHeight="1">
      <c r="A11" s="68"/>
      <c r="B11" s="47"/>
      <c r="C11" s="30"/>
      <c r="D11" s="30"/>
      <c r="E11" s="47"/>
      <c r="F11" s="47"/>
      <c r="G11" s="29"/>
      <c r="H11" s="1"/>
      <c r="I11" s="1"/>
      <c r="J11" s="1"/>
      <c r="K11" s="1"/>
      <c r="L11" s="1"/>
      <c r="M11" s="1"/>
      <c r="N11" s="1"/>
    </row>
    <row r="12" spans="1:14" ht="15" customHeight="1">
      <c r="A12" s="152" t="s">
        <v>74</v>
      </c>
      <c r="B12" s="153"/>
      <c r="C12" s="153"/>
      <c r="D12" s="153"/>
      <c r="E12" s="153"/>
      <c r="F12" s="153"/>
      <c r="G12" s="29"/>
      <c r="H12" s="1"/>
      <c r="I12" s="1"/>
      <c r="J12" s="1"/>
      <c r="K12" s="1"/>
      <c r="L12" s="1"/>
      <c r="M12" s="1"/>
      <c r="N12" s="1"/>
    </row>
    <row r="13" spans="1:14" ht="15" customHeight="1">
      <c r="A13" s="23" t="s">
        <v>75</v>
      </c>
      <c r="B13" s="31" t="s">
        <v>76</v>
      </c>
      <c r="C13" s="31" t="s">
        <v>77</v>
      </c>
      <c r="D13" s="31" t="s">
        <v>78</v>
      </c>
      <c r="E13" s="31" t="s">
        <v>79</v>
      </c>
      <c r="F13" s="31" t="s">
        <v>27</v>
      </c>
      <c r="G13" s="29"/>
      <c r="H13" s="1"/>
      <c r="I13" s="1"/>
      <c r="J13" s="1"/>
      <c r="K13" s="1"/>
      <c r="L13" s="1"/>
      <c r="M13" s="1"/>
      <c r="N13" s="1"/>
    </row>
    <row r="14" spans="1:14" ht="15" customHeight="1">
      <c r="A14" s="68" t="s">
        <v>80</v>
      </c>
      <c r="B14" s="47" t="s">
        <v>81</v>
      </c>
      <c r="C14" s="47"/>
      <c r="D14" s="45">
        <f>CCT!B7</f>
        <v>2417.08</v>
      </c>
      <c r="E14" s="47" t="s">
        <v>82</v>
      </c>
      <c r="F14" s="47" t="s">
        <v>83</v>
      </c>
      <c r="G14" s="29"/>
      <c r="H14" s="1"/>
      <c r="I14" s="1"/>
      <c r="J14" s="1"/>
      <c r="K14" s="1"/>
      <c r="L14" s="1"/>
      <c r="M14" s="1"/>
      <c r="N14" s="1"/>
    </row>
    <row r="15" spans="1:14" ht="15" customHeight="1">
      <c r="A15" s="68" t="s">
        <v>84</v>
      </c>
      <c r="B15" s="47" t="s">
        <v>85</v>
      </c>
      <c r="C15" s="48">
        <f>'Informações Específicas'!B11</f>
        <v>0.2</v>
      </c>
      <c r="D15" s="45">
        <f>D14/'Informações Específicas'!B9*'Informações Específicas'!B10*C15</f>
        <v>24.787521624242427</v>
      </c>
      <c r="E15" s="47" t="s">
        <v>86</v>
      </c>
      <c r="F15" s="47" t="s">
        <v>87</v>
      </c>
      <c r="G15" s="29"/>
      <c r="H15" s="1"/>
      <c r="I15" s="1"/>
      <c r="J15" s="1"/>
      <c r="K15" s="1"/>
      <c r="L15" s="1"/>
      <c r="M15" s="1"/>
      <c r="N15" s="1"/>
    </row>
    <row r="16" spans="1:14" ht="15" customHeight="1">
      <c r="A16" s="68" t="s">
        <v>88</v>
      </c>
      <c r="B16" s="47" t="s">
        <v>89</v>
      </c>
      <c r="C16" s="48">
        <v>0</v>
      </c>
      <c r="D16" s="45">
        <v>0</v>
      </c>
      <c r="E16" s="47" t="s">
        <v>82</v>
      </c>
      <c r="F16" s="47" t="s">
        <v>90</v>
      </c>
      <c r="G16" s="29"/>
      <c r="H16" s="1"/>
      <c r="I16" s="1"/>
      <c r="J16" s="1"/>
      <c r="K16" s="1"/>
      <c r="L16" s="1"/>
      <c r="M16" s="1"/>
      <c r="N16" s="1"/>
    </row>
    <row r="17" spans="1:14" ht="15" customHeight="1">
      <c r="A17" s="68" t="s">
        <v>91</v>
      </c>
      <c r="B17" s="47" t="s">
        <v>92</v>
      </c>
      <c r="C17" s="48">
        <v>0</v>
      </c>
      <c r="D17" s="45">
        <v>0</v>
      </c>
      <c r="E17" s="47" t="s">
        <v>93</v>
      </c>
      <c r="F17" s="47" t="s">
        <v>94</v>
      </c>
      <c r="G17" s="29"/>
      <c r="H17" s="1"/>
      <c r="I17" s="1"/>
      <c r="J17" s="1"/>
      <c r="K17" s="1"/>
      <c r="L17" s="1"/>
      <c r="M17" s="1"/>
      <c r="N17" s="1"/>
    </row>
    <row r="18" spans="1:14" ht="15" customHeight="1">
      <c r="A18" s="68"/>
      <c r="B18" s="54" t="s">
        <v>95</v>
      </c>
      <c r="C18" s="49"/>
      <c r="D18" s="46">
        <f>SUM(D14:D17)</f>
        <v>2441.8675216242423</v>
      </c>
      <c r="E18" s="47"/>
      <c r="F18" s="47"/>
      <c r="G18" s="29"/>
      <c r="H18" s="1"/>
      <c r="I18" s="1"/>
      <c r="J18" s="1"/>
      <c r="K18" s="1"/>
      <c r="L18" s="1"/>
      <c r="M18" s="1"/>
      <c r="N18" s="1"/>
    </row>
    <row r="19" spans="1:14" ht="15" customHeight="1">
      <c r="A19" s="68"/>
      <c r="B19" s="47"/>
      <c r="C19" s="30"/>
      <c r="D19" s="30"/>
      <c r="E19" s="47"/>
      <c r="F19" s="47"/>
      <c r="G19" s="29"/>
      <c r="H19" s="1"/>
      <c r="I19" s="1"/>
      <c r="J19" s="1"/>
      <c r="K19" s="1"/>
      <c r="L19" s="1"/>
      <c r="M19" s="1"/>
      <c r="N19" s="1"/>
    </row>
    <row r="20" spans="1:14" ht="15" customHeight="1">
      <c r="A20" s="152" t="s">
        <v>96</v>
      </c>
      <c r="B20" s="153"/>
      <c r="C20" s="153"/>
      <c r="D20" s="153"/>
      <c r="E20" s="153"/>
      <c r="F20" s="153"/>
      <c r="G20" s="29"/>
      <c r="H20" s="1"/>
      <c r="I20" s="1"/>
      <c r="J20" s="1"/>
      <c r="K20" s="1"/>
      <c r="L20" s="1"/>
      <c r="M20" s="1"/>
      <c r="N20" s="1"/>
    </row>
    <row r="21" spans="1:14" ht="24" customHeight="1">
      <c r="A21" s="22" t="s">
        <v>97</v>
      </c>
      <c r="B21" s="34" t="s">
        <v>98</v>
      </c>
      <c r="C21" s="34" t="s">
        <v>99</v>
      </c>
      <c r="D21" s="34" t="s">
        <v>78</v>
      </c>
      <c r="E21" s="34" t="s">
        <v>79</v>
      </c>
      <c r="F21" s="34" t="s">
        <v>27</v>
      </c>
      <c r="G21" s="29"/>
      <c r="H21" s="1"/>
      <c r="I21" s="1"/>
      <c r="J21" s="1"/>
      <c r="K21" s="1"/>
      <c r="L21" s="1"/>
      <c r="M21" s="1"/>
      <c r="N21" s="1"/>
    </row>
    <row r="22" spans="1:14" ht="15" customHeight="1">
      <c r="A22" s="68" t="s">
        <v>80</v>
      </c>
      <c r="B22" s="47" t="s">
        <v>100</v>
      </c>
      <c r="C22" s="48">
        <v>8.3333333333333329E-2</v>
      </c>
      <c r="D22" s="45">
        <f>D18*C22</f>
        <v>203.48896013535352</v>
      </c>
      <c r="E22" s="47" t="s">
        <v>101</v>
      </c>
      <c r="F22" s="47" t="s">
        <v>102</v>
      </c>
      <c r="G22" s="29"/>
      <c r="H22" s="1"/>
      <c r="I22" s="1"/>
      <c r="J22" s="1"/>
      <c r="K22" s="1"/>
      <c r="L22" s="1"/>
      <c r="M22" s="1"/>
      <c r="N22" s="1"/>
    </row>
    <row r="23" spans="1:14" ht="15" customHeight="1">
      <c r="A23" s="68" t="s">
        <v>84</v>
      </c>
      <c r="B23" s="47" t="s">
        <v>103</v>
      </c>
      <c r="C23" s="48">
        <v>0.1111111111111111</v>
      </c>
      <c r="D23" s="45">
        <f>D18*C23</f>
        <v>271.31861351380468</v>
      </c>
      <c r="E23" s="47" t="s">
        <v>104</v>
      </c>
      <c r="F23" s="47" t="s">
        <v>105</v>
      </c>
      <c r="G23" s="29"/>
      <c r="H23" s="1"/>
      <c r="I23" s="1"/>
      <c r="J23" s="1"/>
      <c r="K23" s="1"/>
      <c r="L23" s="1"/>
      <c r="M23" s="1"/>
      <c r="N23" s="1"/>
    </row>
    <row r="24" spans="1:14" ht="15" customHeight="1">
      <c r="A24" s="68"/>
      <c r="B24" s="54" t="s">
        <v>106</v>
      </c>
      <c r="C24" s="49"/>
      <c r="D24" s="46">
        <f>SUM(D22:D23)</f>
        <v>474.8075736491582</v>
      </c>
      <c r="E24" s="47"/>
      <c r="F24" s="47"/>
      <c r="G24" s="29"/>
      <c r="H24" s="1"/>
      <c r="I24" s="1"/>
      <c r="J24" s="1"/>
      <c r="K24" s="1"/>
      <c r="L24" s="1"/>
      <c r="M24" s="1"/>
      <c r="N24" s="1"/>
    </row>
    <row r="25" spans="1:14" ht="15" customHeight="1">
      <c r="A25" s="68"/>
      <c r="B25" s="47"/>
      <c r="C25" s="30"/>
      <c r="D25" s="30"/>
      <c r="E25" s="47"/>
      <c r="F25" s="47"/>
      <c r="G25" s="29"/>
      <c r="H25" s="1"/>
      <c r="I25" s="1"/>
      <c r="J25" s="1"/>
      <c r="K25" s="1"/>
      <c r="L25" s="1"/>
      <c r="M25" s="1"/>
      <c r="N25" s="1"/>
    </row>
    <row r="26" spans="1:14" ht="24" customHeight="1">
      <c r="A26" s="22" t="s">
        <v>107</v>
      </c>
      <c r="B26" s="34" t="s">
        <v>108</v>
      </c>
      <c r="C26" s="34" t="s">
        <v>99</v>
      </c>
      <c r="D26" s="34" t="s">
        <v>78</v>
      </c>
      <c r="E26" s="34" t="s">
        <v>79</v>
      </c>
      <c r="F26" s="34" t="s">
        <v>27</v>
      </c>
      <c r="G26" s="29"/>
      <c r="H26" s="1"/>
      <c r="I26" s="1"/>
      <c r="J26" s="1"/>
      <c r="K26" s="1"/>
      <c r="L26" s="1"/>
      <c r="M26" s="1"/>
      <c r="N26" s="1"/>
    </row>
    <row r="27" spans="1:14" ht="15" customHeight="1">
      <c r="A27" s="68" t="s">
        <v>80</v>
      </c>
      <c r="B27" s="47" t="s">
        <v>109</v>
      </c>
      <c r="C27" s="48">
        <f>'Informações Gerais'!B42</f>
        <v>0.2</v>
      </c>
      <c r="D27" s="45">
        <f>(D18+D24)*C27</f>
        <v>583.33501905468017</v>
      </c>
      <c r="E27" s="47" t="s">
        <v>110</v>
      </c>
      <c r="F27" s="47"/>
      <c r="G27" s="29"/>
      <c r="H27" s="1"/>
      <c r="I27" s="1"/>
      <c r="J27" s="1"/>
      <c r="K27" s="1"/>
      <c r="L27" s="1"/>
      <c r="M27" s="1"/>
      <c r="N27" s="1"/>
    </row>
    <row r="28" spans="1:14" ht="15" customHeight="1">
      <c r="A28" s="68" t="s">
        <v>84</v>
      </c>
      <c r="B28" s="47" t="s">
        <v>111</v>
      </c>
      <c r="C28" s="48">
        <f>'Informações Gerais'!B43</f>
        <v>2.5000000000000001E-2</v>
      </c>
      <c r="D28" s="45">
        <f>(D18+D24)*C28</f>
        <v>72.916877381835022</v>
      </c>
      <c r="E28" s="47" t="s">
        <v>110</v>
      </c>
      <c r="F28" s="47"/>
      <c r="G28" s="29"/>
      <c r="H28" s="1"/>
      <c r="I28" s="1"/>
      <c r="J28" s="1"/>
      <c r="K28" s="1"/>
      <c r="L28" s="1"/>
      <c r="M28" s="1"/>
      <c r="N28" s="1"/>
    </row>
    <row r="29" spans="1:14" ht="15" customHeight="1">
      <c r="A29" s="68" t="s">
        <v>88</v>
      </c>
      <c r="B29" s="47" t="s">
        <v>112</v>
      </c>
      <c r="C29" s="48">
        <f>'Informações Gerais'!B44</f>
        <v>0.03</v>
      </c>
      <c r="D29" s="45">
        <f>(D18+D24)*C29</f>
        <v>87.500252858202018</v>
      </c>
      <c r="E29" s="47" t="s">
        <v>110</v>
      </c>
      <c r="F29" s="47" t="s">
        <v>113</v>
      </c>
      <c r="G29" s="29"/>
      <c r="H29" s="1"/>
      <c r="I29" s="1"/>
      <c r="J29" s="1"/>
      <c r="K29" s="1"/>
      <c r="L29" s="1"/>
      <c r="M29" s="1"/>
      <c r="N29" s="1"/>
    </row>
    <row r="30" spans="1:14" ht="15" customHeight="1">
      <c r="A30" s="68" t="s">
        <v>91</v>
      </c>
      <c r="B30" s="47" t="s">
        <v>114</v>
      </c>
      <c r="C30" s="48">
        <f>'Informações Gerais'!B45</f>
        <v>1.4999999999999999E-2</v>
      </c>
      <c r="D30" s="45">
        <f>(D18+D24)*C30</f>
        <v>43.750126429101009</v>
      </c>
      <c r="E30" s="47" t="s">
        <v>110</v>
      </c>
      <c r="F30" s="47" t="s">
        <v>115</v>
      </c>
      <c r="G30" s="29"/>
      <c r="H30" s="1"/>
      <c r="I30" s="1"/>
      <c r="J30" s="1"/>
      <c r="K30" s="1"/>
      <c r="L30" s="1"/>
      <c r="M30" s="1"/>
      <c r="N30" s="1"/>
    </row>
    <row r="31" spans="1:14" ht="15" customHeight="1">
      <c r="A31" s="68" t="s">
        <v>116</v>
      </c>
      <c r="B31" s="47" t="s">
        <v>117</v>
      </c>
      <c r="C31" s="48">
        <f>'Informações Gerais'!B46</f>
        <v>0.01</v>
      </c>
      <c r="D31" s="45">
        <f>(D18+D24)*C31</f>
        <v>29.166750952734006</v>
      </c>
      <c r="E31" s="47" t="s">
        <v>110</v>
      </c>
      <c r="F31" s="47" t="s">
        <v>115</v>
      </c>
      <c r="G31" s="29"/>
      <c r="H31" s="1"/>
      <c r="I31" s="1"/>
      <c r="J31" s="1"/>
      <c r="K31" s="1"/>
      <c r="L31" s="1"/>
      <c r="M31" s="1"/>
      <c r="N31" s="1"/>
    </row>
    <row r="32" spans="1:14" ht="15" customHeight="1">
      <c r="A32" s="68" t="s">
        <v>118</v>
      </c>
      <c r="B32" s="47" t="s">
        <v>119</v>
      </c>
      <c r="C32" s="48">
        <f>'Informações Gerais'!B47</f>
        <v>6.0000000000000001E-3</v>
      </c>
      <c r="D32" s="45">
        <f>(D18+D24)*C32</f>
        <v>17.500050571640404</v>
      </c>
      <c r="E32" s="47" t="s">
        <v>110</v>
      </c>
      <c r="F32" s="47"/>
      <c r="G32" s="29"/>
      <c r="H32" s="1"/>
      <c r="I32" s="1"/>
      <c r="J32" s="1"/>
      <c r="K32" s="1"/>
      <c r="L32" s="1"/>
      <c r="M32" s="1"/>
      <c r="N32" s="1"/>
    </row>
    <row r="33" spans="1:14" ht="15" customHeight="1">
      <c r="A33" s="68" t="s">
        <v>120</v>
      </c>
      <c r="B33" s="47" t="s">
        <v>121</v>
      </c>
      <c r="C33" s="48">
        <f>'Informações Gerais'!B48</f>
        <v>2E-3</v>
      </c>
      <c r="D33" s="45">
        <f>(D18+D24)*C33</f>
        <v>5.8333501905468008</v>
      </c>
      <c r="E33" s="47" t="s">
        <v>110</v>
      </c>
      <c r="F33" s="47"/>
      <c r="G33" s="29"/>
      <c r="H33" s="1"/>
      <c r="I33" s="1"/>
      <c r="J33" s="1"/>
      <c r="K33" s="1"/>
      <c r="L33" s="1"/>
      <c r="M33" s="1"/>
      <c r="N33" s="1"/>
    </row>
    <row r="34" spans="1:14" ht="15" customHeight="1">
      <c r="A34" s="68" t="s">
        <v>122</v>
      </c>
      <c r="B34" s="47" t="s">
        <v>123</v>
      </c>
      <c r="C34" s="48">
        <f>'Informações Gerais'!B49</f>
        <v>0.08</v>
      </c>
      <c r="D34" s="45">
        <f>(D18+D24)*C34</f>
        <v>233.33400762187205</v>
      </c>
      <c r="E34" s="47" t="s">
        <v>110</v>
      </c>
      <c r="F34" s="47"/>
      <c r="G34" s="29"/>
      <c r="H34" s="1"/>
      <c r="I34" s="1"/>
      <c r="J34" s="1"/>
      <c r="K34" s="1"/>
      <c r="L34" s="1"/>
      <c r="M34" s="1"/>
      <c r="N34" s="1"/>
    </row>
    <row r="35" spans="1:14" ht="15" customHeight="1">
      <c r="A35" s="68"/>
      <c r="B35" s="54" t="s">
        <v>124</v>
      </c>
      <c r="C35" s="52">
        <f>SUM(C27:C34)</f>
        <v>0.36800000000000005</v>
      </c>
      <c r="D35" s="46">
        <f>SUM(D27:D34)</f>
        <v>1073.3364350606112</v>
      </c>
      <c r="E35" s="47"/>
      <c r="F35" s="47"/>
      <c r="G35" s="29"/>
      <c r="H35" s="1"/>
      <c r="I35" s="1"/>
      <c r="J35" s="1"/>
      <c r="K35" s="1"/>
      <c r="L35" s="1"/>
      <c r="M35" s="1"/>
      <c r="N35" s="1"/>
    </row>
    <row r="36" spans="1:14" ht="15" customHeight="1">
      <c r="A36" s="68"/>
      <c r="B36" s="47"/>
      <c r="C36" s="30"/>
      <c r="D36" s="30"/>
      <c r="E36" s="47"/>
      <c r="F36" s="47"/>
      <c r="G36" s="29"/>
      <c r="H36" s="1"/>
      <c r="I36" s="1"/>
      <c r="J36" s="1"/>
      <c r="K36" s="1"/>
      <c r="L36" s="1"/>
      <c r="M36" s="1"/>
      <c r="N36" s="1"/>
    </row>
    <row r="37" spans="1:14" ht="24" customHeight="1">
      <c r="A37" s="22" t="s">
        <v>125</v>
      </c>
      <c r="B37" s="34" t="s">
        <v>126</v>
      </c>
      <c r="C37" s="34" t="s">
        <v>127</v>
      </c>
      <c r="D37" s="34" t="s">
        <v>78</v>
      </c>
      <c r="E37" s="34" t="s">
        <v>79</v>
      </c>
      <c r="F37" s="34" t="s">
        <v>27</v>
      </c>
      <c r="G37" s="29"/>
      <c r="H37" s="1"/>
      <c r="I37" s="1"/>
      <c r="J37" s="1"/>
      <c r="K37" s="1"/>
      <c r="L37" s="1"/>
      <c r="M37" s="1"/>
      <c r="N37" s="1"/>
    </row>
    <row r="38" spans="1:14" ht="15" customHeight="1">
      <c r="A38" s="68" t="s">
        <v>80</v>
      </c>
      <c r="B38" s="47" t="s">
        <v>128</v>
      </c>
      <c r="C38" s="30"/>
      <c r="D38" s="45">
        <f>CCT!B8</f>
        <v>490</v>
      </c>
      <c r="E38" s="47" t="s">
        <v>82</v>
      </c>
      <c r="F38" s="47" t="s">
        <v>129</v>
      </c>
      <c r="G38" s="29"/>
      <c r="H38" s="1"/>
      <c r="I38" s="1"/>
      <c r="J38" s="1"/>
      <c r="K38" s="1"/>
      <c r="L38" s="1"/>
      <c r="M38" s="1"/>
      <c r="N38" s="1"/>
    </row>
    <row r="39" spans="1:14" ht="15" customHeight="1">
      <c r="A39" s="68" t="s">
        <v>84</v>
      </c>
      <c r="B39" s="47" t="s">
        <v>130</v>
      </c>
      <c r="C39" s="30"/>
      <c r="D39" s="45">
        <f>CCT!B9+CCT!B10</f>
        <v>1018.208</v>
      </c>
      <c r="E39" s="47" t="s">
        <v>82</v>
      </c>
      <c r="F39" s="47" t="s">
        <v>131</v>
      </c>
      <c r="G39" s="29"/>
      <c r="H39" s="1"/>
      <c r="I39" s="1"/>
      <c r="J39" s="1"/>
      <c r="K39" s="1"/>
      <c r="L39" s="1"/>
      <c r="M39" s="1"/>
      <c r="N39" s="1"/>
    </row>
    <row r="40" spans="1:14" ht="15" customHeight="1">
      <c r="A40" s="68" t="s">
        <v>88</v>
      </c>
      <c r="B40" s="47" t="s">
        <v>132</v>
      </c>
      <c r="C40" s="30"/>
      <c r="D40" s="45">
        <f>CCT!B11</f>
        <v>15</v>
      </c>
      <c r="E40" s="47" t="s">
        <v>82</v>
      </c>
      <c r="F40" s="47" t="s">
        <v>133</v>
      </c>
      <c r="G40" s="29"/>
      <c r="H40" s="1"/>
      <c r="I40" s="1"/>
      <c r="J40" s="1"/>
      <c r="K40" s="1"/>
      <c r="L40" s="1"/>
      <c r="M40" s="1"/>
      <c r="N40" s="1"/>
    </row>
    <row r="41" spans="1:14" ht="15" customHeight="1">
      <c r="A41" s="68" t="s">
        <v>91</v>
      </c>
      <c r="B41" s="47" t="s">
        <v>134</v>
      </c>
      <c r="C41" s="30"/>
      <c r="D41" s="45">
        <f>CCT!B12</f>
        <v>150</v>
      </c>
      <c r="E41" s="47" t="s">
        <v>82</v>
      </c>
      <c r="F41" s="47" t="s">
        <v>135</v>
      </c>
      <c r="G41" s="29"/>
      <c r="H41" s="1"/>
      <c r="I41" s="1"/>
      <c r="J41" s="1"/>
      <c r="K41" s="1"/>
      <c r="L41" s="1"/>
      <c r="M41" s="1"/>
      <c r="N41" s="1"/>
    </row>
    <row r="42" spans="1:14" ht="15" customHeight="1">
      <c r="A42" s="68" t="s">
        <v>116</v>
      </c>
      <c r="B42" s="47" t="s">
        <v>136</v>
      </c>
      <c r="C42" s="30"/>
      <c r="D42" s="45">
        <f>CCT!B13</f>
        <v>30</v>
      </c>
      <c r="E42" s="47" t="s">
        <v>82</v>
      </c>
      <c r="F42" s="47" t="s">
        <v>137</v>
      </c>
      <c r="G42" s="29"/>
      <c r="H42" s="1"/>
      <c r="I42" s="1"/>
      <c r="J42" s="1"/>
      <c r="K42" s="1"/>
      <c r="L42" s="1"/>
      <c r="M42" s="1"/>
      <c r="N42" s="1"/>
    </row>
    <row r="43" spans="1:14" ht="15" customHeight="1">
      <c r="A43" s="68" t="s">
        <v>118</v>
      </c>
      <c r="B43" s="47" t="s">
        <v>138</v>
      </c>
      <c r="C43" s="30"/>
      <c r="D43" s="45">
        <f>CCT!B14</f>
        <v>0</v>
      </c>
      <c r="E43" s="47" t="s">
        <v>82</v>
      </c>
      <c r="F43" s="47" t="s">
        <v>139</v>
      </c>
      <c r="G43" s="29"/>
      <c r="H43" s="1"/>
      <c r="I43" s="1"/>
      <c r="J43" s="1"/>
      <c r="K43" s="1"/>
      <c r="L43" s="1"/>
      <c r="M43" s="1"/>
      <c r="N43" s="1"/>
    </row>
    <row r="44" spans="1:14" ht="15" customHeight="1">
      <c r="A44" s="68"/>
      <c r="B44" s="54" t="s">
        <v>140</v>
      </c>
      <c r="C44" s="32"/>
      <c r="D44" s="46">
        <f>SUM(D38:D43)</f>
        <v>1703.2080000000001</v>
      </c>
      <c r="E44" s="47"/>
      <c r="F44" s="47"/>
      <c r="G44" s="29"/>
      <c r="H44" s="1"/>
      <c r="I44" s="1"/>
      <c r="J44" s="1"/>
      <c r="K44" s="1"/>
      <c r="L44" s="1"/>
      <c r="M44" s="1"/>
      <c r="N44" s="1"/>
    </row>
    <row r="45" spans="1:14" ht="15" customHeight="1">
      <c r="A45" s="68"/>
      <c r="B45" s="47"/>
      <c r="C45" s="30"/>
      <c r="D45" s="45"/>
      <c r="E45" s="47"/>
      <c r="F45" s="47"/>
      <c r="G45" s="29"/>
      <c r="H45" s="1"/>
      <c r="I45" s="1"/>
      <c r="J45" s="1"/>
      <c r="K45" s="1"/>
      <c r="L45" s="1"/>
      <c r="M45" s="1"/>
      <c r="N45" s="1"/>
    </row>
    <row r="46" spans="1:14" ht="15" customHeight="1">
      <c r="A46" s="68"/>
      <c r="B46" s="54" t="s">
        <v>141</v>
      </c>
      <c r="C46" s="32"/>
      <c r="D46" s="46">
        <f>D24+D35+D44</f>
        <v>3251.3520087097695</v>
      </c>
      <c r="E46" s="47"/>
      <c r="F46" s="47"/>
      <c r="G46" s="29"/>
      <c r="H46" s="1"/>
      <c r="I46" s="1"/>
      <c r="J46" s="1"/>
      <c r="K46" s="1"/>
      <c r="L46" s="1"/>
      <c r="M46" s="1"/>
      <c r="N46" s="1"/>
    </row>
    <row r="47" spans="1:14" ht="15" customHeight="1">
      <c r="A47" s="68"/>
      <c r="B47" s="47"/>
      <c r="C47" s="30"/>
      <c r="D47" s="30"/>
      <c r="E47" s="47"/>
      <c r="F47" s="47"/>
      <c r="G47" s="29"/>
      <c r="H47" s="1"/>
      <c r="I47" s="1"/>
      <c r="J47" s="1"/>
      <c r="K47" s="1"/>
      <c r="L47" s="1"/>
      <c r="M47" s="1"/>
      <c r="N47" s="1"/>
    </row>
    <row r="48" spans="1:14" ht="15" customHeight="1">
      <c r="A48" s="152" t="s">
        <v>142</v>
      </c>
      <c r="B48" s="153"/>
      <c r="C48" s="153"/>
      <c r="D48" s="153"/>
      <c r="E48" s="153"/>
      <c r="F48" s="153"/>
      <c r="G48" s="29"/>
      <c r="H48" s="1"/>
      <c r="I48" s="1"/>
      <c r="J48" s="1"/>
      <c r="K48" s="1"/>
      <c r="L48" s="1"/>
      <c r="M48" s="1"/>
      <c r="N48" s="1"/>
    </row>
    <row r="49" spans="1:14" ht="15" customHeight="1">
      <c r="A49" s="23" t="s">
        <v>75</v>
      </c>
      <c r="B49" s="31" t="s">
        <v>143</v>
      </c>
      <c r="C49" s="31" t="s">
        <v>77</v>
      </c>
      <c r="D49" s="31" t="s">
        <v>78</v>
      </c>
      <c r="E49" s="31" t="s">
        <v>79</v>
      </c>
      <c r="F49" s="31" t="s">
        <v>27</v>
      </c>
      <c r="G49" s="29"/>
      <c r="H49" s="1"/>
      <c r="I49" s="1"/>
      <c r="J49" s="1"/>
      <c r="K49" s="1"/>
      <c r="L49" s="1"/>
      <c r="M49" s="1"/>
      <c r="N49" s="1"/>
    </row>
    <row r="50" spans="1:14" ht="15" customHeight="1">
      <c r="A50" s="68" t="s">
        <v>80</v>
      </c>
      <c r="B50" s="47" t="s">
        <v>144</v>
      </c>
      <c r="C50" s="48">
        <f>'Informações Gerais'!B50</f>
        <v>4.1666669999999998E-3</v>
      </c>
      <c r="D50" s="45">
        <f>D18*C50</f>
        <v>10.174448820723516</v>
      </c>
      <c r="E50" s="47" t="s">
        <v>110</v>
      </c>
      <c r="F50" s="47"/>
      <c r="G50" s="29"/>
      <c r="H50" s="1"/>
      <c r="I50" s="1"/>
      <c r="J50" s="1"/>
      <c r="K50" s="1"/>
      <c r="L50" s="1"/>
      <c r="M50" s="1"/>
      <c r="N50" s="1"/>
    </row>
    <row r="51" spans="1:14" ht="15" customHeight="1">
      <c r="A51" s="68" t="s">
        <v>84</v>
      </c>
      <c r="B51" s="47" t="s">
        <v>145</v>
      </c>
      <c r="C51" s="48">
        <f>'Informações Gerais'!B49</f>
        <v>0.08</v>
      </c>
      <c r="D51" s="45">
        <f>D50*C51</f>
        <v>0.81395590565788123</v>
      </c>
      <c r="E51" s="47" t="s">
        <v>110</v>
      </c>
      <c r="F51" s="47"/>
      <c r="G51" s="29"/>
      <c r="H51" s="1"/>
      <c r="I51" s="1"/>
      <c r="J51" s="1"/>
      <c r="K51" s="1"/>
      <c r="L51" s="1"/>
      <c r="M51" s="1"/>
      <c r="N51" s="1"/>
    </row>
    <row r="52" spans="1:14" ht="15" customHeight="1">
      <c r="A52" s="68" t="s">
        <v>88</v>
      </c>
      <c r="B52" s="47" t="s">
        <v>146</v>
      </c>
      <c r="C52" s="48">
        <f>'Informações Gerais'!B51</f>
        <v>1.9444444000000002E-2</v>
      </c>
      <c r="D52" s="45">
        <f>D18*C52</f>
        <v>47.480756279641369</v>
      </c>
      <c r="E52" s="47" t="s">
        <v>110</v>
      </c>
      <c r="F52" s="47"/>
      <c r="G52" s="29"/>
      <c r="H52" s="1"/>
      <c r="I52" s="1"/>
      <c r="J52" s="1"/>
      <c r="K52" s="1"/>
      <c r="L52" s="1"/>
      <c r="M52" s="1"/>
      <c r="N52" s="1"/>
    </row>
    <row r="53" spans="1:14" ht="15" customHeight="1">
      <c r="A53" s="68" t="s">
        <v>91</v>
      </c>
      <c r="B53" s="47" t="s">
        <v>147</v>
      </c>
      <c r="C53" s="48">
        <f>SUM('Informações Gerais'!B42:B49)</f>
        <v>0.36800000000000005</v>
      </c>
      <c r="D53" s="45">
        <f>D52*C53</f>
        <v>17.472918310908025</v>
      </c>
      <c r="E53" s="47" t="s">
        <v>110</v>
      </c>
      <c r="F53" s="47"/>
      <c r="G53" s="29"/>
      <c r="H53" s="1"/>
      <c r="I53" s="1"/>
      <c r="J53" s="1"/>
      <c r="K53" s="1"/>
      <c r="L53" s="1"/>
      <c r="M53" s="1"/>
      <c r="N53" s="1"/>
    </row>
    <row r="54" spans="1:14" ht="15" customHeight="1">
      <c r="A54" s="68" t="s">
        <v>116</v>
      </c>
      <c r="B54" s="47" t="s">
        <v>148</v>
      </c>
      <c r="C54" s="48">
        <f>'Informações Gerais'!B52</f>
        <v>0.04</v>
      </c>
      <c r="D54" s="45">
        <f>D18*C54</f>
        <v>97.674700864969694</v>
      </c>
      <c r="E54" s="47" t="s">
        <v>110</v>
      </c>
      <c r="F54" s="47"/>
      <c r="G54" s="29"/>
      <c r="H54" s="1"/>
      <c r="I54" s="1"/>
      <c r="J54" s="1"/>
      <c r="K54" s="1"/>
      <c r="L54" s="1"/>
      <c r="M54" s="1"/>
      <c r="N54" s="1"/>
    </row>
    <row r="55" spans="1:14" ht="15" customHeight="1">
      <c r="A55" s="68"/>
      <c r="B55" s="54" t="s">
        <v>149</v>
      </c>
      <c r="C55" s="33"/>
      <c r="D55" s="46">
        <f>SUM(D50:D54)</f>
        <v>173.61678018190048</v>
      </c>
      <c r="E55" s="47"/>
      <c r="F55" s="47"/>
      <c r="G55" s="29"/>
      <c r="H55" s="1"/>
      <c r="I55" s="1"/>
      <c r="J55" s="1"/>
      <c r="K55" s="1"/>
      <c r="L55" s="1"/>
      <c r="M55" s="1"/>
      <c r="N55" s="1"/>
    </row>
    <row r="56" spans="1:14" ht="15" customHeight="1">
      <c r="A56" s="157" t="s">
        <v>150</v>
      </c>
      <c r="B56" s="158"/>
      <c r="C56" s="158"/>
      <c r="D56" s="158"/>
      <c r="E56" s="158"/>
      <c r="F56" s="158"/>
      <c r="G56" s="29"/>
      <c r="H56" s="1"/>
      <c r="I56" s="1"/>
      <c r="J56" s="1"/>
      <c r="K56" s="1"/>
      <c r="L56" s="1"/>
      <c r="M56" s="1"/>
      <c r="N56" s="1"/>
    </row>
    <row r="57" spans="1:14" ht="15" customHeight="1">
      <c r="A57" s="22" t="s">
        <v>75</v>
      </c>
      <c r="B57" s="34" t="s">
        <v>151</v>
      </c>
      <c r="C57" s="34" t="s">
        <v>77</v>
      </c>
      <c r="D57" s="34" t="s">
        <v>78</v>
      </c>
      <c r="E57" s="34" t="s">
        <v>79</v>
      </c>
      <c r="F57" s="34" t="s">
        <v>27</v>
      </c>
      <c r="G57" s="29"/>
      <c r="H57" s="1"/>
      <c r="I57" s="1"/>
      <c r="J57" s="1"/>
      <c r="K57" s="1"/>
      <c r="L57" s="1"/>
      <c r="M57" s="1"/>
      <c r="N57" s="1"/>
    </row>
    <row r="58" spans="1:14" ht="15" customHeight="1">
      <c r="A58" s="41" t="s">
        <v>80</v>
      </c>
      <c r="B58" s="42" t="s">
        <v>152</v>
      </c>
      <c r="C58" s="42"/>
      <c r="D58" s="43">
        <f>'Férias 5 anos'!B19</f>
        <v>391.12242070106083</v>
      </c>
      <c r="E58" s="42" t="s">
        <v>153</v>
      </c>
      <c r="F58" s="42" t="s">
        <v>154</v>
      </c>
      <c r="G58" s="29"/>
      <c r="H58" s="1"/>
      <c r="I58" s="1"/>
      <c r="J58" s="1"/>
      <c r="K58" s="1"/>
      <c r="L58" s="1"/>
      <c r="M58" s="1"/>
      <c r="N58" s="1"/>
    </row>
    <row r="59" spans="1:14" ht="15" customHeight="1">
      <c r="A59" s="105" t="s">
        <v>84</v>
      </c>
      <c r="B59" s="106" t="s">
        <v>155</v>
      </c>
      <c r="C59" s="53">
        <f>'Informações Específicas'!B14</f>
        <v>4.0000000000000002E-4</v>
      </c>
      <c r="D59" s="44">
        <f>D18*C59</f>
        <v>0.97674700864969699</v>
      </c>
      <c r="E59" s="106" t="s">
        <v>156</v>
      </c>
      <c r="F59" s="106" t="s">
        <v>157</v>
      </c>
      <c r="G59" s="29"/>
      <c r="H59" s="1"/>
      <c r="I59" s="1"/>
      <c r="J59" s="1"/>
      <c r="K59" s="1"/>
      <c r="L59" s="1"/>
      <c r="M59" s="1"/>
      <c r="N59" s="1"/>
    </row>
    <row r="60" spans="1:14" ht="21.95" customHeight="1">
      <c r="A60" s="107" t="s">
        <v>88</v>
      </c>
      <c r="B60" s="108" t="s">
        <v>158</v>
      </c>
      <c r="C60" s="109">
        <f>SUM('Informações Gerais'!B42:B49)</f>
        <v>0.36800000000000005</v>
      </c>
      <c r="D60" s="108">
        <f>D59*C60</f>
        <v>0.35944289918308853</v>
      </c>
      <c r="E60" s="108" t="s">
        <v>110</v>
      </c>
      <c r="F60" s="108"/>
      <c r="G60" s="29"/>
      <c r="H60" s="1"/>
      <c r="I60" s="1"/>
      <c r="J60" s="1"/>
      <c r="K60" s="1"/>
      <c r="L60" s="1"/>
      <c r="M60" s="1"/>
      <c r="N60" s="1"/>
    </row>
    <row r="61" spans="1:14" ht="21.95" customHeight="1">
      <c r="A61" s="107"/>
      <c r="B61" s="110" t="s">
        <v>159</v>
      </c>
      <c r="C61" s="110"/>
      <c r="D61" s="110">
        <f>SUM(D58:D60)</f>
        <v>392.45861060889359</v>
      </c>
      <c r="E61" s="108"/>
      <c r="F61" s="108"/>
      <c r="G61" s="29"/>
      <c r="H61" s="1"/>
      <c r="I61" s="1"/>
      <c r="J61" s="1"/>
      <c r="K61" s="1"/>
      <c r="L61" s="1"/>
      <c r="M61" s="1"/>
      <c r="N61" s="1"/>
    </row>
    <row r="62" spans="1:14" ht="21.95" customHeight="1">
      <c r="A62" s="111"/>
      <c r="B62" s="110"/>
      <c r="C62" s="112"/>
      <c r="D62" s="112"/>
      <c r="E62" s="110"/>
      <c r="F62" s="110"/>
      <c r="G62" s="29"/>
      <c r="H62" s="1"/>
      <c r="I62" s="1"/>
      <c r="J62" s="1"/>
      <c r="K62" s="1"/>
      <c r="L62" s="1"/>
      <c r="M62" s="1"/>
      <c r="N62" s="1"/>
    </row>
    <row r="63" spans="1:14" ht="21.95" customHeight="1">
      <c r="A63" s="159" t="s">
        <v>160</v>
      </c>
      <c r="B63" s="160"/>
      <c r="C63" s="160"/>
      <c r="D63" s="160"/>
      <c r="E63" s="160"/>
      <c r="F63" s="160"/>
      <c r="G63" s="29"/>
      <c r="H63" s="1"/>
      <c r="I63" s="1"/>
      <c r="J63" s="1"/>
      <c r="K63" s="1"/>
      <c r="L63" s="1"/>
      <c r="M63" s="1"/>
      <c r="N63" s="1"/>
    </row>
    <row r="64" spans="1:14" ht="30" customHeight="1">
      <c r="A64" s="129" t="s">
        <v>80</v>
      </c>
      <c r="B64" s="130" t="s">
        <v>161</v>
      </c>
      <c r="C64" s="117"/>
      <c r="D64" s="130">
        <f>Uniformes!E11</f>
        <v>59.676383333333341</v>
      </c>
      <c r="E64" s="130" t="s">
        <v>162</v>
      </c>
      <c r="F64" s="130" t="s">
        <v>163</v>
      </c>
      <c r="G64" s="29"/>
      <c r="H64" s="1"/>
      <c r="I64" s="1"/>
      <c r="J64" s="1"/>
      <c r="K64" s="1"/>
      <c r="L64" s="1"/>
      <c r="M64" s="1"/>
      <c r="N64" s="1"/>
    </row>
    <row r="65" spans="1:14" ht="30" customHeight="1">
      <c r="A65" s="118" t="s">
        <v>84</v>
      </c>
      <c r="B65" s="119" t="s">
        <v>164</v>
      </c>
      <c r="C65" s="119"/>
      <c r="D65" s="119">
        <f>Uniformes!E12</f>
        <v>12.208333333333334</v>
      </c>
      <c r="E65" s="119" t="s">
        <v>162</v>
      </c>
      <c r="F65" s="119" t="s">
        <v>165</v>
      </c>
      <c r="G65" s="29"/>
      <c r="H65" s="1"/>
      <c r="I65" s="1"/>
      <c r="J65" s="1"/>
      <c r="K65" s="1"/>
      <c r="L65" s="1"/>
      <c r="M65" s="1"/>
      <c r="N65" s="1"/>
    </row>
    <row r="66" spans="1:14" ht="30" customHeight="1">
      <c r="A66" s="129" t="s">
        <v>88</v>
      </c>
      <c r="B66" s="130" t="s">
        <v>730</v>
      </c>
      <c r="C66" s="120"/>
      <c r="D66" s="130">
        <f>CCT!B15/12</f>
        <v>70.833333333333329</v>
      </c>
      <c r="E66" s="130" t="s">
        <v>731</v>
      </c>
      <c r="F66" s="130" t="s">
        <v>732</v>
      </c>
      <c r="G66" s="29"/>
      <c r="H66" s="1"/>
      <c r="I66" s="1"/>
      <c r="J66" s="1"/>
      <c r="K66" s="1"/>
      <c r="L66" s="1"/>
      <c r="M66" s="1"/>
      <c r="N66" s="1"/>
    </row>
    <row r="67" spans="1:14" ht="30" customHeight="1">
      <c r="A67" s="129" t="s">
        <v>91</v>
      </c>
      <c r="B67" s="130" t="s">
        <v>166</v>
      </c>
      <c r="C67" s="120"/>
      <c r="D67" s="130">
        <v>0</v>
      </c>
      <c r="E67" s="130" t="s">
        <v>167</v>
      </c>
      <c r="F67" s="130" t="s">
        <v>168</v>
      </c>
      <c r="G67" s="29"/>
      <c r="H67" s="1"/>
      <c r="I67" s="1"/>
      <c r="J67" s="1"/>
      <c r="K67" s="1"/>
      <c r="L67" s="1"/>
      <c r="M67" s="1"/>
      <c r="N67" s="1"/>
    </row>
    <row r="68" spans="1:14" ht="30" customHeight="1">
      <c r="A68" s="129"/>
      <c r="B68" s="131" t="s">
        <v>169</v>
      </c>
      <c r="C68" s="133"/>
      <c r="D68" s="131">
        <f>SUM(D64:D67)</f>
        <v>142.71805000000001</v>
      </c>
      <c r="E68" s="130"/>
      <c r="F68" s="130"/>
      <c r="G68" s="29"/>
      <c r="H68" s="1"/>
      <c r="I68" s="1"/>
      <c r="J68" s="1"/>
      <c r="K68" s="1"/>
      <c r="L68" s="1"/>
      <c r="M68" s="1"/>
      <c r="N68" s="1"/>
    </row>
    <row r="69" spans="1:14" ht="21.95" customHeight="1">
      <c r="A69" s="132"/>
      <c r="B69" s="131"/>
      <c r="C69" s="133"/>
      <c r="D69" s="133"/>
      <c r="E69" s="131"/>
      <c r="F69" s="131"/>
      <c r="G69" s="29"/>
      <c r="H69" s="1"/>
      <c r="I69" s="1"/>
      <c r="J69" s="1"/>
      <c r="K69" s="1"/>
      <c r="L69" s="1"/>
      <c r="M69" s="1"/>
      <c r="N69" s="1"/>
    </row>
    <row r="70" spans="1:14" ht="21.95" customHeight="1">
      <c r="A70" s="159" t="s">
        <v>170</v>
      </c>
      <c r="B70" s="160"/>
      <c r="C70" s="160"/>
      <c r="D70" s="161"/>
      <c r="E70" s="160"/>
      <c r="F70" s="160"/>
      <c r="G70" s="29"/>
      <c r="H70" s="1"/>
      <c r="I70" s="1"/>
      <c r="J70" s="1"/>
      <c r="K70" s="1"/>
      <c r="L70" s="1"/>
      <c r="M70" s="1"/>
      <c r="N70" s="1"/>
    </row>
    <row r="71" spans="1:14" ht="21.95" customHeight="1">
      <c r="A71" s="129" t="s">
        <v>80</v>
      </c>
      <c r="B71" s="130" t="s">
        <v>171</v>
      </c>
      <c r="C71" s="122">
        <f>BDI!C5</f>
        <v>0.02</v>
      </c>
      <c r="D71" s="130">
        <f>D77*C71</f>
        <v>128.04025942249612</v>
      </c>
      <c r="E71" s="130" t="s">
        <v>172</v>
      </c>
      <c r="F71" s="130" t="s">
        <v>173</v>
      </c>
      <c r="G71" s="29"/>
      <c r="H71" s="1"/>
      <c r="I71" s="1"/>
      <c r="J71" s="1"/>
      <c r="K71" s="1"/>
      <c r="L71" s="1"/>
      <c r="M71" s="1"/>
      <c r="N71" s="1"/>
    </row>
    <row r="72" spans="1:14" ht="21.95" customHeight="1">
      <c r="A72" s="129" t="s">
        <v>84</v>
      </c>
      <c r="B72" s="130" t="s">
        <v>174</v>
      </c>
      <c r="C72" s="122">
        <f>BDI!C6</f>
        <v>0.03</v>
      </c>
      <c r="D72" s="130">
        <f>(D77+D71)*C72</f>
        <v>195.90159691641907</v>
      </c>
      <c r="E72" s="130" t="s">
        <v>172</v>
      </c>
      <c r="F72" s="130" t="s">
        <v>175</v>
      </c>
      <c r="G72" s="29"/>
      <c r="H72" s="1"/>
      <c r="I72" s="1"/>
      <c r="J72" s="1"/>
      <c r="K72" s="1"/>
      <c r="L72" s="1"/>
      <c r="M72" s="1"/>
      <c r="N72" s="1"/>
    </row>
    <row r="73" spans="1:14" ht="21.95" customHeight="1">
      <c r="A73" s="118" t="s">
        <v>88</v>
      </c>
      <c r="B73" s="119" t="s">
        <v>176</v>
      </c>
      <c r="C73" s="121">
        <f>BDI!C13</f>
        <v>0.05</v>
      </c>
      <c r="D73" s="119">
        <f>(D77+D71+D72)*C73/(1-C73)</f>
        <v>353.99762249809066</v>
      </c>
      <c r="E73" s="119" t="s">
        <v>172</v>
      </c>
      <c r="F73" s="119" t="s">
        <v>177</v>
      </c>
      <c r="G73" s="29"/>
      <c r="H73" s="1"/>
      <c r="I73" s="1"/>
      <c r="J73" s="1"/>
      <c r="K73" s="1"/>
      <c r="L73" s="1"/>
      <c r="M73" s="1"/>
      <c r="N73" s="1"/>
    </row>
    <row r="74" spans="1:14" ht="21.95" customHeight="1">
      <c r="A74" s="129"/>
      <c r="B74" s="131" t="s">
        <v>178</v>
      </c>
      <c r="C74" s="133"/>
      <c r="D74" s="131">
        <f>SUM(D71:D73)</f>
        <v>677.93947883700582</v>
      </c>
      <c r="E74" s="130"/>
      <c r="F74" s="130"/>
      <c r="G74" s="29"/>
      <c r="H74" s="1"/>
      <c r="I74" s="1"/>
      <c r="J74" s="1"/>
      <c r="K74" s="1"/>
      <c r="L74" s="1"/>
      <c r="M74" s="1"/>
      <c r="N74" s="1"/>
    </row>
    <row r="75" spans="1:14" ht="21.95" customHeight="1">
      <c r="A75" s="129"/>
      <c r="B75" s="131"/>
      <c r="C75" s="133"/>
      <c r="D75" s="131"/>
      <c r="E75" s="130"/>
      <c r="F75" s="130"/>
      <c r="G75" s="29"/>
      <c r="H75" s="1"/>
      <c r="I75" s="1"/>
      <c r="J75" s="1"/>
      <c r="K75" s="1"/>
      <c r="L75" s="1"/>
      <c r="M75" s="1"/>
      <c r="N75" s="1"/>
    </row>
    <row r="76" spans="1:14" ht="21.95" customHeight="1">
      <c r="A76" s="129"/>
      <c r="B76" s="131" t="s">
        <v>179</v>
      </c>
      <c r="C76" s="133"/>
      <c r="D76" s="131">
        <f>D77+D74</f>
        <v>7079.9524499618119</v>
      </c>
      <c r="E76" s="130"/>
      <c r="F76" s="130"/>
      <c r="G76" s="29"/>
      <c r="H76" s="1"/>
      <c r="I76" s="1"/>
      <c r="J76" s="1"/>
      <c r="K76" s="1"/>
      <c r="L76" s="1"/>
      <c r="M76" s="1"/>
      <c r="N76" s="1"/>
    </row>
    <row r="77" spans="1:14" ht="21.95" customHeight="1">
      <c r="A77" s="129"/>
      <c r="B77" s="131" t="s">
        <v>180</v>
      </c>
      <c r="C77" s="133"/>
      <c r="D77" s="131">
        <f>D18+D46+D55+D61+D68</f>
        <v>6402.0129711248064</v>
      </c>
      <c r="E77" s="130"/>
      <c r="F77" s="130"/>
      <c r="G77" s="29"/>
      <c r="H77" s="1"/>
      <c r="I77" s="1"/>
      <c r="J77" s="1"/>
      <c r="K77" s="1"/>
      <c r="L77" s="1"/>
      <c r="M77" s="1"/>
      <c r="N77" s="1"/>
    </row>
    <row r="78" spans="1:14" ht="21.95" customHeight="1">
      <c r="A78" s="129"/>
      <c r="B78" s="130"/>
      <c r="C78" s="134"/>
      <c r="D78" s="134"/>
      <c r="E78" s="130"/>
      <c r="F78" s="130"/>
      <c r="G78" s="29"/>
      <c r="H78" s="1"/>
      <c r="I78" s="1"/>
      <c r="J78" s="1"/>
      <c r="K78" s="1"/>
      <c r="L78" s="1"/>
      <c r="M78" s="1"/>
      <c r="N78" s="1"/>
    </row>
    <row r="79" spans="1:14" ht="21.95" customHeight="1">
      <c r="A79" s="129"/>
      <c r="B79" s="130"/>
      <c r="C79" s="120"/>
      <c r="D79" s="120"/>
      <c r="E79" s="130"/>
      <c r="F79" s="130"/>
      <c r="G79" s="29"/>
      <c r="H79" s="1"/>
      <c r="I79" s="1"/>
      <c r="J79" s="1"/>
      <c r="K79" s="1"/>
      <c r="L79" s="1"/>
      <c r="M79" s="1"/>
      <c r="N79" s="1"/>
    </row>
    <row r="80" spans="1:14" ht="21.95" customHeight="1">
      <c r="A80" s="129"/>
      <c r="B80" s="130"/>
      <c r="C80" s="120"/>
      <c r="D80" s="134"/>
      <c r="E80" s="130"/>
      <c r="F80" s="130"/>
      <c r="G80" s="29"/>
      <c r="H80" s="1"/>
      <c r="I80" s="1"/>
      <c r="J80" s="1"/>
      <c r="K80" s="1"/>
      <c r="L80" s="1"/>
      <c r="M80" s="1"/>
      <c r="N80" s="1"/>
    </row>
    <row r="81" spans="1:14" ht="21.95" customHeight="1">
      <c r="A81" s="129"/>
      <c r="B81" s="129"/>
      <c r="C81" s="135"/>
      <c r="D81" s="135"/>
      <c r="E81" s="129"/>
      <c r="F81" s="129"/>
      <c r="G81" s="1"/>
      <c r="H81" s="1"/>
      <c r="I81" s="1"/>
      <c r="J81" s="1"/>
      <c r="K81" s="1"/>
      <c r="L81" s="1"/>
      <c r="M81" s="1"/>
      <c r="N81" s="1"/>
    </row>
    <row r="82" spans="1:14" ht="21.95" customHeight="1">
      <c r="A82" s="154" t="s">
        <v>181</v>
      </c>
      <c r="B82" s="154" t="s">
        <v>181</v>
      </c>
      <c r="C82" s="154" t="s">
        <v>181</v>
      </c>
      <c r="D82" s="154" t="s">
        <v>181</v>
      </c>
      <c r="E82" s="154" t="s">
        <v>181</v>
      </c>
      <c r="F82" s="154" t="s">
        <v>181</v>
      </c>
      <c r="G82" s="1"/>
      <c r="H82" s="1"/>
      <c r="I82" s="1"/>
      <c r="J82" s="1"/>
      <c r="K82" s="1"/>
      <c r="L82" s="1"/>
      <c r="M82" s="1"/>
      <c r="N82" s="1"/>
    </row>
    <row r="83" spans="1:14" ht="21.95" customHeight="1">
      <c r="A83" s="136" t="s">
        <v>182</v>
      </c>
      <c r="B83" s="136" t="s">
        <v>183</v>
      </c>
      <c r="C83" s="136" t="s">
        <v>184</v>
      </c>
      <c r="D83" s="136" t="s">
        <v>185</v>
      </c>
      <c r="E83" s="136" t="s">
        <v>25</v>
      </c>
      <c r="F83" s="136" t="s">
        <v>27</v>
      </c>
      <c r="G83" s="1"/>
      <c r="H83" s="1"/>
      <c r="I83" s="1"/>
      <c r="J83" s="1"/>
      <c r="K83" s="1"/>
      <c r="L83" s="1"/>
      <c r="M83" s="1"/>
      <c r="N83" s="1"/>
    </row>
    <row r="84" spans="1:14" ht="26.1" customHeight="1">
      <c r="A84" s="129" t="s">
        <v>186</v>
      </c>
      <c r="B84" s="137">
        <f>D18</f>
        <v>2441.8675216242423</v>
      </c>
      <c r="C84" s="129">
        <f t="shared" ref="C84:C90" si="0">$B$10</f>
        <v>15</v>
      </c>
      <c r="D84" s="137">
        <f t="shared" ref="D84:D90" si="1">B84*C84</f>
        <v>36628.012824363635</v>
      </c>
      <c r="E84" s="129" t="s">
        <v>29</v>
      </c>
      <c r="F84" s="129"/>
      <c r="G84" s="1"/>
      <c r="H84" s="1"/>
      <c r="I84" s="1"/>
      <c r="J84" s="1"/>
      <c r="K84" s="1"/>
      <c r="L84" s="1"/>
      <c r="M84" s="1"/>
      <c r="N84" s="1"/>
    </row>
    <row r="85" spans="1:14" ht="26.1" customHeight="1">
      <c r="A85" s="129" t="s">
        <v>187</v>
      </c>
      <c r="B85" s="137">
        <f>D46</f>
        <v>3251.3520087097695</v>
      </c>
      <c r="C85" s="129">
        <f t="shared" si="0"/>
        <v>15</v>
      </c>
      <c r="D85" s="137">
        <f t="shared" si="1"/>
        <v>48770.280130646541</v>
      </c>
      <c r="E85" s="129" t="s">
        <v>29</v>
      </c>
      <c r="F85" s="129"/>
      <c r="G85" s="1"/>
      <c r="H85" s="1"/>
      <c r="I85" s="1"/>
      <c r="J85" s="1"/>
      <c r="K85" s="1"/>
      <c r="L85" s="1"/>
      <c r="M85" s="1"/>
      <c r="N85" s="1"/>
    </row>
    <row r="86" spans="1:14" ht="26.1" customHeight="1">
      <c r="A86" s="129" t="s">
        <v>188</v>
      </c>
      <c r="B86" s="137">
        <f>D55</f>
        <v>173.61678018190048</v>
      </c>
      <c r="C86" s="129">
        <f t="shared" si="0"/>
        <v>15</v>
      </c>
      <c r="D86" s="137">
        <f t="shared" si="1"/>
        <v>2604.2517027285071</v>
      </c>
      <c r="E86" s="129" t="s">
        <v>29</v>
      </c>
      <c r="F86" s="129"/>
      <c r="G86" s="1"/>
      <c r="H86" s="1"/>
      <c r="I86" s="1"/>
      <c r="J86" s="1"/>
      <c r="K86" s="1"/>
      <c r="L86" s="1"/>
      <c r="M86" s="1"/>
      <c r="N86" s="1"/>
    </row>
    <row r="87" spans="1:14" ht="26.1" customHeight="1">
      <c r="A87" s="129" t="s">
        <v>189</v>
      </c>
      <c r="B87" s="137">
        <f>D61</f>
        <v>392.45861060889359</v>
      </c>
      <c r="C87" s="129">
        <f t="shared" si="0"/>
        <v>15</v>
      </c>
      <c r="D87" s="137">
        <f t="shared" si="1"/>
        <v>5886.8791591334038</v>
      </c>
      <c r="E87" s="129" t="s">
        <v>29</v>
      </c>
      <c r="F87" s="129"/>
      <c r="G87" s="1"/>
      <c r="H87" s="1"/>
      <c r="I87" s="1"/>
      <c r="J87" s="1"/>
      <c r="K87" s="1"/>
      <c r="L87" s="1"/>
      <c r="M87" s="1"/>
      <c r="N87" s="1"/>
    </row>
    <row r="88" spans="1:14" ht="26.1" customHeight="1">
      <c r="A88" s="129" t="s">
        <v>190</v>
      </c>
      <c r="B88" s="137">
        <f>D68</f>
        <v>142.71805000000001</v>
      </c>
      <c r="C88" s="129">
        <f t="shared" si="0"/>
        <v>15</v>
      </c>
      <c r="D88" s="137">
        <f t="shared" si="1"/>
        <v>2140.7707500000001</v>
      </c>
      <c r="E88" s="129" t="s">
        <v>733</v>
      </c>
      <c r="F88" s="129" t="s">
        <v>734</v>
      </c>
      <c r="G88" s="1"/>
      <c r="H88" s="1"/>
      <c r="I88" s="1"/>
      <c r="J88" s="1"/>
      <c r="K88" s="1"/>
      <c r="L88" s="1"/>
      <c r="M88" s="1"/>
      <c r="N88" s="1"/>
    </row>
    <row r="89" spans="1:14" ht="26.1" customHeight="1">
      <c r="A89" s="129" t="s">
        <v>191</v>
      </c>
      <c r="B89" s="137">
        <f>D74</f>
        <v>677.93947883700582</v>
      </c>
      <c r="C89" s="129">
        <f t="shared" si="0"/>
        <v>15</v>
      </c>
      <c r="D89" s="137">
        <f t="shared" si="1"/>
        <v>10169.092182555087</v>
      </c>
      <c r="E89" s="129" t="s">
        <v>735</v>
      </c>
      <c r="F89" s="129" t="s">
        <v>736</v>
      </c>
      <c r="G89" s="1"/>
      <c r="H89" s="1"/>
      <c r="I89" s="1"/>
      <c r="J89" s="1"/>
      <c r="K89" s="1"/>
      <c r="L89" s="1"/>
      <c r="M89" s="1"/>
      <c r="N89" s="1"/>
    </row>
    <row r="90" spans="1:14" ht="26.1" customHeight="1">
      <c r="A90" s="132" t="s">
        <v>192</v>
      </c>
      <c r="B90" s="138">
        <f>D76</f>
        <v>7079.9524499618119</v>
      </c>
      <c r="C90" s="139">
        <f t="shared" si="0"/>
        <v>15</v>
      </c>
      <c r="D90" s="138">
        <f t="shared" si="1"/>
        <v>106199.28674942718</v>
      </c>
      <c r="E90" s="132" t="s">
        <v>40</v>
      </c>
      <c r="F90" s="132" t="s">
        <v>737</v>
      </c>
      <c r="G90" s="1"/>
      <c r="H90" s="1"/>
      <c r="I90" s="1"/>
      <c r="J90" s="1"/>
      <c r="K90" s="1"/>
      <c r="L90" s="1"/>
      <c r="M90" s="1"/>
      <c r="N90" s="1"/>
    </row>
    <row r="91" spans="1:14" ht="21.95" customHeight="1">
      <c r="A91" s="129"/>
      <c r="B91" s="129"/>
      <c r="C91" s="129"/>
      <c r="D91" s="129"/>
      <c r="E91" s="129"/>
      <c r="F91" s="129"/>
      <c r="G91" s="1"/>
      <c r="H91" s="1"/>
      <c r="I91" s="1"/>
      <c r="J91" s="1"/>
      <c r="K91" s="1"/>
      <c r="L91" s="1"/>
      <c r="M91" s="1"/>
      <c r="N91" s="1"/>
    </row>
    <row r="92" spans="1:14" ht="44.1" customHeight="1">
      <c r="A92" s="155" t="s">
        <v>738</v>
      </c>
      <c r="B92" s="155"/>
      <c r="C92" s="155"/>
      <c r="D92" s="155"/>
      <c r="E92" s="155"/>
      <c r="F92" s="155"/>
      <c r="G92" s="1"/>
      <c r="H92" s="1"/>
      <c r="I92" s="1"/>
      <c r="J92" s="1"/>
      <c r="K92" s="1"/>
      <c r="L92" s="1"/>
      <c r="M92" s="1"/>
      <c r="N92" s="1"/>
    </row>
    <row r="93" spans="1:14">
      <c r="A93" s="156"/>
      <c r="B93" s="156"/>
      <c r="C93" s="156"/>
      <c r="D93" s="156"/>
      <c r="E93" s="156"/>
      <c r="F93" s="156"/>
      <c r="G93" s="1"/>
      <c r="H93" s="1"/>
      <c r="I93" s="1"/>
      <c r="J93" s="1"/>
      <c r="K93" s="1"/>
      <c r="L93" s="1"/>
      <c r="M93" s="1"/>
      <c r="N93" s="1"/>
    </row>
    <row r="94" spans="1:14">
      <c r="A94" s="156"/>
      <c r="B94" s="156"/>
      <c r="C94" s="156"/>
      <c r="D94" s="156"/>
      <c r="E94" s="156"/>
      <c r="F94" s="156"/>
      <c r="G94" s="1"/>
      <c r="H94" s="1"/>
      <c r="I94" s="1"/>
      <c r="J94" s="1"/>
      <c r="K94" s="1"/>
      <c r="L94" s="1"/>
      <c r="M94" s="1"/>
      <c r="N94" s="1"/>
    </row>
    <row r="95" spans="1:14">
      <c r="A95" s="74"/>
      <c r="B95" s="74"/>
      <c r="C95" s="1"/>
      <c r="D95" s="1"/>
      <c r="E95" s="74"/>
      <c r="F95" s="74"/>
      <c r="G95" s="1"/>
      <c r="H95" s="1"/>
      <c r="I95" s="1"/>
      <c r="J95" s="1"/>
      <c r="K95" s="1"/>
      <c r="L95" s="1"/>
      <c r="M95" s="1"/>
      <c r="N95" s="1"/>
    </row>
    <row r="96" spans="1:14">
      <c r="A96" s="74"/>
      <c r="B96" s="74"/>
      <c r="C96" s="1"/>
      <c r="D96" s="1"/>
      <c r="E96" s="74"/>
      <c r="F96" s="74"/>
      <c r="G96" s="1"/>
      <c r="H96" s="1"/>
      <c r="I96" s="1"/>
      <c r="J96" s="1"/>
      <c r="K96" s="1"/>
      <c r="L96" s="1"/>
      <c r="M96" s="1"/>
      <c r="N96" s="1"/>
    </row>
    <row r="97" spans="1:14">
      <c r="A97" s="74"/>
      <c r="B97" s="74"/>
      <c r="C97" s="1"/>
      <c r="D97" s="1"/>
      <c r="E97" s="74"/>
      <c r="F97" s="74"/>
      <c r="G97" s="1"/>
      <c r="H97" s="1"/>
      <c r="I97" s="1"/>
      <c r="J97" s="1"/>
      <c r="K97" s="1"/>
      <c r="L97" s="1"/>
      <c r="M97" s="1"/>
      <c r="N97" s="1"/>
    </row>
    <row r="98" spans="1:14">
      <c r="A98" s="74"/>
      <c r="B98" s="74"/>
      <c r="C98" s="1"/>
      <c r="D98" s="1"/>
      <c r="E98" s="74"/>
      <c r="F98" s="74"/>
      <c r="G98" s="1"/>
      <c r="H98" s="1"/>
      <c r="I98" s="1"/>
      <c r="J98" s="1"/>
      <c r="K98" s="1"/>
      <c r="L98" s="1"/>
      <c r="M98" s="1"/>
      <c r="N98" s="1"/>
    </row>
    <row r="99" spans="1:14">
      <c r="A99" s="74"/>
      <c r="B99" s="74"/>
      <c r="C99" s="1"/>
      <c r="D99" s="1"/>
      <c r="E99" s="74"/>
      <c r="F99" s="74"/>
      <c r="G99" s="1"/>
      <c r="H99" s="1"/>
      <c r="I99" s="1"/>
      <c r="J99" s="1"/>
      <c r="K99" s="1"/>
      <c r="L99" s="1"/>
      <c r="M99" s="1"/>
      <c r="N99" s="1"/>
    </row>
    <row r="100" spans="1:14">
      <c r="A100" s="74"/>
      <c r="B100" s="74"/>
      <c r="C100" s="1"/>
      <c r="D100" s="1"/>
      <c r="E100" s="74"/>
      <c r="F100" s="74"/>
      <c r="G100" s="1"/>
      <c r="H100" s="1"/>
      <c r="I100" s="1"/>
      <c r="J100" s="1"/>
      <c r="K100" s="1"/>
      <c r="L100" s="1"/>
      <c r="M100" s="1"/>
      <c r="N100" s="1"/>
    </row>
    <row r="101" spans="1:14">
      <c r="A101" s="74"/>
      <c r="B101" s="74"/>
      <c r="C101" s="1"/>
      <c r="D101" s="1"/>
      <c r="E101" s="74"/>
      <c r="F101" s="74"/>
      <c r="G101" s="1"/>
      <c r="H101" s="1"/>
      <c r="I101" s="1"/>
      <c r="J101" s="1"/>
      <c r="K101" s="1"/>
      <c r="L101" s="1"/>
      <c r="M101" s="1"/>
      <c r="N101" s="1"/>
    </row>
    <row r="102" spans="1:14">
      <c r="A102" s="74"/>
      <c r="B102" s="74"/>
      <c r="C102" s="1"/>
      <c r="D102" s="1"/>
      <c r="E102" s="74"/>
      <c r="F102" s="74"/>
      <c r="G102" s="1"/>
      <c r="H102" s="1"/>
      <c r="I102" s="1"/>
      <c r="J102" s="1"/>
      <c r="K102" s="1"/>
      <c r="L102" s="1"/>
      <c r="M102" s="1"/>
      <c r="N102" s="1"/>
    </row>
    <row r="103" spans="1:14">
      <c r="A103" s="74"/>
      <c r="B103" s="74"/>
      <c r="C103" s="1"/>
      <c r="D103" s="1"/>
      <c r="E103" s="74"/>
      <c r="F103" s="74"/>
      <c r="G103" s="1"/>
      <c r="H103" s="1"/>
      <c r="I103" s="1"/>
      <c r="J103" s="1"/>
      <c r="K103" s="1"/>
      <c r="L103" s="1"/>
      <c r="M103" s="1"/>
      <c r="N103" s="1"/>
    </row>
    <row r="104" spans="1:14">
      <c r="A104" s="74"/>
      <c r="B104" s="74"/>
      <c r="C104" s="1"/>
      <c r="D104" s="1"/>
      <c r="E104" s="74"/>
      <c r="F104" s="74"/>
      <c r="G104" s="1"/>
      <c r="H104" s="1"/>
      <c r="I104" s="1"/>
      <c r="J104" s="1"/>
      <c r="K104" s="1"/>
      <c r="L104" s="1"/>
      <c r="M104" s="1"/>
      <c r="N104" s="1"/>
    </row>
    <row r="105" spans="1:14">
      <c r="A105" s="74"/>
      <c r="B105" s="74"/>
      <c r="C105" s="1"/>
      <c r="D105" s="1"/>
      <c r="E105" s="74"/>
      <c r="F105" s="74"/>
      <c r="G105" s="1"/>
      <c r="H105" s="1"/>
      <c r="I105" s="1"/>
      <c r="J105" s="1"/>
      <c r="K105" s="1"/>
      <c r="L105" s="1"/>
      <c r="M105" s="1"/>
      <c r="N105" s="1"/>
    </row>
    <row r="106" spans="1:14">
      <c r="A106" s="74"/>
      <c r="B106" s="74"/>
      <c r="C106" s="1"/>
      <c r="D106" s="1"/>
      <c r="E106" s="74"/>
      <c r="F106" s="74"/>
      <c r="G106" s="1"/>
      <c r="H106" s="1"/>
      <c r="I106" s="1"/>
      <c r="J106" s="1"/>
      <c r="K106" s="1"/>
      <c r="L106" s="1"/>
      <c r="M106" s="1"/>
      <c r="N106" s="1"/>
    </row>
    <row r="107" spans="1:14">
      <c r="A107" s="74"/>
      <c r="B107" s="74"/>
      <c r="C107" s="1"/>
      <c r="D107" s="1"/>
      <c r="E107" s="74"/>
      <c r="F107" s="74"/>
      <c r="G107" s="1"/>
      <c r="H107" s="1"/>
      <c r="I107" s="1"/>
      <c r="J107" s="1"/>
      <c r="K107" s="1"/>
      <c r="L107" s="1"/>
      <c r="M107" s="1"/>
      <c r="N107" s="1"/>
    </row>
    <row r="108" spans="1:14">
      <c r="A108" s="74"/>
      <c r="B108" s="74"/>
      <c r="C108" s="1"/>
      <c r="D108" s="1"/>
      <c r="E108" s="74"/>
      <c r="F108" s="74"/>
      <c r="G108" s="1"/>
      <c r="H108" s="1"/>
      <c r="I108" s="1"/>
      <c r="J108" s="1"/>
      <c r="K108" s="1"/>
      <c r="L108" s="1"/>
      <c r="M108" s="1"/>
      <c r="N108" s="1"/>
    </row>
    <row r="109" spans="1:14">
      <c r="A109" s="74"/>
      <c r="B109" s="74"/>
      <c r="C109" s="1"/>
      <c r="D109" s="1"/>
      <c r="E109" s="74"/>
      <c r="F109" s="74"/>
      <c r="G109" s="1"/>
      <c r="H109" s="1"/>
      <c r="I109" s="1"/>
      <c r="J109" s="1"/>
      <c r="K109" s="1"/>
      <c r="L109" s="1"/>
      <c r="M109" s="1"/>
      <c r="N109" s="1"/>
    </row>
    <row r="110" spans="1:14">
      <c r="A110" s="74"/>
      <c r="B110" s="74"/>
      <c r="C110" s="1"/>
      <c r="D110" s="1"/>
      <c r="E110" s="74"/>
      <c r="F110" s="74"/>
      <c r="G110" s="1"/>
      <c r="H110" s="1"/>
      <c r="I110" s="1"/>
      <c r="J110" s="1"/>
      <c r="K110" s="1"/>
      <c r="L110" s="1"/>
      <c r="M110" s="1"/>
      <c r="N110" s="1"/>
    </row>
    <row r="111" spans="1:14">
      <c r="A111" s="74"/>
      <c r="B111" s="74"/>
      <c r="C111" s="1"/>
      <c r="D111" s="1"/>
      <c r="E111" s="74"/>
      <c r="F111" s="74"/>
      <c r="G111" s="1"/>
      <c r="H111" s="1"/>
      <c r="I111" s="1"/>
      <c r="J111" s="1"/>
      <c r="K111" s="1"/>
      <c r="L111" s="1"/>
      <c r="M111" s="1"/>
      <c r="N111" s="1"/>
    </row>
    <row r="112" spans="1:14">
      <c r="A112" s="74"/>
      <c r="B112" s="74"/>
      <c r="C112" s="1"/>
      <c r="D112" s="1"/>
      <c r="E112" s="74"/>
      <c r="F112" s="74"/>
      <c r="G112" s="1"/>
      <c r="H112" s="1"/>
      <c r="I112" s="1"/>
      <c r="J112" s="1"/>
      <c r="K112" s="1"/>
      <c r="L112" s="1"/>
      <c r="M112" s="1"/>
      <c r="N112" s="1"/>
    </row>
    <row r="113" spans="1:14">
      <c r="A113" s="74"/>
      <c r="B113" s="74"/>
      <c r="C113" s="1"/>
      <c r="D113" s="1"/>
      <c r="E113" s="74"/>
      <c r="F113" s="74"/>
      <c r="G113" s="1"/>
      <c r="H113" s="1"/>
      <c r="I113" s="1"/>
      <c r="J113" s="1"/>
      <c r="K113" s="1"/>
      <c r="L113" s="1"/>
      <c r="M113" s="1"/>
      <c r="N113" s="1"/>
    </row>
    <row r="114" spans="1:14">
      <c r="A114" s="74"/>
      <c r="B114" s="74"/>
      <c r="C114" s="1"/>
      <c r="D114" s="1"/>
      <c r="E114" s="74"/>
      <c r="F114" s="74"/>
      <c r="G114" s="1"/>
      <c r="H114" s="1"/>
      <c r="I114" s="1"/>
      <c r="J114" s="1"/>
      <c r="K114" s="1"/>
      <c r="L114" s="1"/>
      <c r="M114" s="1"/>
      <c r="N114" s="1"/>
    </row>
    <row r="115" spans="1:14">
      <c r="A115" s="74"/>
      <c r="B115" s="74"/>
      <c r="C115" s="1"/>
      <c r="D115" s="1"/>
      <c r="E115" s="74"/>
      <c r="F115" s="74"/>
      <c r="G115" s="1"/>
      <c r="H115" s="1"/>
      <c r="I115" s="1"/>
      <c r="J115" s="1"/>
      <c r="K115" s="1"/>
      <c r="L115" s="1"/>
      <c r="M115" s="1"/>
      <c r="N115" s="1"/>
    </row>
    <row r="116" spans="1:14">
      <c r="A116" s="74"/>
      <c r="B116" s="74"/>
      <c r="C116" s="1"/>
      <c r="D116" s="1"/>
      <c r="E116" s="74"/>
      <c r="F116" s="74"/>
      <c r="G116" s="1"/>
      <c r="H116" s="1"/>
      <c r="I116" s="1"/>
      <c r="J116" s="1"/>
      <c r="K116" s="1"/>
      <c r="L116" s="1"/>
      <c r="M116" s="1"/>
      <c r="N116" s="1"/>
    </row>
    <row r="117" spans="1:14">
      <c r="A117" s="74"/>
      <c r="B117" s="74"/>
      <c r="C117" s="1"/>
      <c r="D117" s="1"/>
      <c r="E117" s="74"/>
      <c r="F117" s="74"/>
      <c r="G117" s="1"/>
      <c r="H117" s="1"/>
      <c r="I117" s="1"/>
      <c r="J117" s="1"/>
      <c r="K117" s="1"/>
      <c r="L117" s="1"/>
      <c r="M117" s="1"/>
      <c r="N117" s="1"/>
    </row>
    <row r="118" spans="1:14">
      <c r="A118" s="74"/>
      <c r="B118" s="74"/>
      <c r="C118" s="1"/>
      <c r="D118" s="1"/>
      <c r="E118" s="74"/>
      <c r="F118" s="74"/>
      <c r="G118" s="1"/>
      <c r="H118" s="1"/>
      <c r="I118" s="1"/>
      <c r="J118" s="1"/>
      <c r="K118" s="1"/>
      <c r="L118" s="1"/>
      <c r="M118" s="1"/>
      <c r="N118" s="1"/>
    </row>
    <row r="119" spans="1:14">
      <c r="A119" s="74"/>
      <c r="B119" s="74"/>
      <c r="C119" s="1"/>
      <c r="D119" s="1"/>
      <c r="E119" s="74"/>
      <c r="F119" s="74"/>
      <c r="G119" s="1"/>
      <c r="H119" s="1"/>
      <c r="I119" s="1"/>
      <c r="J119" s="1"/>
      <c r="K119" s="1"/>
      <c r="L119" s="1"/>
      <c r="M119" s="1"/>
      <c r="N119" s="1"/>
    </row>
    <row r="120" spans="1:14">
      <c r="A120" s="74"/>
      <c r="B120" s="74"/>
      <c r="C120" s="1"/>
      <c r="D120" s="1"/>
      <c r="E120" s="74"/>
      <c r="F120" s="74"/>
      <c r="G120" s="1"/>
      <c r="H120" s="1"/>
      <c r="I120" s="1"/>
      <c r="J120" s="1"/>
      <c r="K120" s="1"/>
      <c r="L120" s="1"/>
      <c r="M120" s="1"/>
      <c r="N120" s="1"/>
    </row>
  </sheetData>
  <mergeCells count="11">
    <mergeCell ref="A1:F1"/>
    <mergeCell ref="A2:F2"/>
    <mergeCell ref="A4:F4"/>
    <mergeCell ref="A12:F12"/>
    <mergeCell ref="A20:F20"/>
    <mergeCell ref="A48:F48"/>
    <mergeCell ref="A82:F82"/>
    <mergeCell ref="A92:F94"/>
    <mergeCell ref="A56:F56"/>
    <mergeCell ref="A63:F63"/>
    <mergeCell ref="A70:F7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20"/>
  <sheetViews>
    <sheetView topLeftCell="A36" workbookViewId="0">
      <selection sqref="A1:H1"/>
    </sheetView>
  </sheetViews>
  <sheetFormatPr defaultRowHeight="14.25"/>
  <cols>
    <col min="1" max="1" width="28" customWidth="1"/>
    <col min="2" max="2" width="24" style="75" customWidth="1"/>
    <col min="3" max="4" width="18" style="75" customWidth="1"/>
    <col min="5" max="5" width="24" customWidth="1"/>
    <col min="6" max="6" width="34" customWidth="1"/>
    <col min="7" max="8" width="18" customWidth="1"/>
  </cols>
  <sheetData>
    <row r="1" spans="1:14" ht="15" customHeight="1">
      <c r="A1" s="145" t="s">
        <v>193</v>
      </c>
      <c r="B1" s="147" t="s">
        <v>193</v>
      </c>
      <c r="C1" s="147" t="s">
        <v>193</v>
      </c>
      <c r="D1" s="147" t="s">
        <v>193</v>
      </c>
      <c r="E1" s="147" t="s">
        <v>193</v>
      </c>
      <c r="F1" s="147" t="s">
        <v>193</v>
      </c>
      <c r="G1" s="162"/>
      <c r="H1" s="162"/>
      <c r="I1" s="1"/>
      <c r="J1" s="1"/>
      <c r="K1" s="1"/>
      <c r="L1" s="1"/>
      <c r="M1" s="1"/>
      <c r="N1" s="1"/>
    </row>
    <row r="2" spans="1:14" ht="15" customHeight="1">
      <c r="A2" s="148" t="s">
        <v>194</v>
      </c>
      <c r="B2" s="148"/>
      <c r="C2" s="148"/>
      <c r="D2" s="148"/>
      <c r="E2" s="148"/>
      <c r="F2" s="148"/>
      <c r="G2" s="163"/>
      <c r="H2" s="163"/>
      <c r="I2" s="1"/>
      <c r="J2" s="1"/>
      <c r="K2" s="1"/>
      <c r="L2" s="1"/>
      <c r="M2" s="1"/>
      <c r="N2" s="1"/>
    </row>
    <row r="3" spans="1:14" ht="15" customHeight="1">
      <c r="A3" s="8"/>
      <c r="B3" s="68"/>
      <c r="C3" s="68"/>
      <c r="D3" s="68"/>
      <c r="E3" s="8"/>
      <c r="F3" s="8"/>
      <c r="G3" s="1"/>
      <c r="H3" s="1"/>
      <c r="I3" s="1"/>
      <c r="J3" s="1"/>
      <c r="K3" s="1"/>
      <c r="L3" s="1"/>
      <c r="M3" s="1"/>
      <c r="N3" s="1"/>
    </row>
    <row r="4" spans="1:14" ht="15" customHeight="1">
      <c r="A4" s="23" t="s">
        <v>195</v>
      </c>
      <c r="B4" s="23" t="s">
        <v>48</v>
      </c>
      <c r="C4" s="23" t="s">
        <v>49</v>
      </c>
      <c r="D4" s="23" t="s">
        <v>196</v>
      </c>
      <c r="E4" s="23" t="s">
        <v>197</v>
      </c>
      <c r="F4" s="23" t="s">
        <v>27</v>
      </c>
      <c r="G4" s="2"/>
      <c r="H4" s="2"/>
      <c r="I4" s="1"/>
      <c r="J4" s="1"/>
      <c r="K4" s="1"/>
      <c r="L4" s="1"/>
      <c r="M4" s="1"/>
      <c r="N4" s="1"/>
    </row>
    <row r="5" spans="1:14" ht="15" customHeight="1">
      <c r="A5" s="8" t="s">
        <v>5</v>
      </c>
      <c r="B5" s="69">
        <v>461019.18</v>
      </c>
      <c r="C5" s="68" t="s">
        <v>6</v>
      </c>
      <c r="D5" s="68" t="s">
        <v>198</v>
      </c>
      <c r="E5" s="8" t="s">
        <v>199</v>
      </c>
      <c r="F5" s="8" t="s">
        <v>200</v>
      </c>
      <c r="G5" s="4"/>
      <c r="H5" s="4"/>
      <c r="I5" s="1"/>
      <c r="J5" s="1"/>
      <c r="K5" s="1"/>
      <c r="L5" s="1"/>
      <c r="M5" s="1"/>
      <c r="N5" s="1"/>
    </row>
    <row r="6" spans="1:14" ht="15" customHeight="1">
      <c r="A6" s="8" t="s">
        <v>3</v>
      </c>
      <c r="B6" s="70">
        <f>B5/12</f>
        <v>38418.264999999999</v>
      </c>
      <c r="C6" s="68" t="s">
        <v>4</v>
      </c>
      <c r="D6" s="68" t="s">
        <v>198</v>
      </c>
      <c r="E6" s="8" t="s">
        <v>201</v>
      </c>
      <c r="F6" s="8" t="s">
        <v>202</v>
      </c>
      <c r="G6" s="4"/>
      <c r="H6" s="4"/>
      <c r="I6" s="1"/>
      <c r="J6" s="1"/>
      <c r="K6" s="1"/>
      <c r="L6" s="1"/>
      <c r="M6" s="1"/>
      <c r="N6" s="1"/>
    </row>
    <row r="7" spans="1:14" ht="15" customHeight="1">
      <c r="A7" s="8" t="s">
        <v>203</v>
      </c>
      <c r="B7" s="69">
        <v>252</v>
      </c>
      <c r="C7" s="68" t="s">
        <v>204</v>
      </c>
      <c r="D7" s="68" t="s">
        <v>198</v>
      </c>
      <c r="E7" s="8" t="s">
        <v>205</v>
      </c>
      <c r="F7" s="8" t="s">
        <v>206</v>
      </c>
      <c r="G7" s="4"/>
      <c r="H7" s="4"/>
      <c r="I7" s="1"/>
      <c r="J7" s="1"/>
      <c r="K7" s="1"/>
      <c r="L7" s="1"/>
      <c r="M7" s="1"/>
      <c r="N7" s="1"/>
    </row>
    <row r="8" spans="1:14" ht="15" customHeight="1">
      <c r="A8" s="8" t="s">
        <v>207</v>
      </c>
      <c r="B8" s="69">
        <v>50</v>
      </c>
      <c r="C8" s="68" t="s">
        <v>204</v>
      </c>
      <c r="D8" s="68" t="s">
        <v>198</v>
      </c>
      <c r="E8" s="8" t="s">
        <v>205</v>
      </c>
      <c r="F8" s="8" t="s">
        <v>206</v>
      </c>
      <c r="G8" s="4"/>
      <c r="H8" s="4"/>
      <c r="I8" s="1"/>
      <c r="J8" s="1"/>
      <c r="K8" s="1"/>
      <c r="L8" s="1"/>
      <c r="M8" s="1"/>
      <c r="N8" s="1"/>
    </row>
    <row r="9" spans="1:14" ht="15" customHeight="1">
      <c r="A9" s="8" t="s">
        <v>208</v>
      </c>
      <c r="B9" s="70">
        <f>B7+B8</f>
        <v>302</v>
      </c>
      <c r="C9" s="68" t="s">
        <v>204</v>
      </c>
      <c r="D9" s="68" t="s">
        <v>198</v>
      </c>
      <c r="E9" s="8" t="s">
        <v>209</v>
      </c>
      <c r="F9" s="8" t="s">
        <v>210</v>
      </c>
      <c r="G9" s="4"/>
      <c r="H9" s="4"/>
      <c r="I9" s="1"/>
      <c r="J9" s="1"/>
      <c r="K9" s="1"/>
      <c r="L9" s="1"/>
      <c r="M9" s="1"/>
      <c r="N9" s="1"/>
    </row>
    <row r="10" spans="1:14" ht="15" customHeight="1">
      <c r="A10" s="8" t="s">
        <v>7</v>
      </c>
      <c r="B10" s="69">
        <v>9</v>
      </c>
      <c r="C10" s="68" t="s">
        <v>8</v>
      </c>
      <c r="D10" s="68" t="s">
        <v>198</v>
      </c>
      <c r="E10" s="8" t="s">
        <v>211</v>
      </c>
      <c r="F10" s="8" t="s">
        <v>212</v>
      </c>
      <c r="G10" s="4"/>
      <c r="H10" s="4"/>
      <c r="I10" s="1"/>
      <c r="J10" s="1"/>
      <c r="K10" s="1"/>
      <c r="L10" s="1"/>
      <c r="M10" s="1"/>
      <c r="N10" s="1"/>
    </row>
    <row r="11" spans="1:14" ht="15" customHeight="1">
      <c r="A11" s="8" t="s">
        <v>213</v>
      </c>
      <c r="B11" s="69">
        <v>8</v>
      </c>
      <c r="C11" s="68" t="s">
        <v>8</v>
      </c>
      <c r="D11" s="68" t="s">
        <v>198</v>
      </c>
      <c r="E11" s="8" t="s">
        <v>211</v>
      </c>
      <c r="F11" s="8" t="s">
        <v>214</v>
      </c>
      <c r="G11" s="4"/>
      <c r="H11" s="4"/>
      <c r="I11" s="1"/>
      <c r="J11" s="1"/>
      <c r="K11" s="1"/>
      <c r="L11" s="1"/>
      <c r="M11" s="1"/>
      <c r="N11" s="1"/>
    </row>
    <row r="12" spans="1:14" ht="15" customHeight="1">
      <c r="A12" s="8" t="s">
        <v>215</v>
      </c>
      <c r="B12" s="69">
        <v>1</v>
      </c>
      <c r="C12" s="68" t="s">
        <v>216</v>
      </c>
      <c r="D12" s="68" t="s">
        <v>198</v>
      </c>
      <c r="E12" s="8" t="s">
        <v>211</v>
      </c>
      <c r="F12" s="8" t="s">
        <v>217</v>
      </c>
      <c r="G12" s="4"/>
      <c r="H12" s="4"/>
      <c r="I12" s="1"/>
      <c r="J12" s="1"/>
      <c r="K12" s="1"/>
      <c r="L12" s="1"/>
      <c r="M12" s="1"/>
      <c r="N12" s="1"/>
    </row>
    <row r="13" spans="1:14" ht="17.25" customHeight="1">
      <c r="A13" s="8" t="s">
        <v>218</v>
      </c>
      <c r="B13" s="69">
        <v>60</v>
      </c>
      <c r="C13" s="68" t="s">
        <v>14</v>
      </c>
      <c r="D13" s="68" t="s">
        <v>198</v>
      </c>
      <c r="E13" s="8" t="s">
        <v>219</v>
      </c>
      <c r="F13" s="8" t="s">
        <v>220</v>
      </c>
      <c r="G13" s="4"/>
      <c r="H13" s="4"/>
      <c r="I13" s="1"/>
      <c r="J13" s="1"/>
      <c r="K13" s="1"/>
      <c r="L13" s="1"/>
      <c r="M13" s="1"/>
      <c r="N13" s="1"/>
    </row>
    <row r="14" spans="1:14" ht="34.5" customHeight="1">
      <c r="A14" s="8" t="s">
        <v>221</v>
      </c>
      <c r="B14" s="69">
        <v>96</v>
      </c>
      <c r="C14" s="68" t="s">
        <v>14</v>
      </c>
      <c r="D14" s="68" t="s">
        <v>198</v>
      </c>
      <c r="E14" s="8" t="s">
        <v>222</v>
      </c>
      <c r="F14" s="8" t="s">
        <v>223</v>
      </c>
      <c r="G14" s="4"/>
      <c r="H14" s="4"/>
      <c r="I14" s="1"/>
      <c r="J14" s="1"/>
      <c r="K14" s="1"/>
      <c r="L14" s="1"/>
      <c r="M14" s="1"/>
      <c r="N14" s="1"/>
    </row>
    <row r="15" spans="1:14" ht="15" customHeight="1">
      <c r="A15" s="8" t="s">
        <v>224</v>
      </c>
      <c r="B15" s="71">
        <v>0.2</v>
      </c>
      <c r="C15" s="68" t="s">
        <v>225</v>
      </c>
      <c r="D15" s="68" t="s">
        <v>198</v>
      </c>
      <c r="E15" s="8" t="s">
        <v>226</v>
      </c>
      <c r="F15" s="8" t="s">
        <v>227</v>
      </c>
      <c r="G15" s="4"/>
      <c r="H15" s="4"/>
      <c r="I15" s="1"/>
      <c r="J15" s="1"/>
      <c r="K15" s="1"/>
      <c r="L15" s="1"/>
      <c r="M15" s="1"/>
      <c r="N15" s="1"/>
    </row>
    <row r="16" spans="1:14" ht="25.5" customHeight="1">
      <c r="A16" s="8" t="s">
        <v>228</v>
      </c>
      <c r="B16" s="71">
        <v>2.8</v>
      </c>
      <c r="C16" s="68" t="s">
        <v>229</v>
      </c>
      <c r="D16" s="68" t="s">
        <v>198</v>
      </c>
      <c r="E16" s="8" t="s">
        <v>230</v>
      </c>
      <c r="F16" s="8" t="s">
        <v>231</v>
      </c>
      <c r="G16" s="4"/>
      <c r="H16" s="4"/>
      <c r="I16" s="1"/>
      <c r="J16" s="1"/>
      <c r="K16" s="1"/>
      <c r="L16" s="1"/>
      <c r="M16" s="1"/>
      <c r="N16" s="1"/>
    </row>
    <row r="17" spans="1:14" ht="15" customHeight="1">
      <c r="A17" s="8" t="s">
        <v>232</v>
      </c>
      <c r="B17" s="71">
        <v>0.05</v>
      </c>
      <c r="C17" s="68" t="s">
        <v>233</v>
      </c>
      <c r="D17" s="68" t="s">
        <v>198</v>
      </c>
      <c r="E17" s="8" t="s">
        <v>234</v>
      </c>
      <c r="F17" s="8" t="s">
        <v>235</v>
      </c>
      <c r="G17" s="4"/>
      <c r="H17" s="4"/>
      <c r="I17" s="1"/>
      <c r="J17" s="1"/>
      <c r="K17" s="1"/>
      <c r="L17" s="1"/>
      <c r="M17" s="1"/>
      <c r="N17" s="1"/>
    </row>
    <row r="18" spans="1:14" ht="15" customHeight="1">
      <c r="A18" s="8" t="s">
        <v>236</v>
      </c>
      <c r="B18" s="69">
        <v>6</v>
      </c>
      <c r="C18" s="68" t="s">
        <v>237</v>
      </c>
      <c r="D18" s="68" t="s">
        <v>198</v>
      </c>
      <c r="E18" s="8" t="s">
        <v>238</v>
      </c>
      <c r="F18" s="8" t="s">
        <v>239</v>
      </c>
      <c r="G18" s="4"/>
      <c r="H18" s="4"/>
      <c r="I18" s="1"/>
      <c r="J18" s="1"/>
      <c r="K18" s="1"/>
      <c r="L18" s="1"/>
      <c r="M18" s="1"/>
      <c r="N18" s="1"/>
    </row>
    <row r="19" spans="1:14" ht="15" customHeight="1">
      <c r="A19" s="8" t="s">
        <v>240</v>
      </c>
      <c r="B19" s="69">
        <v>60000</v>
      </c>
      <c r="C19" s="68" t="s">
        <v>241</v>
      </c>
      <c r="D19" s="68" t="s">
        <v>198</v>
      </c>
      <c r="E19" s="8" t="s">
        <v>242</v>
      </c>
      <c r="F19" s="8" t="s">
        <v>239</v>
      </c>
      <c r="G19" s="4"/>
      <c r="H19" s="4"/>
      <c r="I19" s="1"/>
      <c r="J19" s="1"/>
      <c r="K19" s="1"/>
      <c r="L19" s="1"/>
      <c r="M19" s="1"/>
      <c r="N19" s="1"/>
    </row>
    <row r="20" spans="1:14" ht="15" customHeight="1">
      <c r="A20" s="8" t="s">
        <v>243</v>
      </c>
      <c r="B20" s="69">
        <v>10000</v>
      </c>
      <c r="C20" s="68" t="s">
        <v>241</v>
      </c>
      <c r="D20" s="68" t="s">
        <v>198</v>
      </c>
      <c r="E20" s="8" t="s">
        <v>242</v>
      </c>
      <c r="F20" s="8" t="s">
        <v>239</v>
      </c>
      <c r="G20" s="4"/>
      <c r="H20" s="4"/>
      <c r="I20" s="1"/>
      <c r="J20" s="1"/>
      <c r="K20" s="1"/>
      <c r="L20" s="1"/>
      <c r="M20" s="1"/>
      <c r="N20" s="1"/>
    </row>
    <row r="21" spans="1:14" ht="15" customHeight="1">
      <c r="A21" s="8" t="s">
        <v>244</v>
      </c>
      <c r="B21" s="69">
        <v>6</v>
      </c>
      <c r="C21" s="68" t="s">
        <v>245</v>
      </c>
      <c r="D21" s="68" t="s">
        <v>198</v>
      </c>
      <c r="E21" s="8" t="s">
        <v>238</v>
      </c>
      <c r="F21" s="8" t="s">
        <v>239</v>
      </c>
      <c r="G21" s="4"/>
      <c r="H21" s="4"/>
      <c r="I21" s="1"/>
      <c r="J21" s="1"/>
      <c r="K21" s="1"/>
      <c r="L21" s="1"/>
      <c r="M21" s="1"/>
      <c r="N21" s="1"/>
    </row>
    <row r="22" spans="1:14" ht="15" customHeight="1">
      <c r="A22" s="8" t="s">
        <v>246</v>
      </c>
      <c r="B22" s="69">
        <v>10000</v>
      </c>
      <c r="C22" s="68" t="s">
        <v>241</v>
      </c>
      <c r="D22" s="68" t="s">
        <v>198</v>
      </c>
      <c r="E22" s="8" t="s">
        <v>242</v>
      </c>
      <c r="F22" s="8" t="s">
        <v>239</v>
      </c>
      <c r="G22" s="4"/>
      <c r="H22" s="4"/>
      <c r="I22" s="1"/>
      <c r="J22" s="1"/>
      <c r="K22" s="1"/>
      <c r="L22" s="1"/>
      <c r="M22" s="1"/>
      <c r="N22" s="1"/>
    </row>
    <row r="23" spans="1:14" ht="15" customHeight="1">
      <c r="A23" s="8" t="s">
        <v>247</v>
      </c>
      <c r="B23" s="69">
        <v>15</v>
      </c>
      <c r="C23" s="68" t="s">
        <v>248</v>
      </c>
      <c r="D23" s="68" t="s">
        <v>198</v>
      </c>
      <c r="E23" s="8" t="s">
        <v>249</v>
      </c>
      <c r="F23" s="8" t="s">
        <v>239</v>
      </c>
      <c r="G23" s="4"/>
      <c r="H23" s="4"/>
      <c r="I23" s="1"/>
      <c r="J23" s="1"/>
      <c r="K23" s="1"/>
      <c r="L23" s="1"/>
      <c r="M23" s="1"/>
      <c r="N23" s="1"/>
    </row>
    <row r="24" spans="1:14" ht="15" customHeight="1">
      <c r="A24" s="8" t="s">
        <v>250</v>
      </c>
      <c r="B24" s="69">
        <v>10000</v>
      </c>
      <c r="C24" s="68" t="s">
        <v>241</v>
      </c>
      <c r="D24" s="68" t="s">
        <v>198</v>
      </c>
      <c r="E24" s="8" t="s">
        <v>251</v>
      </c>
      <c r="F24" s="8" t="s">
        <v>239</v>
      </c>
      <c r="G24" s="4"/>
      <c r="H24" s="4"/>
      <c r="I24" s="1"/>
      <c r="J24" s="1"/>
      <c r="K24" s="1"/>
      <c r="L24" s="1"/>
      <c r="M24" s="1"/>
      <c r="N24" s="1"/>
    </row>
    <row r="25" spans="1:14" ht="15" customHeight="1">
      <c r="A25" s="8" t="s">
        <v>252</v>
      </c>
      <c r="B25" s="69">
        <v>10000</v>
      </c>
      <c r="C25" s="68" t="s">
        <v>241</v>
      </c>
      <c r="D25" s="68" t="s">
        <v>198</v>
      </c>
      <c r="E25" s="8" t="s">
        <v>251</v>
      </c>
      <c r="F25" s="8" t="s">
        <v>239</v>
      </c>
      <c r="G25" s="4"/>
      <c r="H25" s="4"/>
      <c r="I25" s="1"/>
      <c r="J25" s="1"/>
      <c r="K25" s="1"/>
      <c r="L25" s="1"/>
      <c r="M25" s="1"/>
      <c r="N25" s="1"/>
    </row>
    <row r="26" spans="1:14" ht="27.75" customHeight="1">
      <c r="A26" s="8" t="s">
        <v>253</v>
      </c>
      <c r="B26" s="69">
        <v>20000</v>
      </c>
      <c r="C26" s="68" t="s">
        <v>241</v>
      </c>
      <c r="D26" s="68" t="s">
        <v>198</v>
      </c>
      <c r="E26" s="8" t="s">
        <v>254</v>
      </c>
      <c r="F26" s="8" t="s">
        <v>239</v>
      </c>
      <c r="G26" s="4"/>
      <c r="H26" s="4"/>
      <c r="I26" s="1"/>
      <c r="J26" s="1"/>
      <c r="K26" s="1"/>
      <c r="L26" s="1"/>
      <c r="M26" s="1"/>
      <c r="N26" s="1"/>
    </row>
    <row r="27" spans="1:14" ht="31.5" customHeight="1">
      <c r="A27" s="8" t="s">
        <v>255</v>
      </c>
      <c r="B27" s="69">
        <v>2</v>
      </c>
      <c r="C27" s="68" t="s">
        <v>256</v>
      </c>
      <c r="D27" s="68" t="s">
        <v>198</v>
      </c>
      <c r="E27" s="8" t="s">
        <v>257</v>
      </c>
      <c r="F27" s="8" t="s">
        <v>239</v>
      </c>
      <c r="G27" s="4"/>
      <c r="H27" s="4"/>
      <c r="I27" s="1"/>
      <c r="J27" s="1"/>
      <c r="K27" s="1"/>
      <c r="L27" s="1"/>
      <c r="M27" s="1"/>
      <c r="N27" s="1"/>
    </row>
    <row r="28" spans="1:14" ht="24.75" customHeight="1">
      <c r="A28" s="8" t="s">
        <v>258</v>
      </c>
      <c r="B28" s="69">
        <v>2</v>
      </c>
      <c r="C28" s="68" t="s">
        <v>256</v>
      </c>
      <c r="D28" s="68" t="s">
        <v>198</v>
      </c>
      <c r="E28" s="8" t="s">
        <v>257</v>
      </c>
      <c r="F28" s="8" t="s">
        <v>239</v>
      </c>
      <c r="G28" s="4"/>
      <c r="H28" s="4"/>
      <c r="I28" s="1"/>
      <c r="J28" s="1"/>
      <c r="K28" s="1"/>
      <c r="L28" s="1"/>
      <c r="M28" s="1"/>
      <c r="N28" s="1"/>
    </row>
    <row r="29" spans="1:14" ht="25.5" customHeight="1">
      <c r="A29" s="8" t="s">
        <v>259</v>
      </c>
      <c r="B29" s="69">
        <v>52</v>
      </c>
      <c r="C29" s="68" t="s">
        <v>256</v>
      </c>
      <c r="D29" s="68" t="s">
        <v>198</v>
      </c>
      <c r="E29" s="8" t="s">
        <v>260</v>
      </c>
      <c r="F29" s="8" t="s">
        <v>239</v>
      </c>
      <c r="G29" s="4"/>
      <c r="H29" s="4"/>
      <c r="I29" s="1"/>
      <c r="J29" s="1"/>
      <c r="K29" s="1"/>
      <c r="L29" s="1"/>
      <c r="M29" s="1"/>
      <c r="N29" s="1"/>
    </row>
    <row r="30" spans="1:14" ht="25.5" customHeight="1">
      <c r="A30" s="8" t="s">
        <v>261</v>
      </c>
      <c r="B30" s="69">
        <v>1</v>
      </c>
      <c r="C30" s="68" t="s">
        <v>262</v>
      </c>
      <c r="D30" s="68" t="s">
        <v>198</v>
      </c>
      <c r="E30" s="8" t="s">
        <v>263</v>
      </c>
      <c r="F30" s="8" t="s">
        <v>239</v>
      </c>
      <c r="G30" s="4"/>
      <c r="H30" s="4"/>
      <c r="I30" s="1"/>
      <c r="J30" s="1"/>
      <c r="K30" s="1"/>
      <c r="L30" s="1"/>
      <c r="M30" s="1"/>
      <c r="N30" s="1"/>
    </row>
    <row r="31" spans="1:14" ht="15" customHeight="1">
      <c r="A31" s="8" t="s">
        <v>264</v>
      </c>
      <c r="B31" s="69">
        <v>60</v>
      </c>
      <c r="C31" s="68" t="s">
        <v>14</v>
      </c>
      <c r="D31" s="68" t="s">
        <v>198</v>
      </c>
      <c r="E31" s="8" t="s">
        <v>265</v>
      </c>
      <c r="F31" s="8" t="s">
        <v>239</v>
      </c>
      <c r="G31" s="4"/>
      <c r="H31" s="4"/>
      <c r="I31" s="1"/>
      <c r="J31" s="1"/>
      <c r="K31" s="1"/>
      <c r="L31" s="1"/>
      <c r="M31" s="1"/>
      <c r="N31" s="1"/>
    </row>
    <row r="32" spans="1:14" ht="15" customHeight="1">
      <c r="A32" s="8" t="s">
        <v>266</v>
      </c>
      <c r="B32" s="69">
        <v>60</v>
      </c>
      <c r="C32" s="68" t="s">
        <v>14</v>
      </c>
      <c r="D32" s="68" t="s">
        <v>198</v>
      </c>
      <c r="E32" s="8" t="s">
        <v>265</v>
      </c>
      <c r="F32" s="8" t="s">
        <v>239</v>
      </c>
      <c r="G32" s="4"/>
      <c r="H32" s="4"/>
      <c r="I32" s="1"/>
      <c r="J32" s="1"/>
      <c r="K32" s="1"/>
      <c r="L32" s="1"/>
      <c r="M32" s="1"/>
      <c r="N32" s="1"/>
    </row>
    <row r="33" spans="1:14" ht="15" customHeight="1">
      <c r="A33" s="8" t="s">
        <v>267</v>
      </c>
      <c r="B33" s="69">
        <v>60</v>
      </c>
      <c r="C33" s="68" t="s">
        <v>14</v>
      </c>
      <c r="D33" s="68" t="s">
        <v>198</v>
      </c>
      <c r="E33" s="8" t="s">
        <v>265</v>
      </c>
      <c r="F33" s="8" t="s">
        <v>239</v>
      </c>
      <c r="G33" s="4"/>
      <c r="H33" s="4"/>
      <c r="I33" s="1"/>
      <c r="J33" s="1"/>
      <c r="K33" s="1"/>
      <c r="L33" s="1"/>
      <c r="M33" s="1"/>
      <c r="N33" s="1"/>
    </row>
    <row r="34" spans="1:14" ht="24.75" customHeight="1">
      <c r="A34" s="8" t="s">
        <v>268</v>
      </c>
      <c r="B34" s="69">
        <v>0</v>
      </c>
      <c r="C34" s="68" t="s">
        <v>269</v>
      </c>
      <c r="D34" s="68" t="s">
        <v>198</v>
      </c>
      <c r="E34" s="8" t="s">
        <v>270</v>
      </c>
      <c r="F34" s="8" t="s">
        <v>271</v>
      </c>
      <c r="G34" s="4"/>
      <c r="H34" s="4"/>
      <c r="I34" s="1"/>
      <c r="J34" s="1"/>
      <c r="K34" s="1"/>
      <c r="L34" s="1"/>
      <c r="M34" s="1"/>
      <c r="N34" s="1"/>
    </row>
    <row r="35" spans="1:14" ht="28.5" customHeight="1">
      <c r="A35" s="8" t="s">
        <v>272</v>
      </c>
      <c r="B35" s="69">
        <v>174.08</v>
      </c>
      <c r="C35" s="68" t="s">
        <v>269</v>
      </c>
      <c r="D35" s="68" t="s">
        <v>198</v>
      </c>
      <c r="E35" s="8" t="s">
        <v>273</v>
      </c>
      <c r="F35" s="8" t="s">
        <v>274</v>
      </c>
      <c r="G35" s="4"/>
      <c r="H35" s="4"/>
      <c r="I35" s="1"/>
      <c r="J35" s="1"/>
      <c r="K35" s="1"/>
      <c r="L35" s="1"/>
      <c r="M35" s="1"/>
      <c r="N35" s="1"/>
    </row>
    <row r="36" spans="1:14" ht="27.75" customHeight="1">
      <c r="A36" s="8" t="s">
        <v>275</v>
      </c>
      <c r="B36" s="69">
        <v>211.31</v>
      </c>
      <c r="C36" s="68" t="s">
        <v>276</v>
      </c>
      <c r="D36" s="68" t="s">
        <v>198</v>
      </c>
      <c r="E36" s="8" t="s">
        <v>277</v>
      </c>
      <c r="F36" s="8" t="s">
        <v>278</v>
      </c>
      <c r="G36" s="4"/>
      <c r="H36" s="4"/>
      <c r="I36" s="1"/>
      <c r="J36" s="1"/>
      <c r="K36" s="1"/>
      <c r="L36" s="1"/>
      <c r="M36" s="1"/>
      <c r="N36" s="1"/>
    </row>
    <row r="37" spans="1:14" ht="29.25" customHeight="1">
      <c r="A37" s="8" t="s">
        <v>279</v>
      </c>
      <c r="B37" s="71">
        <v>0.12</v>
      </c>
      <c r="C37" s="68" t="s">
        <v>280</v>
      </c>
      <c r="D37" s="68" t="s">
        <v>198</v>
      </c>
      <c r="E37" s="8" t="s">
        <v>281</v>
      </c>
      <c r="F37" s="8" t="s">
        <v>282</v>
      </c>
      <c r="G37" s="4"/>
      <c r="H37" s="4"/>
      <c r="I37" s="1"/>
      <c r="J37" s="1"/>
      <c r="K37" s="1"/>
      <c r="L37" s="1"/>
      <c r="M37" s="1"/>
      <c r="N37" s="1"/>
    </row>
    <row r="38" spans="1:14" ht="29.25" customHeight="1">
      <c r="A38" s="8" t="s">
        <v>283</v>
      </c>
      <c r="B38" s="72">
        <v>0</v>
      </c>
      <c r="C38" s="68" t="s">
        <v>269</v>
      </c>
      <c r="D38" s="68" t="s">
        <v>284</v>
      </c>
      <c r="E38" s="8" t="s">
        <v>285</v>
      </c>
      <c r="F38" s="8" t="s">
        <v>286</v>
      </c>
      <c r="G38" s="4"/>
      <c r="H38" s="4"/>
      <c r="I38" s="1"/>
      <c r="J38" s="1"/>
      <c r="K38" s="1"/>
      <c r="L38" s="1"/>
      <c r="M38" s="1"/>
      <c r="N38" s="1"/>
    </row>
    <row r="39" spans="1:14" ht="15" customHeight="1">
      <c r="A39" s="22"/>
      <c r="B39" s="22"/>
      <c r="C39" s="22"/>
      <c r="D39" s="22"/>
      <c r="E39" s="22"/>
      <c r="F39" s="22"/>
      <c r="G39" s="1"/>
      <c r="H39" s="1"/>
      <c r="I39" s="1"/>
      <c r="J39" s="1"/>
      <c r="K39" s="1"/>
      <c r="L39" s="1"/>
      <c r="M39" s="1"/>
      <c r="N39" s="1"/>
    </row>
    <row r="40" spans="1:14" ht="15" customHeight="1">
      <c r="A40" s="150" t="s">
        <v>287</v>
      </c>
      <c r="B40" s="164" t="s">
        <v>287</v>
      </c>
      <c r="C40" s="150" t="s">
        <v>287</v>
      </c>
      <c r="D40" s="150" t="s">
        <v>284</v>
      </c>
      <c r="E40" s="150" t="s">
        <v>287</v>
      </c>
      <c r="F40" s="150" t="s">
        <v>287</v>
      </c>
      <c r="G40" s="165"/>
      <c r="H40" s="165"/>
      <c r="I40" s="1"/>
      <c r="J40" s="1"/>
      <c r="K40" s="1"/>
      <c r="L40" s="1"/>
      <c r="M40" s="1"/>
      <c r="N40" s="1"/>
    </row>
    <row r="41" spans="1:14" ht="15" customHeight="1">
      <c r="A41" s="9" t="s">
        <v>195</v>
      </c>
      <c r="B41" s="40" t="s">
        <v>48</v>
      </c>
      <c r="C41" s="9" t="s">
        <v>49</v>
      </c>
      <c r="D41" s="9" t="s">
        <v>284</v>
      </c>
      <c r="E41" s="9" t="s">
        <v>197</v>
      </c>
      <c r="F41" s="9" t="s">
        <v>27</v>
      </c>
      <c r="G41" s="2"/>
      <c r="H41" s="2"/>
      <c r="I41" s="1"/>
      <c r="J41" s="1"/>
      <c r="K41" s="1"/>
      <c r="L41" s="1"/>
      <c r="M41" s="1"/>
      <c r="N41" s="1"/>
    </row>
    <row r="42" spans="1:14" ht="15" customHeight="1">
      <c r="A42" s="8" t="s">
        <v>100</v>
      </c>
      <c r="B42" s="71">
        <v>0.2</v>
      </c>
      <c r="C42" s="68" t="s">
        <v>288</v>
      </c>
      <c r="D42" s="68" t="s">
        <v>284</v>
      </c>
      <c r="E42" s="8" t="s">
        <v>289</v>
      </c>
      <c r="F42" s="8" t="s">
        <v>290</v>
      </c>
      <c r="G42" s="4"/>
      <c r="H42" s="4"/>
      <c r="I42" s="1"/>
      <c r="J42" s="1"/>
      <c r="K42" s="1"/>
      <c r="L42" s="1"/>
      <c r="M42" s="1"/>
      <c r="N42" s="1"/>
    </row>
    <row r="43" spans="1:14" ht="15" customHeight="1">
      <c r="A43" s="8" t="s">
        <v>291</v>
      </c>
      <c r="B43" s="71">
        <v>2.5000000000000001E-2</v>
      </c>
      <c r="C43" s="68" t="s">
        <v>288</v>
      </c>
      <c r="D43" s="68" t="s">
        <v>284</v>
      </c>
      <c r="E43" s="8" t="s">
        <v>289</v>
      </c>
      <c r="F43" s="8" t="s">
        <v>292</v>
      </c>
      <c r="G43" s="4"/>
      <c r="H43" s="4"/>
      <c r="I43" s="1"/>
      <c r="J43" s="1"/>
      <c r="K43" s="1"/>
      <c r="L43" s="1"/>
      <c r="M43" s="1"/>
      <c r="N43" s="1"/>
    </row>
    <row r="44" spans="1:14" ht="15" customHeight="1">
      <c r="A44" s="8" t="s">
        <v>109</v>
      </c>
      <c r="B44" s="71">
        <v>0.03</v>
      </c>
      <c r="C44" s="68" t="s">
        <v>293</v>
      </c>
      <c r="D44" s="68" t="s">
        <v>284</v>
      </c>
      <c r="E44" s="8" t="s">
        <v>294</v>
      </c>
      <c r="F44" s="8" t="s">
        <v>295</v>
      </c>
      <c r="G44" s="4"/>
      <c r="H44" s="4"/>
      <c r="I44" s="1"/>
      <c r="J44" s="1"/>
      <c r="K44" s="1"/>
      <c r="L44" s="1"/>
      <c r="M44" s="1"/>
      <c r="N44" s="1"/>
    </row>
    <row r="45" spans="1:14" ht="24" customHeight="1">
      <c r="A45" s="8" t="s">
        <v>111</v>
      </c>
      <c r="B45" s="71">
        <v>1.4999999999999999E-2</v>
      </c>
      <c r="C45" s="68" t="s">
        <v>293</v>
      </c>
      <c r="D45" s="68" t="s">
        <v>284</v>
      </c>
      <c r="E45" s="8" t="s">
        <v>296</v>
      </c>
      <c r="F45" s="8"/>
      <c r="G45" s="4"/>
      <c r="H45" s="4"/>
      <c r="I45" s="1"/>
      <c r="J45" s="1"/>
      <c r="K45" s="1"/>
      <c r="L45" s="1"/>
      <c r="M45" s="1"/>
      <c r="N45" s="1"/>
    </row>
    <row r="46" spans="1:14" ht="24" customHeight="1">
      <c r="A46" s="8" t="s">
        <v>297</v>
      </c>
      <c r="B46" s="71">
        <v>0.01</v>
      </c>
      <c r="C46" s="68" t="s">
        <v>293</v>
      </c>
      <c r="D46" s="68" t="s">
        <v>284</v>
      </c>
      <c r="E46" s="8" t="s">
        <v>296</v>
      </c>
      <c r="F46" s="8" t="s">
        <v>298</v>
      </c>
      <c r="G46" s="4"/>
      <c r="H46" s="4"/>
      <c r="I46" s="1"/>
      <c r="J46" s="1"/>
      <c r="K46" s="1"/>
      <c r="L46" s="1"/>
      <c r="M46" s="1"/>
      <c r="N46" s="1"/>
    </row>
    <row r="47" spans="1:14" ht="15" customHeight="1">
      <c r="A47" s="8" t="s">
        <v>299</v>
      </c>
      <c r="B47" s="71">
        <v>6.0000000000000001E-3</v>
      </c>
      <c r="C47" s="68" t="s">
        <v>293</v>
      </c>
      <c r="D47" s="68" t="s">
        <v>284</v>
      </c>
      <c r="E47" s="8" t="s">
        <v>294</v>
      </c>
      <c r="F47" s="8"/>
      <c r="G47" s="4"/>
      <c r="H47" s="4"/>
      <c r="I47" s="1"/>
      <c r="J47" s="1"/>
      <c r="K47" s="1"/>
      <c r="L47" s="1"/>
      <c r="M47" s="1"/>
      <c r="N47" s="1"/>
    </row>
    <row r="48" spans="1:14" ht="15" customHeight="1">
      <c r="A48" s="8" t="s">
        <v>300</v>
      </c>
      <c r="B48" s="71">
        <v>2E-3</v>
      </c>
      <c r="C48" s="68" t="s">
        <v>293</v>
      </c>
      <c r="D48" s="68" t="s">
        <v>284</v>
      </c>
      <c r="E48" s="8" t="s">
        <v>294</v>
      </c>
      <c r="F48" s="8"/>
      <c r="G48" s="4"/>
      <c r="H48" s="4"/>
      <c r="I48" s="1"/>
      <c r="J48" s="1"/>
      <c r="K48" s="1"/>
      <c r="L48" s="1"/>
      <c r="M48" s="1"/>
      <c r="N48" s="1"/>
    </row>
    <row r="49" spans="1:14" ht="15" customHeight="1">
      <c r="A49" s="8" t="s">
        <v>119</v>
      </c>
      <c r="B49" s="71">
        <v>0.08</v>
      </c>
      <c r="C49" s="68" t="s">
        <v>293</v>
      </c>
      <c r="D49" s="68" t="s">
        <v>284</v>
      </c>
      <c r="E49" s="8" t="s">
        <v>294</v>
      </c>
      <c r="F49" s="8"/>
      <c r="G49" s="4"/>
      <c r="H49" s="4"/>
      <c r="I49" s="1"/>
      <c r="J49" s="1"/>
      <c r="K49" s="1"/>
      <c r="L49" s="1"/>
      <c r="M49" s="1"/>
      <c r="N49" s="1"/>
    </row>
    <row r="50" spans="1:14" ht="15" customHeight="1">
      <c r="A50" s="8" t="s">
        <v>121</v>
      </c>
      <c r="B50" s="71">
        <v>4.1666669999999998E-3</v>
      </c>
      <c r="C50" s="68" t="s">
        <v>293</v>
      </c>
      <c r="D50" s="68" t="s">
        <v>284</v>
      </c>
      <c r="E50" s="8" t="s">
        <v>294</v>
      </c>
      <c r="F50" s="8"/>
      <c r="G50" s="4"/>
      <c r="H50" s="4"/>
      <c r="I50" s="1"/>
      <c r="J50" s="1"/>
      <c r="K50" s="1"/>
      <c r="L50" s="1"/>
      <c r="M50" s="1"/>
      <c r="N50" s="1"/>
    </row>
    <row r="51" spans="1:14" ht="15" customHeight="1">
      <c r="A51" s="8" t="s">
        <v>123</v>
      </c>
      <c r="B51" s="71">
        <v>1.9444444000000002E-2</v>
      </c>
      <c r="C51" s="68" t="s">
        <v>293</v>
      </c>
      <c r="D51" s="68" t="s">
        <v>284</v>
      </c>
      <c r="E51" s="8" t="s">
        <v>294</v>
      </c>
      <c r="F51" s="8"/>
      <c r="G51" s="4"/>
      <c r="H51" s="4"/>
      <c r="I51" s="1"/>
      <c r="J51" s="1"/>
      <c r="K51" s="1"/>
      <c r="L51" s="1"/>
      <c r="M51" s="1"/>
      <c r="N51" s="1"/>
    </row>
    <row r="52" spans="1:14" ht="24" customHeight="1">
      <c r="A52" s="8" t="s">
        <v>144</v>
      </c>
      <c r="B52" s="71">
        <v>0.04</v>
      </c>
      <c r="C52" s="68" t="s">
        <v>301</v>
      </c>
      <c r="D52" s="68" t="s">
        <v>284</v>
      </c>
      <c r="E52" s="8" t="s">
        <v>302</v>
      </c>
      <c r="F52" s="8" t="s">
        <v>303</v>
      </c>
      <c r="G52" s="4"/>
      <c r="H52" s="4"/>
      <c r="I52" s="1"/>
      <c r="J52" s="1"/>
      <c r="K52" s="1"/>
      <c r="L52" s="1"/>
      <c r="M52" s="1"/>
      <c r="N52" s="1"/>
    </row>
    <row r="53" spans="1:14" ht="29.25" customHeight="1">
      <c r="A53" s="8" t="s">
        <v>146</v>
      </c>
      <c r="B53" s="73">
        <v>1.9444444000000002E-2</v>
      </c>
      <c r="C53" s="68" t="s">
        <v>301</v>
      </c>
      <c r="D53" s="68" t="s">
        <v>284</v>
      </c>
      <c r="E53" s="8" t="s">
        <v>302</v>
      </c>
      <c r="F53" s="8" t="s">
        <v>304</v>
      </c>
      <c r="G53" s="4"/>
      <c r="H53" s="4"/>
      <c r="I53" s="1"/>
      <c r="J53" s="1"/>
      <c r="K53" s="1"/>
      <c r="L53" s="1"/>
      <c r="M53" s="1"/>
      <c r="N53" s="1"/>
    </row>
    <row r="54" spans="1:14" ht="30.75" customHeight="1">
      <c r="A54" s="8" t="s">
        <v>305</v>
      </c>
      <c r="B54" s="73">
        <v>0.04</v>
      </c>
      <c r="C54" s="68" t="s">
        <v>288</v>
      </c>
      <c r="D54" s="68" t="s">
        <v>284</v>
      </c>
      <c r="E54" s="8" t="s">
        <v>302</v>
      </c>
      <c r="F54" s="8" t="s">
        <v>306</v>
      </c>
      <c r="G54" s="4"/>
      <c r="H54" s="4"/>
      <c r="I54" s="1"/>
      <c r="J54" s="1"/>
      <c r="K54" s="1"/>
      <c r="L54" s="1"/>
      <c r="M54" s="1"/>
      <c r="N54" s="1"/>
    </row>
    <row r="55" spans="1:14" ht="15" customHeight="1">
      <c r="A55" s="8"/>
      <c r="B55" s="68"/>
      <c r="C55" s="68"/>
      <c r="D55" s="68"/>
      <c r="E55" s="8"/>
      <c r="F55" s="8"/>
      <c r="G55" s="1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74"/>
      <c r="C56" s="74"/>
      <c r="D56" s="74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74"/>
      <c r="C57" s="74"/>
      <c r="D57" s="74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74"/>
      <c r="C58" s="74"/>
      <c r="D58" s="74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74"/>
      <c r="C59" s="74"/>
      <c r="D59" s="74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74"/>
      <c r="C60" s="74"/>
      <c r="D60" s="74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74"/>
      <c r="C61" s="74"/>
      <c r="D61" s="74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74"/>
      <c r="C62" s="74"/>
      <c r="D62" s="74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74"/>
      <c r="C63" s="74"/>
      <c r="D63" s="74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74"/>
      <c r="C64" s="74"/>
      <c r="D64" s="74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74"/>
      <c r="C65" s="74"/>
      <c r="D65" s="74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74"/>
      <c r="C66" s="74"/>
      <c r="D66" s="74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74"/>
      <c r="C67" s="74"/>
      <c r="D67" s="74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74"/>
      <c r="C68" s="74"/>
      <c r="D68" s="74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74"/>
      <c r="C69" s="74"/>
      <c r="D69" s="74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74"/>
      <c r="C70" s="74"/>
      <c r="D70" s="74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74"/>
      <c r="C71" s="74"/>
      <c r="D71" s="74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74"/>
      <c r="C72" s="74"/>
      <c r="D72" s="74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74"/>
      <c r="C73" s="74"/>
      <c r="D73" s="74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74"/>
      <c r="C74" s="74"/>
      <c r="D74" s="74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74"/>
      <c r="C75" s="74"/>
      <c r="D75" s="74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74"/>
      <c r="C76" s="74"/>
      <c r="D76" s="74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74"/>
      <c r="C77" s="74"/>
      <c r="D77" s="74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74"/>
      <c r="C78" s="74"/>
      <c r="D78" s="74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74"/>
      <c r="C79" s="74"/>
      <c r="D79" s="74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74"/>
      <c r="C80" s="74"/>
      <c r="D80" s="74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1"/>
      <c r="F120" s="1"/>
      <c r="G120" s="1"/>
      <c r="H120" s="1"/>
      <c r="I120" s="1"/>
      <c r="J120" s="1"/>
      <c r="K120" s="1"/>
      <c r="L120" s="1"/>
      <c r="M120" s="1"/>
      <c r="N120" s="1"/>
    </row>
  </sheetData>
  <mergeCells count="3">
    <mergeCell ref="A1:H1"/>
    <mergeCell ref="A2:H2"/>
    <mergeCell ref="A40:H4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20"/>
  <sheetViews>
    <sheetView workbookViewId="0">
      <selection sqref="A1:H1"/>
    </sheetView>
  </sheetViews>
  <sheetFormatPr defaultRowHeight="14.25"/>
  <cols>
    <col min="1" max="1" width="28" customWidth="1"/>
    <col min="2" max="2" width="24" customWidth="1"/>
    <col min="3" max="4" width="18" customWidth="1"/>
    <col min="5" max="5" width="24" customWidth="1"/>
    <col min="6" max="6" width="34" customWidth="1"/>
    <col min="7" max="7" width="20" customWidth="1"/>
    <col min="8" max="8" width="28" customWidth="1"/>
  </cols>
  <sheetData>
    <row r="1" spans="1:14" ht="15" customHeight="1">
      <c r="A1" s="145" t="s">
        <v>307</v>
      </c>
      <c r="B1" s="147" t="s">
        <v>307</v>
      </c>
      <c r="C1" s="147" t="s">
        <v>307</v>
      </c>
      <c r="D1" s="147" t="s">
        <v>307</v>
      </c>
      <c r="E1" s="147" t="s">
        <v>307</v>
      </c>
      <c r="F1" s="147" t="s">
        <v>307</v>
      </c>
      <c r="G1" s="162"/>
      <c r="H1" s="162"/>
      <c r="I1" s="1"/>
      <c r="J1" s="1"/>
      <c r="K1" s="1"/>
      <c r="L1" s="1"/>
      <c r="M1" s="1"/>
      <c r="N1" s="1"/>
    </row>
    <row r="2" spans="1:14" ht="15" customHeight="1">
      <c r="A2" s="148" t="s">
        <v>308</v>
      </c>
      <c r="B2" s="148" t="s">
        <v>309</v>
      </c>
      <c r="C2" s="148" t="s">
        <v>309</v>
      </c>
      <c r="D2" s="148" t="s">
        <v>309</v>
      </c>
      <c r="E2" s="148" t="s">
        <v>309</v>
      </c>
      <c r="F2" s="148" t="s">
        <v>309</v>
      </c>
      <c r="G2" s="163"/>
      <c r="H2" s="163"/>
      <c r="I2" s="1"/>
      <c r="J2" s="1"/>
      <c r="K2" s="1"/>
      <c r="L2" s="1"/>
      <c r="M2" s="1"/>
      <c r="N2" s="1"/>
    </row>
    <row r="3" spans="1:14" ht="15" customHeight="1">
      <c r="A3" s="8"/>
      <c r="B3" s="8"/>
      <c r="C3" s="8"/>
      <c r="D3" s="8"/>
      <c r="E3" s="8"/>
      <c r="F3" s="8"/>
      <c r="G3" s="1"/>
      <c r="H3" s="1"/>
      <c r="I3" s="1"/>
      <c r="J3" s="1"/>
      <c r="K3" s="1"/>
      <c r="L3" s="1"/>
      <c r="M3" s="1"/>
      <c r="N3" s="1"/>
    </row>
    <row r="4" spans="1:14" ht="15" customHeight="1">
      <c r="A4" s="23" t="s">
        <v>195</v>
      </c>
      <c r="B4" s="23" t="s">
        <v>48</v>
      </c>
      <c r="C4" s="23" t="s">
        <v>49</v>
      </c>
      <c r="D4" s="23" t="s">
        <v>127</v>
      </c>
      <c r="E4" s="23" t="s">
        <v>196</v>
      </c>
      <c r="F4" s="23" t="s">
        <v>27</v>
      </c>
      <c r="G4" s="2"/>
      <c r="H4" s="2"/>
      <c r="I4" s="1"/>
      <c r="J4" s="1"/>
      <c r="K4" s="1"/>
      <c r="L4" s="1"/>
      <c r="M4" s="1"/>
      <c r="N4" s="1"/>
    </row>
    <row r="5" spans="1:14" ht="27" customHeight="1">
      <c r="A5" s="8" t="s">
        <v>310</v>
      </c>
      <c r="B5" s="76" t="s">
        <v>65</v>
      </c>
      <c r="C5" s="68"/>
      <c r="D5" s="8" t="s">
        <v>311</v>
      </c>
      <c r="E5" s="68" t="s">
        <v>198</v>
      </c>
      <c r="F5" s="8" t="s">
        <v>312</v>
      </c>
      <c r="G5" s="4"/>
      <c r="H5" s="4"/>
      <c r="I5" s="1"/>
      <c r="J5" s="1"/>
      <c r="K5" s="1"/>
      <c r="L5" s="1"/>
      <c r="M5" s="1"/>
      <c r="N5" s="1"/>
    </row>
    <row r="6" spans="1:14" ht="24.75" customHeight="1">
      <c r="A6" s="8" t="s">
        <v>66</v>
      </c>
      <c r="B6" s="76" t="s">
        <v>67</v>
      </c>
      <c r="C6" s="68"/>
      <c r="D6" s="8" t="s">
        <v>313</v>
      </c>
      <c r="E6" s="68" t="s">
        <v>198</v>
      </c>
      <c r="F6" s="8"/>
      <c r="G6" s="4"/>
      <c r="H6" s="4"/>
      <c r="I6" s="1"/>
      <c r="J6" s="1"/>
      <c r="K6" s="1"/>
      <c r="L6" s="1"/>
      <c r="M6" s="1"/>
      <c r="N6" s="1"/>
    </row>
    <row r="7" spans="1:14" ht="24" customHeight="1">
      <c r="A7" s="8" t="s">
        <v>314</v>
      </c>
      <c r="B7" s="76">
        <v>15</v>
      </c>
      <c r="C7" s="68" t="s">
        <v>11</v>
      </c>
      <c r="D7" s="8" t="s">
        <v>315</v>
      </c>
      <c r="E7" s="68" t="s">
        <v>198</v>
      </c>
      <c r="F7" s="8" t="s">
        <v>316</v>
      </c>
      <c r="G7" s="4"/>
      <c r="H7" s="4"/>
      <c r="I7" s="1"/>
      <c r="J7" s="1"/>
      <c r="K7" s="1"/>
      <c r="L7" s="1"/>
      <c r="M7" s="1"/>
      <c r="N7" s="1"/>
    </row>
    <row r="8" spans="1:14" ht="27" customHeight="1">
      <c r="A8" s="8" t="s">
        <v>317</v>
      </c>
      <c r="B8" s="76">
        <v>44</v>
      </c>
      <c r="C8" s="68" t="s">
        <v>318</v>
      </c>
      <c r="D8" s="8" t="s">
        <v>319</v>
      </c>
      <c r="E8" s="68" t="s">
        <v>198</v>
      </c>
      <c r="F8" s="8" t="s">
        <v>320</v>
      </c>
      <c r="G8" s="4"/>
      <c r="H8" s="4"/>
      <c r="I8" s="1"/>
      <c r="J8" s="1"/>
      <c r="K8" s="1"/>
      <c r="L8" s="1"/>
      <c r="M8" s="1"/>
      <c r="N8" s="1"/>
    </row>
    <row r="9" spans="1:14" ht="27.75" customHeight="1">
      <c r="A9" s="8" t="s">
        <v>321</v>
      </c>
      <c r="B9" s="76">
        <v>220</v>
      </c>
      <c r="C9" s="68" t="s">
        <v>318</v>
      </c>
      <c r="D9" s="8" t="s">
        <v>322</v>
      </c>
      <c r="E9" s="68" t="s">
        <v>198</v>
      </c>
      <c r="F9" s="8" t="s">
        <v>323</v>
      </c>
      <c r="G9" s="4"/>
      <c r="H9" s="4"/>
      <c r="I9" s="1"/>
      <c r="J9" s="1"/>
      <c r="K9" s="1"/>
      <c r="L9" s="1"/>
      <c r="M9" s="1"/>
      <c r="N9" s="1"/>
    </row>
    <row r="10" spans="1:14" ht="25.5" customHeight="1">
      <c r="A10" s="8" t="s">
        <v>324</v>
      </c>
      <c r="B10" s="76">
        <v>11.280666666666667</v>
      </c>
      <c r="C10" s="68" t="s">
        <v>318</v>
      </c>
      <c r="D10" s="8" t="s">
        <v>325</v>
      </c>
      <c r="E10" s="68" t="s">
        <v>198</v>
      </c>
      <c r="F10" s="8" t="s">
        <v>326</v>
      </c>
      <c r="G10" s="4"/>
      <c r="H10" s="4"/>
      <c r="I10" s="1"/>
      <c r="J10" s="1"/>
      <c r="K10" s="1"/>
      <c r="L10" s="1"/>
      <c r="M10" s="1"/>
      <c r="N10" s="1"/>
    </row>
    <row r="11" spans="1:14" ht="27.75" customHeight="1">
      <c r="A11" s="8" t="s">
        <v>85</v>
      </c>
      <c r="B11" s="77">
        <v>0.2</v>
      </c>
      <c r="C11" s="68" t="s">
        <v>56</v>
      </c>
      <c r="D11" s="8" t="s">
        <v>327</v>
      </c>
      <c r="E11" s="68" t="s">
        <v>198</v>
      </c>
      <c r="F11" s="8" t="s">
        <v>328</v>
      </c>
      <c r="G11" s="4"/>
      <c r="H11" s="4"/>
      <c r="I11" s="1"/>
      <c r="J11" s="1"/>
      <c r="K11" s="1"/>
      <c r="L11" s="1"/>
      <c r="M11" s="1"/>
      <c r="N11" s="1"/>
    </row>
    <row r="12" spans="1:14" ht="15" customHeight="1">
      <c r="A12" s="8" t="s">
        <v>329</v>
      </c>
      <c r="B12" s="76">
        <v>0</v>
      </c>
      <c r="C12" s="68" t="s">
        <v>318</v>
      </c>
      <c r="D12" s="8" t="s">
        <v>330</v>
      </c>
      <c r="E12" s="68" t="s">
        <v>198</v>
      </c>
      <c r="F12" s="8" t="s">
        <v>331</v>
      </c>
      <c r="G12" s="4"/>
      <c r="H12" s="4"/>
      <c r="I12" s="1"/>
      <c r="J12" s="1"/>
      <c r="K12" s="1"/>
      <c r="L12" s="1"/>
      <c r="M12" s="1"/>
      <c r="N12" s="1"/>
    </row>
    <row r="13" spans="1:14" ht="24.75" customHeight="1">
      <c r="A13" s="8" t="s">
        <v>332</v>
      </c>
      <c r="B13" s="77">
        <v>0.5</v>
      </c>
      <c r="C13" s="68" t="s">
        <v>56</v>
      </c>
      <c r="D13" s="8" t="s">
        <v>333</v>
      </c>
      <c r="E13" s="68" t="s">
        <v>198</v>
      </c>
      <c r="F13" s="8" t="s">
        <v>334</v>
      </c>
      <c r="G13" s="4"/>
      <c r="H13" s="4"/>
      <c r="I13" s="1"/>
      <c r="J13" s="1"/>
      <c r="K13" s="1"/>
      <c r="L13" s="1"/>
      <c r="M13" s="1"/>
      <c r="N13" s="1"/>
    </row>
    <row r="14" spans="1:14" ht="35.25" customHeight="1">
      <c r="A14" s="8" t="s">
        <v>335</v>
      </c>
      <c r="B14" s="77">
        <v>4.0000000000000002E-4</v>
      </c>
      <c r="C14" s="68" t="s">
        <v>336</v>
      </c>
      <c r="D14" s="8" t="s">
        <v>337</v>
      </c>
      <c r="E14" s="68" t="s">
        <v>198</v>
      </c>
      <c r="F14" s="8" t="s">
        <v>338</v>
      </c>
      <c r="G14" s="4"/>
      <c r="H14" s="4"/>
      <c r="I14" s="1"/>
      <c r="J14" s="1"/>
      <c r="K14" s="1"/>
      <c r="L14" s="1"/>
      <c r="M14" s="1"/>
      <c r="N14" s="1"/>
    </row>
    <row r="15" spans="1:14" ht="15" customHeight="1">
      <c r="A15" s="8"/>
      <c r="B15" s="8"/>
      <c r="C15" s="8"/>
      <c r="D15" s="8"/>
      <c r="E15" s="8"/>
      <c r="F15" s="8"/>
      <c r="G15" s="4"/>
      <c r="H15" s="4"/>
      <c r="I15" s="1"/>
      <c r="J15" s="1"/>
      <c r="K15" s="1"/>
      <c r="L15" s="1"/>
      <c r="M15" s="1"/>
      <c r="N15" s="1"/>
    </row>
    <row r="16" spans="1:14" ht="15" customHeight="1">
      <c r="A16" s="140" t="s">
        <v>339</v>
      </c>
      <c r="B16" s="140"/>
      <c r="C16" s="140"/>
      <c r="D16" s="140"/>
      <c r="E16" s="140"/>
      <c r="F16" s="140"/>
      <c r="G16" s="156"/>
      <c r="H16" s="156"/>
      <c r="I16" s="1"/>
      <c r="J16" s="1"/>
      <c r="K16" s="1"/>
      <c r="L16" s="1"/>
      <c r="M16" s="1"/>
      <c r="N16" s="1"/>
    </row>
    <row r="17" spans="1:14" ht="15" customHeight="1">
      <c r="A17" s="140"/>
      <c r="B17" s="140"/>
      <c r="C17" s="140"/>
      <c r="D17" s="140"/>
      <c r="E17" s="140"/>
      <c r="F17" s="140"/>
      <c r="G17" s="156"/>
      <c r="H17" s="156"/>
      <c r="I17" s="1"/>
      <c r="J17" s="1"/>
      <c r="K17" s="1"/>
      <c r="L17" s="1"/>
      <c r="M17" s="1"/>
      <c r="N17" s="1"/>
    </row>
    <row r="18" spans="1:14" ht="15" customHeight="1">
      <c r="A18" s="140"/>
      <c r="B18" s="140"/>
      <c r="C18" s="140"/>
      <c r="D18" s="140"/>
      <c r="E18" s="140"/>
      <c r="F18" s="140"/>
      <c r="G18" s="156"/>
      <c r="H18" s="156"/>
      <c r="I18" s="1"/>
      <c r="J18" s="1"/>
      <c r="K18" s="1"/>
      <c r="L18" s="1"/>
      <c r="M18" s="1"/>
      <c r="N18" s="1"/>
    </row>
    <row r="19" spans="1:14" ht="15" customHeight="1">
      <c r="A19" s="8"/>
      <c r="B19" s="8"/>
      <c r="C19" s="8"/>
      <c r="D19" s="8"/>
      <c r="E19" s="8"/>
      <c r="F19" s="8"/>
      <c r="G19" s="1"/>
      <c r="H19" s="1"/>
      <c r="I19" s="1"/>
      <c r="J19" s="1"/>
      <c r="K19" s="1"/>
      <c r="L19" s="1"/>
      <c r="M19" s="1"/>
      <c r="N19" s="1"/>
    </row>
    <row r="20" spans="1:14" ht="15" customHeight="1">
      <c r="A20" s="8"/>
      <c r="B20" s="8"/>
      <c r="C20" s="8"/>
      <c r="D20" s="8"/>
      <c r="E20" s="8"/>
      <c r="F20" s="8"/>
      <c r="G20" s="1"/>
      <c r="H20" s="1"/>
      <c r="I20" s="1"/>
      <c r="J20" s="1"/>
      <c r="K20" s="1"/>
      <c r="L20" s="1"/>
      <c r="M20" s="1"/>
      <c r="N20" s="1"/>
    </row>
    <row r="21" spans="1:14" ht="15" customHeight="1">
      <c r="A21" s="8"/>
      <c r="B21" s="8"/>
      <c r="C21" s="8"/>
      <c r="D21" s="8"/>
      <c r="E21" s="8"/>
      <c r="F21" s="8"/>
      <c r="G21" s="1"/>
      <c r="H21" s="1"/>
      <c r="I21" s="1"/>
      <c r="J21" s="1"/>
      <c r="K21" s="1"/>
      <c r="L21" s="1"/>
      <c r="M21" s="1"/>
      <c r="N21" s="1"/>
    </row>
    <row r="22" spans="1:14" ht="15" customHeight="1">
      <c r="A22" s="8"/>
      <c r="B22" s="8"/>
      <c r="C22" s="8"/>
      <c r="D22" s="8"/>
      <c r="E22" s="8"/>
      <c r="F22" s="8"/>
      <c r="G22" s="1"/>
      <c r="H22" s="1"/>
      <c r="I22" s="1"/>
      <c r="J22" s="1"/>
      <c r="K22" s="1"/>
      <c r="L22" s="1"/>
      <c r="M22" s="1"/>
      <c r="N22" s="1"/>
    </row>
    <row r="23" spans="1:14" ht="15" customHeight="1">
      <c r="A23" s="8"/>
      <c r="B23" s="8"/>
      <c r="C23" s="8"/>
      <c r="D23" s="8"/>
      <c r="E23" s="8"/>
      <c r="F23" s="8"/>
      <c r="G23" s="1"/>
      <c r="H23" s="1"/>
      <c r="I23" s="1"/>
      <c r="J23" s="1"/>
      <c r="K23" s="1"/>
      <c r="L23" s="1"/>
      <c r="M23" s="1"/>
      <c r="N23" s="1"/>
    </row>
    <row r="24" spans="1:14" ht="15" customHeight="1">
      <c r="A24" s="8"/>
      <c r="B24" s="8"/>
      <c r="C24" s="8"/>
      <c r="D24" s="8"/>
      <c r="E24" s="8"/>
      <c r="F24" s="8"/>
      <c r="G24" s="1"/>
      <c r="H24" s="1"/>
      <c r="I24" s="1"/>
      <c r="J24" s="1"/>
      <c r="K24" s="1"/>
      <c r="L24" s="1"/>
      <c r="M24" s="1"/>
      <c r="N24" s="1"/>
    </row>
    <row r="25" spans="1:14" ht="15" customHeight="1">
      <c r="A25" s="8"/>
      <c r="B25" s="8"/>
      <c r="C25" s="8"/>
      <c r="D25" s="8"/>
      <c r="E25" s="8"/>
      <c r="F25" s="8"/>
      <c r="G25" s="1"/>
      <c r="H25" s="1"/>
      <c r="I25" s="1"/>
      <c r="J25" s="1"/>
      <c r="K25" s="1"/>
      <c r="L25" s="1"/>
      <c r="M25" s="1"/>
      <c r="N25" s="1"/>
    </row>
    <row r="26" spans="1:14" ht="1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</sheetData>
  <mergeCells count="3">
    <mergeCell ref="A1:H1"/>
    <mergeCell ref="A2:H2"/>
    <mergeCell ref="A16:H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20"/>
  <sheetViews>
    <sheetView workbookViewId="0">
      <selection sqref="A1:H1"/>
    </sheetView>
  </sheetViews>
  <sheetFormatPr defaultRowHeight="14.25"/>
  <cols>
    <col min="1" max="1" width="28" customWidth="1"/>
    <col min="2" max="2" width="24" style="75" customWidth="1"/>
    <col min="3" max="4" width="18" style="75" customWidth="1"/>
    <col min="5" max="5" width="24" style="75" customWidth="1"/>
    <col min="6" max="6" width="34" style="75" customWidth="1"/>
    <col min="7" max="7" width="55" customWidth="1"/>
    <col min="8" max="8" width="42" customWidth="1"/>
  </cols>
  <sheetData>
    <row r="1" spans="1:14" ht="15" customHeight="1">
      <c r="A1" s="145" t="s">
        <v>340</v>
      </c>
      <c r="B1" s="146"/>
      <c r="C1" s="146"/>
      <c r="D1" s="146"/>
      <c r="E1" s="146"/>
      <c r="F1" s="146"/>
      <c r="G1" s="166"/>
      <c r="H1" s="162"/>
      <c r="I1" s="1"/>
      <c r="J1" s="1"/>
      <c r="K1" s="1"/>
      <c r="L1" s="1"/>
      <c r="M1" s="1"/>
      <c r="N1" s="1"/>
    </row>
    <row r="2" spans="1:14" ht="15" customHeight="1">
      <c r="A2" s="148" t="s">
        <v>341</v>
      </c>
      <c r="B2" s="149"/>
      <c r="C2" s="149"/>
      <c r="D2" s="149"/>
      <c r="E2" s="149"/>
      <c r="F2" s="149"/>
      <c r="G2" s="167"/>
      <c r="H2" s="163"/>
      <c r="I2" s="1"/>
      <c r="J2" s="1"/>
      <c r="K2" s="1"/>
      <c r="L2" s="1"/>
      <c r="M2" s="1"/>
      <c r="N2" s="1"/>
    </row>
    <row r="3" spans="1:14" ht="15" customHeight="1">
      <c r="A3" s="8"/>
      <c r="B3" s="47"/>
      <c r="C3" s="47"/>
      <c r="D3" s="47"/>
      <c r="E3" s="47"/>
      <c r="F3" s="47"/>
      <c r="G3" s="29"/>
      <c r="H3" s="1"/>
      <c r="I3" s="1"/>
      <c r="J3" s="1"/>
      <c r="K3" s="1"/>
      <c r="L3" s="1"/>
      <c r="M3" s="1"/>
      <c r="N3" s="1"/>
    </row>
    <row r="4" spans="1:14" ht="15" customHeight="1">
      <c r="A4" s="23" t="s">
        <v>342</v>
      </c>
      <c r="B4" s="31" t="s">
        <v>48</v>
      </c>
      <c r="C4" s="31" t="s">
        <v>49</v>
      </c>
      <c r="D4" s="31" t="s">
        <v>343</v>
      </c>
      <c r="E4" s="31" t="s">
        <v>344</v>
      </c>
      <c r="F4" s="31" t="s">
        <v>196</v>
      </c>
      <c r="G4" s="38"/>
      <c r="H4" s="2"/>
      <c r="I4" s="1"/>
      <c r="J4" s="1"/>
      <c r="K4" s="1"/>
      <c r="L4" s="1"/>
      <c r="M4" s="1"/>
      <c r="N4" s="1"/>
    </row>
    <row r="5" spans="1:14" ht="15" customHeight="1">
      <c r="A5" s="8" t="s">
        <v>345</v>
      </c>
      <c r="B5" s="78" t="s">
        <v>17</v>
      </c>
      <c r="C5" s="47"/>
      <c r="D5" s="47" t="s">
        <v>163</v>
      </c>
      <c r="E5" s="47" t="s">
        <v>346</v>
      </c>
      <c r="F5" s="47" t="s">
        <v>347</v>
      </c>
      <c r="G5" s="39"/>
      <c r="H5" s="4"/>
      <c r="I5" s="1"/>
      <c r="J5" s="1"/>
      <c r="K5" s="1"/>
      <c r="L5" s="1"/>
      <c r="M5" s="1"/>
      <c r="N5" s="1"/>
    </row>
    <row r="6" spans="1:14" ht="15" customHeight="1">
      <c r="A6" s="8" t="s">
        <v>71</v>
      </c>
      <c r="B6" s="78" t="s">
        <v>72</v>
      </c>
      <c r="C6" s="47"/>
      <c r="D6" s="47" t="s">
        <v>163</v>
      </c>
      <c r="E6" s="47" t="s">
        <v>348</v>
      </c>
      <c r="F6" s="47" t="s">
        <v>347</v>
      </c>
      <c r="G6" s="39"/>
      <c r="H6" s="4"/>
      <c r="I6" s="1"/>
      <c r="J6" s="1"/>
      <c r="K6" s="1"/>
      <c r="L6" s="1"/>
      <c r="M6" s="1"/>
      <c r="N6" s="1"/>
    </row>
    <row r="7" spans="1:14" ht="15" customHeight="1">
      <c r="A7" s="8" t="s">
        <v>349</v>
      </c>
      <c r="B7" s="78">
        <v>2417.08</v>
      </c>
      <c r="C7" s="47" t="s">
        <v>350</v>
      </c>
      <c r="D7" s="47" t="s">
        <v>351</v>
      </c>
      <c r="E7" s="47" t="s">
        <v>352</v>
      </c>
      <c r="F7" s="47" t="s">
        <v>347</v>
      </c>
      <c r="G7" s="39"/>
      <c r="H7" s="4"/>
      <c r="I7" s="1"/>
      <c r="J7" s="1"/>
      <c r="K7" s="1"/>
      <c r="L7" s="1"/>
      <c r="M7" s="1"/>
      <c r="N7" s="1"/>
    </row>
    <row r="8" spans="1:14" ht="24" customHeight="1">
      <c r="A8" s="8" t="s">
        <v>353</v>
      </c>
      <c r="B8" s="78">
        <v>490</v>
      </c>
      <c r="C8" s="47" t="s">
        <v>350</v>
      </c>
      <c r="D8" s="47" t="s">
        <v>354</v>
      </c>
      <c r="E8" s="47" t="s">
        <v>355</v>
      </c>
      <c r="F8" s="47" t="s">
        <v>347</v>
      </c>
      <c r="G8" s="39"/>
      <c r="H8" s="4"/>
      <c r="I8" s="1"/>
      <c r="J8" s="1"/>
      <c r="K8" s="1"/>
      <c r="L8" s="1"/>
      <c r="M8" s="1"/>
      <c r="N8" s="1"/>
    </row>
    <row r="9" spans="1:14" ht="24" customHeight="1">
      <c r="A9" s="8" t="s">
        <v>356</v>
      </c>
      <c r="B9" s="78">
        <v>240.708</v>
      </c>
      <c r="C9" s="47" t="s">
        <v>350</v>
      </c>
      <c r="D9" s="47" t="s">
        <v>354</v>
      </c>
      <c r="E9" s="47" t="s">
        <v>357</v>
      </c>
      <c r="F9" s="47" t="s">
        <v>347</v>
      </c>
      <c r="G9" s="39"/>
      <c r="H9" s="4"/>
      <c r="I9" s="1"/>
      <c r="J9" s="1"/>
      <c r="K9" s="1"/>
      <c r="L9" s="1"/>
      <c r="M9" s="1"/>
      <c r="N9" s="1"/>
    </row>
    <row r="10" spans="1:14" ht="24" customHeight="1">
      <c r="A10" s="8" t="s">
        <v>358</v>
      </c>
      <c r="B10" s="78">
        <v>777.5</v>
      </c>
      <c r="C10" s="47" t="s">
        <v>350</v>
      </c>
      <c r="D10" s="47" t="s">
        <v>354</v>
      </c>
      <c r="E10" s="47" t="s">
        <v>359</v>
      </c>
      <c r="F10" s="47" t="s">
        <v>347</v>
      </c>
      <c r="G10" s="39"/>
      <c r="H10" s="4"/>
      <c r="I10" s="1"/>
      <c r="J10" s="1"/>
      <c r="K10" s="1"/>
      <c r="L10" s="1"/>
      <c r="M10" s="1"/>
      <c r="N10" s="1"/>
    </row>
    <row r="11" spans="1:14" ht="24" customHeight="1">
      <c r="A11" s="8" t="s">
        <v>132</v>
      </c>
      <c r="B11" s="78">
        <v>15</v>
      </c>
      <c r="C11" s="47" t="s">
        <v>350</v>
      </c>
      <c r="D11" s="47" t="s">
        <v>354</v>
      </c>
      <c r="E11" s="47" t="s">
        <v>360</v>
      </c>
      <c r="F11" s="47" t="s">
        <v>361</v>
      </c>
      <c r="G11" s="39"/>
      <c r="H11" s="4"/>
      <c r="I11" s="1"/>
      <c r="J11" s="1"/>
      <c r="K11" s="1"/>
      <c r="L11" s="1"/>
      <c r="M11" s="1"/>
      <c r="N11" s="1"/>
    </row>
    <row r="12" spans="1:14" ht="15" customHeight="1">
      <c r="A12" s="8" t="s">
        <v>362</v>
      </c>
      <c r="B12" s="78">
        <v>150</v>
      </c>
      <c r="C12" s="47" t="s">
        <v>350</v>
      </c>
      <c r="D12" s="47" t="s">
        <v>354</v>
      </c>
      <c r="E12" s="47" t="s">
        <v>363</v>
      </c>
      <c r="F12" s="47" t="s">
        <v>347</v>
      </c>
      <c r="G12" s="39"/>
      <c r="H12" s="4"/>
      <c r="I12" s="1"/>
      <c r="J12" s="1"/>
      <c r="K12" s="1"/>
      <c r="L12" s="1"/>
      <c r="M12" s="1"/>
      <c r="N12" s="1"/>
    </row>
    <row r="13" spans="1:14" ht="15" customHeight="1">
      <c r="A13" s="8" t="s">
        <v>136</v>
      </c>
      <c r="B13" s="78">
        <v>30</v>
      </c>
      <c r="C13" s="47" t="s">
        <v>350</v>
      </c>
      <c r="D13" s="47" t="s">
        <v>354</v>
      </c>
      <c r="E13" s="47" t="s">
        <v>364</v>
      </c>
      <c r="F13" s="47" t="s">
        <v>347</v>
      </c>
      <c r="G13" s="39"/>
      <c r="H13" s="4"/>
      <c r="I13" s="1"/>
      <c r="J13" s="1"/>
      <c r="K13" s="1"/>
      <c r="L13" s="1"/>
      <c r="M13" s="1"/>
      <c r="N13" s="1"/>
    </row>
    <row r="14" spans="1:14" ht="15" customHeight="1">
      <c r="A14" s="8" t="s">
        <v>138</v>
      </c>
      <c r="B14" s="78">
        <v>0</v>
      </c>
      <c r="C14" s="47" t="s">
        <v>350</v>
      </c>
      <c r="D14" s="47" t="s">
        <v>354</v>
      </c>
      <c r="E14" s="47" t="s">
        <v>365</v>
      </c>
      <c r="F14" s="47" t="s">
        <v>347</v>
      </c>
      <c r="G14" s="39"/>
      <c r="H14" s="4"/>
      <c r="I14" s="1"/>
      <c r="J14" s="1"/>
      <c r="K14" s="1"/>
      <c r="L14" s="1"/>
      <c r="M14" s="1"/>
      <c r="N14" s="1"/>
    </row>
    <row r="15" spans="1:14" ht="15" customHeight="1">
      <c r="A15" s="8" t="s">
        <v>739</v>
      </c>
      <c r="B15" s="78">
        <v>850</v>
      </c>
      <c r="C15" s="47" t="s">
        <v>740</v>
      </c>
      <c r="D15" s="47" t="s">
        <v>741</v>
      </c>
      <c r="E15" s="47" t="s">
        <v>742</v>
      </c>
      <c r="F15" s="47" t="s">
        <v>743</v>
      </c>
      <c r="G15" s="39"/>
      <c r="H15" s="4"/>
      <c r="I15" s="1"/>
      <c r="J15" s="1"/>
      <c r="K15" s="1"/>
      <c r="L15" s="1"/>
      <c r="M15" s="1"/>
      <c r="N15" s="1"/>
    </row>
    <row r="16" spans="1:14" ht="15" customHeight="1">
      <c r="A16" s="8" t="s">
        <v>366</v>
      </c>
      <c r="B16" s="78">
        <v>26</v>
      </c>
      <c r="C16" s="47" t="s">
        <v>367</v>
      </c>
      <c r="D16" s="47" t="s">
        <v>319</v>
      </c>
      <c r="E16" s="47" t="s">
        <v>368</v>
      </c>
      <c r="F16" s="47" t="s">
        <v>198</v>
      </c>
      <c r="G16" s="39"/>
      <c r="H16" s="4"/>
      <c r="I16" s="1"/>
      <c r="J16" s="1"/>
      <c r="K16" s="1"/>
      <c r="L16" s="1"/>
      <c r="M16" s="1"/>
      <c r="N16" s="1"/>
    </row>
    <row r="17" spans="1:14" ht="15" customHeight="1">
      <c r="A17" s="8" t="s">
        <v>317</v>
      </c>
      <c r="B17" s="78">
        <v>44</v>
      </c>
      <c r="C17" s="47" t="s">
        <v>318</v>
      </c>
      <c r="D17" s="47" t="s">
        <v>369</v>
      </c>
      <c r="E17" s="47" t="s">
        <v>370</v>
      </c>
      <c r="F17" s="47" t="s">
        <v>198</v>
      </c>
      <c r="G17" s="39"/>
      <c r="H17" s="4"/>
      <c r="I17" s="1"/>
      <c r="J17" s="1"/>
      <c r="K17" s="1"/>
      <c r="L17" s="1"/>
      <c r="M17" s="1"/>
      <c r="N17" s="1"/>
    </row>
    <row r="18" spans="1:14" ht="15" customHeight="1">
      <c r="A18" s="8" t="s">
        <v>85</v>
      </c>
      <c r="B18" s="79">
        <v>0.2</v>
      </c>
      <c r="C18" s="47" t="s">
        <v>56</v>
      </c>
      <c r="D18" s="47" t="s">
        <v>351</v>
      </c>
      <c r="E18" s="47" t="s">
        <v>371</v>
      </c>
      <c r="F18" s="47" t="s">
        <v>347</v>
      </c>
      <c r="G18" s="39"/>
      <c r="H18" s="4"/>
      <c r="I18" s="1"/>
      <c r="J18" s="1"/>
      <c r="K18" s="1"/>
      <c r="L18" s="1"/>
      <c r="M18" s="1"/>
      <c r="N18" s="1"/>
    </row>
    <row r="19" spans="1:14" ht="15" customHeight="1">
      <c r="A19" s="140" t="s">
        <v>372</v>
      </c>
      <c r="B19" s="168">
        <v>0</v>
      </c>
      <c r="C19" s="141" t="s">
        <v>56</v>
      </c>
      <c r="D19" s="141" t="s">
        <v>351</v>
      </c>
      <c r="E19" s="141" t="s">
        <v>373</v>
      </c>
      <c r="F19" s="141" t="s">
        <v>374</v>
      </c>
      <c r="G19" s="169"/>
      <c r="H19" s="156"/>
      <c r="I19" s="1"/>
      <c r="J19" s="1"/>
      <c r="K19" s="1"/>
      <c r="L19" s="1"/>
      <c r="M19" s="1"/>
      <c r="N19" s="1"/>
    </row>
    <row r="20" spans="1:14" ht="15" customHeight="1">
      <c r="A20" s="140" t="s">
        <v>375</v>
      </c>
      <c r="B20" s="168">
        <v>0</v>
      </c>
      <c r="C20" s="141" t="s">
        <v>56</v>
      </c>
      <c r="D20" s="141" t="s">
        <v>351</v>
      </c>
      <c r="E20" s="141" t="s">
        <v>373</v>
      </c>
      <c r="F20" s="141" t="s">
        <v>374</v>
      </c>
      <c r="G20" s="169"/>
      <c r="H20" s="156"/>
      <c r="I20" s="1"/>
      <c r="J20" s="1"/>
      <c r="K20" s="1"/>
      <c r="L20" s="1"/>
      <c r="M20" s="1"/>
      <c r="N20" s="1"/>
    </row>
    <row r="21" spans="1:14" ht="15" customHeight="1">
      <c r="A21" s="140" t="s">
        <v>376</v>
      </c>
      <c r="B21" s="170">
        <v>3</v>
      </c>
      <c r="C21" s="141" t="s">
        <v>377</v>
      </c>
      <c r="D21" s="141" t="s">
        <v>378</v>
      </c>
      <c r="E21" s="141" t="s">
        <v>379</v>
      </c>
      <c r="F21" s="141" t="s">
        <v>347</v>
      </c>
      <c r="G21" s="169"/>
      <c r="H21" s="156"/>
      <c r="I21" s="1"/>
      <c r="J21" s="1"/>
      <c r="K21" s="1"/>
      <c r="L21" s="1"/>
      <c r="M21" s="1"/>
      <c r="N21" s="1"/>
    </row>
    <row r="22" spans="1:14" ht="15" customHeight="1">
      <c r="A22" s="8" t="s">
        <v>380</v>
      </c>
      <c r="B22" s="80">
        <v>2</v>
      </c>
      <c r="C22" s="47" t="s">
        <v>377</v>
      </c>
      <c r="D22" s="47" t="s">
        <v>378</v>
      </c>
      <c r="E22" s="47" t="s">
        <v>379</v>
      </c>
      <c r="F22" s="47" t="s">
        <v>347</v>
      </c>
      <c r="G22" s="29"/>
      <c r="H22" s="1"/>
      <c r="I22" s="1"/>
      <c r="J22" s="1"/>
      <c r="K22" s="1"/>
      <c r="L22" s="1"/>
      <c r="M22" s="1"/>
      <c r="N22" s="1"/>
    </row>
    <row r="23" spans="1:14" ht="15" customHeight="1">
      <c r="A23" s="8"/>
      <c r="B23" s="47"/>
      <c r="C23" s="47"/>
      <c r="D23" s="47"/>
      <c r="E23" s="47"/>
      <c r="F23" s="47"/>
      <c r="G23" s="29"/>
      <c r="H23" s="1"/>
      <c r="I23" s="1"/>
      <c r="J23" s="1"/>
      <c r="K23" s="1"/>
      <c r="L23" s="1"/>
      <c r="M23" s="1"/>
      <c r="N23" s="1"/>
    </row>
    <row r="24" spans="1:14" ht="15" customHeight="1">
      <c r="A24" s="171" t="s">
        <v>744</v>
      </c>
      <c r="B24" s="172"/>
      <c r="C24" s="172"/>
      <c r="D24" s="172"/>
      <c r="E24" s="172"/>
      <c r="F24" s="172"/>
      <c r="G24" s="29"/>
      <c r="H24" s="1"/>
      <c r="I24" s="1"/>
      <c r="J24" s="1"/>
      <c r="K24" s="1"/>
      <c r="L24" s="1"/>
      <c r="M24" s="1"/>
      <c r="N24" s="1"/>
    </row>
    <row r="25" spans="1:14" ht="15" customHeight="1">
      <c r="A25" s="8"/>
      <c r="B25" s="47"/>
      <c r="C25" s="47"/>
      <c r="D25" s="47"/>
      <c r="E25" s="47"/>
      <c r="F25" s="47"/>
      <c r="G25" s="29"/>
      <c r="H25" s="1"/>
      <c r="I25" s="1"/>
      <c r="J25" s="1"/>
      <c r="K25" s="1"/>
      <c r="L25" s="1"/>
      <c r="M25" s="1"/>
      <c r="N25" s="1"/>
    </row>
    <row r="26" spans="1:14" ht="15" customHeight="1">
      <c r="A26" s="8"/>
      <c r="B26" s="47"/>
      <c r="C26" s="47"/>
      <c r="D26" s="47"/>
      <c r="E26" s="47"/>
      <c r="F26" s="47"/>
      <c r="G26" s="29"/>
      <c r="H26" s="1"/>
      <c r="I26" s="1"/>
      <c r="J26" s="1"/>
      <c r="K26" s="1"/>
      <c r="L26" s="1"/>
      <c r="M26" s="1"/>
      <c r="N26" s="1"/>
    </row>
    <row r="27" spans="1:14" ht="15" customHeight="1">
      <c r="A27" s="8"/>
      <c r="B27" s="47"/>
      <c r="C27" s="47"/>
      <c r="D27" s="47"/>
      <c r="E27" s="47"/>
      <c r="F27" s="47"/>
      <c r="G27" s="29"/>
      <c r="H27" s="1"/>
      <c r="I27" s="1"/>
      <c r="J27" s="1"/>
      <c r="K27" s="1"/>
      <c r="L27" s="1"/>
      <c r="M27" s="1"/>
      <c r="N27" s="1"/>
    </row>
    <row r="28" spans="1:14" ht="15" customHeight="1">
      <c r="A28" s="8"/>
      <c r="B28" s="47"/>
      <c r="C28" s="47"/>
      <c r="D28" s="47"/>
      <c r="E28" s="47"/>
      <c r="F28" s="47"/>
      <c r="G28" s="29"/>
      <c r="H28" s="1"/>
      <c r="I28" s="1"/>
      <c r="J28" s="1"/>
      <c r="K28" s="1"/>
      <c r="L28" s="1"/>
      <c r="M28" s="1"/>
      <c r="N28" s="1"/>
    </row>
    <row r="29" spans="1:14" ht="15" customHeight="1">
      <c r="A29" s="8"/>
      <c r="B29" s="47"/>
      <c r="C29" s="47"/>
      <c r="D29" s="47"/>
      <c r="E29" s="47"/>
      <c r="F29" s="47"/>
      <c r="G29" s="29"/>
      <c r="H29" s="1"/>
      <c r="I29" s="1"/>
      <c r="J29" s="1"/>
      <c r="K29" s="1"/>
      <c r="L29" s="1"/>
      <c r="M29" s="1"/>
      <c r="N29" s="1"/>
    </row>
    <row r="30" spans="1:14" ht="15" customHeight="1">
      <c r="A30" s="8"/>
      <c r="B30" s="47"/>
      <c r="C30" s="47"/>
      <c r="D30" s="47"/>
      <c r="E30" s="47"/>
      <c r="F30" s="47"/>
      <c r="G30" s="29"/>
      <c r="H30" s="1"/>
      <c r="I30" s="1"/>
      <c r="J30" s="1"/>
      <c r="K30" s="1"/>
      <c r="L30" s="1"/>
      <c r="M30" s="1"/>
      <c r="N30" s="1"/>
    </row>
    <row r="31" spans="1:14" ht="15" customHeight="1">
      <c r="A31" s="1"/>
      <c r="B31" s="81"/>
      <c r="C31" s="81"/>
      <c r="D31" s="81"/>
      <c r="E31" s="81"/>
      <c r="F31" s="81"/>
      <c r="G31" s="29"/>
      <c r="H31" s="1"/>
      <c r="I31" s="1"/>
      <c r="J31" s="1"/>
      <c r="K31" s="1"/>
      <c r="L31" s="1"/>
      <c r="M31" s="1"/>
      <c r="N31" s="1"/>
    </row>
    <row r="32" spans="1:14" ht="15" customHeight="1">
      <c r="A32" s="1"/>
      <c r="B32" s="81"/>
      <c r="C32" s="81"/>
      <c r="D32" s="81"/>
      <c r="E32" s="81"/>
      <c r="F32" s="81"/>
      <c r="G32" s="29"/>
      <c r="H32" s="1"/>
      <c r="I32" s="1"/>
      <c r="J32" s="1"/>
      <c r="K32" s="1"/>
      <c r="L32" s="1"/>
      <c r="M32" s="1"/>
      <c r="N32" s="1"/>
    </row>
    <row r="33" spans="1:14" ht="15" customHeight="1">
      <c r="A33" s="1"/>
      <c r="B33" s="81"/>
      <c r="C33" s="81"/>
      <c r="D33" s="81"/>
      <c r="E33" s="81"/>
      <c r="F33" s="81"/>
      <c r="G33" s="29"/>
      <c r="H33" s="1"/>
      <c r="I33" s="1"/>
      <c r="J33" s="1"/>
      <c r="K33" s="1"/>
      <c r="L33" s="1"/>
      <c r="M33" s="1"/>
      <c r="N33" s="1"/>
    </row>
    <row r="34" spans="1:14" ht="15" customHeight="1">
      <c r="A34" s="1"/>
      <c r="B34" s="81"/>
      <c r="C34" s="81"/>
      <c r="D34" s="81"/>
      <c r="E34" s="81"/>
      <c r="F34" s="81"/>
      <c r="G34" s="29"/>
      <c r="H34" s="1"/>
      <c r="I34" s="1"/>
      <c r="J34" s="1"/>
      <c r="K34" s="1"/>
      <c r="L34" s="1"/>
      <c r="M34" s="1"/>
      <c r="N34" s="1"/>
    </row>
    <row r="35" spans="1:14" ht="15" customHeight="1">
      <c r="A35" s="1"/>
      <c r="B35" s="81"/>
      <c r="C35" s="81"/>
      <c r="D35" s="81"/>
      <c r="E35" s="81"/>
      <c r="F35" s="81"/>
      <c r="G35" s="29"/>
      <c r="H35" s="1"/>
      <c r="I35" s="1"/>
      <c r="J35" s="1"/>
      <c r="K35" s="1"/>
      <c r="L35" s="1"/>
      <c r="M35" s="1"/>
      <c r="N35" s="1"/>
    </row>
    <row r="36" spans="1:14" ht="15" customHeight="1">
      <c r="A36" s="1"/>
      <c r="B36" s="81"/>
      <c r="C36" s="81"/>
      <c r="D36" s="81"/>
      <c r="E36" s="81"/>
      <c r="F36" s="81"/>
      <c r="G36" s="29"/>
      <c r="H36" s="1"/>
      <c r="I36" s="1"/>
      <c r="J36" s="1"/>
      <c r="K36" s="1"/>
      <c r="L36" s="1"/>
      <c r="M36" s="1"/>
      <c r="N36" s="1"/>
    </row>
    <row r="37" spans="1:14" ht="15" customHeight="1">
      <c r="A37" s="1"/>
      <c r="B37" s="81"/>
      <c r="C37" s="81"/>
      <c r="D37" s="81"/>
      <c r="E37" s="81"/>
      <c r="F37" s="81"/>
      <c r="G37" s="29"/>
      <c r="H37" s="1"/>
      <c r="I37" s="1"/>
      <c r="J37" s="1"/>
      <c r="K37" s="1"/>
      <c r="L37" s="1"/>
      <c r="M37" s="1"/>
      <c r="N37" s="1"/>
    </row>
    <row r="38" spans="1:14" ht="15" customHeight="1">
      <c r="A38" s="1"/>
      <c r="B38" s="81"/>
      <c r="C38" s="81"/>
      <c r="D38" s="81"/>
      <c r="E38" s="81"/>
      <c r="F38" s="81"/>
      <c r="G38" s="29"/>
      <c r="H38" s="1"/>
      <c r="I38" s="1"/>
      <c r="J38" s="1"/>
      <c r="K38" s="1"/>
      <c r="L38" s="1"/>
      <c r="M38" s="1"/>
      <c r="N38" s="1"/>
    </row>
    <row r="39" spans="1:14" ht="15" customHeight="1">
      <c r="A39" s="1"/>
      <c r="B39" s="81"/>
      <c r="C39" s="81"/>
      <c r="D39" s="81"/>
      <c r="E39" s="81"/>
      <c r="F39" s="81"/>
      <c r="G39" s="29"/>
      <c r="H39" s="1"/>
      <c r="I39" s="1"/>
      <c r="J39" s="1"/>
      <c r="K39" s="1"/>
      <c r="L39" s="1"/>
      <c r="M39" s="1"/>
      <c r="N39" s="1"/>
    </row>
    <row r="40" spans="1:14" ht="15" customHeight="1">
      <c r="A40" s="1"/>
      <c r="B40" s="81"/>
      <c r="C40" s="81"/>
      <c r="D40" s="81"/>
      <c r="E40" s="81"/>
      <c r="F40" s="81"/>
      <c r="G40" s="29"/>
      <c r="H40" s="1"/>
      <c r="I40" s="1"/>
      <c r="J40" s="1"/>
      <c r="K40" s="1"/>
      <c r="L40" s="1"/>
      <c r="M40" s="1"/>
      <c r="N40" s="1"/>
    </row>
    <row r="41" spans="1:14" ht="15" customHeight="1">
      <c r="A41" s="1"/>
      <c r="B41" s="81"/>
      <c r="C41" s="81"/>
      <c r="D41" s="81"/>
      <c r="E41" s="81"/>
      <c r="F41" s="81"/>
      <c r="G41" s="29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81"/>
      <c r="C42" s="81"/>
      <c r="D42" s="81"/>
      <c r="E42" s="81"/>
      <c r="F42" s="81"/>
      <c r="G42" s="29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81"/>
      <c r="C43" s="81"/>
      <c r="D43" s="81"/>
      <c r="E43" s="81"/>
      <c r="F43" s="81"/>
      <c r="G43" s="29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81"/>
      <c r="C44" s="81"/>
      <c r="D44" s="81"/>
      <c r="E44" s="81"/>
      <c r="F44" s="81"/>
      <c r="G44" s="29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81"/>
      <c r="C45" s="81"/>
      <c r="D45" s="81"/>
      <c r="E45" s="81"/>
      <c r="F45" s="81"/>
      <c r="G45" s="29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81"/>
      <c r="C46" s="81"/>
      <c r="D46" s="81"/>
      <c r="E46" s="81"/>
      <c r="F46" s="81"/>
      <c r="G46" s="29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81"/>
      <c r="C47" s="81"/>
      <c r="D47" s="81"/>
      <c r="E47" s="81"/>
      <c r="F47" s="81"/>
      <c r="G47" s="29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81"/>
      <c r="C48" s="81"/>
      <c r="D48" s="81"/>
      <c r="E48" s="81"/>
      <c r="F48" s="81"/>
      <c r="G48" s="29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81"/>
      <c r="C49" s="81"/>
      <c r="D49" s="81"/>
      <c r="E49" s="81"/>
      <c r="F49" s="81"/>
      <c r="G49" s="29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81"/>
      <c r="C50" s="81"/>
      <c r="D50" s="81"/>
      <c r="E50" s="81"/>
      <c r="F50" s="81"/>
      <c r="G50" s="29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81"/>
      <c r="C51" s="81"/>
      <c r="D51" s="81"/>
      <c r="E51" s="81"/>
      <c r="F51" s="81"/>
      <c r="G51" s="29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81"/>
      <c r="C52" s="81"/>
      <c r="D52" s="81"/>
      <c r="E52" s="81"/>
      <c r="F52" s="81"/>
      <c r="G52" s="29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81"/>
      <c r="C53" s="81"/>
      <c r="D53" s="81"/>
      <c r="E53" s="81"/>
      <c r="F53" s="81"/>
      <c r="G53" s="29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81"/>
      <c r="C54" s="81"/>
      <c r="D54" s="81"/>
      <c r="E54" s="81"/>
      <c r="F54" s="81"/>
      <c r="G54" s="29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81"/>
      <c r="C55" s="81"/>
      <c r="D55" s="81"/>
      <c r="E55" s="81"/>
      <c r="F55" s="81"/>
      <c r="G55" s="29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81"/>
      <c r="C56" s="81"/>
      <c r="D56" s="81"/>
      <c r="E56" s="81"/>
      <c r="F56" s="81"/>
      <c r="G56" s="29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81"/>
      <c r="C57" s="81"/>
      <c r="D57" s="81"/>
      <c r="E57" s="81"/>
      <c r="F57" s="81"/>
      <c r="G57" s="29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81"/>
      <c r="C58" s="81"/>
      <c r="D58" s="81"/>
      <c r="E58" s="81"/>
      <c r="F58" s="81"/>
      <c r="G58" s="29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81"/>
      <c r="C59" s="81"/>
      <c r="D59" s="81"/>
      <c r="E59" s="81"/>
      <c r="F59" s="81"/>
      <c r="G59" s="29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81"/>
      <c r="C60" s="81"/>
      <c r="D60" s="81"/>
      <c r="E60" s="81"/>
      <c r="F60" s="81"/>
      <c r="G60" s="29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81"/>
      <c r="C61" s="81"/>
      <c r="D61" s="81"/>
      <c r="E61" s="81"/>
      <c r="F61" s="81"/>
      <c r="G61" s="29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81"/>
      <c r="C62" s="81"/>
      <c r="D62" s="81"/>
      <c r="E62" s="81"/>
      <c r="F62" s="81"/>
      <c r="G62" s="29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81"/>
      <c r="C63" s="81"/>
      <c r="D63" s="81"/>
      <c r="E63" s="81"/>
      <c r="F63" s="81"/>
      <c r="G63" s="29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81"/>
      <c r="C64" s="81"/>
      <c r="D64" s="81"/>
      <c r="E64" s="81"/>
      <c r="F64" s="81"/>
      <c r="G64" s="29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81"/>
      <c r="C65" s="81"/>
      <c r="D65" s="81"/>
      <c r="E65" s="81"/>
      <c r="F65" s="81"/>
      <c r="G65" s="29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81"/>
      <c r="C66" s="81"/>
      <c r="D66" s="81"/>
      <c r="E66" s="81"/>
      <c r="F66" s="81"/>
      <c r="G66" s="29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81"/>
      <c r="C67" s="81"/>
      <c r="D67" s="81"/>
      <c r="E67" s="81"/>
      <c r="F67" s="81"/>
      <c r="G67" s="29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81"/>
      <c r="C68" s="81"/>
      <c r="D68" s="81"/>
      <c r="E68" s="81"/>
      <c r="F68" s="81"/>
      <c r="G68" s="29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81"/>
      <c r="C69" s="81"/>
      <c r="D69" s="81"/>
      <c r="E69" s="81"/>
      <c r="F69" s="81"/>
      <c r="G69" s="29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81"/>
      <c r="C70" s="81"/>
      <c r="D70" s="81"/>
      <c r="E70" s="81"/>
      <c r="F70" s="81"/>
      <c r="G70" s="29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81"/>
      <c r="C71" s="81"/>
      <c r="D71" s="81"/>
      <c r="E71" s="81"/>
      <c r="F71" s="81"/>
      <c r="G71" s="29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81"/>
      <c r="C72" s="81"/>
      <c r="D72" s="81"/>
      <c r="E72" s="81"/>
      <c r="F72" s="81"/>
      <c r="G72" s="29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81"/>
      <c r="C73" s="81"/>
      <c r="D73" s="81"/>
      <c r="E73" s="81"/>
      <c r="F73" s="81"/>
      <c r="G73" s="29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81"/>
      <c r="C74" s="81"/>
      <c r="D74" s="81"/>
      <c r="E74" s="81"/>
      <c r="F74" s="81"/>
      <c r="G74" s="29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81"/>
      <c r="C75" s="81"/>
      <c r="D75" s="81"/>
      <c r="E75" s="81"/>
      <c r="F75" s="81"/>
      <c r="G75" s="29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81"/>
      <c r="C76" s="81"/>
      <c r="D76" s="81"/>
      <c r="E76" s="81"/>
      <c r="F76" s="81"/>
      <c r="G76" s="29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81"/>
      <c r="C77" s="81"/>
      <c r="D77" s="81"/>
      <c r="E77" s="81"/>
      <c r="F77" s="81"/>
      <c r="G77" s="29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81"/>
      <c r="C78" s="81"/>
      <c r="D78" s="81"/>
      <c r="E78" s="81"/>
      <c r="F78" s="81"/>
      <c r="G78" s="29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81"/>
      <c r="C79" s="81"/>
      <c r="D79" s="81"/>
      <c r="E79" s="81"/>
      <c r="F79" s="81"/>
      <c r="G79" s="29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81"/>
      <c r="C80" s="81"/>
      <c r="D80" s="81"/>
      <c r="E80" s="81"/>
      <c r="F80" s="81"/>
      <c r="G80" s="29"/>
      <c r="H80" s="1"/>
      <c r="I80" s="1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74"/>
      <c r="F81" s="74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74"/>
      <c r="F82" s="74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74"/>
      <c r="F83" s="74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74"/>
      <c r="F84" s="74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74"/>
      <c r="F85" s="74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74"/>
      <c r="F86" s="74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74"/>
      <c r="F87" s="74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74"/>
      <c r="F88" s="74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74"/>
      <c r="F89" s="74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74"/>
      <c r="F90" s="74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74"/>
      <c r="F91" s="74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74"/>
      <c r="F92" s="74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74"/>
      <c r="F93" s="74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74"/>
      <c r="F94" s="74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74"/>
      <c r="F95" s="74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74"/>
      <c r="F96" s="74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74"/>
      <c r="F97" s="74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74"/>
      <c r="F98" s="74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74"/>
      <c r="F99" s="74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74"/>
      <c r="F100" s="74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74"/>
      <c r="F101" s="74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74"/>
      <c r="F102" s="74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74"/>
      <c r="F103" s="74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74"/>
      <c r="F104" s="74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74"/>
      <c r="F105" s="74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74"/>
      <c r="F106" s="74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74"/>
      <c r="F107" s="74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74"/>
      <c r="F108" s="74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74"/>
      <c r="F109" s="74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74"/>
      <c r="F110" s="74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74"/>
      <c r="F111" s="74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74"/>
      <c r="F112" s="74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74"/>
      <c r="F113" s="74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74"/>
      <c r="F114" s="74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74"/>
      <c r="F115" s="74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74"/>
      <c r="F116" s="74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74"/>
      <c r="F117" s="74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74"/>
      <c r="F118" s="74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74"/>
      <c r="F119" s="74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74"/>
      <c r="F120" s="74"/>
      <c r="G120" s="1"/>
      <c r="H120" s="1"/>
      <c r="I120" s="1"/>
      <c r="J120" s="1"/>
      <c r="K120" s="1"/>
      <c r="L120" s="1"/>
      <c r="M120" s="1"/>
      <c r="N120" s="1"/>
    </row>
  </sheetData>
  <mergeCells count="4">
    <mergeCell ref="A1:H1"/>
    <mergeCell ref="A2:H2"/>
    <mergeCell ref="A19:H21"/>
    <mergeCell ref="A24:F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20"/>
  <sheetViews>
    <sheetView topLeftCell="A18" workbookViewId="0">
      <selection sqref="A1:N1"/>
    </sheetView>
  </sheetViews>
  <sheetFormatPr defaultRowHeight="14.25"/>
  <cols>
    <col min="1" max="1" width="8" style="75" customWidth="1"/>
    <col min="2" max="2" width="14" style="75" customWidth="1"/>
    <col min="3" max="3" width="36" customWidth="1"/>
    <col min="4" max="11" width="15" style="75" customWidth="1"/>
    <col min="12" max="12" width="28" style="75" customWidth="1"/>
    <col min="13" max="13" width="26" customWidth="1"/>
    <col min="14" max="14" width="42" customWidth="1"/>
  </cols>
  <sheetData>
    <row r="1" spans="1:14" ht="15" customHeight="1">
      <c r="A1" s="145" t="s">
        <v>381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62"/>
      <c r="N1" s="162"/>
    </row>
    <row r="2" spans="1:14" ht="15" customHeight="1">
      <c r="A2" s="148" t="s">
        <v>382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63"/>
      <c r="N2" s="163"/>
    </row>
    <row r="3" spans="1:14" ht="15" customHeight="1">
      <c r="A3" s="68"/>
      <c r="B3" s="68"/>
      <c r="C3" s="8"/>
      <c r="D3" s="68"/>
      <c r="E3" s="68"/>
      <c r="F3" s="68"/>
      <c r="G3" s="68"/>
      <c r="H3" s="68"/>
      <c r="I3" s="68"/>
      <c r="J3" s="68"/>
      <c r="K3" s="68"/>
      <c r="L3" s="68"/>
      <c r="M3" s="1"/>
      <c r="N3" s="1"/>
    </row>
    <row r="4" spans="1:14" ht="15" customHeight="1">
      <c r="A4" s="23" t="s">
        <v>75</v>
      </c>
      <c r="B4" s="23" t="s">
        <v>383</v>
      </c>
      <c r="C4" s="23" t="s">
        <v>182</v>
      </c>
      <c r="D4" s="23" t="s">
        <v>49</v>
      </c>
      <c r="E4" s="23" t="s">
        <v>384</v>
      </c>
      <c r="F4" s="23" t="s">
        <v>385</v>
      </c>
      <c r="G4" s="23" t="s">
        <v>386</v>
      </c>
      <c r="H4" s="23" t="s">
        <v>387</v>
      </c>
      <c r="I4" s="23" t="s">
        <v>388</v>
      </c>
      <c r="J4" s="23" t="s">
        <v>389</v>
      </c>
      <c r="K4" s="23" t="s">
        <v>390</v>
      </c>
      <c r="L4" s="23" t="s">
        <v>391</v>
      </c>
      <c r="M4" s="2"/>
      <c r="N4" s="2"/>
    </row>
    <row r="5" spans="1:14" ht="15" customHeight="1">
      <c r="A5" s="82">
        <v>1</v>
      </c>
      <c r="B5" s="82" t="s">
        <v>392</v>
      </c>
      <c r="C5" s="25" t="s">
        <v>393</v>
      </c>
      <c r="D5" s="82" t="s">
        <v>394</v>
      </c>
      <c r="E5" s="82">
        <v>9</v>
      </c>
      <c r="F5" s="84">
        <v>640000</v>
      </c>
      <c r="G5" s="84">
        <v>754866.66669999994</v>
      </c>
      <c r="H5" s="84">
        <v>749900</v>
      </c>
      <c r="I5" s="84">
        <v>851400</v>
      </c>
      <c r="J5" s="84" t="s">
        <v>386</v>
      </c>
      <c r="K5" s="87">
        <f t="shared" ref="K5:K36" si="0">IF(J5="Média",G5,H5)</f>
        <v>754866.66669999994</v>
      </c>
      <c r="L5" s="88" t="s">
        <v>395</v>
      </c>
      <c r="M5" s="4"/>
      <c r="N5" s="4"/>
    </row>
    <row r="6" spans="1:14" ht="15" customHeight="1">
      <c r="A6" s="82">
        <v>2</v>
      </c>
      <c r="B6" s="82" t="s">
        <v>396</v>
      </c>
      <c r="C6" s="25" t="s">
        <v>397</v>
      </c>
      <c r="D6" s="82" t="s">
        <v>398</v>
      </c>
      <c r="E6" s="82">
        <v>9</v>
      </c>
      <c r="F6" s="84">
        <v>6800</v>
      </c>
      <c r="G6" s="84">
        <v>17787.064999999999</v>
      </c>
      <c r="H6" s="84">
        <v>11404.38</v>
      </c>
      <c r="I6" s="84">
        <v>41539.5</v>
      </c>
      <c r="J6" s="84" t="s">
        <v>387</v>
      </c>
      <c r="K6" s="87">
        <f t="shared" si="0"/>
        <v>11404.38</v>
      </c>
      <c r="L6" s="88" t="s">
        <v>395</v>
      </c>
      <c r="M6" s="4"/>
      <c r="N6" s="4"/>
    </row>
    <row r="7" spans="1:14" ht="15" customHeight="1">
      <c r="A7" s="82">
        <v>3</v>
      </c>
      <c r="B7" s="82" t="s">
        <v>399</v>
      </c>
      <c r="C7" s="25" t="s">
        <v>400</v>
      </c>
      <c r="D7" s="82" t="s">
        <v>401</v>
      </c>
      <c r="E7" s="82">
        <v>12</v>
      </c>
      <c r="F7" s="84">
        <v>6450</v>
      </c>
      <c r="G7" s="84">
        <v>9462.1877000000004</v>
      </c>
      <c r="H7" s="84">
        <v>8500</v>
      </c>
      <c r="I7" s="84">
        <v>15812.1</v>
      </c>
      <c r="J7" s="84" t="s">
        <v>387</v>
      </c>
      <c r="K7" s="87">
        <f t="shared" si="0"/>
        <v>8500</v>
      </c>
      <c r="L7" s="88" t="s">
        <v>395</v>
      </c>
      <c r="M7" s="4"/>
      <c r="N7" s="4"/>
    </row>
    <row r="8" spans="1:14" ht="15" customHeight="1">
      <c r="A8" s="82">
        <v>4</v>
      </c>
      <c r="B8" s="82" t="s">
        <v>402</v>
      </c>
      <c r="C8" s="25" t="s">
        <v>403</v>
      </c>
      <c r="D8" s="82" t="s">
        <v>404</v>
      </c>
      <c r="E8" s="82">
        <v>108</v>
      </c>
      <c r="F8" s="84">
        <v>58.5</v>
      </c>
      <c r="G8" s="84">
        <v>165.14789999999999</v>
      </c>
      <c r="H8" s="84">
        <v>169.18119999999999</v>
      </c>
      <c r="I8" s="84">
        <v>249.95</v>
      </c>
      <c r="J8" s="84" t="s">
        <v>387</v>
      </c>
      <c r="K8" s="87">
        <f t="shared" si="0"/>
        <v>169.18119999999999</v>
      </c>
      <c r="L8" s="88" t="s">
        <v>395</v>
      </c>
      <c r="M8" s="4"/>
      <c r="N8" s="4"/>
    </row>
    <row r="9" spans="1:14" ht="15" customHeight="1">
      <c r="A9" s="82">
        <v>5</v>
      </c>
      <c r="B9" s="82" t="s">
        <v>405</v>
      </c>
      <c r="C9" s="25" t="s">
        <v>406</v>
      </c>
      <c r="D9" s="82" t="s">
        <v>394</v>
      </c>
      <c r="E9" s="82">
        <v>9</v>
      </c>
      <c r="F9" s="84">
        <v>8638.7999999999993</v>
      </c>
      <c r="G9" s="84">
        <v>10871.95</v>
      </c>
      <c r="H9" s="84">
        <v>10499.5</v>
      </c>
      <c r="I9" s="84">
        <v>13850</v>
      </c>
      <c r="J9" s="84" t="s">
        <v>386</v>
      </c>
      <c r="K9" s="87">
        <f t="shared" si="0"/>
        <v>10871.95</v>
      </c>
      <c r="L9" s="88" t="s">
        <v>395</v>
      </c>
      <c r="M9" s="4"/>
      <c r="N9" s="4"/>
    </row>
    <row r="10" spans="1:14" ht="15" customHeight="1">
      <c r="A10" s="82">
        <v>6</v>
      </c>
      <c r="B10" s="82" t="s">
        <v>407</v>
      </c>
      <c r="C10" s="25" t="s">
        <v>408</v>
      </c>
      <c r="D10" s="82" t="s">
        <v>401</v>
      </c>
      <c r="E10" s="82">
        <v>12</v>
      </c>
      <c r="F10" s="84">
        <v>3323.33</v>
      </c>
      <c r="G10" s="84">
        <v>4007.8463000000002</v>
      </c>
      <c r="H10" s="84">
        <v>3994.28</v>
      </c>
      <c r="I10" s="84">
        <v>4850</v>
      </c>
      <c r="J10" s="84" t="s">
        <v>386</v>
      </c>
      <c r="K10" s="87">
        <f t="shared" si="0"/>
        <v>4007.8463000000002</v>
      </c>
      <c r="L10" s="88" t="s">
        <v>395</v>
      </c>
      <c r="M10" s="4"/>
      <c r="N10" s="4"/>
    </row>
    <row r="11" spans="1:14" ht="15" customHeight="1">
      <c r="A11" s="82">
        <v>7</v>
      </c>
      <c r="B11" s="82" t="s">
        <v>407</v>
      </c>
      <c r="C11" s="25" t="s">
        <v>409</v>
      </c>
      <c r="D11" s="82" t="s">
        <v>401</v>
      </c>
      <c r="E11" s="82">
        <v>12</v>
      </c>
      <c r="F11" s="84">
        <v>638.39</v>
      </c>
      <c r="G11" s="84">
        <v>1429.9946</v>
      </c>
      <c r="H11" s="84">
        <v>1199</v>
      </c>
      <c r="I11" s="84">
        <v>2638</v>
      </c>
      <c r="J11" s="84" t="s">
        <v>387</v>
      </c>
      <c r="K11" s="87">
        <f t="shared" si="0"/>
        <v>1199</v>
      </c>
      <c r="L11" s="88" t="s">
        <v>395</v>
      </c>
      <c r="M11" s="4"/>
      <c r="N11" s="4"/>
    </row>
    <row r="12" spans="1:14" ht="15" customHeight="1">
      <c r="A12" s="82">
        <v>8</v>
      </c>
      <c r="B12" s="82" t="s">
        <v>410</v>
      </c>
      <c r="C12" s="25" t="s">
        <v>411</v>
      </c>
      <c r="D12" s="82" t="s">
        <v>412</v>
      </c>
      <c r="E12" s="82">
        <v>108</v>
      </c>
      <c r="F12" s="84">
        <v>74.97</v>
      </c>
      <c r="G12" s="84">
        <v>170.8116</v>
      </c>
      <c r="H12" s="84">
        <v>199.99</v>
      </c>
      <c r="I12" s="84">
        <v>207.17</v>
      </c>
      <c r="J12" s="84" t="s">
        <v>387</v>
      </c>
      <c r="K12" s="87">
        <f t="shared" si="0"/>
        <v>199.99</v>
      </c>
      <c r="L12" s="88" t="s">
        <v>395</v>
      </c>
      <c r="M12" s="4"/>
      <c r="N12" s="4"/>
    </row>
    <row r="13" spans="1:14" ht="15" customHeight="1">
      <c r="A13" s="82">
        <v>9</v>
      </c>
      <c r="B13" s="82" t="s">
        <v>407</v>
      </c>
      <c r="C13" s="25" t="s">
        <v>413</v>
      </c>
      <c r="D13" s="82" t="s">
        <v>401</v>
      </c>
      <c r="E13" s="82">
        <v>12</v>
      </c>
      <c r="F13" s="84">
        <v>97.44</v>
      </c>
      <c r="G13" s="84">
        <v>174.565</v>
      </c>
      <c r="H13" s="84">
        <v>123.04</v>
      </c>
      <c r="I13" s="84">
        <v>415</v>
      </c>
      <c r="J13" s="84" t="s">
        <v>387</v>
      </c>
      <c r="K13" s="87">
        <f t="shared" si="0"/>
        <v>123.04</v>
      </c>
      <c r="L13" s="88" t="s">
        <v>395</v>
      </c>
      <c r="M13" s="4"/>
      <c r="N13" s="4"/>
    </row>
    <row r="14" spans="1:14" ht="15" customHeight="1">
      <c r="A14" s="82">
        <v>10</v>
      </c>
      <c r="B14" s="82" t="s">
        <v>414</v>
      </c>
      <c r="C14" s="25" t="s">
        <v>415</v>
      </c>
      <c r="D14" s="82" t="s">
        <v>394</v>
      </c>
      <c r="E14" s="82">
        <v>9</v>
      </c>
      <c r="F14" s="84">
        <v>4200</v>
      </c>
      <c r="G14" s="84">
        <v>6430.4175999999998</v>
      </c>
      <c r="H14" s="84">
        <v>6250</v>
      </c>
      <c r="I14" s="84">
        <v>9090</v>
      </c>
      <c r="J14" s="84" t="s">
        <v>387</v>
      </c>
      <c r="K14" s="87">
        <f t="shared" si="0"/>
        <v>6250</v>
      </c>
      <c r="L14" s="88" t="s">
        <v>395</v>
      </c>
      <c r="M14" s="4"/>
      <c r="N14" s="4"/>
    </row>
    <row r="15" spans="1:14" ht="15" customHeight="1">
      <c r="A15" s="82">
        <v>11</v>
      </c>
      <c r="B15" s="82" t="s">
        <v>416</v>
      </c>
      <c r="C15" s="25" t="s">
        <v>417</v>
      </c>
      <c r="D15" s="82" t="s">
        <v>418</v>
      </c>
      <c r="E15" s="82">
        <v>164650</v>
      </c>
      <c r="F15" s="84">
        <v>5.8270999999999997</v>
      </c>
      <c r="G15" s="84">
        <v>6.9766000000000004</v>
      </c>
      <c r="H15" s="84">
        <v>7</v>
      </c>
      <c r="I15" s="84">
        <v>8.69</v>
      </c>
      <c r="J15" s="84" t="s">
        <v>386</v>
      </c>
      <c r="K15" s="87">
        <f t="shared" si="0"/>
        <v>6.9766000000000004</v>
      </c>
      <c r="L15" s="88" t="s">
        <v>395</v>
      </c>
      <c r="M15" s="4"/>
      <c r="N15" s="4"/>
    </row>
    <row r="16" spans="1:14" ht="15" customHeight="1">
      <c r="A16" s="82">
        <v>12</v>
      </c>
      <c r="B16" s="82" t="s">
        <v>419</v>
      </c>
      <c r="C16" s="25" t="s">
        <v>420</v>
      </c>
      <c r="D16" s="82" t="s">
        <v>418</v>
      </c>
      <c r="E16" s="82">
        <v>8233</v>
      </c>
      <c r="F16" s="84">
        <v>3</v>
      </c>
      <c r="G16" s="84">
        <v>4.3193999999999999</v>
      </c>
      <c r="H16" s="84">
        <v>3.9849999999999999</v>
      </c>
      <c r="I16" s="84">
        <v>7.4</v>
      </c>
      <c r="J16" s="84" t="s">
        <v>386</v>
      </c>
      <c r="K16" s="87">
        <f t="shared" si="0"/>
        <v>4.3193999999999999</v>
      </c>
      <c r="L16" s="88" t="s">
        <v>395</v>
      </c>
      <c r="M16" s="4"/>
      <c r="N16" s="4"/>
    </row>
    <row r="17" spans="1:14" ht="15" customHeight="1">
      <c r="A17" s="82">
        <v>13</v>
      </c>
      <c r="B17" s="82" t="s">
        <v>421</v>
      </c>
      <c r="C17" s="25" t="s">
        <v>422</v>
      </c>
      <c r="D17" s="82" t="s">
        <v>394</v>
      </c>
      <c r="E17" s="82">
        <v>48</v>
      </c>
      <c r="F17" s="84">
        <v>507.5</v>
      </c>
      <c r="G17" s="84">
        <v>628.28539999999998</v>
      </c>
      <c r="H17" s="84">
        <v>586</v>
      </c>
      <c r="I17" s="84">
        <v>945</v>
      </c>
      <c r="J17" s="84" t="s">
        <v>386</v>
      </c>
      <c r="K17" s="87">
        <f t="shared" si="0"/>
        <v>628.28539999999998</v>
      </c>
      <c r="L17" s="88" t="s">
        <v>395</v>
      </c>
      <c r="M17" s="4"/>
      <c r="N17" s="4"/>
    </row>
    <row r="18" spans="1:14" ht="15" customHeight="1">
      <c r="A18" s="82">
        <v>14</v>
      </c>
      <c r="B18" s="82" t="s">
        <v>423</v>
      </c>
      <c r="C18" s="25" t="s">
        <v>424</v>
      </c>
      <c r="D18" s="82" t="s">
        <v>394</v>
      </c>
      <c r="E18" s="82">
        <v>48</v>
      </c>
      <c r="F18" s="84">
        <v>1185</v>
      </c>
      <c r="G18" s="84">
        <v>1339.0262</v>
      </c>
      <c r="H18" s="84">
        <v>1298</v>
      </c>
      <c r="I18" s="84">
        <v>1650</v>
      </c>
      <c r="J18" s="84" t="s">
        <v>386</v>
      </c>
      <c r="K18" s="87">
        <f t="shared" si="0"/>
        <v>1339.0262</v>
      </c>
      <c r="L18" s="88" t="s">
        <v>395</v>
      </c>
      <c r="M18" s="4"/>
      <c r="N18" s="4"/>
    </row>
    <row r="19" spans="1:14" ht="15" customHeight="1">
      <c r="A19" s="82">
        <v>15</v>
      </c>
      <c r="B19" s="82" t="s">
        <v>425</v>
      </c>
      <c r="C19" s="25" t="s">
        <v>426</v>
      </c>
      <c r="D19" s="82" t="s">
        <v>262</v>
      </c>
      <c r="E19" s="82">
        <v>48</v>
      </c>
      <c r="F19" s="84">
        <v>119</v>
      </c>
      <c r="G19" s="84">
        <v>165.4444</v>
      </c>
      <c r="H19" s="84">
        <v>150</v>
      </c>
      <c r="I19" s="84">
        <v>299</v>
      </c>
      <c r="J19" s="84" t="s">
        <v>387</v>
      </c>
      <c r="K19" s="87">
        <f t="shared" si="0"/>
        <v>150</v>
      </c>
      <c r="L19" s="88" t="s">
        <v>395</v>
      </c>
      <c r="M19" s="4"/>
      <c r="N19" s="4"/>
    </row>
    <row r="20" spans="1:14" ht="15" customHeight="1">
      <c r="A20" s="82">
        <v>16</v>
      </c>
      <c r="B20" s="82" t="s">
        <v>427</v>
      </c>
      <c r="C20" s="25" t="s">
        <v>428</v>
      </c>
      <c r="D20" s="82" t="s">
        <v>429</v>
      </c>
      <c r="E20" s="82">
        <v>288</v>
      </c>
      <c r="F20" s="84">
        <v>45</v>
      </c>
      <c r="G20" s="84">
        <v>77.22</v>
      </c>
      <c r="H20" s="84">
        <v>75</v>
      </c>
      <c r="I20" s="84">
        <v>120</v>
      </c>
      <c r="J20" s="84" t="s">
        <v>387</v>
      </c>
      <c r="K20" s="87">
        <f t="shared" si="0"/>
        <v>75</v>
      </c>
      <c r="L20" s="88" t="s">
        <v>395</v>
      </c>
      <c r="M20" s="4"/>
      <c r="N20" s="4"/>
    </row>
    <row r="21" spans="1:14" ht="15" customHeight="1">
      <c r="A21" s="82">
        <v>17</v>
      </c>
      <c r="B21" s="82" t="s">
        <v>430</v>
      </c>
      <c r="C21" s="25" t="s">
        <v>431</v>
      </c>
      <c r="D21" s="82" t="s">
        <v>404</v>
      </c>
      <c r="E21" s="82">
        <v>108</v>
      </c>
      <c r="F21" s="84">
        <v>680</v>
      </c>
      <c r="G21" s="84">
        <v>5771.3864000000003</v>
      </c>
      <c r="H21" s="84">
        <v>4009.49</v>
      </c>
      <c r="I21" s="84">
        <v>17645</v>
      </c>
      <c r="J21" s="84" t="s">
        <v>387</v>
      </c>
      <c r="K21" s="87">
        <f t="shared" si="0"/>
        <v>4009.49</v>
      </c>
      <c r="L21" s="88" t="s">
        <v>395</v>
      </c>
      <c r="M21" s="4"/>
      <c r="N21" s="4"/>
    </row>
    <row r="22" spans="1:14" ht="15" customHeight="1">
      <c r="A22" s="82">
        <v>18</v>
      </c>
      <c r="B22" s="82" t="s">
        <v>432</v>
      </c>
      <c r="C22" s="25" t="s">
        <v>433</v>
      </c>
      <c r="D22" s="82" t="s">
        <v>404</v>
      </c>
      <c r="E22" s="82">
        <v>108</v>
      </c>
      <c r="F22" s="84">
        <v>485</v>
      </c>
      <c r="G22" s="84">
        <v>3627.8</v>
      </c>
      <c r="H22" s="84">
        <v>1825</v>
      </c>
      <c r="I22" s="84">
        <v>7748</v>
      </c>
      <c r="J22" s="84" t="s">
        <v>387</v>
      </c>
      <c r="K22" s="87">
        <f t="shared" si="0"/>
        <v>1825</v>
      </c>
      <c r="L22" s="88" t="s">
        <v>395</v>
      </c>
      <c r="M22" s="4"/>
      <c r="N22" s="4"/>
    </row>
    <row r="23" spans="1:14" ht="15" customHeight="1">
      <c r="A23" s="82">
        <v>19</v>
      </c>
      <c r="B23" s="82" t="s">
        <v>434</v>
      </c>
      <c r="C23" s="25" t="s">
        <v>435</v>
      </c>
      <c r="D23" s="82" t="s">
        <v>436</v>
      </c>
      <c r="E23" s="82">
        <v>108</v>
      </c>
      <c r="F23" s="84">
        <v>100</v>
      </c>
      <c r="G23" s="84">
        <v>174.00640000000001</v>
      </c>
      <c r="H23" s="84">
        <v>174.07499999999999</v>
      </c>
      <c r="I23" s="84">
        <v>185</v>
      </c>
      <c r="J23" s="84" t="s">
        <v>387</v>
      </c>
      <c r="K23" s="87">
        <f t="shared" si="0"/>
        <v>174.07499999999999</v>
      </c>
      <c r="L23" s="88" t="s">
        <v>395</v>
      </c>
      <c r="M23" s="4"/>
      <c r="N23" s="4"/>
    </row>
    <row r="24" spans="1:14" ht="15" customHeight="1">
      <c r="A24" s="82">
        <v>20</v>
      </c>
      <c r="B24" s="82" t="s">
        <v>437</v>
      </c>
      <c r="C24" s="25" t="s">
        <v>438</v>
      </c>
      <c r="D24" s="82" t="s">
        <v>418</v>
      </c>
      <c r="E24" s="82">
        <v>35</v>
      </c>
      <c r="F24" s="84">
        <v>18.4375</v>
      </c>
      <c r="G24" s="84">
        <v>41.969299999999997</v>
      </c>
      <c r="H24" s="84">
        <v>31.407</v>
      </c>
      <c r="I24" s="84">
        <v>92.8</v>
      </c>
      <c r="J24" s="84" t="s">
        <v>387</v>
      </c>
      <c r="K24" s="87">
        <f t="shared" si="0"/>
        <v>31.407</v>
      </c>
      <c r="L24" s="88" t="s">
        <v>395</v>
      </c>
      <c r="M24" s="4"/>
      <c r="N24" s="4"/>
    </row>
    <row r="25" spans="1:14" ht="15" customHeight="1">
      <c r="A25" s="82">
        <v>21</v>
      </c>
      <c r="B25" s="82" t="s">
        <v>439</v>
      </c>
      <c r="C25" s="25" t="s">
        <v>440</v>
      </c>
      <c r="D25" s="82" t="s">
        <v>394</v>
      </c>
      <c r="E25" s="82">
        <v>48</v>
      </c>
      <c r="F25" s="84">
        <v>35</v>
      </c>
      <c r="G25" s="84">
        <v>90.993300000000005</v>
      </c>
      <c r="H25" s="84">
        <v>117.98</v>
      </c>
      <c r="I25" s="84">
        <v>120</v>
      </c>
      <c r="J25" s="84" t="s">
        <v>387</v>
      </c>
      <c r="K25" s="87">
        <f t="shared" si="0"/>
        <v>117.98</v>
      </c>
      <c r="L25" s="88" t="s">
        <v>395</v>
      </c>
      <c r="M25" s="4"/>
      <c r="N25" s="4"/>
    </row>
    <row r="26" spans="1:14" ht="15" customHeight="1">
      <c r="A26" s="82">
        <v>22</v>
      </c>
      <c r="B26" s="82" t="s">
        <v>441</v>
      </c>
      <c r="C26" s="25" t="s">
        <v>442</v>
      </c>
      <c r="D26" s="82" t="s">
        <v>394</v>
      </c>
      <c r="E26" s="82">
        <v>48</v>
      </c>
      <c r="F26" s="84">
        <v>41.3</v>
      </c>
      <c r="G26" s="84">
        <v>66.131100000000004</v>
      </c>
      <c r="H26" s="84">
        <v>67.16</v>
      </c>
      <c r="I26" s="84">
        <v>96.9</v>
      </c>
      <c r="J26" s="84" t="s">
        <v>386</v>
      </c>
      <c r="K26" s="87">
        <f t="shared" si="0"/>
        <v>66.131100000000004</v>
      </c>
      <c r="L26" s="88" t="s">
        <v>395</v>
      </c>
      <c r="M26" s="4"/>
      <c r="N26" s="4"/>
    </row>
    <row r="27" spans="1:14" ht="15" customHeight="1">
      <c r="A27" s="82">
        <v>23</v>
      </c>
      <c r="B27" s="82" t="s">
        <v>443</v>
      </c>
      <c r="C27" s="25" t="s">
        <v>444</v>
      </c>
      <c r="D27" s="82" t="s">
        <v>394</v>
      </c>
      <c r="E27" s="82">
        <v>24</v>
      </c>
      <c r="F27" s="84">
        <v>153</v>
      </c>
      <c r="G27" s="84">
        <v>166.85669999999999</v>
      </c>
      <c r="H27" s="84">
        <v>169.72</v>
      </c>
      <c r="I27" s="84">
        <v>177.85</v>
      </c>
      <c r="J27" s="84" t="s">
        <v>386</v>
      </c>
      <c r="K27" s="87">
        <f t="shared" si="0"/>
        <v>166.85669999999999</v>
      </c>
      <c r="L27" s="88" t="s">
        <v>395</v>
      </c>
      <c r="M27" s="4"/>
      <c r="N27" s="4"/>
    </row>
    <row r="28" spans="1:14" ht="15" customHeight="1">
      <c r="A28" s="82">
        <v>24</v>
      </c>
      <c r="B28" s="82" t="s">
        <v>445</v>
      </c>
      <c r="C28" s="25" t="s">
        <v>446</v>
      </c>
      <c r="D28" s="82" t="s">
        <v>262</v>
      </c>
      <c r="E28" s="82">
        <v>2416</v>
      </c>
      <c r="F28" s="84">
        <v>72</v>
      </c>
      <c r="G28" s="84">
        <v>143.45330000000001</v>
      </c>
      <c r="H28" s="84">
        <v>108.5</v>
      </c>
      <c r="I28" s="84">
        <v>430</v>
      </c>
      <c r="J28" s="84" t="s">
        <v>387</v>
      </c>
      <c r="K28" s="87">
        <f t="shared" si="0"/>
        <v>108.5</v>
      </c>
      <c r="L28" s="88" t="s">
        <v>395</v>
      </c>
      <c r="M28" s="4"/>
      <c r="N28" s="4"/>
    </row>
    <row r="29" spans="1:14" ht="15" customHeight="1">
      <c r="A29" s="82">
        <v>25</v>
      </c>
      <c r="B29" s="82" t="s">
        <v>445</v>
      </c>
      <c r="C29" s="25" t="s">
        <v>447</v>
      </c>
      <c r="D29" s="82" t="s">
        <v>262</v>
      </c>
      <c r="E29" s="82">
        <v>468</v>
      </c>
      <c r="F29" s="84">
        <v>180</v>
      </c>
      <c r="G29" s="84">
        <v>283.03730000000002</v>
      </c>
      <c r="H29" s="84">
        <v>285</v>
      </c>
      <c r="I29" s="84">
        <v>375</v>
      </c>
      <c r="J29" s="84" t="s">
        <v>386</v>
      </c>
      <c r="K29" s="87">
        <f t="shared" si="0"/>
        <v>283.03730000000002</v>
      </c>
      <c r="L29" s="88" t="s">
        <v>395</v>
      </c>
      <c r="M29" s="4"/>
      <c r="N29" s="4"/>
    </row>
    <row r="30" spans="1:14" ht="15" customHeight="1">
      <c r="A30" s="82">
        <v>26</v>
      </c>
      <c r="B30" s="82" t="s">
        <v>448</v>
      </c>
      <c r="C30" s="25" t="s">
        <v>449</v>
      </c>
      <c r="D30" s="82" t="s">
        <v>394</v>
      </c>
      <c r="E30" s="82">
        <v>45</v>
      </c>
      <c r="F30" s="84">
        <v>84.63</v>
      </c>
      <c r="G30" s="84">
        <v>137.19999999999999</v>
      </c>
      <c r="H30" s="84">
        <v>142.93</v>
      </c>
      <c r="I30" s="84">
        <v>184.04</v>
      </c>
      <c r="J30" s="84" t="s">
        <v>387</v>
      </c>
      <c r="K30" s="87">
        <f t="shared" si="0"/>
        <v>142.93</v>
      </c>
      <c r="L30" s="88" t="s">
        <v>395</v>
      </c>
      <c r="M30" s="4"/>
      <c r="N30" s="4"/>
    </row>
    <row r="31" spans="1:14" ht="15" customHeight="1">
      <c r="A31" s="82">
        <v>27</v>
      </c>
      <c r="B31" s="82" t="s">
        <v>450</v>
      </c>
      <c r="C31" s="25" t="s">
        <v>451</v>
      </c>
      <c r="D31" s="82" t="s">
        <v>394</v>
      </c>
      <c r="E31" s="82">
        <v>30</v>
      </c>
      <c r="F31" s="84">
        <v>83.19</v>
      </c>
      <c r="G31" s="84">
        <v>114.66330000000001</v>
      </c>
      <c r="H31" s="84">
        <v>120</v>
      </c>
      <c r="I31" s="84">
        <v>140.80000000000001</v>
      </c>
      <c r="J31" s="84" t="s">
        <v>386</v>
      </c>
      <c r="K31" s="87">
        <f t="shared" si="0"/>
        <v>114.66330000000001</v>
      </c>
      <c r="L31" s="88" t="s">
        <v>395</v>
      </c>
      <c r="M31" s="4"/>
      <c r="N31" s="4"/>
    </row>
    <row r="32" spans="1:14" ht="15" customHeight="1">
      <c r="A32" s="82">
        <v>28</v>
      </c>
      <c r="B32" s="82" t="s">
        <v>452</v>
      </c>
      <c r="C32" s="25" t="s">
        <v>453</v>
      </c>
      <c r="D32" s="82" t="s">
        <v>454</v>
      </c>
      <c r="E32" s="82">
        <v>15</v>
      </c>
      <c r="F32" s="84">
        <v>1E-4</v>
      </c>
      <c r="G32" s="84">
        <v>19931.917000000001</v>
      </c>
      <c r="H32" s="84">
        <v>42</v>
      </c>
      <c r="I32" s="84">
        <v>508099</v>
      </c>
      <c r="J32" s="84" t="s">
        <v>387</v>
      </c>
      <c r="K32" s="87">
        <f t="shared" si="0"/>
        <v>42</v>
      </c>
      <c r="L32" s="88" t="s">
        <v>395</v>
      </c>
      <c r="M32" s="4"/>
      <c r="N32" s="4"/>
    </row>
    <row r="33" spans="1:14" ht="15" customHeight="1">
      <c r="A33" s="82">
        <v>29</v>
      </c>
      <c r="B33" s="82" t="s">
        <v>455</v>
      </c>
      <c r="C33" s="25" t="s">
        <v>456</v>
      </c>
      <c r="D33" s="82" t="s">
        <v>454</v>
      </c>
      <c r="E33" s="82">
        <v>15</v>
      </c>
      <c r="F33" s="84">
        <v>27.5</v>
      </c>
      <c r="G33" s="84">
        <v>101.55119999999999</v>
      </c>
      <c r="H33" s="84">
        <v>104.5</v>
      </c>
      <c r="I33" s="84">
        <v>169</v>
      </c>
      <c r="J33" s="84" t="s">
        <v>387</v>
      </c>
      <c r="K33" s="87">
        <f t="shared" si="0"/>
        <v>104.5</v>
      </c>
      <c r="L33" s="88" t="s">
        <v>395</v>
      </c>
      <c r="M33" s="4"/>
      <c r="N33" s="4"/>
    </row>
    <row r="34" spans="1:14" ht="15" customHeight="1">
      <c r="A34" s="82">
        <v>30</v>
      </c>
      <c r="B34" s="82" t="s">
        <v>414</v>
      </c>
      <c r="C34" s="25" t="s">
        <v>457</v>
      </c>
      <c r="D34" s="82" t="s">
        <v>394</v>
      </c>
      <c r="E34" s="82">
        <v>9</v>
      </c>
      <c r="F34" s="84">
        <v>1650</v>
      </c>
      <c r="G34" s="84">
        <v>4102.7218000000003</v>
      </c>
      <c r="H34" s="84">
        <v>4200</v>
      </c>
      <c r="I34" s="84">
        <v>5998</v>
      </c>
      <c r="J34" s="84" t="s">
        <v>387</v>
      </c>
      <c r="K34" s="87">
        <f t="shared" si="0"/>
        <v>4200</v>
      </c>
      <c r="L34" s="88" t="s">
        <v>395</v>
      </c>
      <c r="M34" s="4"/>
      <c r="N34" s="4"/>
    </row>
    <row r="35" spans="1:14" ht="15" customHeight="1">
      <c r="A35" s="82">
        <v>31</v>
      </c>
      <c r="B35" s="82" t="s">
        <v>458</v>
      </c>
      <c r="C35" s="25" t="s">
        <v>459</v>
      </c>
      <c r="D35" s="82" t="s">
        <v>262</v>
      </c>
      <c r="E35" s="82">
        <v>18</v>
      </c>
      <c r="F35" s="84">
        <v>900</v>
      </c>
      <c r="G35" s="84">
        <v>2435</v>
      </c>
      <c r="H35" s="84">
        <v>2550</v>
      </c>
      <c r="I35" s="84">
        <v>4100</v>
      </c>
      <c r="J35" s="84" t="s">
        <v>387</v>
      </c>
      <c r="K35" s="87">
        <f t="shared" si="0"/>
        <v>2550</v>
      </c>
      <c r="L35" s="88" t="s">
        <v>395</v>
      </c>
      <c r="M35" s="4"/>
      <c r="N35" s="4"/>
    </row>
    <row r="36" spans="1:14" ht="15" customHeight="1">
      <c r="A36" s="82">
        <v>32</v>
      </c>
      <c r="B36" s="82" t="s">
        <v>460</v>
      </c>
      <c r="C36" s="25" t="s">
        <v>461</v>
      </c>
      <c r="D36" s="82" t="s">
        <v>262</v>
      </c>
      <c r="E36" s="82">
        <v>18</v>
      </c>
      <c r="F36" s="84">
        <v>1103.33</v>
      </c>
      <c r="G36" s="84">
        <v>2302.7910000000002</v>
      </c>
      <c r="H36" s="84">
        <v>2601</v>
      </c>
      <c r="I36" s="84">
        <v>3547.12</v>
      </c>
      <c r="J36" s="84" t="s">
        <v>387</v>
      </c>
      <c r="K36" s="87">
        <f t="shared" si="0"/>
        <v>2601</v>
      </c>
      <c r="L36" s="88" t="s">
        <v>395</v>
      </c>
      <c r="M36" s="4"/>
      <c r="N36" s="4"/>
    </row>
    <row r="37" spans="1:14" ht="15" customHeight="1">
      <c r="A37" s="83"/>
      <c r="B37" s="83"/>
      <c r="C37" s="21"/>
      <c r="D37" s="83"/>
      <c r="E37" s="83"/>
      <c r="F37" s="85"/>
      <c r="G37" s="85"/>
      <c r="H37" s="85"/>
      <c r="I37" s="85"/>
      <c r="J37" s="86"/>
      <c r="K37" s="83"/>
      <c r="L37" s="89"/>
      <c r="M37" s="5"/>
      <c r="N37" s="5"/>
    </row>
    <row r="38" spans="1:14" ht="15" customHeight="1">
      <c r="A38" s="68"/>
      <c r="B38" s="68"/>
      <c r="C38" s="8"/>
      <c r="D38" s="68"/>
      <c r="E38" s="68"/>
      <c r="F38" s="68"/>
      <c r="G38" s="68"/>
      <c r="H38" s="68"/>
      <c r="I38" s="68"/>
      <c r="J38" s="68"/>
      <c r="K38" s="68"/>
      <c r="L38" s="68"/>
      <c r="M38" s="1"/>
      <c r="N38" s="1"/>
    </row>
    <row r="39" spans="1:14" ht="15" customHeight="1">
      <c r="A39" s="74"/>
      <c r="B39" s="74"/>
      <c r="C39" s="1"/>
      <c r="D39" s="74"/>
      <c r="E39" s="74"/>
      <c r="F39" s="74"/>
      <c r="G39" s="74"/>
      <c r="H39" s="74"/>
      <c r="I39" s="74"/>
      <c r="J39" s="74"/>
      <c r="K39" s="74"/>
      <c r="L39" s="74"/>
      <c r="M39" s="1"/>
      <c r="N39" s="1"/>
    </row>
    <row r="40" spans="1:14" ht="15" customHeight="1">
      <c r="A40" s="74"/>
      <c r="B40" s="74"/>
      <c r="C40" s="1"/>
      <c r="D40" s="74"/>
      <c r="E40" s="74"/>
      <c r="F40" s="74"/>
      <c r="G40" s="74"/>
      <c r="H40" s="74"/>
      <c r="I40" s="74"/>
      <c r="J40" s="74"/>
      <c r="K40" s="74"/>
      <c r="L40" s="74"/>
      <c r="M40" s="1"/>
      <c r="N40" s="1"/>
    </row>
    <row r="41" spans="1:14" ht="15" customHeight="1">
      <c r="A41" s="74"/>
      <c r="B41" s="74"/>
      <c r="C41" s="1"/>
      <c r="D41" s="74"/>
      <c r="E41" s="74"/>
      <c r="F41" s="74"/>
      <c r="G41" s="74"/>
      <c r="H41" s="74"/>
      <c r="I41" s="74"/>
      <c r="J41" s="74"/>
      <c r="K41" s="74"/>
      <c r="L41" s="74"/>
      <c r="M41" s="1"/>
      <c r="N41" s="1"/>
    </row>
    <row r="42" spans="1:14" ht="15" customHeight="1">
      <c r="A42" s="74"/>
      <c r="B42" s="74"/>
      <c r="C42" s="1"/>
      <c r="D42" s="74"/>
      <c r="E42" s="74"/>
      <c r="F42" s="74"/>
      <c r="G42" s="74"/>
      <c r="H42" s="74"/>
      <c r="I42" s="74"/>
      <c r="J42" s="74"/>
      <c r="K42" s="74"/>
      <c r="L42" s="74"/>
      <c r="M42" s="1"/>
      <c r="N42" s="1"/>
    </row>
    <row r="43" spans="1:14" ht="15" customHeight="1">
      <c r="A43" s="74"/>
      <c r="B43" s="74"/>
      <c r="C43" s="1"/>
      <c r="D43" s="74"/>
      <c r="E43" s="74"/>
      <c r="F43" s="74"/>
      <c r="G43" s="74"/>
      <c r="H43" s="74"/>
      <c r="I43" s="74"/>
      <c r="J43" s="74"/>
      <c r="K43" s="74"/>
      <c r="L43" s="74"/>
      <c r="M43" s="1"/>
      <c r="N43" s="1"/>
    </row>
    <row r="44" spans="1:14" ht="15" customHeight="1">
      <c r="A44" s="74"/>
      <c r="B44" s="74"/>
      <c r="C44" s="1"/>
      <c r="D44" s="74"/>
      <c r="E44" s="74"/>
      <c r="F44" s="74"/>
      <c r="G44" s="74"/>
      <c r="H44" s="74"/>
      <c r="I44" s="74"/>
      <c r="J44" s="74"/>
      <c r="K44" s="74"/>
      <c r="L44" s="74"/>
      <c r="M44" s="1"/>
      <c r="N44" s="1"/>
    </row>
    <row r="45" spans="1:14" ht="15" customHeight="1">
      <c r="A45" s="74"/>
      <c r="B45" s="74"/>
      <c r="C45" s="1"/>
      <c r="D45" s="74"/>
      <c r="E45" s="74"/>
      <c r="F45" s="74"/>
      <c r="G45" s="74"/>
      <c r="H45" s="74"/>
      <c r="I45" s="74"/>
      <c r="J45" s="74"/>
      <c r="K45" s="74"/>
      <c r="L45" s="74"/>
      <c r="M45" s="1"/>
      <c r="N45" s="1"/>
    </row>
    <row r="46" spans="1:14" ht="15" customHeight="1">
      <c r="A46" s="74"/>
      <c r="B46" s="74"/>
      <c r="C46" s="1"/>
      <c r="D46" s="74"/>
      <c r="E46" s="74"/>
      <c r="F46" s="74"/>
      <c r="G46" s="74"/>
      <c r="H46" s="74"/>
      <c r="I46" s="74"/>
      <c r="J46" s="74"/>
      <c r="K46" s="74"/>
      <c r="L46" s="74"/>
      <c r="M46" s="1"/>
      <c r="N46" s="1"/>
    </row>
    <row r="47" spans="1:14" ht="15" customHeight="1">
      <c r="A47" s="74"/>
      <c r="B47" s="74"/>
      <c r="C47" s="1"/>
      <c r="D47" s="74"/>
      <c r="E47" s="74"/>
      <c r="F47" s="74"/>
      <c r="G47" s="74"/>
      <c r="H47" s="74"/>
      <c r="I47" s="74"/>
      <c r="J47" s="74"/>
      <c r="K47" s="74"/>
      <c r="L47" s="74"/>
      <c r="M47" s="1"/>
      <c r="N47" s="1"/>
    </row>
    <row r="48" spans="1:14" ht="15" customHeight="1">
      <c r="A48" s="74"/>
      <c r="B48" s="74"/>
      <c r="C48" s="1"/>
      <c r="D48" s="74"/>
      <c r="E48" s="74"/>
      <c r="F48" s="74"/>
      <c r="G48" s="74"/>
      <c r="H48" s="74"/>
      <c r="I48" s="74"/>
      <c r="J48" s="74"/>
      <c r="K48" s="74"/>
      <c r="L48" s="74"/>
      <c r="M48" s="1"/>
      <c r="N48" s="1"/>
    </row>
    <row r="49" spans="1:14" ht="15" customHeight="1">
      <c r="A49" s="74"/>
      <c r="B49" s="74"/>
      <c r="C49" s="1"/>
      <c r="D49" s="74"/>
      <c r="E49" s="74"/>
      <c r="F49" s="74"/>
      <c r="G49" s="74"/>
      <c r="H49" s="74"/>
      <c r="I49" s="74"/>
      <c r="J49" s="74"/>
      <c r="K49" s="74"/>
      <c r="L49" s="74"/>
      <c r="M49" s="1"/>
      <c r="N49" s="1"/>
    </row>
    <row r="50" spans="1:14" ht="15" customHeight="1">
      <c r="A50" s="74"/>
      <c r="B50" s="74"/>
      <c r="C50" s="1"/>
      <c r="D50" s="74"/>
      <c r="E50" s="74"/>
      <c r="F50" s="74"/>
      <c r="G50" s="74"/>
      <c r="H50" s="74"/>
      <c r="I50" s="74"/>
      <c r="J50" s="74"/>
      <c r="K50" s="74"/>
      <c r="L50" s="74"/>
      <c r="M50" s="1"/>
      <c r="N50" s="1"/>
    </row>
    <row r="51" spans="1:14" ht="15" customHeight="1">
      <c r="A51" s="74"/>
      <c r="B51" s="74"/>
      <c r="C51" s="1"/>
      <c r="D51" s="74"/>
      <c r="E51" s="74"/>
      <c r="F51" s="74"/>
      <c r="G51" s="74"/>
      <c r="H51" s="74"/>
      <c r="I51" s="74"/>
      <c r="J51" s="74"/>
      <c r="K51" s="74"/>
      <c r="L51" s="74"/>
      <c r="M51" s="1"/>
      <c r="N51" s="1"/>
    </row>
    <row r="52" spans="1:14" ht="15" customHeight="1">
      <c r="A52" s="74"/>
      <c r="B52" s="74"/>
      <c r="C52" s="1"/>
      <c r="D52" s="74"/>
      <c r="E52" s="74"/>
      <c r="F52" s="74"/>
      <c r="G52" s="74"/>
      <c r="H52" s="74"/>
      <c r="I52" s="74"/>
      <c r="J52" s="74"/>
      <c r="K52" s="74"/>
      <c r="L52" s="74"/>
      <c r="M52" s="1"/>
      <c r="N52" s="1"/>
    </row>
    <row r="53" spans="1:14" ht="15" customHeight="1">
      <c r="A53" s="74"/>
      <c r="B53" s="74"/>
      <c r="C53" s="1"/>
      <c r="D53" s="74"/>
      <c r="E53" s="74"/>
      <c r="F53" s="74"/>
      <c r="G53" s="74"/>
      <c r="H53" s="74"/>
      <c r="I53" s="74"/>
      <c r="J53" s="74"/>
      <c r="K53" s="74"/>
      <c r="L53" s="74"/>
      <c r="M53" s="1"/>
      <c r="N53" s="1"/>
    </row>
    <row r="54" spans="1:14" ht="15" customHeight="1">
      <c r="A54" s="74"/>
      <c r="B54" s="74"/>
      <c r="C54" s="1"/>
      <c r="D54" s="74"/>
      <c r="E54" s="74"/>
      <c r="F54" s="74"/>
      <c r="G54" s="74"/>
      <c r="H54" s="74"/>
      <c r="I54" s="74"/>
      <c r="J54" s="74"/>
      <c r="K54" s="74"/>
      <c r="L54" s="74"/>
      <c r="M54" s="1"/>
      <c r="N54" s="1"/>
    </row>
    <row r="55" spans="1:14" ht="15" customHeight="1">
      <c r="A55" s="74"/>
      <c r="B55" s="74"/>
      <c r="C55" s="1"/>
      <c r="D55" s="74"/>
      <c r="E55" s="74"/>
      <c r="F55" s="74"/>
      <c r="G55" s="74"/>
      <c r="H55" s="74"/>
      <c r="I55" s="74"/>
      <c r="J55" s="74"/>
      <c r="K55" s="74"/>
      <c r="L55" s="74"/>
      <c r="M55" s="1"/>
      <c r="N55" s="1"/>
    </row>
    <row r="56" spans="1:14" ht="15" customHeight="1">
      <c r="A56" s="74"/>
      <c r="B56" s="74"/>
      <c r="C56" s="1"/>
      <c r="D56" s="74"/>
      <c r="E56" s="74"/>
      <c r="F56" s="74"/>
      <c r="G56" s="74"/>
      <c r="H56" s="74"/>
      <c r="I56" s="74"/>
      <c r="J56" s="74"/>
      <c r="K56" s="74"/>
      <c r="L56" s="74"/>
      <c r="M56" s="1"/>
      <c r="N56" s="1"/>
    </row>
    <row r="57" spans="1:14" ht="15" customHeight="1">
      <c r="A57" s="74"/>
      <c r="B57" s="74"/>
      <c r="C57" s="1"/>
      <c r="D57" s="74"/>
      <c r="E57" s="74"/>
      <c r="F57" s="74"/>
      <c r="G57" s="74"/>
      <c r="H57" s="74"/>
      <c r="I57" s="74"/>
      <c r="J57" s="74"/>
      <c r="K57" s="74"/>
      <c r="L57" s="74"/>
      <c r="M57" s="1"/>
      <c r="N57" s="1"/>
    </row>
    <row r="58" spans="1:14" ht="15" customHeight="1">
      <c r="A58" s="74"/>
      <c r="B58" s="74"/>
      <c r="C58" s="1"/>
      <c r="D58" s="74"/>
      <c r="E58" s="74"/>
      <c r="F58" s="74"/>
      <c r="G58" s="74"/>
      <c r="H58" s="74"/>
      <c r="I58" s="74"/>
      <c r="J58" s="74"/>
      <c r="K58" s="74"/>
      <c r="L58" s="74"/>
      <c r="M58" s="1"/>
      <c r="N58" s="1"/>
    </row>
    <row r="59" spans="1:14" ht="15" customHeight="1">
      <c r="A59" s="74"/>
      <c r="B59" s="74"/>
      <c r="C59" s="1"/>
      <c r="D59" s="74"/>
      <c r="E59" s="74"/>
      <c r="F59" s="74"/>
      <c r="G59" s="74"/>
      <c r="H59" s="74"/>
      <c r="I59" s="74"/>
      <c r="J59" s="74"/>
      <c r="K59" s="74"/>
      <c r="L59" s="74"/>
      <c r="M59" s="1"/>
      <c r="N59" s="1"/>
    </row>
    <row r="60" spans="1:14" ht="15" customHeight="1">
      <c r="A60" s="74"/>
      <c r="B60" s="74"/>
      <c r="C60" s="1"/>
      <c r="D60" s="74"/>
      <c r="E60" s="74"/>
      <c r="F60" s="74"/>
      <c r="G60" s="74"/>
      <c r="H60" s="74"/>
      <c r="I60" s="74"/>
      <c r="J60" s="74"/>
      <c r="K60" s="74"/>
      <c r="L60" s="74"/>
      <c r="M60" s="1"/>
      <c r="N60" s="1"/>
    </row>
    <row r="61" spans="1:14" ht="15" customHeight="1">
      <c r="A61" s="74"/>
      <c r="B61" s="74"/>
      <c r="C61" s="1"/>
      <c r="D61" s="74"/>
      <c r="E61" s="74"/>
      <c r="F61" s="74"/>
      <c r="G61" s="74"/>
      <c r="H61" s="74"/>
      <c r="I61" s="74"/>
      <c r="J61" s="74"/>
      <c r="K61" s="74"/>
      <c r="L61" s="74"/>
      <c r="M61" s="1"/>
      <c r="N61" s="1"/>
    </row>
    <row r="62" spans="1:14" ht="15" customHeight="1">
      <c r="A62" s="74"/>
      <c r="B62" s="74"/>
      <c r="C62" s="1"/>
      <c r="D62" s="74"/>
      <c r="E62" s="74"/>
      <c r="F62" s="74"/>
      <c r="G62" s="74"/>
      <c r="H62" s="74"/>
      <c r="I62" s="74"/>
      <c r="J62" s="74"/>
      <c r="K62" s="74"/>
      <c r="L62" s="74"/>
      <c r="M62" s="1"/>
      <c r="N62" s="1"/>
    </row>
    <row r="63" spans="1:14" ht="15" customHeight="1">
      <c r="A63" s="74"/>
      <c r="B63" s="74"/>
      <c r="C63" s="1"/>
      <c r="D63" s="74"/>
      <c r="E63" s="74"/>
      <c r="F63" s="74"/>
      <c r="G63" s="74"/>
      <c r="H63" s="74"/>
      <c r="I63" s="74"/>
      <c r="J63" s="74"/>
      <c r="K63" s="74"/>
      <c r="L63" s="74"/>
      <c r="M63" s="1"/>
      <c r="N63" s="1"/>
    </row>
    <row r="64" spans="1:14" ht="15" customHeight="1">
      <c r="A64" s="74"/>
      <c r="B64" s="74"/>
      <c r="C64" s="1"/>
      <c r="D64" s="74"/>
      <c r="E64" s="74"/>
      <c r="F64" s="74"/>
      <c r="G64" s="74"/>
      <c r="H64" s="74"/>
      <c r="I64" s="74"/>
      <c r="J64" s="74"/>
      <c r="K64" s="74"/>
      <c r="L64" s="74"/>
      <c r="M64" s="1"/>
      <c r="N64" s="1"/>
    </row>
    <row r="65" spans="1:14" ht="15" customHeight="1">
      <c r="A65" s="74"/>
      <c r="B65" s="74"/>
      <c r="C65" s="1"/>
      <c r="D65" s="74"/>
      <c r="E65" s="74"/>
      <c r="F65" s="74"/>
      <c r="G65" s="74"/>
      <c r="H65" s="74"/>
      <c r="I65" s="74"/>
      <c r="J65" s="74"/>
      <c r="K65" s="74"/>
      <c r="L65" s="74"/>
      <c r="M65" s="1"/>
      <c r="N65" s="1"/>
    </row>
    <row r="66" spans="1:14" ht="15" customHeight="1">
      <c r="A66" s="74"/>
      <c r="B66" s="74"/>
      <c r="C66" s="1"/>
      <c r="D66" s="74"/>
      <c r="E66" s="74"/>
      <c r="F66" s="74"/>
      <c r="G66" s="74"/>
      <c r="H66" s="74"/>
      <c r="I66" s="74"/>
      <c r="J66" s="74"/>
      <c r="K66" s="74"/>
      <c r="L66" s="74"/>
      <c r="M66" s="1"/>
      <c r="N66" s="1"/>
    </row>
    <row r="67" spans="1:14" ht="15" customHeight="1">
      <c r="A67" s="74"/>
      <c r="B67" s="74"/>
      <c r="C67" s="1"/>
      <c r="D67" s="74"/>
      <c r="E67" s="74"/>
      <c r="F67" s="74"/>
      <c r="G67" s="74"/>
      <c r="H67" s="74"/>
      <c r="I67" s="74"/>
      <c r="J67" s="74"/>
      <c r="K67" s="74"/>
      <c r="L67" s="74"/>
      <c r="M67" s="1"/>
      <c r="N67" s="1"/>
    </row>
    <row r="68" spans="1:14" ht="15" customHeight="1">
      <c r="A68" s="74"/>
      <c r="B68" s="74"/>
      <c r="C68" s="1"/>
      <c r="D68" s="74"/>
      <c r="E68" s="74"/>
      <c r="F68" s="74"/>
      <c r="G68" s="74"/>
      <c r="H68" s="74"/>
      <c r="I68" s="74"/>
      <c r="J68" s="74"/>
      <c r="K68" s="74"/>
      <c r="L68" s="74"/>
      <c r="M68" s="1"/>
      <c r="N68" s="1"/>
    </row>
    <row r="69" spans="1:14" ht="15" customHeight="1">
      <c r="A69" s="74"/>
      <c r="B69" s="74"/>
      <c r="C69" s="1"/>
      <c r="D69" s="74"/>
      <c r="E69" s="74"/>
      <c r="F69" s="74"/>
      <c r="G69" s="74"/>
      <c r="H69" s="74"/>
      <c r="I69" s="74"/>
      <c r="J69" s="74"/>
      <c r="K69" s="74"/>
      <c r="L69" s="74"/>
      <c r="M69" s="1"/>
      <c r="N69" s="1"/>
    </row>
    <row r="70" spans="1:14" ht="15" customHeight="1">
      <c r="A70" s="74"/>
      <c r="B70" s="74"/>
      <c r="C70" s="1"/>
      <c r="D70" s="74"/>
      <c r="E70" s="74"/>
      <c r="F70" s="74"/>
      <c r="G70" s="74"/>
      <c r="H70" s="74"/>
      <c r="I70" s="74"/>
      <c r="J70" s="74"/>
      <c r="K70" s="74"/>
      <c r="L70" s="74"/>
      <c r="M70" s="1"/>
      <c r="N70" s="1"/>
    </row>
    <row r="71" spans="1:14" ht="15" customHeight="1">
      <c r="A71" s="74"/>
      <c r="B71" s="74"/>
      <c r="C71" s="1"/>
      <c r="D71" s="74"/>
      <c r="E71" s="74"/>
      <c r="F71" s="74"/>
      <c r="G71" s="74"/>
      <c r="H71" s="74"/>
      <c r="I71" s="74"/>
      <c r="J71" s="74"/>
      <c r="K71" s="74"/>
      <c r="L71" s="74"/>
      <c r="M71" s="1"/>
      <c r="N71" s="1"/>
    </row>
    <row r="72" spans="1:14" ht="15" customHeight="1">
      <c r="A72" s="74"/>
      <c r="B72" s="74"/>
      <c r="C72" s="1"/>
      <c r="D72" s="74"/>
      <c r="E72" s="74"/>
      <c r="F72" s="74"/>
      <c r="G72" s="74"/>
      <c r="H72" s="74"/>
      <c r="I72" s="74"/>
      <c r="J72" s="74"/>
      <c r="K72" s="74"/>
      <c r="L72" s="74"/>
      <c r="M72" s="1"/>
      <c r="N72" s="1"/>
    </row>
    <row r="73" spans="1:14" ht="15" customHeight="1">
      <c r="A73" s="74"/>
      <c r="B73" s="74"/>
      <c r="C73" s="1"/>
      <c r="D73" s="74"/>
      <c r="E73" s="74"/>
      <c r="F73" s="74"/>
      <c r="G73" s="74"/>
      <c r="H73" s="74"/>
      <c r="I73" s="74"/>
      <c r="J73" s="74"/>
      <c r="K73" s="74"/>
      <c r="L73" s="74"/>
      <c r="M73" s="1"/>
      <c r="N73" s="1"/>
    </row>
    <row r="74" spans="1:14" ht="15" customHeight="1">
      <c r="A74" s="74"/>
      <c r="B74" s="74"/>
      <c r="C74" s="1"/>
      <c r="D74" s="74"/>
      <c r="E74" s="74"/>
      <c r="F74" s="74"/>
      <c r="G74" s="74"/>
      <c r="H74" s="74"/>
      <c r="I74" s="74"/>
      <c r="J74" s="74"/>
      <c r="K74" s="74"/>
      <c r="L74" s="74"/>
      <c r="M74" s="1"/>
      <c r="N74" s="1"/>
    </row>
    <row r="75" spans="1:14" ht="15" customHeight="1">
      <c r="A75" s="74"/>
      <c r="B75" s="74"/>
      <c r="C75" s="1"/>
      <c r="D75" s="74"/>
      <c r="E75" s="74"/>
      <c r="F75" s="74"/>
      <c r="G75" s="74"/>
      <c r="H75" s="74"/>
      <c r="I75" s="74"/>
      <c r="J75" s="74"/>
      <c r="K75" s="74"/>
      <c r="L75" s="74"/>
      <c r="M75" s="1"/>
      <c r="N75" s="1"/>
    </row>
    <row r="76" spans="1:14" ht="15" customHeight="1">
      <c r="A76" s="74"/>
      <c r="B76" s="74"/>
      <c r="C76" s="1"/>
      <c r="D76" s="74"/>
      <c r="E76" s="74"/>
      <c r="F76" s="74"/>
      <c r="G76" s="74"/>
      <c r="H76" s="74"/>
      <c r="I76" s="74"/>
      <c r="J76" s="74"/>
      <c r="K76" s="74"/>
      <c r="L76" s="74"/>
      <c r="M76" s="1"/>
      <c r="N76" s="1"/>
    </row>
    <row r="77" spans="1:14" ht="15" customHeight="1">
      <c r="A77" s="74"/>
      <c r="B77" s="74"/>
      <c r="C77" s="1"/>
      <c r="D77" s="74"/>
      <c r="E77" s="74"/>
      <c r="F77" s="74"/>
      <c r="G77" s="74"/>
      <c r="H77" s="74"/>
      <c r="I77" s="74"/>
      <c r="J77" s="74"/>
      <c r="K77" s="74"/>
      <c r="L77" s="74"/>
      <c r="M77" s="1"/>
      <c r="N77" s="1"/>
    </row>
    <row r="78" spans="1:14" ht="15" customHeight="1">
      <c r="A78" s="74"/>
      <c r="B78" s="74"/>
      <c r="C78" s="1"/>
      <c r="D78" s="74"/>
      <c r="E78" s="74"/>
      <c r="F78" s="74"/>
      <c r="G78" s="74"/>
      <c r="H78" s="74"/>
      <c r="I78" s="74"/>
      <c r="J78" s="74"/>
      <c r="K78" s="74"/>
      <c r="L78" s="74"/>
      <c r="M78" s="1"/>
      <c r="N78" s="1"/>
    </row>
    <row r="79" spans="1:14" ht="15" customHeight="1">
      <c r="A79" s="74"/>
      <c r="B79" s="74"/>
      <c r="C79" s="1"/>
      <c r="D79" s="74"/>
      <c r="E79" s="74"/>
      <c r="F79" s="74"/>
      <c r="G79" s="74"/>
      <c r="H79" s="74"/>
      <c r="I79" s="74"/>
      <c r="J79" s="74"/>
      <c r="K79" s="74"/>
      <c r="L79" s="74"/>
      <c r="M79" s="1"/>
      <c r="N79" s="1"/>
    </row>
    <row r="80" spans="1:14" ht="15" customHeight="1">
      <c r="A80" s="74"/>
      <c r="B80" s="74"/>
      <c r="C80" s="1"/>
      <c r="D80" s="74"/>
      <c r="E80" s="74"/>
      <c r="F80" s="74"/>
      <c r="G80" s="74"/>
      <c r="H80" s="74"/>
      <c r="I80" s="74"/>
      <c r="J80" s="74"/>
      <c r="K80" s="74"/>
      <c r="L80" s="74"/>
      <c r="M80" s="1"/>
      <c r="N80" s="1"/>
    </row>
    <row r="81" spans="1:14">
      <c r="A81" s="74"/>
      <c r="B81" s="74"/>
      <c r="C81" s="1"/>
      <c r="D81" s="74"/>
      <c r="E81" s="74"/>
      <c r="F81" s="74"/>
      <c r="G81" s="74"/>
      <c r="H81" s="74"/>
      <c r="I81" s="74"/>
      <c r="J81" s="74"/>
      <c r="K81" s="74"/>
      <c r="L81" s="74"/>
      <c r="M81" s="1"/>
      <c r="N81" s="1"/>
    </row>
    <row r="82" spans="1:14">
      <c r="A82" s="74"/>
      <c r="B82" s="74"/>
      <c r="C82" s="1"/>
      <c r="D82" s="74"/>
      <c r="E82" s="74"/>
      <c r="F82" s="74"/>
      <c r="G82" s="74"/>
      <c r="H82" s="74"/>
      <c r="I82" s="74"/>
      <c r="J82" s="74"/>
      <c r="K82" s="74"/>
      <c r="L82" s="74"/>
      <c r="M82" s="1"/>
      <c r="N82" s="1"/>
    </row>
    <row r="83" spans="1:14">
      <c r="A83" s="74"/>
      <c r="B83" s="74"/>
      <c r="C83" s="1"/>
      <c r="D83" s="74"/>
      <c r="E83" s="74"/>
      <c r="F83" s="74"/>
      <c r="G83" s="74"/>
      <c r="H83" s="74"/>
      <c r="I83" s="74"/>
      <c r="J83" s="74"/>
      <c r="K83" s="74"/>
      <c r="L83" s="74"/>
      <c r="M83" s="1"/>
      <c r="N83" s="1"/>
    </row>
    <row r="84" spans="1:14">
      <c r="A84" s="74"/>
      <c r="B84" s="74"/>
      <c r="C84" s="1"/>
      <c r="D84" s="74"/>
      <c r="E84" s="74"/>
      <c r="F84" s="74"/>
      <c r="G84" s="74"/>
      <c r="H84" s="74"/>
      <c r="I84" s="74"/>
      <c r="J84" s="74"/>
      <c r="K84" s="74"/>
      <c r="L84" s="74"/>
      <c r="M84" s="1"/>
      <c r="N84" s="1"/>
    </row>
    <row r="85" spans="1:14">
      <c r="A85" s="74"/>
      <c r="B85" s="74"/>
      <c r="C85" s="1"/>
      <c r="D85" s="74"/>
      <c r="E85" s="74"/>
      <c r="F85" s="74"/>
      <c r="G85" s="74"/>
      <c r="H85" s="74"/>
      <c r="I85" s="74"/>
      <c r="J85" s="74"/>
      <c r="K85" s="74"/>
      <c r="L85" s="74"/>
      <c r="M85" s="1"/>
      <c r="N85" s="1"/>
    </row>
    <row r="86" spans="1:14">
      <c r="A86" s="74"/>
      <c r="B86" s="74"/>
      <c r="C86" s="1"/>
      <c r="D86" s="74"/>
      <c r="E86" s="74"/>
      <c r="F86" s="74"/>
      <c r="G86" s="74"/>
      <c r="H86" s="74"/>
      <c r="I86" s="74"/>
      <c r="J86" s="74"/>
      <c r="K86" s="74"/>
      <c r="L86" s="74"/>
      <c r="M86" s="1"/>
      <c r="N86" s="1"/>
    </row>
    <row r="87" spans="1:14">
      <c r="A87" s="74"/>
      <c r="B87" s="74"/>
      <c r="C87" s="1"/>
      <c r="D87" s="74"/>
      <c r="E87" s="74"/>
      <c r="F87" s="74"/>
      <c r="G87" s="74"/>
      <c r="H87" s="74"/>
      <c r="I87" s="74"/>
      <c r="J87" s="74"/>
      <c r="K87" s="74"/>
      <c r="L87" s="74"/>
      <c r="M87" s="1"/>
      <c r="N87" s="1"/>
    </row>
    <row r="88" spans="1:14">
      <c r="A88" s="74"/>
      <c r="B88" s="74"/>
      <c r="C88" s="1"/>
      <c r="D88" s="74"/>
      <c r="E88" s="74"/>
      <c r="F88" s="74"/>
      <c r="G88" s="74"/>
      <c r="H88" s="74"/>
      <c r="I88" s="74"/>
      <c r="J88" s="74"/>
      <c r="K88" s="74"/>
      <c r="L88" s="74"/>
      <c r="M88" s="1"/>
      <c r="N88" s="1"/>
    </row>
    <row r="89" spans="1:14">
      <c r="A89" s="74"/>
      <c r="B89" s="74"/>
      <c r="C89" s="1"/>
      <c r="D89" s="74"/>
      <c r="E89" s="74"/>
      <c r="F89" s="74"/>
      <c r="G89" s="74"/>
      <c r="H89" s="74"/>
      <c r="I89" s="74"/>
      <c r="J89" s="74"/>
      <c r="K89" s="74"/>
      <c r="L89" s="74"/>
      <c r="M89" s="1"/>
      <c r="N89" s="1"/>
    </row>
    <row r="90" spans="1:14">
      <c r="A90" s="74"/>
      <c r="B90" s="74"/>
      <c r="C90" s="1"/>
      <c r="D90" s="74"/>
      <c r="E90" s="74"/>
      <c r="F90" s="74"/>
      <c r="G90" s="74"/>
      <c r="H90" s="74"/>
      <c r="I90" s="74"/>
      <c r="J90" s="74"/>
      <c r="K90" s="74"/>
      <c r="L90" s="74"/>
      <c r="M90" s="1"/>
      <c r="N90" s="1"/>
    </row>
    <row r="91" spans="1:14">
      <c r="A91" s="74"/>
      <c r="B91" s="74"/>
      <c r="C91" s="1"/>
      <c r="D91" s="74"/>
      <c r="E91" s="74"/>
      <c r="F91" s="74"/>
      <c r="G91" s="74"/>
      <c r="H91" s="74"/>
      <c r="I91" s="74"/>
      <c r="J91" s="74"/>
      <c r="K91" s="74"/>
      <c r="L91" s="74"/>
      <c r="M91" s="1"/>
      <c r="N91" s="1"/>
    </row>
    <row r="92" spans="1:14">
      <c r="A92" s="74"/>
      <c r="B92" s="74"/>
      <c r="C92" s="1"/>
      <c r="D92" s="74"/>
      <c r="E92" s="74"/>
      <c r="F92" s="74"/>
      <c r="G92" s="74"/>
      <c r="H92" s="74"/>
      <c r="I92" s="74"/>
      <c r="J92" s="74"/>
      <c r="K92" s="74"/>
      <c r="L92" s="74"/>
      <c r="M92" s="1"/>
      <c r="N92" s="1"/>
    </row>
    <row r="93" spans="1:14">
      <c r="A93" s="74"/>
      <c r="B93" s="74"/>
      <c r="C93" s="1"/>
      <c r="D93" s="74"/>
      <c r="E93" s="74"/>
      <c r="F93" s="74"/>
      <c r="G93" s="74"/>
      <c r="H93" s="74"/>
      <c r="I93" s="74"/>
      <c r="J93" s="74"/>
      <c r="K93" s="74"/>
      <c r="L93" s="74"/>
      <c r="M93" s="1"/>
      <c r="N93" s="1"/>
    </row>
    <row r="94" spans="1:14">
      <c r="A94" s="74"/>
      <c r="B94" s="74"/>
      <c r="C94" s="1"/>
      <c r="D94" s="74"/>
      <c r="E94" s="74"/>
      <c r="F94" s="74"/>
      <c r="G94" s="74"/>
      <c r="H94" s="74"/>
      <c r="I94" s="74"/>
      <c r="J94" s="74"/>
      <c r="K94" s="74"/>
      <c r="L94" s="74"/>
      <c r="M94" s="1"/>
      <c r="N94" s="1"/>
    </row>
    <row r="95" spans="1:14">
      <c r="A95" s="74"/>
      <c r="B95" s="74"/>
      <c r="C95" s="1"/>
      <c r="D95" s="74"/>
      <c r="E95" s="74"/>
      <c r="F95" s="74"/>
      <c r="G95" s="74"/>
      <c r="H95" s="74"/>
      <c r="I95" s="74"/>
      <c r="J95" s="74"/>
      <c r="K95" s="74"/>
      <c r="L95" s="74"/>
      <c r="M95" s="1"/>
      <c r="N95" s="1"/>
    </row>
    <row r="96" spans="1:14">
      <c r="A96" s="74"/>
      <c r="B96" s="74"/>
      <c r="C96" s="1"/>
      <c r="D96" s="74"/>
      <c r="E96" s="74"/>
      <c r="F96" s="74"/>
      <c r="G96" s="74"/>
      <c r="H96" s="74"/>
      <c r="I96" s="74"/>
      <c r="J96" s="74"/>
      <c r="K96" s="74"/>
      <c r="L96" s="74"/>
      <c r="M96" s="1"/>
      <c r="N96" s="1"/>
    </row>
    <row r="97" spans="1:14">
      <c r="A97" s="74"/>
      <c r="B97" s="74"/>
      <c r="C97" s="1"/>
      <c r="D97" s="74"/>
      <c r="E97" s="74"/>
      <c r="F97" s="74"/>
      <c r="G97" s="74"/>
      <c r="H97" s="74"/>
      <c r="I97" s="74"/>
      <c r="J97" s="74"/>
      <c r="K97" s="74"/>
      <c r="L97" s="74"/>
      <c r="M97" s="1"/>
      <c r="N97" s="1"/>
    </row>
    <row r="98" spans="1:14">
      <c r="A98" s="74"/>
      <c r="B98" s="74"/>
      <c r="C98" s="1"/>
      <c r="D98" s="74"/>
      <c r="E98" s="74"/>
      <c r="F98" s="74"/>
      <c r="G98" s="74"/>
      <c r="H98" s="74"/>
      <c r="I98" s="74"/>
      <c r="J98" s="74"/>
      <c r="K98" s="74"/>
      <c r="L98" s="74"/>
      <c r="M98" s="1"/>
      <c r="N98" s="1"/>
    </row>
    <row r="99" spans="1:14">
      <c r="A99" s="74"/>
      <c r="B99" s="74"/>
      <c r="C99" s="1"/>
      <c r="D99" s="74"/>
      <c r="E99" s="74"/>
      <c r="F99" s="74"/>
      <c r="G99" s="74"/>
      <c r="H99" s="74"/>
      <c r="I99" s="74"/>
      <c r="J99" s="74"/>
      <c r="K99" s="74"/>
      <c r="L99" s="74"/>
      <c r="M99" s="1"/>
      <c r="N99" s="1"/>
    </row>
    <row r="100" spans="1:14">
      <c r="A100" s="74"/>
      <c r="B100" s="74"/>
      <c r="C100" s="1"/>
      <c r="D100" s="74"/>
      <c r="E100" s="74"/>
      <c r="F100" s="74"/>
      <c r="G100" s="74"/>
      <c r="H100" s="74"/>
      <c r="I100" s="74"/>
      <c r="J100" s="74"/>
      <c r="K100" s="74"/>
      <c r="L100" s="74"/>
      <c r="M100" s="1"/>
      <c r="N100" s="1"/>
    </row>
    <row r="101" spans="1:14">
      <c r="A101" s="74"/>
      <c r="B101" s="74"/>
      <c r="C101" s="1"/>
      <c r="D101" s="74"/>
      <c r="E101" s="74"/>
      <c r="F101" s="74"/>
      <c r="G101" s="74"/>
      <c r="H101" s="74"/>
      <c r="I101" s="74"/>
      <c r="J101" s="74"/>
      <c r="K101" s="74"/>
      <c r="L101" s="74"/>
      <c r="M101" s="1"/>
      <c r="N101" s="1"/>
    </row>
    <row r="102" spans="1:14">
      <c r="A102" s="74"/>
      <c r="B102" s="74"/>
      <c r="C102" s="1"/>
      <c r="D102" s="74"/>
      <c r="E102" s="74"/>
      <c r="F102" s="74"/>
      <c r="G102" s="74"/>
      <c r="H102" s="74"/>
      <c r="I102" s="74"/>
      <c r="J102" s="74"/>
      <c r="K102" s="74"/>
      <c r="L102" s="74"/>
      <c r="M102" s="1"/>
      <c r="N102" s="1"/>
    </row>
    <row r="103" spans="1:14">
      <c r="A103" s="74"/>
      <c r="B103" s="74"/>
      <c r="C103" s="1"/>
      <c r="D103" s="74"/>
      <c r="E103" s="74"/>
      <c r="F103" s="74"/>
      <c r="G103" s="74"/>
      <c r="H103" s="74"/>
      <c r="I103" s="74"/>
      <c r="J103" s="74"/>
      <c r="K103" s="74"/>
      <c r="L103" s="74"/>
      <c r="M103" s="1"/>
      <c r="N103" s="1"/>
    </row>
    <row r="104" spans="1:14">
      <c r="A104" s="74"/>
      <c r="B104" s="74"/>
      <c r="C104" s="1"/>
      <c r="D104" s="74"/>
      <c r="E104" s="74"/>
      <c r="F104" s="74"/>
      <c r="G104" s="74"/>
      <c r="H104" s="74"/>
      <c r="I104" s="74"/>
      <c r="J104" s="74"/>
      <c r="K104" s="74"/>
      <c r="L104" s="74"/>
      <c r="M104" s="1"/>
      <c r="N104" s="1"/>
    </row>
    <row r="105" spans="1:14">
      <c r="A105" s="74"/>
      <c r="B105" s="74"/>
      <c r="C105" s="1"/>
      <c r="D105" s="74"/>
      <c r="E105" s="74"/>
      <c r="F105" s="74"/>
      <c r="G105" s="74"/>
      <c r="H105" s="74"/>
      <c r="I105" s="74"/>
      <c r="J105" s="74"/>
      <c r="K105" s="74"/>
      <c r="L105" s="74"/>
      <c r="M105" s="1"/>
      <c r="N105" s="1"/>
    </row>
    <row r="106" spans="1:14">
      <c r="A106" s="74"/>
      <c r="B106" s="74"/>
      <c r="C106" s="1"/>
      <c r="D106" s="74"/>
      <c r="E106" s="74"/>
      <c r="F106" s="74"/>
      <c r="G106" s="74"/>
      <c r="H106" s="74"/>
      <c r="I106" s="74"/>
      <c r="J106" s="74"/>
      <c r="K106" s="74"/>
      <c r="L106" s="74"/>
      <c r="M106" s="1"/>
      <c r="N106" s="1"/>
    </row>
    <row r="107" spans="1:14">
      <c r="A107" s="74"/>
      <c r="B107" s="74"/>
      <c r="C107" s="1"/>
      <c r="D107" s="74"/>
      <c r="E107" s="74"/>
      <c r="F107" s="74"/>
      <c r="G107" s="74"/>
      <c r="H107" s="74"/>
      <c r="I107" s="74"/>
      <c r="J107" s="74"/>
      <c r="K107" s="74"/>
      <c r="L107" s="74"/>
      <c r="M107" s="1"/>
      <c r="N107" s="1"/>
    </row>
    <row r="108" spans="1:14">
      <c r="A108" s="74"/>
      <c r="B108" s="74"/>
      <c r="C108" s="1"/>
      <c r="D108" s="74"/>
      <c r="E108" s="74"/>
      <c r="F108" s="74"/>
      <c r="G108" s="74"/>
      <c r="H108" s="74"/>
      <c r="I108" s="74"/>
      <c r="J108" s="74"/>
      <c r="K108" s="74"/>
      <c r="L108" s="74"/>
      <c r="M108" s="1"/>
      <c r="N108" s="1"/>
    </row>
    <row r="109" spans="1:14">
      <c r="A109" s="74"/>
      <c r="B109" s="74"/>
      <c r="C109" s="1"/>
      <c r="D109" s="74"/>
      <c r="E109" s="74"/>
      <c r="F109" s="74"/>
      <c r="G109" s="74"/>
      <c r="H109" s="74"/>
      <c r="I109" s="74"/>
      <c r="J109" s="74"/>
      <c r="K109" s="74"/>
      <c r="L109" s="74"/>
      <c r="M109" s="1"/>
      <c r="N109" s="1"/>
    </row>
    <row r="110" spans="1:14">
      <c r="A110" s="74"/>
      <c r="B110" s="74"/>
      <c r="C110" s="1"/>
      <c r="D110" s="74"/>
      <c r="E110" s="74"/>
      <c r="F110" s="74"/>
      <c r="G110" s="74"/>
      <c r="H110" s="74"/>
      <c r="I110" s="74"/>
      <c r="J110" s="74"/>
      <c r="K110" s="74"/>
      <c r="L110" s="74"/>
      <c r="M110" s="1"/>
      <c r="N110" s="1"/>
    </row>
    <row r="111" spans="1:14">
      <c r="A111" s="74"/>
      <c r="B111" s="74"/>
      <c r="C111" s="1"/>
      <c r="D111" s="74"/>
      <c r="E111" s="74"/>
      <c r="F111" s="74"/>
      <c r="G111" s="74"/>
      <c r="H111" s="74"/>
      <c r="I111" s="74"/>
      <c r="J111" s="74"/>
      <c r="K111" s="74"/>
      <c r="L111" s="74"/>
      <c r="M111" s="1"/>
      <c r="N111" s="1"/>
    </row>
    <row r="112" spans="1:14">
      <c r="A112" s="74"/>
      <c r="B112" s="74"/>
      <c r="C112" s="1"/>
      <c r="D112" s="74"/>
      <c r="E112" s="74"/>
      <c r="F112" s="74"/>
      <c r="G112" s="74"/>
      <c r="H112" s="74"/>
      <c r="I112" s="74"/>
      <c r="J112" s="74"/>
      <c r="K112" s="74"/>
      <c r="L112" s="74"/>
      <c r="M112" s="1"/>
      <c r="N112" s="1"/>
    </row>
    <row r="113" spans="1:14">
      <c r="A113" s="74"/>
      <c r="B113" s="74"/>
      <c r="C113" s="1"/>
      <c r="D113" s="74"/>
      <c r="E113" s="74"/>
      <c r="F113" s="74"/>
      <c r="G113" s="74"/>
      <c r="H113" s="74"/>
      <c r="I113" s="74"/>
      <c r="J113" s="74"/>
      <c r="K113" s="74"/>
      <c r="L113" s="74"/>
      <c r="M113" s="1"/>
      <c r="N113" s="1"/>
    </row>
    <row r="114" spans="1:14">
      <c r="A114" s="74"/>
      <c r="B114" s="74"/>
      <c r="C114" s="1"/>
      <c r="D114" s="74"/>
      <c r="E114" s="74"/>
      <c r="F114" s="74"/>
      <c r="G114" s="74"/>
      <c r="H114" s="74"/>
      <c r="I114" s="74"/>
      <c r="J114" s="74"/>
      <c r="K114" s="74"/>
      <c r="L114" s="74"/>
      <c r="M114" s="1"/>
      <c r="N114" s="1"/>
    </row>
    <row r="115" spans="1:14">
      <c r="A115" s="74"/>
      <c r="B115" s="74"/>
      <c r="C115" s="1"/>
      <c r="D115" s="74"/>
      <c r="E115" s="74"/>
      <c r="F115" s="74"/>
      <c r="G115" s="74"/>
      <c r="H115" s="74"/>
      <c r="I115" s="74"/>
      <c r="J115" s="74"/>
      <c r="K115" s="74"/>
      <c r="L115" s="74"/>
      <c r="M115" s="1"/>
      <c r="N115" s="1"/>
    </row>
    <row r="116" spans="1:14">
      <c r="A116" s="74"/>
      <c r="B116" s="74"/>
      <c r="C116" s="1"/>
      <c r="D116" s="74"/>
      <c r="E116" s="74"/>
      <c r="F116" s="74"/>
      <c r="G116" s="74"/>
      <c r="H116" s="74"/>
      <c r="I116" s="74"/>
      <c r="J116" s="74"/>
      <c r="K116" s="74"/>
      <c r="L116" s="74"/>
      <c r="M116" s="1"/>
      <c r="N116" s="1"/>
    </row>
    <row r="117" spans="1:14">
      <c r="A117" s="74"/>
      <c r="B117" s="74"/>
      <c r="C117" s="1"/>
      <c r="D117" s="74"/>
      <c r="E117" s="74"/>
      <c r="F117" s="74"/>
      <c r="G117" s="74"/>
      <c r="H117" s="74"/>
      <c r="I117" s="74"/>
      <c r="J117" s="74"/>
      <c r="K117" s="74"/>
      <c r="L117" s="74"/>
      <c r="M117" s="1"/>
      <c r="N117" s="1"/>
    </row>
    <row r="118" spans="1:14">
      <c r="A118" s="74"/>
      <c r="B118" s="74"/>
      <c r="C118" s="1"/>
      <c r="D118" s="74"/>
      <c r="E118" s="74"/>
      <c r="F118" s="74"/>
      <c r="G118" s="74"/>
      <c r="H118" s="74"/>
      <c r="I118" s="74"/>
      <c r="J118" s="74"/>
      <c r="K118" s="74"/>
      <c r="L118" s="74"/>
      <c r="M118" s="1"/>
      <c r="N118" s="1"/>
    </row>
    <row r="119" spans="1:14">
      <c r="A119" s="74"/>
      <c r="B119" s="74"/>
      <c r="C119" s="1"/>
      <c r="D119" s="74"/>
      <c r="E119" s="74"/>
      <c r="F119" s="74"/>
      <c r="G119" s="74"/>
      <c r="H119" s="74"/>
      <c r="I119" s="74"/>
      <c r="J119" s="74"/>
      <c r="K119" s="74"/>
      <c r="L119" s="74"/>
      <c r="M119" s="1"/>
      <c r="N119" s="1"/>
    </row>
    <row r="120" spans="1:14">
      <c r="A120" s="74"/>
      <c r="B120" s="74"/>
      <c r="C120" s="1"/>
      <c r="D120" s="74"/>
      <c r="E120" s="74"/>
      <c r="F120" s="74"/>
      <c r="G120" s="74"/>
      <c r="H120" s="74"/>
      <c r="I120" s="74"/>
      <c r="J120" s="74"/>
      <c r="K120" s="74"/>
      <c r="L120" s="74"/>
      <c r="M120" s="1"/>
      <c r="N120" s="1"/>
    </row>
  </sheetData>
  <mergeCells count="2">
    <mergeCell ref="A1:N1"/>
    <mergeCell ref="A2:N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20"/>
  <sheetViews>
    <sheetView workbookViewId="0">
      <selection sqref="A1:G1"/>
    </sheetView>
  </sheetViews>
  <sheetFormatPr defaultRowHeight="14.25"/>
  <cols>
    <col min="1" max="1" width="10" customWidth="1"/>
    <col min="2" max="2" width="40" customWidth="1"/>
    <col min="3" max="3" width="16" style="75" customWidth="1"/>
    <col min="4" max="4" width="15" style="75" customWidth="1"/>
    <col min="5" max="5" width="55" customWidth="1"/>
    <col min="6" max="6" width="32" customWidth="1"/>
    <col min="7" max="7" width="24" customWidth="1"/>
  </cols>
  <sheetData>
    <row r="1" spans="1:14" ht="15" customHeight="1">
      <c r="A1" s="145" t="s">
        <v>462</v>
      </c>
      <c r="B1" s="147" t="s">
        <v>462</v>
      </c>
      <c r="C1" s="147" t="s">
        <v>462</v>
      </c>
      <c r="D1" s="147" t="s">
        <v>462</v>
      </c>
      <c r="E1" s="147" t="s">
        <v>462</v>
      </c>
      <c r="F1" s="147" t="s">
        <v>462</v>
      </c>
      <c r="G1" s="162" t="s">
        <v>462</v>
      </c>
      <c r="H1" s="1"/>
      <c r="I1" s="1"/>
      <c r="J1" s="1"/>
      <c r="K1" s="1"/>
      <c r="L1" s="1"/>
      <c r="M1" s="1"/>
      <c r="N1" s="1"/>
    </row>
    <row r="2" spans="1:14" ht="15" customHeight="1">
      <c r="A2" s="148" t="s">
        <v>463</v>
      </c>
      <c r="B2" s="148" t="s">
        <v>464</v>
      </c>
      <c r="C2" s="148" t="s">
        <v>464</v>
      </c>
      <c r="D2" s="148" t="s">
        <v>464</v>
      </c>
      <c r="E2" s="148" t="s">
        <v>464</v>
      </c>
      <c r="F2" s="148" t="s">
        <v>464</v>
      </c>
      <c r="G2" s="163" t="s">
        <v>464</v>
      </c>
      <c r="H2" s="1"/>
      <c r="I2" s="1"/>
      <c r="J2" s="1"/>
      <c r="K2" s="1"/>
      <c r="L2" s="1"/>
      <c r="M2" s="1"/>
      <c r="N2" s="1"/>
    </row>
    <row r="3" spans="1:14" ht="15" customHeight="1">
      <c r="A3" s="8"/>
      <c r="B3" s="8"/>
      <c r="C3" s="68"/>
      <c r="D3" s="68"/>
      <c r="E3" s="8"/>
      <c r="F3" s="8"/>
      <c r="G3" s="1"/>
      <c r="H3" s="1"/>
      <c r="I3" s="1"/>
      <c r="J3" s="1"/>
      <c r="K3" s="1"/>
      <c r="L3" s="1"/>
      <c r="M3" s="1"/>
      <c r="N3" s="1"/>
    </row>
    <row r="4" spans="1:14" ht="15" customHeight="1">
      <c r="A4" s="23" t="s">
        <v>20</v>
      </c>
      <c r="B4" s="23" t="s">
        <v>182</v>
      </c>
      <c r="C4" s="23" t="s">
        <v>99</v>
      </c>
      <c r="D4" s="23" t="s">
        <v>196</v>
      </c>
      <c r="E4" s="23" t="s">
        <v>27</v>
      </c>
      <c r="F4" s="23" t="s">
        <v>391</v>
      </c>
      <c r="G4" s="2" t="s">
        <v>465</v>
      </c>
      <c r="H4" s="1"/>
      <c r="I4" s="1"/>
      <c r="J4" s="1"/>
      <c r="K4" s="1"/>
      <c r="L4" s="1"/>
      <c r="M4" s="1"/>
      <c r="N4" s="1"/>
    </row>
    <row r="5" spans="1:14" ht="15" customHeight="1">
      <c r="A5" s="8" t="s">
        <v>80</v>
      </c>
      <c r="B5" s="8" t="s">
        <v>466</v>
      </c>
      <c r="C5" s="71">
        <v>0.02</v>
      </c>
      <c r="D5" s="68" t="s">
        <v>198</v>
      </c>
      <c r="E5" s="8" t="s">
        <v>467</v>
      </c>
      <c r="F5" s="8" t="s">
        <v>468</v>
      </c>
      <c r="G5" s="1" t="s">
        <v>469</v>
      </c>
      <c r="H5" s="1"/>
      <c r="I5" s="1"/>
      <c r="J5" s="1"/>
      <c r="K5" s="1"/>
      <c r="L5" s="1"/>
      <c r="M5" s="1"/>
      <c r="N5" s="1"/>
    </row>
    <row r="6" spans="1:14" ht="15" customHeight="1">
      <c r="A6" s="8" t="s">
        <v>84</v>
      </c>
      <c r="B6" s="8" t="s">
        <v>174</v>
      </c>
      <c r="C6" s="71">
        <v>0.03</v>
      </c>
      <c r="D6" s="68" t="s">
        <v>198</v>
      </c>
      <c r="E6" s="8" t="s">
        <v>470</v>
      </c>
      <c r="F6" s="8" t="s">
        <v>468</v>
      </c>
      <c r="G6" s="1" t="s">
        <v>469</v>
      </c>
      <c r="H6" s="1"/>
      <c r="I6" s="1"/>
      <c r="J6" s="1"/>
      <c r="K6" s="1"/>
      <c r="L6" s="1"/>
      <c r="M6" s="1"/>
      <c r="N6" s="1"/>
    </row>
    <row r="7" spans="1:14" ht="15" customHeight="1">
      <c r="A7" s="8" t="s">
        <v>88</v>
      </c>
      <c r="B7" s="8" t="s">
        <v>471</v>
      </c>
      <c r="C7" s="71">
        <v>0</v>
      </c>
      <c r="D7" s="68" t="s">
        <v>198</v>
      </c>
      <c r="E7" s="8" t="s">
        <v>472</v>
      </c>
      <c r="F7" s="8" t="s">
        <v>473</v>
      </c>
      <c r="G7" s="1" t="s">
        <v>474</v>
      </c>
      <c r="H7" s="1"/>
      <c r="I7" s="1"/>
      <c r="J7" s="1"/>
      <c r="K7" s="1"/>
      <c r="L7" s="1"/>
      <c r="M7" s="1"/>
      <c r="N7" s="1"/>
    </row>
    <row r="8" spans="1:14" ht="15" customHeight="1">
      <c r="A8" s="8" t="s">
        <v>88</v>
      </c>
      <c r="B8" s="8" t="s">
        <v>475</v>
      </c>
      <c r="C8" s="71">
        <v>0</v>
      </c>
      <c r="D8" s="68" t="s">
        <v>198</v>
      </c>
      <c r="E8" s="8" t="s">
        <v>472</v>
      </c>
      <c r="F8" s="8" t="s">
        <v>473</v>
      </c>
      <c r="G8" s="1" t="s">
        <v>474</v>
      </c>
      <c r="H8" s="1"/>
      <c r="I8" s="1"/>
      <c r="J8" s="1"/>
      <c r="K8" s="1"/>
      <c r="L8" s="1"/>
      <c r="M8" s="1"/>
      <c r="N8" s="1"/>
    </row>
    <row r="9" spans="1:14" ht="15" customHeight="1">
      <c r="A9" s="8" t="s">
        <v>88</v>
      </c>
      <c r="B9" s="8" t="s">
        <v>476</v>
      </c>
      <c r="C9" s="71">
        <v>0</v>
      </c>
      <c r="D9" s="68" t="s">
        <v>198</v>
      </c>
      <c r="E9" s="8" t="s">
        <v>477</v>
      </c>
      <c r="F9" s="8" t="s">
        <v>478</v>
      </c>
      <c r="G9" s="1" t="s">
        <v>474</v>
      </c>
      <c r="H9" s="1"/>
      <c r="I9" s="1"/>
      <c r="J9" s="1"/>
      <c r="K9" s="1"/>
      <c r="L9" s="1"/>
      <c r="M9" s="1"/>
      <c r="N9" s="1"/>
    </row>
    <row r="10" spans="1:14" ht="15" customHeight="1">
      <c r="A10" s="8" t="s">
        <v>88</v>
      </c>
      <c r="B10" s="8" t="s">
        <v>479</v>
      </c>
      <c r="C10" s="71">
        <v>0.05</v>
      </c>
      <c r="D10" s="68" t="s">
        <v>198</v>
      </c>
      <c r="E10" s="8" t="s">
        <v>480</v>
      </c>
      <c r="F10" s="8" t="s">
        <v>481</v>
      </c>
      <c r="G10" s="1" t="s">
        <v>474</v>
      </c>
      <c r="H10" s="1"/>
      <c r="I10" s="1"/>
      <c r="J10" s="1"/>
      <c r="K10" s="1"/>
      <c r="L10" s="1"/>
      <c r="M10" s="1"/>
      <c r="N10" s="1"/>
    </row>
    <row r="11" spans="1:14" ht="15" customHeight="1">
      <c r="A11" s="8" t="s">
        <v>88</v>
      </c>
      <c r="B11" s="8" t="s">
        <v>482</v>
      </c>
      <c r="C11" s="71">
        <v>0</v>
      </c>
      <c r="D11" s="68" t="s">
        <v>198</v>
      </c>
      <c r="E11" s="8" t="s">
        <v>483</v>
      </c>
      <c r="F11" s="8" t="s">
        <v>478</v>
      </c>
      <c r="G11" s="1" t="s">
        <v>474</v>
      </c>
      <c r="H11" s="1"/>
      <c r="I11" s="1"/>
      <c r="J11" s="1"/>
      <c r="K11" s="1"/>
      <c r="L11" s="1"/>
      <c r="M11" s="1"/>
      <c r="N11" s="1"/>
    </row>
    <row r="12" spans="1:14" ht="15" customHeight="1">
      <c r="A12" s="8"/>
      <c r="B12" s="8"/>
      <c r="C12" s="90"/>
      <c r="D12" s="68"/>
      <c r="E12" s="8"/>
      <c r="F12" s="8"/>
      <c r="G12" s="1"/>
      <c r="H12" s="1"/>
      <c r="I12" s="1"/>
      <c r="J12" s="1"/>
      <c r="K12" s="1"/>
      <c r="L12" s="1"/>
      <c r="M12" s="1"/>
      <c r="N12" s="1"/>
    </row>
    <row r="13" spans="1:14" ht="26.25" customHeight="1">
      <c r="A13" s="8" t="s">
        <v>484</v>
      </c>
      <c r="B13" s="8"/>
      <c r="C13" s="90">
        <f>SUM(C7:C11)</f>
        <v>0.05</v>
      </c>
      <c r="D13" s="68"/>
      <c r="E13" s="8"/>
      <c r="F13" s="8"/>
      <c r="G13" s="1"/>
      <c r="H13" s="1"/>
      <c r="I13" s="1"/>
      <c r="J13" s="1"/>
      <c r="K13" s="1"/>
      <c r="L13" s="1"/>
      <c r="M13" s="1"/>
      <c r="N13" s="1"/>
    </row>
    <row r="14" spans="1:14" ht="31.5" customHeight="1">
      <c r="A14" s="8" t="s">
        <v>485</v>
      </c>
      <c r="B14" s="8"/>
      <c r="C14" s="91">
        <f>((1+C5)*(1+C6)/(1-C13))-1</f>
        <v>0.10589473684210526</v>
      </c>
      <c r="D14" s="68"/>
      <c r="E14" s="8"/>
      <c r="F14" s="8"/>
      <c r="G14" s="1"/>
      <c r="H14" s="1"/>
      <c r="I14" s="1"/>
      <c r="J14" s="1"/>
      <c r="K14" s="1"/>
      <c r="L14" s="1"/>
      <c r="M14" s="1"/>
      <c r="N14" s="1"/>
    </row>
    <row r="15" spans="1:14" ht="31.5" customHeight="1">
      <c r="A15" s="8" t="s">
        <v>486</v>
      </c>
      <c r="B15" s="8" t="s">
        <v>487</v>
      </c>
      <c r="C15" s="68"/>
      <c r="D15" s="68"/>
      <c r="E15" s="8"/>
      <c r="F15" s="8"/>
      <c r="G15" s="1"/>
      <c r="H15" s="1"/>
      <c r="I15" s="1"/>
      <c r="J15" s="1"/>
      <c r="K15" s="1"/>
      <c r="L15" s="1"/>
      <c r="M15" s="1"/>
      <c r="N15" s="1"/>
    </row>
    <row r="16" spans="1:14" ht="24" customHeight="1">
      <c r="A16" s="8" t="s">
        <v>488</v>
      </c>
      <c r="B16" s="8" t="s">
        <v>489</v>
      </c>
      <c r="C16" s="68"/>
      <c r="D16" s="68"/>
      <c r="E16" s="8"/>
      <c r="F16" s="8"/>
      <c r="G16" s="1"/>
      <c r="H16" s="1"/>
      <c r="I16" s="1"/>
      <c r="J16" s="1"/>
      <c r="K16" s="1"/>
      <c r="L16" s="1"/>
      <c r="M16" s="1"/>
      <c r="N16" s="1"/>
    </row>
    <row r="17" spans="1:14" ht="15" customHeight="1">
      <c r="A17" s="8"/>
      <c r="B17" s="8"/>
      <c r="C17" s="68"/>
      <c r="D17" s="68"/>
      <c r="E17" s="8"/>
      <c r="F17" s="8"/>
      <c r="G17" s="1"/>
      <c r="H17" s="1"/>
      <c r="I17" s="1"/>
      <c r="J17" s="1"/>
      <c r="K17" s="1"/>
      <c r="L17" s="1"/>
      <c r="M17" s="1"/>
      <c r="N17" s="1"/>
    </row>
    <row r="18" spans="1:14" ht="15" customHeight="1">
      <c r="A18" s="8"/>
      <c r="B18" s="8"/>
      <c r="C18" s="68"/>
      <c r="D18" s="68"/>
      <c r="E18" s="8"/>
      <c r="F18" s="8"/>
      <c r="G18" s="1"/>
      <c r="H18" s="1"/>
      <c r="I18" s="1"/>
      <c r="J18" s="1"/>
      <c r="K18" s="1"/>
      <c r="L18" s="1"/>
      <c r="M18" s="1"/>
      <c r="N18" s="1"/>
    </row>
    <row r="19" spans="1:14" ht="15" customHeight="1">
      <c r="A19" s="8"/>
      <c r="B19" s="8"/>
      <c r="C19" s="68"/>
      <c r="D19" s="68"/>
      <c r="E19" s="8"/>
      <c r="F19" s="8"/>
      <c r="G19" s="1"/>
      <c r="H19" s="1"/>
      <c r="I19" s="1"/>
      <c r="J19" s="1"/>
      <c r="K19" s="1"/>
      <c r="L19" s="1"/>
      <c r="M19" s="1"/>
      <c r="N19" s="1"/>
    </row>
    <row r="20" spans="1:14" ht="15" customHeight="1">
      <c r="A20" s="8"/>
      <c r="B20" s="8"/>
      <c r="C20" s="68"/>
      <c r="D20" s="68"/>
      <c r="E20" s="8"/>
      <c r="F20" s="8"/>
      <c r="G20" s="1"/>
      <c r="H20" s="1"/>
      <c r="I20" s="1"/>
      <c r="J20" s="1"/>
      <c r="K20" s="1"/>
      <c r="L20" s="1"/>
      <c r="M20" s="1"/>
      <c r="N20" s="1"/>
    </row>
    <row r="21" spans="1:14" ht="15" customHeight="1">
      <c r="A21" s="8"/>
      <c r="B21" s="8"/>
      <c r="C21" s="68"/>
      <c r="D21" s="68"/>
      <c r="E21" s="8"/>
      <c r="F21" s="8"/>
      <c r="G21" s="1"/>
      <c r="H21" s="1"/>
      <c r="I21" s="1"/>
      <c r="J21" s="1"/>
      <c r="K21" s="1"/>
      <c r="L21" s="1"/>
      <c r="M21" s="1"/>
      <c r="N21" s="1"/>
    </row>
    <row r="22" spans="1:14" ht="15" customHeight="1">
      <c r="A22" s="8"/>
      <c r="B22" s="8"/>
      <c r="C22" s="68"/>
      <c r="D22" s="68"/>
      <c r="E22" s="8"/>
      <c r="F22" s="8"/>
      <c r="G22" s="1"/>
      <c r="H22" s="1"/>
      <c r="I22" s="1"/>
      <c r="J22" s="1"/>
      <c r="K22" s="1"/>
      <c r="L22" s="1"/>
      <c r="M22" s="1"/>
      <c r="N22" s="1"/>
    </row>
    <row r="23" spans="1:14" ht="15" customHeight="1">
      <c r="A23" s="8"/>
      <c r="B23" s="8"/>
      <c r="C23" s="68"/>
      <c r="D23" s="68"/>
      <c r="E23" s="8"/>
      <c r="F23" s="8"/>
      <c r="G23" s="1"/>
      <c r="H23" s="1"/>
      <c r="I23" s="1"/>
      <c r="J23" s="1"/>
      <c r="K23" s="1"/>
      <c r="L23" s="1"/>
      <c r="M23" s="1"/>
      <c r="N23" s="1"/>
    </row>
    <row r="24" spans="1:14" ht="15" customHeight="1">
      <c r="A24" s="8"/>
      <c r="B24" s="8"/>
      <c r="C24" s="68"/>
      <c r="D24" s="68"/>
      <c r="E24" s="8"/>
      <c r="F24" s="8"/>
      <c r="G24" s="1"/>
      <c r="H24" s="1"/>
      <c r="I24" s="1"/>
      <c r="J24" s="1"/>
      <c r="K24" s="1"/>
      <c r="L24" s="1"/>
      <c r="M24" s="1"/>
      <c r="N24" s="1"/>
    </row>
    <row r="25" spans="1:14" ht="15" customHeight="1">
      <c r="A25" s="8"/>
      <c r="B25" s="8"/>
      <c r="C25" s="68"/>
      <c r="D25" s="68"/>
      <c r="E25" s="8"/>
      <c r="F25" s="8"/>
      <c r="G25" s="1"/>
      <c r="H25" s="1"/>
      <c r="I25" s="1"/>
      <c r="J25" s="1"/>
      <c r="K25" s="1"/>
      <c r="L25" s="1"/>
      <c r="M25" s="1"/>
      <c r="N25" s="1"/>
    </row>
    <row r="26" spans="1:14" ht="15" customHeight="1">
      <c r="A26" s="1"/>
      <c r="B26" s="1"/>
      <c r="C26" s="74"/>
      <c r="D26" s="74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" customHeight="1">
      <c r="A27" s="1"/>
      <c r="B27" s="1"/>
      <c r="C27" s="74"/>
      <c r="D27" s="74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5" customHeight="1">
      <c r="A28" s="1"/>
      <c r="B28" s="1"/>
      <c r="C28" s="74"/>
      <c r="D28" s="74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5" customHeight="1">
      <c r="A29" s="1"/>
      <c r="B29" s="1"/>
      <c r="C29" s="74"/>
      <c r="D29" s="74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5" customHeight="1">
      <c r="A30" s="1"/>
      <c r="B30" s="1"/>
      <c r="C30" s="74"/>
      <c r="D30" s="74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5" customHeight="1">
      <c r="A31" s="1"/>
      <c r="B31" s="1"/>
      <c r="C31" s="74"/>
      <c r="D31" s="74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5" customHeight="1">
      <c r="A32" s="1"/>
      <c r="B32" s="1"/>
      <c r="C32" s="74"/>
      <c r="D32" s="74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 customHeight="1">
      <c r="A33" s="1"/>
      <c r="B33" s="1"/>
      <c r="C33" s="74"/>
      <c r="D33" s="74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>
      <c r="A34" s="1"/>
      <c r="B34" s="1"/>
      <c r="C34" s="74"/>
      <c r="D34" s="74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>
      <c r="A35" s="1"/>
      <c r="B35" s="1"/>
      <c r="C35" s="74"/>
      <c r="D35" s="74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>
      <c r="A36" s="1"/>
      <c r="B36" s="1"/>
      <c r="C36" s="74"/>
      <c r="D36" s="74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>
      <c r="A37" s="1"/>
      <c r="B37" s="1"/>
      <c r="C37" s="74"/>
      <c r="D37" s="74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>
      <c r="A38" s="1"/>
      <c r="B38" s="1"/>
      <c r="C38" s="74"/>
      <c r="D38" s="74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>
      <c r="A39" s="1"/>
      <c r="B39" s="1"/>
      <c r="C39" s="74"/>
      <c r="D39" s="74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>
      <c r="A40" s="1"/>
      <c r="B40" s="1"/>
      <c r="C40" s="74"/>
      <c r="D40" s="74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5" customHeight="1">
      <c r="A41" s="1"/>
      <c r="B41" s="1"/>
      <c r="C41" s="74"/>
      <c r="D41" s="74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1"/>
      <c r="C42" s="74"/>
      <c r="D42" s="74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1"/>
      <c r="C43" s="74"/>
      <c r="D43" s="74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1"/>
      <c r="C44" s="74"/>
      <c r="D44" s="74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1"/>
      <c r="C45" s="74"/>
      <c r="D45" s="74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1"/>
      <c r="C46" s="74"/>
      <c r="D46" s="74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1"/>
      <c r="C47" s="74"/>
      <c r="D47" s="74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1"/>
      <c r="C48" s="74"/>
      <c r="D48" s="74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1"/>
      <c r="C49" s="74"/>
      <c r="D49" s="74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1"/>
      <c r="C50" s="74"/>
      <c r="D50" s="74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1"/>
      <c r="C51" s="74"/>
      <c r="D51" s="74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1"/>
      <c r="C52" s="74"/>
      <c r="D52" s="74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1"/>
      <c r="C53" s="74"/>
      <c r="D53" s="74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1"/>
      <c r="C54" s="74"/>
      <c r="D54" s="74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1"/>
      <c r="C55" s="74"/>
      <c r="D55" s="74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1"/>
      <c r="C56" s="74"/>
      <c r="D56" s="74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1"/>
      <c r="C57" s="74"/>
      <c r="D57" s="74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1"/>
      <c r="C58" s="74"/>
      <c r="D58" s="74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1"/>
      <c r="C59" s="74"/>
      <c r="D59" s="74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1"/>
      <c r="C60" s="74"/>
      <c r="D60" s="74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1"/>
      <c r="C61" s="74"/>
      <c r="D61" s="74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1"/>
      <c r="C62" s="74"/>
      <c r="D62" s="74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1"/>
      <c r="C63" s="74"/>
      <c r="D63" s="74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1"/>
      <c r="C64" s="74"/>
      <c r="D64" s="74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1"/>
      <c r="C65" s="74"/>
      <c r="D65" s="74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1"/>
      <c r="C66" s="74"/>
      <c r="D66" s="74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1"/>
      <c r="C67" s="74"/>
      <c r="D67" s="74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1"/>
      <c r="C68" s="74"/>
      <c r="D68" s="74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1"/>
      <c r="C69" s="74"/>
      <c r="D69" s="74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1"/>
      <c r="C70" s="74"/>
      <c r="D70" s="74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1"/>
      <c r="C71" s="74"/>
      <c r="D71" s="74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1"/>
      <c r="C72" s="74"/>
      <c r="D72" s="74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1"/>
      <c r="C73" s="74"/>
      <c r="D73" s="74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1"/>
      <c r="C74" s="74"/>
      <c r="D74" s="74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1"/>
      <c r="C75" s="74"/>
      <c r="D75" s="74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1"/>
      <c r="C76" s="74"/>
      <c r="D76" s="74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1"/>
      <c r="C77" s="74"/>
      <c r="D77" s="74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1"/>
      <c r="C78" s="74"/>
      <c r="D78" s="74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1"/>
      <c r="C79" s="74"/>
      <c r="D79" s="74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1"/>
      <c r="C80" s="74"/>
      <c r="D80" s="74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>
      <c r="A81" s="1"/>
      <c r="B81" s="1"/>
      <c r="C81" s="74"/>
      <c r="D81" s="74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1"/>
      <c r="C82" s="74"/>
      <c r="D82" s="74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1"/>
      <c r="C83" s="74"/>
      <c r="D83" s="74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1"/>
      <c r="C84" s="74"/>
      <c r="D84" s="74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1"/>
      <c r="C85" s="74"/>
      <c r="D85" s="74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1"/>
      <c r="C86" s="74"/>
      <c r="D86" s="74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1"/>
      <c r="C87" s="74"/>
      <c r="D87" s="74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1"/>
      <c r="C88" s="74"/>
      <c r="D88" s="74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1"/>
      <c r="C89" s="74"/>
      <c r="D89" s="74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1"/>
      <c r="C90" s="74"/>
      <c r="D90" s="74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1"/>
      <c r="C91" s="74"/>
      <c r="D91" s="74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1"/>
      <c r="C92" s="74"/>
      <c r="D92" s="74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1"/>
      <c r="C93" s="74"/>
      <c r="D93" s="74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1"/>
      <c r="C94" s="74"/>
      <c r="D94" s="74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1"/>
      <c r="C95" s="74"/>
      <c r="D95" s="74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1"/>
      <c r="C96" s="74"/>
      <c r="D96" s="74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1"/>
      <c r="C97" s="74"/>
      <c r="D97" s="74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1"/>
      <c r="C98" s="74"/>
      <c r="D98" s="74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1"/>
      <c r="C99" s="74"/>
      <c r="D99" s="74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1"/>
      <c r="C100" s="74"/>
      <c r="D100" s="74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1"/>
      <c r="C101" s="74"/>
      <c r="D101" s="74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1"/>
      <c r="C102" s="74"/>
      <c r="D102" s="74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1"/>
      <c r="C103" s="74"/>
      <c r="D103" s="74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1"/>
      <c r="C104" s="74"/>
      <c r="D104" s="74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1"/>
      <c r="C105" s="74"/>
      <c r="D105" s="74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1"/>
      <c r="C106" s="74"/>
      <c r="D106" s="74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1"/>
      <c r="C107" s="74"/>
      <c r="D107" s="74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1"/>
      <c r="C108" s="74"/>
      <c r="D108" s="74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1"/>
      <c r="C109" s="74"/>
      <c r="D109" s="74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1"/>
      <c r="C110" s="74"/>
      <c r="D110" s="74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1"/>
      <c r="C111" s="74"/>
      <c r="D111" s="74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1"/>
      <c r="C112" s="74"/>
      <c r="D112" s="74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1"/>
      <c r="C113" s="74"/>
      <c r="D113" s="74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1"/>
      <c r="C114" s="74"/>
      <c r="D114" s="74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1"/>
      <c r="C115" s="74"/>
      <c r="D115" s="74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1"/>
      <c r="C116" s="74"/>
      <c r="D116" s="74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1"/>
      <c r="C117" s="74"/>
      <c r="D117" s="74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1"/>
      <c r="C118" s="74"/>
      <c r="D118" s="74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1"/>
      <c r="C119" s="74"/>
      <c r="D119" s="74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1"/>
      <c r="C120" s="74"/>
      <c r="D120" s="74"/>
      <c r="E120" s="1"/>
      <c r="F120" s="1"/>
      <c r="G120" s="1"/>
      <c r="H120" s="1"/>
      <c r="I120" s="1"/>
      <c r="J120" s="1"/>
      <c r="K120" s="1"/>
      <c r="L120" s="1"/>
      <c r="M120" s="1"/>
      <c r="N120" s="1"/>
    </row>
  </sheetData>
  <mergeCells count="2">
    <mergeCell ref="A1:G1"/>
    <mergeCell ref="A2:G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20"/>
  <sheetViews>
    <sheetView workbookViewId="0">
      <selection sqref="A1:H1"/>
    </sheetView>
  </sheetViews>
  <sheetFormatPr defaultRowHeight="14.25"/>
  <cols>
    <col min="1" max="1" width="34" customWidth="1"/>
    <col min="2" max="2" width="16" style="75" customWidth="1"/>
    <col min="3" max="3" width="21" style="75" customWidth="1"/>
    <col min="4" max="4" width="18" style="75" customWidth="1"/>
    <col min="5" max="5" width="20" style="75" customWidth="1"/>
    <col min="6" max="6" width="25" customWidth="1"/>
    <col min="7" max="7" width="14" customWidth="1"/>
    <col min="8" max="8" width="45" customWidth="1"/>
  </cols>
  <sheetData>
    <row r="1" spans="1:14" ht="15" customHeight="1">
      <c r="A1" s="145" t="s">
        <v>490</v>
      </c>
      <c r="B1" s="146"/>
      <c r="C1" s="146"/>
      <c r="D1" s="146"/>
      <c r="E1" s="146"/>
      <c r="F1" s="146"/>
      <c r="G1" s="146"/>
      <c r="H1" s="162" t="s">
        <v>490</v>
      </c>
      <c r="I1" s="1"/>
      <c r="J1" s="1"/>
      <c r="K1" s="1"/>
      <c r="L1" s="1"/>
      <c r="M1" s="1"/>
      <c r="N1" s="1"/>
    </row>
    <row r="2" spans="1:14" ht="15" customHeight="1">
      <c r="A2" s="148" t="s">
        <v>491</v>
      </c>
      <c r="B2" s="149"/>
      <c r="C2" s="149"/>
      <c r="D2" s="149"/>
      <c r="E2" s="149"/>
      <c r="F2" s="149"/>
      <c r="G2" s="149"/>
      <c r="H2" s="163" t="s">
        <v>492</v>
      </c>
      <c r="I2" s="1"/>
      <c r="J2" s="1"/>
      <c r="K2" s="1"/>
      <c r="L2" s="1"/>
      <c r="M2" s="1"/>
      <c r="N2" s="1"/>
    </row>
    <row r="3" spans="1:14" ht="15" customHeight="1">
      <c r="A3" s="8"/>
      <c r="B3" s="47"/>
      <c r="C3" s="47"/>
      <c r="D3" s="47"/>
      <c r="E3" s="47"/>
      <c r="F3" s="30"/>
      <c r="G3" s="30"/>
      <c r="H3" s="1"/>
      <c r="I3" s="1"/>
      <c r="J3" s="1"/>
      <c r="K3" s="1"/>
      <c r="L3" s="1"/>
      <c r="M3" s="1"/>
      <c r="N3" s="1"/>
    </row>
    <row r="4" spans="1:14" ht="15" customHeight="1">
      <c r="A4" s="23" t="s">
        <v>182</v>
      </c>
      <c r="B4" s="31" t="s">
        <v>493</v>
      </c>
      <c r="C4" s="31" t="s">
        <v>494</v>
      </c>
      <c r="D4" s="31" t="s">
        <v>495</v>
      </c>
      <c r="E4" s="31" t="s">
        <v>496</v>
      </c>
      <c r="F4" s="31" t="s">
        <v>391</v>
      </c>
      <c r="G4" s="31" t="s">
        <v>196</v>
      </c>
      <c r="H4" s="2" t="s">
        <v>27</v>
      </c>
      <c r="I4" s="1"/>
      <c r="J4" s="1"/>
      <c r="K4" s="1"/>
      <c r="L4" s="1"/>
      <c r="M4" s="1"/>
      <c r="N4" s="1"/>
    </row>
    <row r="5" spans="1:14" ht="15" customHeight="1">
      <c r="A5" s="8" t="s">
        <v>497</v>
      </c>
      <c r="B5" s="58">
        <f>'Pesquisa 764'!K30</f>
        <v>142.93</v>
      </c>
      <c r="C5" s="92">
        <v>3</v>
      </c>
      <c r="D5" s="93">
        <f>B5*C5</f>
        <v>428.79</v>
      </c>
      <c r="E5" s="93">
        <f>D5/12</f>
        <v>35.732500000000002</v>
      </c>
      <c r="F5" s="30" t="s">
        <v>498</v>
      </c>
      <c r="G5" s="30" t="s">
        <v>499</v>
      </c>
      <c r="H5" s="4"/>
      <c r="I5" s="1"/>
      <c r="J5" s="1"/>
      <c r="K5" s="1"/>
      <c r="L5" s="1"/>
      <c r="M5" s="1"/>
      <c r="N5" s="1"/>
    </row>
    <row r="6" spans="1:14" ht="15" customHeight="1">
      <c r="A6" s="8" t="s">
        <v>500</v>
      </c>
      <c r="B6" s="58">
        <f>'Pesquisa 764'!K31</f>
        <v>114.66330000000001</v>
      </c>
      <c r="C6" s="92">
        <v>2</v>
      </c>
      <c r="D6" s="93">
        <f>B6*C6</f>
        <v>229.32660000000001</v>
      </c>
      <c r="E6" s="93">
        <f>D6/12</f>
        <v>19.11055</v>
      </c>
      <c r="F6" s="30" t="s">
        <v>501</v>
      </c>
      <c r="G6" s="30" t="s">
        <v>499</v>
      </c>
      <c r="H6" s="4"/>
      <c r="I6" s="1"/>
      <c r="J6" s="1"/>
      <c r="K6" s="1"/>
      <c r="L6" s="1"/>
      <c r="M6" s="1"/>
      <c r="N6" s="1"/>
    </row>
    <row r="7" spans="1:14" ht="24" customHeight="1">
      <c r="A7" s="8" t="s">
        <v>502</v>
      </c>
      <c r="B7" s="58">
        <v>58</v>
      </c>
      <c r="C7" s="92">
        <v>1</v>
      </c>
      <c r="D7" s="93">
        <f>B7*C7</f>
        <v>58</v>
      </c>
      <c r="E7" s="93">
        <f>D7/12</f>
        <v>4.833333333333333</v>
      </c>
      <c r="F7" s="30" t="s">
        <v>503</v>
      </c>
      <c r="G7" s="30" t="s">
        <v>504</v>
      </c>
      <c r="H7" s="4"/>
      <c r="I7" s="1"/>
      <c r="J7" s="1"/>
      <c r="K7" s="1"/>
      <c r="L7" s="1"/>
      <c r="M7" s="1"/>
      <c r="N7" s="1"/>
    </row>
    <row r="8" spans="1:14" ht="15" customHeight="1">
      <c r="A8" s="8" t="s">
        <v>505</v>
      </c>
      <c r="B8" s="58">
        <f>'Pesquisa 764'!K32</f>
        <v>42</v>
      </c>
      <c r="C8" s="92">
        <v>1</v>
      </c>
      <c r="D8" s="93">
        <f>B8*C8</f>
        <v>42</v>
      </c>
      <c r="E8" s="93">
        <f>D8/12</f>
        <v>3.5</v>
      </c>
      <c r="F8" s="30" t="s">
        <v>506</v>
      </c>
      <c r="G8" s="30" t="s">
        <v>499</v>
      </c>
      <c r="H8" s="4"/>
      <c r="I8" s="1"/>
      <c r="J8" s="1"/>
      <c r="K8" s="1"/>
      <c r="L8" s="1"/>
      <c r="M8" s="1"/>
      <c r="N8" s="1"/>
    </row>
    <row r="9" spans="1:14" ht="32.25" customHeight="1">
      <c r="A9" s="8" t="s">
        <v>456</v>
      </c>
      <c r="B9" s="58">
        <f>'Pesquisa 764'!K33</f>
        <v>104.5</v>
      </c>
      <c r="C9" s="92">
        <v>1</v>
      </c>
      <c r="D9" s="93">
        <f>B9*C9</f>
        <v>104.5</v>
      </c>
      <c r="E9" s="93">
        <f>D9/12</f>
        <v>8.7083333333333339</v>
      </c>
      <c r="F9" s="30" t="s">
        <v>507</v>
      </c>
      <c r="G9" s="30" t="s">
        <v>499</v>
      </c>
      <c r="H9" s="4" t="s">
        <v>508</v>
      </c>
      <c r="I9" s="1"/>
      <c r="J9" s="1"/>
      <c r="K9" s="1"/>
      <c r="L9" s="1"/>
      <c r="M9" s="1"/>
      <c r="N9" s="1"/>
    </row>
    <row r="10" spans="1:14" ht="15" customHeight="1">
      <c r="A10" s="8" t="s">
        <v>509</v>
      </c>
      <c r="B10" s="47"/>
      <c r="C10" s="47"/>
      <c r="D10" s="47">
        <f>SUM(D5:D6)</f>
        <v>658.11660000000006</v>
      </c>
      <c r="E10" s="47">
        <f>SUM(E5:E6)</f>
        <v>54.843050000000005</v>
      </c>
      <c r="F10" s="30"/>
      <c r="G10" s="30"/>
      <c r="H10" s="4"/>
      <c r="I10" s="1"/>
      <c r="J10" s="1"/>
      <c r="K10" s="1"/>
      <c r="L10" s="1"/>
      <c r="M10" s="1"/>
      <c r="N10" s="1"/>
    </row>
    <row r="11" spans="1:14" ht="15" customHeight="1">
      <c r="A11" s="26" t="s">
        <v>509</v>
      </c>
      <c r="B11" s="54"/>
      <c r="C11" s="54"/>
      <c r="D11" s="54">
        <f>SUM(D5:D7)</f>
        <v>716.11660000000006</v>
      </c>
      <c r="E11" s="54">
        <f>SUM(E5:E7)</f>
        <v>59.676383333333341</v>
      </c>
      <c r="F11" s="30"/>
      <c r="G11" s="30"/>
      <c r="H11" s="4"/>
      <c r="I11" s="1"/>
      <c r="J11" s="1"/>
      <c r="K11" s="1"/>
      <c r="L11" s="1"/>
      <c r="M11" s="1"/>
      <c r="N11" s="1"/>
    </row>
    <row r="12" spans="1:14" ht="15" customHeight="1">
      <c r="A12" s="26" t="s">
        <v>510</v>
      </c>
      <c r="B12" s="54"/>
      <c r="C12" s="54"/>
      <c r="D12" s="54">
        <f>SUM(D8:D9)</f>
        <v>146.5</v>
      </c>
      <c r="E12" s="54">
        <f>SUM(E8:E9)</f>
        <v>12.208333333333334</v>
      </c>
      <c r="F12" s="30"/>
      <c r="G12" s="30"/>
      <c r="H12" s="4"/>
      <c r="I12" s="1"/>
      <c r="J12" s="1"/>
      <c r="K12" s="1"/>
      <c r="L12" s="1"/>
      <c r="M12" s="1"/>
      <c r="N12" s="1"/>
    </row>
    <row r="13" spans="1:14" ht="15" customHeight="1">
      <c r="A13" s="26" t="s">
        <v>511</v>
      </c>
      <c r="B13" s="54"/>
      <c r="C13" s="54"/>
      <c r="D13" s="54">
        <f>D11+D12</f>
        <v>862.61660000000006</v>
      </c>
      <c r="E13" s="54">
        <f>E11+E12</f>
        <v>71.884716666666677</v>
      </c>
      <c r="F13" s="30"/>
      <c r="G13" s="30"/>
      <c r="H13" s="1"/>
      <c r="I13" s="1"/>
      <c r="J13" s="1"/>
      <c r="K13" s="1"/>
      <c r="L13" s="1"/>
      <c r="M13" s="1"/>
      <c r="N13" s="1"/>
    </row>
    <row r="14" spans="1:14" ht="15" customHeight="1">
      <c r="A14" s="8"/>
      <c r="B14" s="47"/>
      <c r="C14" s="47"/>
      <c r="D14" s="47"/>
      <c r="E14" s="47"/>
      <c r="F14" s="30"/>
      <c r="G14" s="30"/>
      <c r="H14" s="1"/>
      <c r="I14" s="1"/>
      <c r="J14" s="1"/>
      <c r="K14" s="1"/>
      <c r="L14" s="1"/>
      <c r="M14" s="1"/>
      <c r="N14" s="1"/>
    </row>
    <row r="15" spans="1:14" ht="15" customHeight="1">
      <c r="A15" s="8"/>
      <c r="B15" s="47"/>
      <c r="C15" s="47"/>
      <c r="D15" s="47"/>
      <c r="E15" s="47"/>
      <c r="F15" s="30"/>
      <c r="G15" s="30"/>
      <c r="H15" s="1"/>
      <c r="I15" s="1"/>
      <c r="J15" s="1"/>
      <c r="K15" s="1"/>
      <c r="L15" s="1"/>
      <c r="M15" s="1"/>
      <c r="N15" s="1"/>
    </row>
    <row r="16" spans="1:14" ht="15" customHeight="1">
      <c r="A16" s="8"/>
      <c r="B16" s="47"/>
      <c r="C16" s="47"/>
      <c r="D16" s="47"/>
      <c r="E16" s="47"/>
      <c r="F16" s="30"/>
      <c r="G16" s="30"/>
      <c r="H16" s="1"/>
      <c r="I16" s="1"/>
      <c r="J16" s="1"/>
      <c r="K16" s="1"/>
      <c r="L16" s="1"/>
      <c r="M16" s="1"/>
      <c r="N16" s="1"/>
    </row>
    <row r="17" spans="1:14" ht="15" customHeight="1">
      <c r="A17" s="8"/>
      <c r="B17" s="47"/>
      <c r="C17" s="47"/>
      <c r="D17" s="47"/>
      <c r="E17" s="47"/>
      <c r="F17" s="30"/>
      <c r="G17" s="30"/>
      <c r="H17" s="1"/>
      <c r="I17" s="1"/>
      <c r="J17" s="1"/>
      <c r="K17" s="1"/>
      <c r="L17" s="1"/>
      <c r="M17" s="1"/>
      <c r="N17" s="1"/>
    </row>
    <row r="18" spans="1:14" ht="15" customHeight="1">
      <c r="A18" s="8"/>
      <c r="B18" s="47"/>
      <c r="C18" s="47"/>
      <c r="D18" s="47"/>
      <c r="E18" s="47"/>
      <c r="F18" s="30"/>
      <c r="G18" s="30"/>
      <c r="H18" s="1"/>
      <c r="I18" s="1"/>
      <c r="J18" s="1"/>
      <c r="K18" s="1"/>
      <c r="L18" s="1"/>
      <c r="M18" s="1"/>
      <c r="N18" s="1"/>
    </row>
    <row r="19" spans="1:14" ht="15" customHeight="1">
      <c r="A19" s="1"/>
      <c r="B19" s="81"/>
      <c r="C19" s="81"/>
      <c r="D19" s="81"/>
      <c r="E19" s="81"/>
      <c r="F19" s="29"/>
      <c r="G19" s="29"/>
      <c r="H19" s="1"/>
      <c r="I19" s="1"/>
      <c r="J19" s="1"/>
      <c r="K19" s="1"/>
      <c r="L19" s="1"/>
      <c r="M19" s="1"/>
      <c r="N19" s="1"/>
    </row>
    <row r="20" spans="1:14" ht="15" customHeight="1">
      <c r="A20" s="1"/>
      <c r="B20" s="81"/>
      <c r="C20" s="81"/>
      <c r="D20" s="81"/>
      <c r="E20" s="81"/>
      <c r="F20" s="29"/>
      <c r="G20" s="29"/>
      <c r="H20" s="1"/>
      <c r="I20" s="1"/>
      <c r="J20" s="1"/>
      <c r="K20" s="1"/>
      <c r="L20" s="1"/>
      <c r="M20" s="1"/>
      <c r="N20" s="1"/>
    </row>
    <row r="21" spans="1:14" ht="15" customHeight="1">
      <c r="A21" s="1"/>
      <c r="B21" s="81"/>
      <c r="C21" s="81"/>
      <c r="D21" s="81"/>
      <c r="E21" s="81"/>
      <c r="F21" s="29"/>
      <c r="G21" s="29"/>
      <c r="H21" s="1"/>
      <c r="I21" s="1"/>
      <c r="J21" s="1"/>
      <c r="K21" s="1"/>
      <c r="L21" s="1"/>
      <c r="M21" s="1"/>
      <c r="N21" s="1"/>
    </row>
    <row r="22" spans="1:14" ht="15" customHeight="1">
      <c r="A22" s="1"/>
      <c r="B22" s="81"/>
      <c r="C22" s="81"/>
      <c r="D22" s="81"/>
      <c r="E22" s="81"/>
      <c r="F22" s="29"/>
      <c r="G22" s="29"/>
      <c r="H22" s="1"/>
      <c r="I22" s="1"/>
      <c r="J22" s="1"/>
      <c r="K22" s="1"/>
      <c r="L22" s="1"/>
      <c r="M22" s="1"/>
      <c r="N22" s="1"/>
    </row>
    <row r="23" spans="1:14" ht="15" customHeight="1">
      <c r="A23" s="1"/>
      <c r="B23" s="81"/>
      <c r="C23" s="81"/>
      <c r="D23" s="81"/>
      <c r="E23" s="81"/>
      <c r="F23" s="29"/>
      <c r="G23" s="29"/>
      <c r="H23" s="1"/>
      <c r="I23" s="1"/>
      <c r="J23" s="1"/>
      <c r="K23" s="1"/>
      <c r="L23" s="1"/>
      <c r="M23" s="1"/>
      <c r="N23" s="1"/>
    </row>
    <row r="24" spans="1:14" ht="15" customHeight="1">
      <c r="A24" s="1"/>
      <c r="B24" s="81"/>
      <c r="C24" s="81"/>
      <c r="D24" s="81"/>
      <c r="E24" s="81"/>
      <c r="F24" s="29"/>
      <c r="G24" s="29"/>
      <c r="H24" s="1"/>
      <c r="I24" s="1"/>
      <c r="J24" s="1"/>
      <c r="K24" s="1"/>
      <c r="L24" s="1"/>
      <c r="M24" s="1"/>
      <c r="N24" s="1"/>
    </row>
    <row r="25" spans="1:14" ht="15" customHeight="1">
      <c r="A25" s="1"/>
      <c r="B25" s="81"/>
      <c r="C25" s="81"/>
      <c r="D25" s="81"/>
      <c r="E25" s="81"/>
      <c r="F25" s="29"/>
      <c r="G25" s="29"/>
      <c r="H25" s="1"/>
      <c r="I25" s="1"/>
      <c r="J25" s="1"/>
      <c r="K25" s="1"/>
      <c r="L25" s="1"/>
      <c r="M25" s="1"/>
      <c r="N25" s="1"/>
    </row>
    <row r="26" spans="1:14" ht="15" customHeight="1">
      <c r="A26" s="1"/>
      <c r="B26" s="81"/>
      <c r="C26" s="81"/>
      <c r="D26" s="81"/>
      <c r="E26" s="81"/>
      <c r="F26" s="29"/>
      <c r="G26" s="29"/>
      <c r="H26" s="1"/>
      <c r="I26" s="1"/>
      <c r="J26" s="1"/>
      <c r="K26" s="1"/>
      <c r="L26" s="1"/>
      <c r="M26" s="1"/>
      <c r="N26" s="1"/>
    </row>
    <row r="27" spans="1:14" ht="15" customHeight="1">
      <c r="A27" s="1"/>
      <c r="B27" s="81"/>
      <c r="C27" s="81"/>
      <c r="D27" s="81"/>
      <c r="E27" s="81"/>
      <c r="F27" s="29"/>
      <c r="G27" s="29"/>
      <c r="H27" s="1"/>
      <c r="I27" s="1"/>
      <c r="J27" s="1"/>
      <c r="K27" s="1"/>
      <c r="L27" s="1"/>
      <c r="M27" s="1"/>
      <c r="N27" s="1"/>
    </row>
    <row r="28" spans="1:14" ht="15" customHeight="1">
      <c r="A28" s="1"/>
      <c r="B28" s="81"/>
      <c r="C28" s="81"/>
      <c r="D28" s="81"/>
      <c r="E28" s="81"/>
      <c r="F28" s="29"/>
      <c r="G28" s="29"/>
      <c r="H28" s="1"/>
      <c r="I28" s="1"/>
      <c r="J28" s="1"/>
      <c r="K28" s="1"/>
      <c r="L28" s="1"/>
      <c r="M28" s="1"/>
      <c r="N28" s="1"/>
    </row>
    <row r="29" spans="1:14" ht="15" customHeight="1">
      <c r="A29" s="1"/>
      <c r="B29" s="81"/>
      <c r="C29" s="81"/>
      <c r="D29" s="81"/>
      <c r="E29" s="81"/>
      <c r="F29" s="29"/>
      <c r="G29" s="29"/>
      <c r="H29" s="1"/>
      <c r="I29" s="1"/>
      <c r="J29" s="1"/>
      <c r="K29" s="1"/>
      <c r="L29" s="1"/>
      <c r="M29" s="1"/>
      <c r="N29" s="1"/>
    </row>
    <row r="30" spans="1:14" ht="15" customHeight="1">
      <c r="A30" s="1"/>
      <c r="B30" s="81"/>
      <c r="C30" s="81"/>
      <c r="D30" s="81"/>
      <c r="E30" s="81"/>
      <c r="F30" s="29"/>
      <c r="G30" s="29"/>
      <c r="H30" s="1"/>
      <c r="I30" s="1"/>
      <c r="J30" s="1"/>
      <c r="K30" s="1"/>
      <c r="L30" s="1"/>
      <c r="M30" s="1"/>
      <c r="N30" s="1"/>
    </row>
    <row r="31" spans="1:14" ht="15" customHeight="1">
      <c r="A31" s="1"/>
      <c r="B31" s="81"/>
      <c r="C31" s="81"/>
      <c r="D31" s="81"/>
      <c r="E31" s="81"/>
      <c r="F31" s="29"/>
      <c r="G31" s="29"/>
      <c r="H31" s="1"/>
      <c r="I31" s="1"/>
      <c r="J31" s="1"/>
      <c r="K31" s="1"/>
      <c r="L31" s="1"/>
      <c r="M31" s="1"/>
      <c r="N31" s="1"/>
    </row>
    <row r="32" spans="1:14" ht="15" customHeight="1">
      <c r="A32" s="1"/>
      <c r="B32" s="81"/>
      <c r="C32" s="81"/>
      <c r="D32" s="81"/>
      <c r="E32" s="81"/>
      <c r="F32" s="29"/>
      <c r="G32" s="29"/>
      <c r="H32" s="1"/>
      <c r="I32" s="1"/>
      <c r="J32" s="1"/>
      <c r="K32" s="1"/>
      <c r="L32" s="1"/>
      <c r="M32" s="1"/>
      <c r="N32" s="1"/>
    </row>
    <row r="33" spans="1:14" ht="15" customHeight="1">
      <c r="A33" s="1"/>
      <c r="B33" s="81"/>
      <c r="C33" s="81"/>
      <c r="D33" s="81"/>
      <c r="E33" s="81"/>
      <c r="F33" s="29"/>
      <c r="G33" s="29"/>
      <c r="H33" s="1"/>
      <c r="I33" s="1"/>
      <c r="J33" s="1"/>
      <c r="K33" s="1"/>
      <c r="L33" s="1"/>
      <c r="M33" s="1"/>
      <c r="N33" s="1"/>
    </row>
    <row r="34" spans="1:14" ht="15" customHeight="1">
      <c r="A34" s="1"/>
      <c r="B34" s="81"/>
      <c r="C34" s="81"/>
      <c r="D34" s="81"/>
      <c r="E34" s="81"/>
      <c r="F34" s="29"/>
      <c r="G34" s="29"/>
      <c r="H34" s="1"/>
      <c r="I34" s="1"/>
      <c r="J34" s="1"/>
      <c r="K34" s="1"/>
      <c r="L34" s="1"/>
      <c r="M34" s="1"/>
      <c r="N34" s="1"/>
    </row>
    <row r="35" spans="1:14" ht="15" customHeight="1">
      <c r="A35" s="1"/>
      <c r="B35" s="81"/>
      <c r="C35" s="81"/>
      <c r="D35" s="81"/>
      <c r="E35" s="81"/>
      <c r="F35" s="29"/>
      <c r="G35" s="29"/>
      <c r="H35" s="1"/>
      <c r="I35" s="1"/>
      <c r="J35" s="1"/>
      <c r="K35" s="1"/>
      <c r="L35" s="1"/>
      <c r="M35" s="1"/>
      <c r="N35" s="1"/>
    </row>
    <row r="36" spans="1:14" ht="15" customHeight="1">
      <c r="A36" s="1"/>
      <c r="B36" s="81"/>
      <c r="C36" s="81"/>
      <c r="D36" s="81"/>
      <c r="E36" s="81"/>
      <c r="F36" s="29"/>
      <c r="G36" s="29"/>
      <c r="H36" s="1"/>
      <c r="I36" s="1"/>
      <c r="J36" s="1"/>
      <c r="K36" s="1"/>
      <c r="L36" s="1"/>
      <c r="M36" s="1"/>
      <c r="N36" s="1"/>
    </row>
    <row r="37" spans="1:14" ht="15" customHeight="1">
      <c r="A37" s="1"/>
      <c r="B37" s="81"/>
      <c r="C37" s="81"/>
      <c r="D37" s="81"/>
      <c r="E37" s="81"/>
      <c r="F37" s="29"/>
      <c r="G37" s="29"/>
      <c r="H37" s="1"/>
      <c r="I37" s="1"/>
      <c r="J37" s="1"/>
      <c r="K37" s="1"/>
      <c r="L37" s="1"/>
      <c r="M37" s="1"/>
      <c r="N37" s="1"/>
    </row>
    <row r="38" spans="1:14" ht="15" customHeight="1">
      <c r="A38" s="1"/>
      <c r="B38" s="81"/>
      <c r="C38" s="81"/>
      <c r="D38" s="81"/>
      <c r="E38" s="81"/>
      <c r="F38" s="29"/>
      <c r="G38" s="29"/>
      <c r="H38" s="1"/>
      <c r="I38" s="1"/>
      <c r="J38" s="1"/>
      <c r="K38" s="1"/>
      <c r="L38" s="1"/>
      <c r="M38" s="1"/>
      <c r="N38" s="1"/>
    </row>
    <row r="39" spans="1:14" ht="15" customHeight="1">
      <c r="A39" s="1"/>
      <c r="B39" s="81"/>
      <c r="C39" s="81"/>
      <c r="D39" s="81"/>
      <c r="E39" s="81"/>
      <c r="F39" s="29"/>
      <c r="G39" s="29"/>
      <c r="H39" s="1"/>
      <c r="I39" s="1"/>
      <c r="J39" s="1"/>
      <c r="K39" s="1"/>
      <c r="L39" s="1"/>
      <c r="M39" s="1"/>
      <c r="N39" s="1"/>
    </row>
    <row r="40" spans="1:14" ht="15" customHeight="1">
      <c r="A40" s="1"/>
      <c r="B40" s="81"/>
      <c r="C40" s="81"/>
      <c r="D40" s="81"/>
      <c r="E40" s="81"/>
      <c r="F40" s="29"/>
      <c r="G40" s="29"/>
      <c r="H40" s="1"/>
      <c r="I40" s="1"/>
      <c r="J40" s="1"/>
      <c r="K40" s="1"/>
      <c r="L40" s="1"/>
      <c r="M40" s="1"/>
      <c r="N40" s="1"/>
    </row>
    <row r="41" spans="1:14" ht="15" customHeight="1">
      <c r="A41" s="1"/>
      <c r="B41" s="81"/>
      <c r="C41" s="81"/>
      <c r="D41" s="81"/>
      <c r="E41" s="81"/>
      <c r="F41" s="29"/>
      <c r="G41" s="29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81"/>
      <c r="C42" s="81"/>
      <c r="D42" s="81"/>
      <c r="E42" s="81"/>
      <c r="F42" s="29"/>
      <c r="G42" s="29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81"/>
      <c r="C43" s="81"/>
      <c r="D43" s="81"/>
      <c r="E43" s="81"/>
      <c r="F43" s="29"/>
      <c r="G43" s="29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81"/>
      <c r="C44" s="81"/>
      <c r="D44" s="81"/>
      <c r="E44" s="81"/>
      <c r="F44" s="29"/>
      <c r="G44" s="29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81"/>
      <c r="C45" s="81"/>
      <c r="D45" s="81"/>
      <c r="E45" s="81"/>
      <c r="F45" s="29"/>
      <c r="G45" s="29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81"/>
      <c r="C46" s="81"/>
      <c r="D46" s="81"/>
      <c r="E46" s="81"/>
      <c r="F46" s="29"/>
      <c r="G46" s="29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81"/>
      <c r="C47" s="81"/>
      <c r="D47" s="81"/>
      <c r="E47" s="81"/>
      <c r="F47" s="29"/>
      <c r="G47" s="29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81"/>
      <c r="C48" s="81"/>
      <c r="D48" s="81"/>
      <c r="E48" s="81"/>
      <c r="F48" s="29"/>
      <c r="G48" s="29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81"/>
      <c r="C49" s="81"/>
      <c r="D49" s="81"/>
      <c r="E49" s="81"/>
      <c r="F49" s="29"/>
      <c r="G49" s="29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81"/>
      <c r="C50" s="81"/>
      <c r="D50" s="81"/>
      <c r="E50" s="81"/>
      <c r="F50" s="29"/>
      <c r="G50" s="29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81"/>
      <c r="C51" s="81"/>
      <c r="D51" s="81"/>
      <c r="E51" s="81"/>
      <c r="F51" s="29"/>
      <c r="G51" s="29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81"/>
      <c r="C52" s="81"/>
      <c r="D52" s="81"/>
      <c r="E52" s="81"/>
      <c r="F52" s="29"/>
      <c r="G52" s="29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81"/>
      <c r="C53" s="81"/>
      <c r="D53" s="81"/>
      <c r="E53" s="81"/>
      <c r="F53" s="29"/>
      <c r="G53" s="29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81"/>
      <c r="C54" s="81"/>
      <c r="D54" s="81"/>
      <c r="E54" s="81"/>
      <c r="F54" s="29"/>
      <c r="G54" s="29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81"/>
      <c r="C55" s="81"/>
      <c r="D55" s="81"/>
      <c r="E55" s="81"/>
      <c r="F55" s="29"/>
      <c r="G55" s="29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81"/>
      <c r="C56" s="81"/>
      <c r="D56" s="81"/>
      <c r="E56" s="81"/>
      <c r="F56" s="29"/>
      <c r="G56" s="29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81"/>
      <c r="C57" s="81"/>
      <c r="D57" s="81"/>
      <c r="E57" s="81"/>
      <c r="F57" s="29"/>
      <c r="G57" s="29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81"/>
      <c r="C58" s="81"/>
      <c r="D58" s="81"/>
      <c r="E58" s="81"/>
      <c r="F58" s="29"/>
      <c r="G58" s="29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81"/>
      <c r="C59" s="81"/>
      <c r="D59" s="81"/>
      <c r="E59" s="81"/>
      <c r="F59" s="29"/>
      <c r="G59" s="29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81"/>
      <c r="C60" s="81"/>
      <c r="D60" s="81"/>
      <c r="E60" s="81"/>
      <c r="F60" s="29"/>
      <c r="G60" s="29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81"/>
      <c r="C61" s="81"/>
      <c r="D61" s="81"/>
      <c r="E61" s="81"/>
      <c r="F61" s="29"/>
      <c r="G61" s="29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81"/>
      <c r="C62" s="81"/>
      <c r="D62" s="81"/>
      <c r="E62" s="81"/>
      <c r="F62" s="29"/>
      <c r="G62" s="29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81"/>
      <c r="C63" s="81"/>
      <c r="D63" s="81"/>
      <c r="E63" s="81"/>
      <c r="F63" s="29"/>
      <c r="G63" s="29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81"/>
      <c r="C64" s="81"/>
      <c r="D64" s="81"/>
      <c r="E64" s="81"/>
      <c r="F64" s="29"/>
      <c r="G64" s="29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81"/>
      <c r="C65" s="81"/>
      <c r="D65" s="81"/>
      <c r="E65" s="81"/>
      <c r="F65" s="29"/>
      <c r="G65" s="29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81"/>
      <c r="C66" s="81"/>
      <c r="D66" s="81"/>
      <c r="E66" s="81"/>
      <c r="F66" s="29"/>
      <c r="G66" s="29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81"/>
      <c r="C67" s="81"/>
      <c r="D67" s="81"/>
      <c r="E67" s="81"/>
      <c r="F67" s="29"/>
      <c r="G67" s="29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81"/>
      <c r="C68" s="81"/>
      <c r="D68" s="81"/>
      <c r="E68" s="81"/>
      <c r="F68" s="29"/>
      <c r="G68" s="29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81"/>
      <c r="C69" s="81"/>
      <c r="D69" s="81"/>
      <c r="E69" s="81"/>
      <c r="F69" s="29"/>
      <c r="G69" s="29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81"/>
      <c r="C70" s="81"/>
      <c r="D70" s="81"/>
      <c r="E70" s="81"/>
      <c r="F70" s="29"/>
      <c r="G70" s="29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81"/>
      <c r="C71" s="81"/>
      <c r="D71" s="81"/>
      <c r="E71" s="81"/>
      <c r="F71" s="29"/>
      <c r="G71" s="29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81"/>
      <c r="C72" s="81"/>
      <c r="D72" s="81"/>
      <c r="E72" s="81"/>
      <c r="F72" s="29"/>
      <c r="G72" s="29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81"/>
      <c r="C73" s="81"/>
      <c r="D73" s="81"/>
      <c r="E73" s="81"/>
      <c r="F73" s="29"/>
      <c r="G73" s="29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81"/>
      <c r="C74" s="81"/>
      <c r="D74" s="81"/>
      <c r="E74" s="81"/>
      <c r="F74" s="29"/>
      <c r="G74" s="29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81"/>
      <c r="C75" s="81"/>
      <c r="D75" s="81"/>
      <c r="E75" s="81"/>
      <c r="F75" s="29"/>
      <c r="G75" s="29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81"/>
      <c r="C76" s="81"/>
      <c r="D76" s="81"/>
      <c r="E76" s="81"/>
      <c r="F76" s="29"/>
      <c r="G76" s="29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81"/>
      <c r="C77" s="81"/>
      <c r="D77" s="81"/>
      <c r="E77" s="81"/>
      <c r="F77" s="29"/>
      <c r="G77" s="29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81"/>
      <c r="C78" s="81"/>
      <c r="D78" s="81"/>
      <c r="E78" s="81"/>
      <c r="F78" s="29"/>
      <c r="G78" s="29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81"/>
      <c r="C79" s="81"/>
      <c r="D79" s="81"/>
      <c r="E79" s="81"/>
      <c r="F79" s="29"/>
      <c r="G79" s="29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81"/>
      <c r="C80" s="81"/>
      <c r="D80" s="81"/>
      <c r="E80" s="81"/>
      <c r="F80" s="29"/>
      <c r="G80" s="29"/>
      <c r="H80" s="1"/>
      <c r="I80" s="1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74"/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74"/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74"/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74"/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74"/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74"/>
      <c r="F86" s="1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74"/>
      <c r="F87" s="1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74"/>
      <c r="F88" s="1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74"/>
      <c r="F89" s="1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74"/>
      <c r="F90" s="1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74"/>
      <c r="F91" s="1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74"/>
      <c r="F92" s="1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74"/>
      <c r="F93" s="1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74"/>
      <c r="F94" s="1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74"/>
      <c r="F95" s="1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74"/>
      <c r="F96" s="1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74"/>
      <c r="F97" s="1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74"/>
      <c r="F98" s="1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74"/>
      <c r="F99" s="1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74"/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74"/>
      <c r="F101" s="1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74"/>
      <c r="F102" s="1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74"/>
      <c r="F103" s="1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74"/>
      <c r="F104" s="1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74"/>
      <c r="F105" s="1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74"/>
      <c r="F106" s="1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74"/>
      <c r="F107" s="1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74"/>
      <c r="F108" s="1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74"/>
      <c r="F109" s="1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74"/>
      <c r="F110" s="1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74"/>
      <c r="F111" s="1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74"/>
      <c r="F112" s="1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74"/>
      <c r="F113" s="1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74"/>
      <c r="F114" s="1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74"/>
      <c r="F115" s="1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74"/>
      <c r="F116" s="1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74"/>
      <c r="F117" s="1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74"/>
      <c r="F118" s="1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74"/>
      <c r="F119" s="1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74"/>
      <c r="F120" s="1"/>
      <c r="G120" s="1"/>
      <c r="H120" s="1"/>
      <c r="I120" s="1"/>
      <c r="J120" s="1"/>
      <c r="K120" s="1"/>
      <c r="L120" s="1"/>
      <c r="M120" s="1"/>
      <c r="N120" s="1"/>
    </row>
  </sheetData>
  <mergeCells count="2">
    <mergeCell ref="A1:H1"/>
    <mergeCell ref="A2:H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120"/>
  <sheetViews>
    <sheetView workbookViewId="0">
      <selection sqref="A1:H1"/>
    </sheetView>
  </sheetViews>
  <sheetFormatPr defaultRowHeight="14.25"/>
  <cols>
    <col min="1" max="1" width="16.5" style="75" customWidth="1"/>
    <col min="2" max="2" width="17" style="75" customWidth="1"/>
    <col min="3" max="3" width="15" style="75" customWidth="1"/>
    <col min="4" max="4" width="18" style="75" customWidth="1"/>
    <col min="5" max="5" width="15" style="75" customWidth="1"/>
    <col min="6" max="6" width="20" style="75" customWidth="1"/>
    <col min="7" max="7" width="21" style="75" customWidth="1"/>
    <col min="8" max="8" width="52" customWidth="1"/>
  </cols>
  <sheetData>
    <row r="1" spans="1:14" ht="15" customHeight="1">
      <c r="A1" s="145" t="s">
        <v>512</v>
      </c>
      <c r="B1" s="146"/>
      <c r="C1" s="146"/>
      <c r="D1" s="146"/>
      <c r="E1" s="146"/>
      <c r="F1" s="146"/>
      <c r="G1" s="146"/>
      <c r="H1" s="162" t="s">
        <v>512</v>
      </c>
      <c r="I1" s="1"/>
      <c r="J1" s="1"/>
      <c r="K1" s="1"/>
      <c r="L1" s="1"/>
      <c r="M1" s="1"/>
      <c r="N1" s="1"/>
    </row>
    <row r="2" spans="1:14" ht="15" customHeight="1">
      <c r="A2" s="148" t="s">
        <v>513</v>
      </c>
      <c r="B2" s="149"/>
      <c r="C2" s="149"/>
      <c r="D2" s="149"/>
      <c r="E2" s="149"/>
      <c r="F2" s="149"/>
      <c r="G2" s="149"/>
      <c r="H2" s="163" t="s">
        <v>514</v>
      </c>
      <c r="I2" s="1"/>
      <c r="J2" s="1"/>
      <c r="K2" s="1"/>
      <c r="L2" s="1"/>
      <c r="M2" s="1"/>
      <c r="N2" s="1"/>
    </row>
    <row r="3" spans="1:14" ht="15" customHeight="1">
      <c r="A3" s="68"/>
      <c r="B3" s="47"/>
      <c r="C3" s="47"/>
      <c r="D3" s="47"/>
      <c r="E3" s="47"/>
      <c r="F3" s="47"/>
      <c r="G3" s="47"/>
      <c r="H3" s="1"/>
      <c r="I3" s="1"/>
      <c r="J3" s="1"/>
      <c r="K3" s="1"/>
      <c r="L3" s="1"/>
      <c r="M3" s="1"/>
      <c r="N3" s="1"/>
    </row>
    <row r="4" spans="1:14" ht="15" customHeight="1">
      <c r="A4" s="23" t="s">
        <v>515</v>
      </c>
      <c r="B4" s="31" t="s">
        <v>516</v>
      </c>
      <c r="C4" s="31" t="s">
        <v>517</v>
      </c>
      <c r="D4" s="31" t="s">
        <v>518</v>
      </c>
      <c r="E4" s="31" t="s">
        <v>519</v>
      </c>
      <c r="F4" s="31" t="s">
        <v>520</v>
      </c>
      <c r="G4" s="31" t="s">
        <v>521</v>
      </c>
      <c r="H4" s="2" t="s">
        <v>27</v>
      </c>
      <c r="I4" s="1"/>
      <c r="J4" s="1"/>
      <c r="K4" s="1"/>
      <c r="L4" s="1"/>
      <c r="M4" s="1"/>
      <c r="N4" s="1"/>
    </row>
    <row r="5" spans="1:14" ht="15" customHeight="1">
      <c r="A5" s="68">
        <v>1</v>
      </c>
      <c r="B5" s="47">
        <v>0</v>
      </c>
      <c r="C5" s="47">
        <v>0</v>
      </c>
      <c r="D5" s="47">
        <v>0</v>
      </c>
      <c r="E5" s="47">
        <v>0</v>
      </c>
      <c r="F5" s="47">
        <f>$B$18</f>
        <v>5866.8363105159124</v>
      </c>
      <c r="G5" s="47">
        <f>E5*F5</f>
        <v>0</v>
      </c>
      <c r="H5" s="1" t="s">
        <v>522</v>
      </c>
      <c r="I5" s="1"/>
      <c r="J5" s="1"/>
      <c r="K5" s="1"/>
      <c r="L5" s="1"/>
      <c r="M5" s="1"/>
      <c r="N5" s="1"/>
    </row>
    <row r="6" spans="1:14" ht="15" customHeight="1">
      <c r="A6" s="68">
        <v>2</v>
      </c>
      <c r="B6" s="47">
        <v>1</v>
      </c>
      <c r="C6" s="47">
        <v>1</v>
      </c>
      <c r="D6" s="47">
        <v>0</v>
      </c>
      <c r="E6" s="47">
        <v>1</v>
      </c>
      <c r="F6" s="47">
        <f>$B$18</f>
        <v>5866.8363105159124</v>
      </c>
      <c r="G6" s="47">
        <f>E6*F6</f>
        <v>5866.8363105159124</v>
      </c>
      <c r="H6" s="1" t="s">
        <v>523</v>
      </c>
      <c r="I6" s="1"/>
      <c r="J6" s="1"/>
      <c r="K6" s="1"/>
      <c r="L6" s="1"/>
      <c r="M6" s="1"/>
      <c r="N6" s="1"/>
    </row>
    <row r="7" spans="1:14" ht="15" customHeight="1">
      <c r="A7" s="68">
        <v>3</v>
      </c>
      <c r="B7" s="47">
        <v>1</v>
      </c>
      <c r="C7" s="47">
        <v>1</v>
      </c>
      <c r="D7" s="47">
        <v>0</v>
      </c>
      <c r="E7" s="47">
        <v>1</v>
      </c>
      <c r="F7" s="47">
        <f>$B$18</f>
        <v>5866.8363105159124</v>
      </c>
      <c r="G7" s="47">
        <f>E7*F7</f>
        <v>5866.8363105159124</v>
      </c>
      <c r="H7" s="1" t="s">
        <v>523</v>
      </c>
      <c r="I7" s="1"/>
      <c r="J7" s="1"/>
      <c r="K7" s="1"/>
      <c r="L7" s="1"/>
      <c r="M7" s="1"/>
      <c r="N7" s="1"/>
    </row>
    <row r="8" spans="1:14" ht="15" customHeight="1">
      <c r="A8" s="68">
        <v>4</v>
      </c>
      <c r="B8" s="47">
        <v>1</v>
      </c>
      <c r="C8" s="47">
        <v>1</v>
      </c>
      <c r="D8" s="47">
        <v>0</v>
      </c>
      <c r="E8" s="47">
        <v>1</v>
      </c>
      <c r="F8" s="47">
        <f>$B$18</f>
        <v>5866.8363105159124</v>
      </c>
      <c r="G8" s="47">
        <f>E8*F8</f>
        <v>5866.8363105159124</v>
      </c>
      <c r="H8" s="1" t="s">
        <v>523</v>
      </c>
      <c r="I8" s="1"/>
      <c r="J8" s="1"/>
      <c r="K8" s="1"/>
      <c r="L8" s="1"/>
      <c r="M8" s="1"/>
      <c r="N8" s="1"/>
    </row>
    <row r="9" spans="1:14" ht="15" customHeight="1">
      <c r="A9" s="68">
        <v>5</v>
      </c>
      <c r="B9" s="47">
        <v>2</v>
      </c>
      <c r="C9" s="47">
        <v>1</v>
      </c>
      <c r="D9" s="47">
        <v>1</v>
      </c>
      <c r="E9" s="47">
        <v>1</v>
      </c>
      <c r="F9" s="47">
        <f>$B$18</f>
        <v>5866.8363105159124</v>
      </c>
      <c r="G9" s="47">
        <f>E9*F9</f>
        <v>5866.8363105159124</v>
      </c>
      <c r="H9" s="1" t="s">
        <v>524</v>
      </c>
      <c r="I9" s="1"/>
      <c r="J9" s="1"/>
      <c r="K9" s="1"/>
      <c r="L9" s="1"/>
      <c r="M9" s="1"/>
      <c r="N9" s="1"/>
    </row>
    <row r="10" spans="1:14" ht="15" customHeight="1">
      <c r="A10" s="68"/>
      <c r="B10" s="47"/>
      <c r="C10" s="47"/>
      <c r="D10" s="47"/>
      <c r="E10" s="47"/>
      <c r="F10" s="47"/>
      <c r="G10" s="47"/>
      <c r="H10" s="1"/>
      <c r="I10" s="1"/>
      <c r="J10" s="1"/>
      <c r="K10" s="1"/>
      <c r="L10" s="1"/>
      <c r="M10" s="1"/>
      <c r="N10" s="1"/>
    </row>
    <row r="11" spans="1:14" ht="15" customHeight="1">
      <c r="A11" s="68"/>
      <c r="B11" s="47"/>
      <c r="C11" s="47"/>
      <c r="D11" s="47"/>
      <c r="E11" s="47"/>
      <c r="F11" s="47"/>
      <c r="G11" s="47"/>
      <c r="H11" s="1"/>
      <c r="I11" s="1"/>
      <c r="J11" s="1"/>
      <c r="K11" s="1"/>
      <c r="L11" s="1"/>
      <c r="M11" s="1"/>
      <c r="N11" s="1"/>
    </row>
    <row r="12" spans="1:14" ht="15" customHeight="1">
      <c r="A12" s="152" t="s">
        <v>525</v>
      </c>
      <c r="B12" s="153"/>
      <c r="C12" s="153"/>
      <c r="D12" s="153"/>
      <c r="E12" s="153"/>
      <c r="F12" s="153"/>
      <c r="G12" s="153"/>
      <c r="H12" s="165" t="s">
        <v>526</v>
      </c>
      <c r="I12" s="1"/>
      <c r="J12" s="1"/>
      <c r="K12" s="1"/>
      <c r="L12" s="1"/>
      <c r="M12" s="1"/>
      <c r="N12" s="1"/>
    </row>
    <row r="13" spans="1:14" ht="15" customHeight="1">
      <c r="A13" s="68"/>
      <c r="B13" s="50"/>
      <c r="C13" s="47"/>
      <c r="D13" s="47"/>
      <c r="E13" s="47"/>
      <c r="F13" s="47"/>
      <c r="G13" s="47"/>
      <c r="H13" s="1"/>
      <c r="I13" s="1"/>
      <c r="J13" s="1"/>
      <c r="K13" s="1"/>
      <c r="L13" s="1"/>
      <c r="M13" s="1"/>
      <c r="N13" s="1"/>
    </row>
    <row r="14" spans="1:14" ht="48" customHeight="1">
      <c r="A14" s="68" t="s">
        <v>527</v>
      </c>
      <c r="B14" s="45">
        <f>Motorista!D18</f>
        <v>2441.8675216242423</v>
      </c>
      <c r="C14" s="47"/>
      <c r="D14" s="47"/>
      <c r="E14" s="47"/>
      <c r="F14" s="47"/>
      <c r="G14" s="47"/>
      <c r="H14" s="1"/>
      <c r="I14" s="1"/>
      <c r="J14" s="1"/>
      <c r="K14" s="1"/>
      <c r="L14" s="1"/>
      <c r="M14" s="1"/>
      <c r="N14" s="1"/>
    </row>
    <row r="15" spans="1:14" ht="48" customHeight="1">
      <c r="A15" s="68" t="s">
        <v>528</v>
      </c>
      <c r="B15" s="45">
        <f>Motorista!D46</f>
        <v>3251.3520087097695</v>
      </c>
      <c r="C15" s="47"/>
      <c r="D15" s="47"/>
      <c r="E15" s="47"/>
      <c r="F15" s="47"/>
      <c r="G15" s="47"/>
      <c r="H15" s="1"/>
      <c r="I15" s="1"/>
      <c r="J15" s="1"/>
      <c r="K15" s="1"/>
      <c r="L15" s="1"/>
      <c r="M15" s="1"/>
      <c r="N15" s="1"/>
    </row>
    <row r="16" spans="1:14" ht="36" customHeight="1">
      <c r="A16" s="68" t="s">
        <v>529</v>
      </c>
      <c r="B16" s="45">
        <f>Motorista!D55</f>
        <v>173.61678018190048</v>
      </c>
      <c r="C16" s="47"/>
      <c r="D16" s="47"/>
      <c r="E16" s="47"/>
      <c r="F16" s="47"/>
      <c r="G16" s="47"/>
      <c r="H16" s="1"/>
      <c r="I16" s="1"/>
      <c r="J16" s="1"/>
      <c r="K16" s="1"/>
      <c r="L16" s="1"/>
      <c r="M16" s="1"/>
      <c r="N16" s="1"/>
    </row>
    <row r="17" spans="1:14" ht="48" customHeight="1">
      <c r="A17" s="68" t="s">
        <v>530</v>
      </c>
      <c r="B17" s="45">
        <f>SUM(B14:B16)</f>
        <v>5866.8363105159124</v>
      </c>
      <c r="C17" s="47"/>
      <c r="D17" s="47"/>
      <c r="E17" s="47"/>
      <c r="F17" s="47"/>
      <c r="G17" s="47"/>
      <c r="H17" s="1"/>
      <c r="I17" s="1"/>
      <c r="J17" s="1"/>
      <c r="K17" s="1"/>
      <c r="L17" s="1"/>
      <c r="M17" s="1"/>
      <c r="N17" s="1"/>
    </row>
    <row r="18" spans="1:14" ht="72" customHeight="1">
      <c r="A18" s="68" t="s">
        <v>531</v>
      </c>
      <c r="B18" s="94">
        <f>B17</f>
        <v>5866.8363105159124</v>
      </c>
      <c r="C18" s="47"/>
      <c r="D18" s="47"/>
      <c r="E18" s="47"/>
      <c r="F18" s="47"/>
      <c r="G18" s="47"/>
      <c r="H18" s="1"/>
      <c r="I18" s="1"/>
      <c r="J18" s="1"/>
      <c r="K18" s="1"/>
      <c r="L18" s="1"/>
      <c r="M18" s="1"/>
      <c r="N18" s="1"/>
    </row>
    <row r="19" spans="1:14" ht="48" customHeight="1">
      <c r="A19" s="68" t="s">
        <v>532</v>
      </c>
      <c r="B19" s="45">
        <f>B18*4/60</f>
        <v>391.12242070106083</v>
      </c>
      <c r="C19" s="47"/>
      <c r="D19" s="47"/>
      <c r="E19" s="47"/>
      <c r="F19" s="47"/>
      <c r="G19" s="47"/>
      <c r="H19" s="1"/>
      <c r="I19" s="1"/>
      <c r="J19" s="1"/>
      <c r="K19" s="1"/>
      <c r="L19" s="1"/>
      <c r="M19" s="1"/>
      <c r="N19" s="1"/>
    </row>
    <row r="20" spans="1:14" ht="20.100000000000001" customHeight="1">
      <c r="A20" s="173"/>
      <c r="B20" s="174"/>
      <c r="C20" s="174"/>
      <c r="D20" s="174"/>
      <c r="E20" s="174"/>
      <c r="F20" s="174"/>
      <c r="G20" s="174"/>
      <c r="H20" s="175" t="s">
        <v>533</v>
      </c>
      <c r="I20" s="1"/>
      <c r="J20" s="1"/>
      <c r="K20" s="1"/>
      <c r="L20" s="1"/>
      <c r="M20" s="1"/>
      <c r="N20" s="1"/>
    </row>
    <row r="21" spans="1:14" ht="20.100000000000001" customHeight="1">
      <c r="A21" s="173"/>
      <c r="B21" s="174"/>
      <c r="C21" s="174"/>
      <c r="D21" s="174"/>
      <c r="E21" s="174"/>
      <c r="F21" s="174"/>
      <c r="G21" s="174"/>
      <c r="H21" s="175" t="s">
        <v>533</v>
      </c>
      <c r="I21" s="1"/>
      <c r="J21" s="1"/>
      <c r="K21" s="1"/>
      <c r="L21" s="1"/>
      <c r="M21" s="1"/>
      <c r="N21" s="1"/>
    </row>
    <row r="22" spans="1:14" ht="20.100000000000001" customHeight="1">
      <c r="A22" s="176" t="s">
        <v>534</v>
      </c>
      <c r="B22" s="177"/>
      <c r="C22" s="177"/>
      <c r="D22" s="177"/>
      <c r="E22" s="177"/>
      <c r="F22" s="177"/>
      <c r="G22" s="177"/>
      <c r="H22" s="175" t="s">
        <v>533</v>
      </c>
      <c r="I22" s="1"/>
      <c r="J22" s="1"/>
      <c r="K22" s="1"/>
      <c r="L22" s="1"/>
      <c r="M22" s="1"/>
      <c r="N22" s="1"/>
    </row>
    <row r="23" spans="1:14" ht="24" customHeight="1">
      <c r="A23" s="68" t="s">
        <v>535</v>
      </c>
      <c r="B23" s="45">
        <f>Motorista!D18</f>
        <v>2441.8675216242423</v>
      </c>
      <c r="C23" s="47"/>
      <c r="D23" s="47"/>
      <c r="E23" s="47"/>
      <c r="F23" s="47"/>
      <c r="G23" s="47"/>
      <c r="H23" s="1"/>
      <c r="I23" s="1"/>
      <c r="J23" s="1"/>
      <c r="K23" s="1"/>
      <c r="L23" s="1"/>
      <c r="M23" s="1"/>
      <c r="N23" s="1"/>
    </row>
    <row r="24" spans="1:14" ht="36" customHeight="1">
      <c r="A24" s="68" t="s">
        <v>536</v>
      </c>
      <c r="B24" s="45">
        <v>0.1111111111111111</v>
      </c>
      <c r="C24" s="47"/>
      <c r="D24" s="47"/>
      <c r="E24" s="47"/>
      <c r="F24" s="47"/>
      <c r="G24" s="47"/>
      <c r="H24" s="1"/>
      <c r="I24" s="1"/>
      <c r="J24" s="1"/>
      <c r="K24" s="1"/>
      <c r="L24" s="1"/>
      <c r="M24" s="1"/>
      <c r="N24" s="1"/>
    </row>
    <row r="25" spans="1:14" ht="48" customHeight="1">
      <c r="A25" s="68" t="s">
        <v>537</v>
      </c>
      <c r="B25" s="45">
        <v>0.1212</v>
      </c>
      <c r="C25" s="47"/>
      <c r="D25" s="47"/>
      <c r="E25" s="47"/>
      <c r="F25" s="47"/>
      <c r="G25" s="47"/>
      <c r="H25" s="1"/>
      <c r="I25" s="1"/>
      <c r="J25" s="1"/>
      <c r="K25" s="1"/>
      <c r="L25" s="1"/>
      <c r="M25" s="1"/>
      <c r="N25" s="1"/>
    </row>
    <row r="26" spans="1:14" ht="24" customHeight="1">
      <c r="A26" s="68" t="s">
        <v>55</v>
      </c>
      <c r="B26" s="45">
        <f>B25-B24</f>
        <v>1.0088888888888897E-2</v>
      </c>
      <c r="C26" s="47"/>
      <c r="D26" s="47"/>
      <c r="E26" s="47"/>
      <c r="F26" s="47"/>
      <c r="G26" s="47"/>
      <c r="H26" s="1"/>
      <c r="I26" s="1"/>
      <c r="J26" s="1"/>
      <c r="K26" s="1"/>
      <c r="L26" s="1"/>
      <c r="M26" s="1"/>
      <c r="N26" s="1"/>
    </row>
    <row r="27" spans="1:14" ht="48" customHeight="1">
      <c r="A27" s="68" t="s">
        <v>538</v>
      </c>
      <c r="B27" s="45">
        <f>B23*B26</f>
        <v>24.635730107053487</v>
      </c>
      <c r="C27" s="47"/>
      <c r="D27" s="47"/>
      <c r="E27" s="47"/>
      <c r="F27" s="47"/>
      <c r="G27" s="47"/>
      <c r="H27" s="1"/>
      <c r="I27" s="1"/>
      <c r="J27" s="1"/>
      <c r="K27" s="1"/>
      <c r="L27" s="1"/>
      <c r="M27" s="1"/>
      <c r="N27" s="1"/>
    </row>
    <row r="28" spans="1:14" ht="36" customHeight="1">
      <c r="A28" s="68" t="s">
        <v>539</v>
      </c>
      <c r="B28" s="45">
        <f>B27*SUM('Informações Gerais'!B42:B49)</f>
        <v>9.0659486793956852</v>
      </c>
      <c r="C28" s="47"/>
      <c r="D28" s="47"/>
      <c r="E28" s="47"/>
      <c r="F28" s="47"/>
      <c r="G28" s="47"/>
      <c r="H28" s="1"/>
      <c r="I28" s="1"/>
      <c r="J28" s="1"/>
      <c r="K28" s="1"/>
      <c r="L28" s="1"/>
      <c r="M28" s="1"/>
      <c r="N28" s="1"/>
    </row>
    <row r="29" spans="1:14" ht="72" customHeight="1">
      <c r="A29" s="68" t="s">
        <v>540</v>
      </c>
      <c r="B29" s="45">
        <f>(B27+B28)*4/60</f>
        <v>2.2467785857632783</v>
      </c>
      <c r="C29" s="47"/>
      <c r="D29" s="47"/>
      <c r="E29" s="47"/>
      <c r="F29" s="47"/>
      <c r="G29" s="47"/>
      <c r="H29" s="1"/>
      <c r="I29" s="1"/>
      <c r="J29" s="1"/>
      <c r="K29" s="1"/>
      <c r="L29" s="1"/>
      <c r="M29" s="1"/>
      <c r="N29" s="1"/>
    </row>
    <row r="30" spans="1:14" ht="36" customHeight="1">
      <c r="A30" s="68" t="s">
        <v>541</v>
      </c>
      <c r="B30" s="45">
        <f>Motorista!D77+B27+B28+B29</f>
        <v>6437.9614284970194</v>
      </c>
      <c r="C30" s="47"/>
      <c r="D30" s="47"/>
      <c r="E30" s="47"/>
      <c r="F30" s="47"/>
      <c r="G30" s="47"/>
      <c r="H30" s="1"/>
      <c r="I30" s="1"/>
      <c r="J30" s="1"/>
      <c r="K30" s="1"/>
      <c r="L30" s="1"/>
      <c r="M30" s="1"/>
      <c r="N30" s="1"/>
    </row>
    <row r="31" spans="1:14" ht="24" customHeight="1">
      <c r="A31" s="68" t="s">
        <v>542</v>
      </c>
      <c r="B31" s="45">
        <f>BDI!C14</f>
        <v>0.10589473684210526</v>
      </c>
      <c r="C31" s="47"/>
      <c r="D31" s="47"/>
      <c r="E31" s="47"/>
      <c r="F31" s="47"/>
      <c r="G31" s="47"/>
      <c r="H31" s="1"/>
      <c r="I31" s="1"/>
      <c r="J31" s="1"/>
      <c r="K31" s="1"/>
      <c r="L31" s="1"/>
      <c r="M31" s="1"/>
      <c r="N31" s="1"/>
    </row>
    <row r="32" spans="1:14" ht="36" customHeight="1">
      <c r="A32" s="68" t="s">
        <v>543</v>
      </c>
      <c r="B32" s="45">
        <f>Motorista!D76</f>
        <v>7079.9524499618119</v>
      </c>
      <c r="C32" s="47"/>
      <c r="D32" s="47"/>
      <c r="E32" s="47"/>
      <c r="F32" s="47"/>
      <c r="G32" s="47"/>
      <c r="H32" s="1"/>
      <c r="I32" s="1"/>
      <c r="J32" s="1"/>
      <c r="K32" s="1"/>
      <c r="L32" s="1"/>
      <c r="M32" s="1"/>
      <c r="N32" s="1"/>
    </row>
    <row r="33" spans="1:14" ht="36" customHeight="1">
      <c r="A33" s="68" t="s">
        <v>544</v>
      </c>
      <c r="B33" s="45">
        <f>B30*(1+B31)</f>
        <v>7119.7076597673349</v>
      </c>
      <c r="C33" s="47"/>
      <c r="D33" s="47"/>
      <c r="E33" s="47"/>
      <c r="F33" s="47"/>
      <c r="G33" s="47"/>
      <c r="H33" s="1"/>
      <c r="I33" s="1"/>
      <c r="J33" s="1"/>
      <c r="K33" s="1"/>
      <c r="L33" s="1"/>
      <c r="M33" s="1"/>
      <c r="N33" s="1"/>
    </row>
    <row r="34" spans="1:14" ht="60" customHeight="1">
      <c r="A34" s="68" t="s">
        <v>545</v>
      </c>
      <c r="B34" s="45">
        <f>B33*'Informações Específicas'!B7</f>
        <v>106795.61489651003</v>
      </c>
      <c r="C34" s="47"/>
      <c r="D34" s="47"/>
      <c r="E34" s="47"/>
      <c r="F34" s="47"/>
      <c r="G34" s="47"/>
      <c r="H34" s="1"/>
      <c r="I34" s="1"/>
      <c r="J34" s="1"/>
      <c r="K34" s="1"/>
      <c r="L34" s="1"/>
      <c r="M34" s="1"/>
      <c r="N34" s="1"/>
    </row>
    <row r="35" spans="1:14" ht="15" customHeight="1">
      <c r="A35" s="68"/>
      <c r="B35" s="47"/>
      <c r="C35" s="47"/>
      <c r="D35" s="47"/>
      <c r="E35" s="47"/>
      <c r="F35" s="47"/>
      <c r="G35" s="47"/>
      <c r="H35" s="1"/>
      <c r="I35" s="1"/>
      <c r="J35" s="1"/>
      <c r="K35" s="1"/>
      <c r="L35" s="1"/>
      <c r="M35" s="1"/>
      <c r="N35" s="1"/>
    </row>
    <row r="36" spans="1:14" ht="15" customHeight="1">
      <c r="A36" s="74"/>
      <c r="B36" s="81"/>
      <c r="C36" s="81"/>
      <c r="D36" s="81"/>
      <c r="E36" s="81"/>
      <c r="F36" s="81"/>
      <c r="G36" s="81"/>
      <c r="H36" s="1"/>
      <c r="I36" s="1"/>
      <c r="J36" s="1"/>
      <c r="K36" s="1"/>
      <c r="L36" s="1"/>
      <c r="M36" s="1"/>
      <c r="N36" s="1"/>
    </row>
    <row r="37" spans="1:14" ht="15" customHeight="1">
      <c r="A37" s="74"/>
      <c r="B37" s="81"/>
      <c r="C37" s="81"/>
      <c r="D37" s="81"/>
      <c r="E37" s="81"/>
      <c r="F37" s="81"/>
      <c r="G37" s="81"/>
      <c r="H37" s="1"/>
      <c r="I37" s="1"/>
      <c r="J37" s="1"/>
      <c r="K37" s="1"/>
      <c r="L37" s="1"/>
      <c r="M37" s="1"/>
      <c r="N37" s="1"/>
    </row>
    <row r="38" spans="1:14" ht="15" customHeight="1">
      <c r="A38" s="74"/>
      <c r="B38" s="81"/>
      <c r="C38" s="81"/>
      <c r="D38" s="81"/>
      <c r="E38" s="81"/>
      <c r="F38" s="81"/>
      <c r="G38" s="81"/>
      <c r="H38" s="1"/>
      <c r="I38" s="1"/>
      <c r="J38" s="1"/>
      <c r="K38" s="1"/>
      <c r="L38" s="1"/>
      <c r="M38" s="1"/>
      <c r="N38" s="1"/>
    </row>
    <row r="39" spans="1:14" ht="15" customHeight="1">
      <c r="A39" s="74"/>
      <c r="B39" s="81"/>
      <c r="C39" s="81"/>
      <c r="D39" s="81"/>
      <c r="E39" s="81"/>
      <c r="F39" s="81"/>
      <c r="G39" s="81"/>
      <c r="H39" s="1"/>
      <c r="I39" s="1"/>
      <c r="J39" s="1"/>
      <c r="K39" s="1"/>
      <c r="L39" s="1"/>
      <c r="M39" s="1"/>
      <c r="N39" s="1"/>
    </row>
    <row r="40" spans="1:14" ht="15" customHeight="1">
      <c r="A40" s="74"/>
      <c r="B40" s="81"/>
      <c r="C40" s="81"/>
      <c r="D40" s="81"/>
      <c r="E40" s="81"/>
      <c r="F40" s="81"/>
      <c r="G40" s="81"/>
      <c r="H40" s="1"/>
      <c r="I40" s="1"/>
      <c r="J40" s="1"/>
      <c r="K40" s="1"/>
      <c r="L40" s="1"/>
      <c r="M40" s="1"/>
      <c r="N40" s="1"/>
    </row>
    <row r="41" spans="1:14" ht="15" customHeight="1">
      <c r="A41" s="74"/>
      <c r="B41" s="81"/>
      <c r="C41" s="81"/>
      <c r="D41" s="81"/>
      <c r="E41" s="81"/>
      <c r="F41" s="81"/>
      <c r="G41" s="81"/>
      <c r="H41" s="1"/>
      <c r="I41" s="1"/>
      <c r="J41" s="1"/>
      <c r="K41" s="1"/>
      <c r="L41" s="1"/>
      <c r="M41" s="1"/>
      <c r="N41" s="1"/>
    </row>
    <row r="42" spans="1:14" ht="15" customHeight="1">
      <c r="A42" s="74"/>
      <c r="B42" s="81"/>
      <c r="C42" s="81"/>
      <c r="D42" s="81"/>
      <c r="E42" s="81"/>
      <c r="F42" s="81"/>
      <c r="G42" s="81"/>
      <c r="H42" s="1"/>
      <c r="I42" s="1"/>
      <c r="J42" s="1"/>
      <c r="K42" s="1"/>
      <c r="L42" s="1"/>
      <c r="M42" s="1"/>
      <c r="N42" s="1"/>
    </row>
    <row r="43" spans="1:14" ht="15" customHeight="1">
      <c r="A43" s="74"/>
      <c r="B43" s="81"/>
      <c r="C43" s="81"/>
      <c r="D43" s="81"/>
      <c r="E43" s="81"/>
      <c r="F43" s="81"/>
      <c r="G43" s="81"/>
      <c r="H43" s="1"/>
      <c r="I43" s="1"/>
      <c r="J43" s="1"/>
      <c r="K43" s="1"/>
      <c r="L43" s="1"/>
      <c r="M43" s="1"/>
      <c r="N43" s="1"/>
    </row>
    <row r="44" spans="1:14" ht="15" customHeight="1">
      <c r="A44" s="74"/>
      <c r="B44" s="81"/>
      <c r="C44" s="81"/>
      <c r="D44" s="81"/>
      <c r="E44" s="81"/>
      <c r="F44" s="81"/>
      <c r="G44" s="81"/>
      <c r="H44" s="1"/>
      <c r="I44" s="1"/>
      <c r="J44" s="1"/>
      <c r="K44" s="1"/>
      <c r="L44" s="1"/>
      <c r="M44" s="1"/>
      <c r="N44" s="1"/>
    </row>
    <row r="45" spans="1:14" ht="15" customHeight="1">
      <c r="A45" s="74"/>
      <c r="B45" s="81"/>
      <c r="C45" s="81"/>
      <c r="D45" s="81"/>
      <c r="E45" s="81"/>
      <c r="F45" s="81"/>
      <c r="G45" s="81"/>
      <c r="H45" s="1"/>
      <c r="I45" s="1"/>
      <c r="J45" s="1"/>
      <c r="K45" s="1"/>
      <c r="L45" s="1"/>
      <c r="M45" s="1"/>
      <c r="N45" s="1"/>
    </row>
    <row r="46" spans="1:14" ht="15" customHeight="1">
      <c r="A46" s="74"/>
      <c r="B46" s="81"/>
      <c r="C46" s="81"/>
      <c r="D46" s="81"/>
      <c r="E46" s="81"/>
      <c r="F46" s="81"/>
      <c r="G46" s="81"/>
      <c r="H46" s="1"/>
      <c r="I46" s="1"/>
      <c r="J46" s="1"/>
      <c r="K46" s="1"/>
      <c r="L46" s="1"/>
      <c r="M46" s="1"/>
      <c r="N46" s="1"/>
    </row>
    <row r="47" spans="1:14" ht="15" customHeight="1">
      <c r="A47" s="74"/>
      <c r="B47" s="81"/>
      <c r="C47" s="81"/>
      <c r="D47" s="81"/>
      <c r="E47" s="81"/>
      <c r="F47" s="81"/>
      <c r="G47" s="81"/>
      <c r="H47" s="1"/>
      <c r="I47" s="1"/>
      <c r="J47" s="1"/>
      <c r="K47" s="1"/>
      <c r="L47" s="1"/>
      <c r="M47" s="1"/>
      <c r="N47" s="1"/>
    </row>
    <row r="48" spans="1:14" ht="15" customHeight="1">
      <c r="A48" s="74"/>
      <c r="B48" s="81"/>
      <c r="C48" s="81"/>
      <c r="D48" s="81"/>
      <c r="E48" s="81"/>
      <c r="F48" s="81"/>
      <c r="G48" s="81"/>
      <c r="H48" s="1"/>
      <c r="I48" s="1"/>
      <c r="J48" s="1"/>
      <c r="K48" s="1"/>
      <c r="L48" s="1"/>
      <c r="M48" s="1"/>
      <c r="N48" s="1"/>
    </row>
    <row r="49" spans="1:14" ht="15" customHeight="1">
      <c r="A49" s="74"/>
      <c r="B49" s="81"/>
      <c r="C49" s="81"/>
      <c r="D49" s="81"/>
      <c r="E49" s="81"/>
      <c r="F49" s="81"/>
      <c r="G49" s="81"/>
      <c r="H49" s="1"/>
      <c r="I49" s="1"/>
      <c r="J49" s="1"/>
      <c r="K49" s="1"/>
      <c r="L49" s="1"/>
      <c r="M49" s="1"/>
      <c r="N49" s="1"/>
    </row>
    <row r="50" spans="1:14" ht="15" customHeight="1">
      <c r="A50" s="74"/>
      <c r="B50" s="81"/>
      <c r="C50" s="81"/>
      <c r="D50" s="81"/>
      <c r="E50" s="81"/>
      <c r="F50" s="81"/>
      <c r="G50" s="81"/>
      <c r="H50" s="1"/>
      <c r="I50" s="1"/>
      <c r="J50" s="1"/>
      <c r="K50" s="1"/>
      <c r="L50" s="1"/>
      <c r="M50" s="1"/>
      <c r="N50" s="1"/>
    </row>
    <row r="51" spans="1:14" ht="15" customHeight="1">
      <c r="A51" s="74"/>
      <c r="B51" s="81"/>
      <c r="C51" s="81"/>
      <c r="D51" s="81"/>
      <c r="E51" s="81"/>
      <c r="F51" s="81"/>
      <c r="G51" s="81"/>
      <c r="H51" s="1"/>
      <c r="I51" s="1"/>
      <c r="J51" s="1"/>
      <c r="K51" s="1"/>
      <c r="L51" s="1"/>
      <c r="M51" s="1"/>
      <c r="N51" s="1"/>
    </row>
    <row r="52" spans="1:14" ht="15" customHeight="1">
      <c r="A52" s="74"/>
      <c r="B52" s="81"/>
      <c r="C52" s="81"/>
      <c r="D52" s="81"/>
      <c r="E52" s="81"/>
      <c r="F52" s="81"/>
      <c r="G52" s="81"/>
      <c r="H52" s="1"/>
      <c r="I52" s="1"/>
      <c r="J52" s="1"/>
      <c r="K52" s="1"/>
      <c r="L52" s="1"/>
      <c r="M52" s="1"/>
      <c r="N52" s="1"/>
    </row>
    <row r="53" spans="1:14" ht="15" customHeight="1">
      <c r="A53" s="74"/>
      <c r="B53" s="81"/>
      <c r="C53" s="81"/>
      <c r="D53" s="81"/>
      <c r="E53" s="81"/>
      <c r="F53" s="81"/>
      <c r="G53" s="81"/>
      <c r="H53" s="1"/>
      <c r="I53" s="1"/>
      <c r="J53" s="1"/>
      <c r="K53" s="1"/>
      <c r="L53" s="1"/>
      <c r="M53" s="1"/>
      <c r="N53" s="1"/>
    </row>
    <row r="54" spans="1:14" ht="15" customHeight="1">
      <c r="A54" s="74"/>
      <c r="B54" s="81"/>
      <c r="C54" s="81"/>
      <c r="D54" s="81"/>
      <c r="E54" s="81"/>
      <c r="F54" s="81"/>
      <c r="G54" s="81"/>
      <c r="H54" s="1"/>
      <c r="I54" s="1"/>
      <c r="J54" s="1"/>
      <c r="K54" s="1"/>
      <c r="L54" s="1"/>
      <c r="M54" s="1"/>
      <c r="N54" s="1"/>
    </row>
    <row r="55" spans="1:14" ht="15" customHeight="1">
      <c r="A55" s="74"/>
      <c r="B55" s="81"/>
      <c r="C55" s="81"/>
      <c r="D55" s="81"/>
      <c r="E55" s="81"/>
      <c r="F55" s="81"/>
      <c r="G55" s="81"/>
      <c r="H55" s="1"/>
      <c r="I55" s="1"/>
      <c r="J55" s="1"/>
      <c r="K55" s="1"/>
      <c r="L55" s="1"/>
      <c r="M55" s="1"/>
      <c r="N55" s="1"/>
    </row>
    <row r="56" spans="1:14" ht="15" customHeight="1">
      <c r="A56" s="74"/>
      <c r="B56" s="81"/>
      <c r="C56" s="81"/>
      <c r="D56" s="81"/>
      <c r="E56" s="81"/>
      <c r="F56" s="81"/>
      <c r="G56" s="81"/>
      <c r="H56" s="1"/>
      <c r="I56" s="1"/>
      <c r="J56" s="1"/>
      <c r="K56" s="1"/>
      <c r="L56" s="1"/>
      <c r="M56" s="1"/>
      <c r="N56" s="1"/>
    </row>
    <row r="57" spans="1:14" ht="15" customHeight="1">
      <c r="A57" s="74"/>
      <c r="B57" s="81"/>
      <c r="C57" s="81"/>
      <c r="D57" s="81"/>
      <c r="E57" s="81"/>
      <c r="F57" s="81"/>
      <c r="G57" s="81"/>
      <c r="H57" s="1"/>
      <c r="I57" s="1"/>
      <c r="J57" s="1"/>
      <c r="K57" s="1"/>
      <c r="L57" s="1"/>
      <c r="M57" s="1"/>
      <c r="N57" s="1"/>
    </row>
    <row r="58" spans="1:14" ht="15" customHeight="1">
      <c r="A58" s="74"/>
      <c r="B58" s="81"/>
      <c r="C58" s="81"/>
      <c r="D58" s="81"/>
      <c r="E58" s="81"/>
      <c r="F58" s="81"/>
      <c r="G58" s="81"/>
      <c r="H58" s="1"/>
      <c r="I58" s="1"/>
      <c r="J58" s="1"/>
      <c r="K58" s="1"/>
      <c r="L58" s="1"/>
      <c r="M58" s="1"/>
      <c r="N58" s="1"/>
    </row>
    <row r="59" spans="1:14" ht="15" customHeight="1">
      <c r="A59" s="74"/>
      <c r="B59" s="81"/>
      <c r="C59" s="81"/>
      <c r="D59" s="81"/>
      <c r="E59" s="81"/>
      <c r="F59" s="81"/>
      <c r="G59" s="81"/>
      <c r="H59" s="1"/>
      <c r="I59" s="1"/>
      <c r="J59" s="1"/>
      <c r="K59" s="1"/>
      <c r="L59" s="1"/>
      <c r="M59" s="1"/>
      <c r="N59" s="1"/>
    </row>
    <row r="60" spans="1:14" ht="15" customHeight="1">
      <c r="A60" s="74"/>
      <c r="B60" s="81"/>
      <c r="C60" s="81"/>
      <c r="D60" s="81"/>
      <c r="E60" s="81"/>
      <c r="F60" s="81"/>
      <c r="G60" s="81"/>
      <c r="H60" s="1"/>
      <c r="I60" s="1"/>
      <c r="J60" s="1"/>
      <c r="K60" s="1"/>
      <c r="L60" s="1"/>
      <c r="M60" s="1"/>
      <c r="N60" s="1"/>
    </row>
    <row r="61" spans="1:14" ht="15" customHeight="1">
      <c r="A61" s="74"/>
      <c r="B61" s="81"/>
      <c r="C61" s="81"/>
      <c r="D61" s="81"/>
      <c r="E61" s="81"/>
      <c r="F61" s="81"/>
      <c r="G61" s="81"/>
      <c r="H61" s="1"/>
      <c r="I61" s="1"/>
      <c r="J61" s="1"/>
      <c r="K61" s="1"/>
      <c r="L61" s="1"/>
      <c r="M61" s="1"/>
      <c r="N61" s="1"/>
    </row>
    <row r="62" spans="1:14" ht="15" customHeight="1">
      <c r="A62" s="74"/>
      <c r="B62" s="81"/>
      <c r="C62" s="81"/>
      <c r="D62" s="81"/>
      <c r="E62" s="81"/>
      <c r="F62" s="81"/>
      <c r="G62" s="81"/>
      <c r="H62" s="1"/>
      <c r="I62" s="1"/>
      <c r="J62" s="1"/>
      <c r="K62" s="1"/>
      <c r="L62" s="1"/>
      <c r="M62" s="1"/>
      <c r="N62" s="1"/>
    </row>
    <row r="63" spans="1:14" ht="15" customHeight="1">
      <c r="A63" s="74"/>
      <c r="B63" s="81"/>
      <c r="C63" s="81"/>
      <c r="D63" s="81"/>
      <c r="E63" s="81"/>
      <c r="F63" s="81"/>
      <c r="G63" s="81"/>
      <c r="H63" s="1"/>
      <c r="I63" s="1"/>
      <c r="J63" s="1"/>
      <c r="K63" s="1"/>
      <c r="L63" s="1"/>
      <c r="M63" s="1"/>
      <c r="N63" s="1"/>
    </row>
    <row r="64" spans="1:14" ht="15" customHeight="1">
      <c r="A64" s="74"/>
      <c r="B64" s="81"/>
      <c r="C64" s="81"/>
      <c r="D64" s="81"/>
      <c r="E64" s="81"/>
      <c r="F64" s="81"/>
      <c r="G64" s="81"/>
      <c r="H64" s="1"/>
      <c r="I64" s="1"/>
      <c r="J64" s="1"/>
      <c r="K64" s="1"/>
      <c r="L64" s="1"/>
      <c r="M64" s="1"/>
      <c r="N64" s="1"/>
    </row>
    <row r="65" spans="1:14" ht="15" customHeight="1">
      <c r="A65" s="74"/>
      <c r="B65" s="81"/>
      <c r="C65" s="81"/>
      <c r="D65" s="81"/>
      <c r="E65" s="81"/>
      <c r="F65" s="81"/>
      <c r="G65" s="81"/>
      <c r="H65" s="1"/>
      <c r="I65" s="1"/>
      <c r="J65" s="1"/>
      <c r="K65" s="1"/>
      <c r="L65" s="1"/>
      <c r="M65" s="1"/>
      <c r="N65" s="1"/>
    </row>
    <row r="66" spans="1:14" ht="15" customHeight="1">
      <c r="A66" s="74"/>
      <c r="B66" s="81"/>
      <c r="C66" s="81"/>
      <c r="D66" s="81"/>
      <c r="E66" s="81"/>
      <c r="F66" s="81"/>
      <c r="G66" s="81"/>
      <c r="H66" s="1"/>
      <c r="I66" s="1"/>
      <c r="J66" s="1"/>
      <c r="K66" s="1"/>
      <c r="L66" s="1"/>
      <c r="M66" s="1"/>
      <c r="N66" s="1"/>
    </row>
    <row r="67" spans="1:14" ht="15" customHeight="1">
      <c r="A67" s="74"/>
      <c r="B67" s="81"/>
      <c r="C67" s="81"/>
      <c r="D67" s="81"/>
      <c r="E67" s="81"/>
      <c r="F67" s="81"/>
      <c r="G67" s="81"/>
      <c r="H67" s="1"/>
      <c r="I67" s="1"/>
      <c r="J67" s="1"/>
      <c r="K67" s="1"/>
      <c r="L67" s="1"/>
      <c r="M67" s="1"/>
      <c r="N67" s="1"/>
    </row>
    <row r="68" spans="1:14" ht="15" customHeight="1">
      <c r="A68" s="74"/>
      <c r="B68" s="81"/>
      <c r="C68" s="81"/>
      <c r="D68" s="81"/>
      <c r="E68" s="81"/>
      <c r="F68" s="81"/>
      <c r="G68" s="81"/>
      <c r="H68" s="1"/>
      <c r="I68" s="1"/>
      <c r="J68" s="1"/>
      <c r="K68" s="1"/>
      <c r="L68" s="1"/>
      <c r="M68" s="1"/>
      <c r="N68" s="1"/>
    </row>
    <row r="69" spans="1:14" ht="15" customHeight="1">
      <c r="A69" s="74"/>
      <c r="B69" s="81"/>
      <c r="C69" s="81"/>
      <c r="D69" s="81"/>
      <c r="E69" s="81"/>
      <c r="F69" s="81"/>
      <c r="G69" s="81"/>
      <c r="H69" s="1"/>
      <c r="I69" s="1"/>
      <c r="J69" s="1"/>
      <c r="K69" s="1"/>
      <c r="L69" s="1"/>
      <c r="M69" s="1"/>
      <c r="N69" s="1"/>
    </row>
    <row r="70" spans="1:14" ht="15" customHeight="1">
      <c r="A70" s="74"/>
      <c r="B70" s="81"/>
      <c r="C70" s="81"/>
      <c r="D70" s="81"/>
      <c r="E70" s="81"/>
      <c r="F70" s="81"/>
      <c r="G70" s="81"/>
      <c r="H70" s="1"/>
      <c r="I70" s="1"/>
      <c r="J70" s="1"/>
      <c r="K70" s="1"/>
      <c r="L70" s="1"/>
      <c r="M70" s="1"/>
      <c r="N70" s="1"/>
    </row>
    <row r="71" spans="1:14" ht="15" customHeight="1">
      <c r="A71" s="74"/>
      <c r="B71" s="81"/>
      <c r="C71" s="81"/>
      <c r="D71" s="81"/>
      <c r="E71" s="81"/>
      <c r="F71" s="81"/>
      <c r="G71" s="81"/>
      <c r="H71" s="1"/>
      <c r="I71" s="1"/>
      <c r="J71" s="1"/>
      <c r="K71" s="1"/>
      <c r="L71" s="1"/>
      <c r="M71" s="1"/>
      <c r="N71" s="1"/>
    </row>
    <row r="72" spans="1:14" ht="15" customHeight="1">
      <c r="A72" s="74"/>
      <c r="B72" s="81"/>
      <c r="C72" s="81"/>
      <c r="D72" s="81"/>
      <c r="E72" s="81"/>
      <c r="F72" s="81"/>
      <c r="G72" s="81"/>
      <c r="H72" s="1"/>
      <c r="I72" s="1"/>
      <c r="J72" s="1"/>
      <c r="K72" s="1"/>
      <c r="L72" s="1"/>
      <c r="M72" s="1"/>
      <c r="N72" s="1"/>
    </row>
    <row r="73" spans="1:14" ht="15" customHeight="1">
      <c r="A73" s="74"/>
      <c r="B73" s="81"/>
      <c r="C73" s="81"/>
      <c r="D73" s="81"/>
      <c r="E73" s="81"/>
      <c r="F73" s="81"/>
      <c r="G73" s="81"/>
      <c r="H73" s="1"/>
      <c r="I73" s="1"/>
      <c r="J73" s="1"/>
      <c r="K73" s="1"/>
      <c r="L73" s="1"/>
      <c r="M73" s="1"/>
      <c r="N73" s="1"/>
    </row>
    <row r="74" spans="1:14" ht="15" customHeight="1">
      <c r="A74" s="74"/>
      <c r="B74" s="81"/>
      <c r="C74" s="81"/>
      <c r="D74" s="81"/>
      <c r="E74" s="81"/>
      <c r="F74" s="81"/>
      <c r="G74" s="81"/>
      <c r="H74" s="1"/>
      <c r="I74" s="1"/>
      <c r="J74" s="1"/>
      <c r="K74" s="1"/>
      <c r="L74" s="1"/>
      <c r="M74" s="1"/>
      <c r="N74" s="1"/>
    </row>
    <row r="75" spans="1:14" ht="15" customHeight="1">
      <c r="A75" s="74"/>
      <c r="B75" s="81"/>
      <c r="C75" s="81"/>
      <c r="D75" s="81"/>
      <c r="E75" s="81"/>
      <c r="F75" s="81"/>
      <c r="G75" s="81"/>
      <c r="H75" s="1"/>
      <c r="I75" s="1"/>
      <c r="J75" s="1"/>
      <c r="K75" s="1"/>
      <c r="L75" s="1"/>
      <c r="M75" s="1"/>
      <c r="N75" s="1"/>
    </row>
    <row r="76" spans="1:14" ht="15" customHeight="1">
      <c r="A76" s="74"/>
      <c r="B76" s="81"/>
      <c r="C76" s="81"/>
      <c r="D76" s="81"/>
      <c r="E76" s="81"/>
      <c r="F76" s="81"/>
      <c r="G76" s="81"/>
      <c r="H76" s="1"/>
      <c r="I76" s="1"/>
      <c r="J76" s="1"/>
      <c r="K76" s="1"/>
      <c r="L76" s="1"/>
      <c r="M76" s="1"/>
      <c r="N76" s="1"/>
    </row>
    <row r="77" spans="1:14" ht="15" customHeight="1">
      <c r="A77" s="74"/>
      <c r="B77" s="81"/>
      <c r="C77" s="81"/>
      <c r="D77" s="81"/>
      <c r="E77" s="81"/>
      <c r="F77" s="81"/>
      <c r="G77" s="81"/>
      <c r="H77" s="1"/>
      <c r="I77" s="1"/>
      <c r="J77" s="1"/>
      <c r="K77" s="1"/>
      <c r="L77" s="1"/>
      <c r="M77" s="1"/>
      <c r="N77" s="1"/>
    </row>
    <row r="78" spans="1:14" ht="15" customHeight="1">
      <c r="A78" s="74"/>
      <c r="B78" s="81"/>
      <c r="C78" s="81"/>
      <c r="D78" s="81"/>
      <c r="E78" s="81"/>
      <c r="F78" s="81"/>
      <c r="G78" s="81"/>
      <c r="H78" s="1"/>
      <c r="I78" s="1"/>
      <c r="J78" s="1"/>
      <c r="K78" s="1"/>
      <c r="L78" s="1"/>
      <c r="M78" s="1"/>
      <c r="N78" s="1"/>
    </row>
    <row r="79" spans="1:14" ht="15" customHeight="1">
      <c r="A79" s="74"/>
      <c r="B79" s="81"/>
      <c r="C79" s="81"/>
      <c r="D79" s="81"/>
      <c r="E79" s="81"/>
      <c r="F79" s="81"/>
      <c r="G79" s="81"/>
      <c r="H79" s="1"/>
      <c r="I79" s="1"/>
      <c r="J79" s="1"/>
      <c r="K79" s="1"/>
      <c r="L79" s="1"/>
      <c r="M79" s="1"/>
      <c r="N79" s="1"/>
    </row>
    <row r="80" spans="1:14" ht="15" customHeight="1">
      <c r="A80" s="74"/>
      <c r="B80" s="81"/>
      <c r="C80" s="81"/>
      <c r="D80" s="81"/>
      <c r="E80" s="81"/>
      <c r="F80" s="81"/>
      <c r="G80" s="81"/>
      <c r="H80" s="1"/>
      <c r="I80" s="1"/>
      <c r="J80" s="1"/>
      <c r="K80" s="1"/>
      <c r="L80" s="1"/>
      <c r="M80" s="1"/>
      <c r="N80" s="1"/>
    </row>
    <row r="81" spans="1:14">
      <c r="A81" s="74"/>
      <c r="B81" s="74"/>
      <c r="C81" s="74"/>
      <c r="D81" s="74"/>
      <c r="E81" s="74"/>
      <c r="F81" s="74"/>
      <c r="G81" s="74"/>
      <c r="H81" s="1"/>
      <c r="I81" s="1"/>
      <c r="J81" s="1"/>
      <c r="K81" s="1"/>
      <c r="L81" s="1"/>
      <c r="M81" s="1"/>
      <c r="N81" s="1"/>
    </row>
    <row r="82" spans="1:14">
      <c r="A82" s="74"/>
      <c r="B82" s="74"/>
      <c r="C82" s="74"/>
      <c r="D82" s="74"/>
      <c r="E82" s="74"/>
      <c r="F82" s="74"/>
      <c r="G82" s="74"/>
      <c r="H82" s="1"/>
      <c r="I82" s="1"/>
      <c r="J82" s="1"/>
      <c r="K82" s="1"/>
      <c r="L82" s="1"/>
      <c r="M82" s="1"/>
      <c r="N82" s="1"/>
    </row>
    <row r="83" spans="1:14">
      <c r="A83" s="74"/>
      <c r="B83" s="74"/>
      <c r="C83" s="74"/>
      <c r="D83" s="74"/>
      <c r="E83" s="74"/>
      <c r="F83" s="74"/>
      <c r="G83" s="74"/>
      <c r="H83" s="1"/>
      <c r="I83" s="1"/>
      <c r="J83" s="1"/>
      <c r="K83" s="1"/>
      <c r="L83" s="1"/>
      <c r="M83" s="1"/>
      <c r="N83" s="1"/>
    </row>
    <row r="84" spans="1:14">
      <c r="A84" s="74"/>
      <c r="B84" s="74"/>
      <c r="C84" s="74"/>
      <c r="D84" s="74"/>
      <c r="E84" s="74"/>
      <c r="F84" s="74"/>
      <c r="G84" s="74"/>
      <c r="H84" s="1"/>
      <c r="I84" s="1"/>
      <c r="J84" s="1"/>
      <c r="K84" s="1"/>
      <c r="L84" s="1"/>
      <c r="M84" s="1"/>
      <c r="N84" s="1"/>
    </row>
    <row r="85" spans="1:14">
      <c r="A85" s="74"/>
      <c r="B85" s="74"/>
      <c r="C85" s="74"/>
      <c r="D85" s="74"/>
      <c r="E85" s="74"/>
      <c r="F85" s="74"/>
      <c r="G85" s="74"/>
      <c r="H85" s="1"/>
      <c r="I85" s="1"/>
      <c r="J85" s="1"/>
      <c r="K85" s="1"/>
      <c r="L85" s="1"/>
      <c r="M85" s="1"/>
      <c r="N85" s="1"/>
    </row>
    <row r="86" spans="1:14">
      <c r="A86" s="74"/>
      <c r="B86" s="74"/>
      <c r="C86" s="74"/>
      <c r="D86" s="74"/>
      <c r="E86" s="74"/>
      <c r="F86" s="74"/>
      <c r="G86" s="74"/>
      <c r="H86" s="1"/>
      <c r="I86" s="1"/>
      <c r="J86" s="1"/>
      <c r="K86" s="1"/>
      <c r="L86" s="1"/>
      <c r="M86" s="1"/>
      <c r="N86" s="1"/>
    </row>
    <row r="87" spans="1:14">
      <c r="A87" s="74"/>
      <c r="B87" s="74"/>
      <c r="C87" s="74"/>
      <c r="D87" s="74"/>
      <c r="E87" s="74"/>
      <c r="F87" s="74"/>
      <c r="G87" s="74"/>
      <c r="H87" s="1"/>
      <c r="I87" s="1"/>
      <c r="J87" s="1"/>
      <c r="K87" s="1"/>
      <c r="L87" s="1"/>
      <c r="M87" s="1"/>
      <c r="N87" s="1"/>
    </row>
    <row r="88" spans="1:14">
      <c r="A88" s="74"/>
      <c r="B88" s="74"/>
      <c r="C88" s="74"/>
      <c r="D88" s="74"/>
      <c r="E88" s="74"/>
      <c r="F88" s="74"/>
      <c r="G88" s="74"/>
      <c r="H88" s="1"/>
      <c r="I88" s="1"/>
      <c r="J88" s="1"/>
      <c r="K88" s="1"/>
      <c r="L88" s="1"/>
      <c r="M88" s="1"/>
      <c r="N88" s="1"/>
    </row>
    <row r="89" spans="1:14">
      <c r="A89" s="74"/>
      <c r="B89" s="74"/>
      <c r="C89" s="74"/>
      <c r="D89" s="74"/>
      <c r="E89" s="74"/>
      <c r="F89" s="74"/>
      <c r="G89" s="74"/>
      <c r="H89" s="1"/>
      <c r="I89" s="1"/>
      <c r="J89" s="1"/>
      <c r="K89" s="1"/>
      <c r="L89" s="1"/>
      <c r="M89" s="1"/>
      <c r="N89" s="1"/>
    </row>
    <row r="90" spans="1:14">
      <c r="A90" s="74"/>
      <c r="B90" s="74"/>
      <c r="C90" s="74"/>
      <c r="D90" s="74"/>
      <c r="E90" s="74"/>
      <c r="F90" s="74"/>
      <c r="G90" s="74"/>
      <c r="H90" s="1"/>
      <c r="I90" s="1"/>
      <c r="J90" s="1"/>
      <c r="K90" s="1"/>
      <c r="L90" s="1"/>
      <c r="M90" s="1"/>
      <c r="N90" s="1"/>
    </row>
    <row r="91" spans="1:14">
      <c r="A91" s="74"/>
      <c r="B91" s="74"/>
      <c r="C91" s="74"/>
      <c r="D91" s="74"/>
      <c r="E91" s="74"/>
      <c r="F91" s="74"/>
      <c r="G91" s="74"/>
      <c r="H91" s="1"/>
      <c r="I91" s="1"/>
      <c r="J91" s="1"/>
      <c r="K91" s="1"/>
      <c r="L91" s="1"/>
      <c r="M91" s="1"/>
      <c r="N91" s="1"/>
    </row>
    <row r="92" spans="1:14">
      <c r="A92" s="74"/>
      <c r="B92" s="74"/>
      <c r="C92" s="74"/>
      <c r="D92" s="74"/>
      <c r="E92" s="74"/>
      <c r="F92" s="74"/>
      <c r="G92" s="74"/>
      <c r="H92" s="1"/>
      <c r="I92" s="1"/>
      <c r="J92" s="1"/>
      <c r="K92" s="1"/>
      <c r="L92" s="1"/>
      <c r="M92" s="1"/>
      <c r="N92" s="1"/>
    </row>
    <row r="93" spans="1:14">
      <c r="A93" s="74"/>
      <c r="B93" s="74"/>
      <c r="C93" s="74"/>
      <c r="D93" s="74"/>
      <c r="E93" s="74"/>
      <c r="F93" s="74"/>
      <c r="G93" s="74"/>
      <c r="H93" s="1"/>
      <c r="I93" s="1"/>
      <c r="J93" s="1"/>
      <c r="K93" s="1"/>
      <c r="L93" s="1"/>
      <c r="M93" s="1"/>
      <c r="N93" s="1"/>
    </row>
    <row r="94" spans="1:14">
      <c r="A94" s="74"/>
      <c r="B94" s="74"/>
      <c r="C94" s="74"/>
      <c r="D94" s="74"/>
      <c r="E94" s="74"/>
      <c r="F94" s="74"/>
      <c r="G94" s="74"/>
      <c r="H94" s="1"/>
      <c r="I94" s="1"/>
      <c r="J94" s="1"/>
      <c r="K94" s="1"/>
      <c r="L94" s="1"/>
      <c r="M94" s="1"/>
      <c r="N94" s="1"/>
    </row>
    <row r="95" spans="1:14">
      <c r="A95" s="74"/>
      <c r="B95" s="74"/>
      <c r="C95" s="74"/>
      <c r="D95" s="74"/>
      <c r="E95" s="74"/>
      <c r="F95" s="74"/>
      <c r="G95" s="74"/>
      <c r="H95" s="1"/>
      <c r="I95" s="1"/>
      <c r="J95" s="1"/>
      <c r="K95" s="1"/>
      <c r="L95" s="1"/>
      <c r="M95" s="1"/>
      <c r="N95" s="1"/>
    </row>
    <row r="96" spans="1:14">
      <c r="A96" s="74"/>
      <c r="B96" s="74"/>
      <c r="C96" s="74"/>
      <c r="D96" s="74"/>
      <c r="E96" s="74"/>
      <c r="F96" s="74"/>
      <c r="G96" s="74"/>
      <c r="H96" s="1"/>
      <c r="I96" s="1"/>
      <c r="J96" s="1"/>
      <c r="K96" s="1"/>
      <c r="L96" s="1"/>
      <c r="M96" s="1"/>
      <c r="N96" s="1"/>
    </row>
    <row r="97" spans="1:14">
      <c r="A97" s="74"/>
      <c r="B97" s="74"/>
      <c r="C97" s="74"/>
      <c r="D97" s="74"/>
      <c r="E97" s="74"/>
      <c r="F97" s="74"/>
      <c r="G97" s="74"/>
      <c r="H97" s="1"/>
      <c r="I97" s="1"/>
      <c r="J97" s="1"/>
      <c r="K97" s="1"/>
      <c r="L97" s="1"/>
      <c r="M97" s="1"/>
      <c r="N97" s="1"/>
    </row>
    <row r="98" spans="1:14">
      <c r="A98" s="74"/>
      <c r="B98" s="74"/>
      <c r="C98" s="74"/>
      <c r="D98" s="74"/>
      <c r="E98" s="74"/>
      <c r="F98" s="74"/>
      <c r="G98" s="74"/>
      <c r="H98" s="1"/>
      <c r="I98" s="1"/>
      <c r="J98" s="1"/>
      <c r="K98" s="1"/>
      <c r="L98" s="1"/>
      <c r="M98" s="1"/>
      <c r="N98" s="1"/>
    </row>
    <row r="99" spans="1:14">
      <c r="A99" s="74"/>
      <c r="B99" s="74"/>
      <c r="C99" s="74"/>
      <c r="D99" s="74"/>
      <c r="E99" s="74"/>
      <c r="F99" s="74"/>
      <c r="G99" s="74"/>
      <c r="H99" s="1"/>
      <c r="I99" s="1"/>
      <c r="J99" s="1"/>
      <c r="K99" s="1"/>
      <c r="L99" s="1"/>
      <c r="M99" s="1"/>
      <c r="N99" s="1"/>
    </row>
    <row r="100" spans="1:14">
      <c r="A100" s="74"/>
      <c r="B100" s="74"/>
      <c r="C100" s="74"/>
      <c r="D100" s="74"/>
      <c r="E100" s="74"/>
      <c r="F100" s="74"/>
      <c r="G100" s="74"/>
      <c r="H100" s="1"/>
      <c r="I100" s="1"/>
      <c r="J100" s="1"/>
      <c r="K100" s="1"/>
      <c r="L100" s="1"/>
      <c r="M100" s="1"/>
      <c r="N100" s="1"/>
    </row>
    <row r="101" spans="1:14">
      <c r="A101" s="74"/>
      <c r="B101" s="74"/>
      <c r="C101" s="74"/>
      <c r="D101" s="74"/>
      <c r="E101" s="74"/>
      <c r="F101" s="74"/>
      <c r="G101" s="74"/>
      <c r="H101" s="1"/>
      <c r="I101" s="1"/>
      <c r="J101" s="1"/>
      <c r="K101" s="1"/>
      <c r="L101" s="1"/>
      <c r="M101" s="1"/>
      <c r="N101" s="1"/>
    </row>
    <row r="102" spans="1:14">
      <c r="A102" s="74"/>
      <c r="B102" s="74"/>
      <c r="C102" s="74"/>
      <c r="D102" s="74"/>
      <c r="E102" s="74"/>
      <c r="F102" s="74"/>
      <c r="G102" s="74"/>
      <c r="H102" s="1"/>
      <c r="I102" s="1"/>
      <c r="J102" s="1"/>
      <c r="K102" s="1"/>
      <c r="L102" s="1"/>
      <c r="M102" s="1"/>
      <c r="N102" s="1"/>
    </row>
    <row r="103" spans="1:14">
      <c r="A103" s="74"/>
      <c r="B103" s="74"/>
      <c r="C103" s="74"/>
      <c r="D103" s="74"/>
      <c r="E103" s="74"/>
      <c r="F103" s="74"/>
      <c r="G103" s="74"/>
      <c r="H103" s="1"/>
      <c r="I103" s="1"/>
      <c r="J103" s="1"/>
      <c r="K103" s="1"/>
      <c r="L103" s="1"/>
      <c r="M103" s="1"/>
      <c r="N103" s="1"/>
    </row>
    <row r="104" spans="1:14">
      <c r="A104" s="74"/>
      <c r="B104" s="74"/>
      <c r="C104" s="74"/>
      <c r="D104" s="74"/>
      <c r="E104" s="74"/>
      <c r="F104" s="74"/>
      <c r="G104" s="74"/>
      <c r="H104" s="1"/>
      <c r="I104" s="1"/>
      <c r="J104" s="1"/>
      <c r="K104" s="1"/>
      <c r="L104" s="1"/>
      <c r="M104" s="1"/>
      <c r="N104" s="1"/>
    </row>
    <row r="105" spans="1:14">
      <c r="A105" s="74"/>
      <c r="B105" s="74"/>
      <c r="C105" s="74"/>
      <c r="D105" s="74"/>
      <c r="E105" s="74"/>
      <c r="F105" s="74"/>
      <c r="G105" s="74"/>
      <c r="H105" s="1"/>
      <c r="I105" s="1"/>
      <c r="J105" s="1"/>
      <c r="K105" s="1"/>
      <c r="L105" s="1"/>
      <c r="M105" s="1"/>
      <c r="N105" s="1"/>
    </row>
    <row r="106" spans="1:14">
      <c r="A106" s="74"/>
      <c r="B106" s="74"/>
      <c r="C106" s="74"/>
      <c r="D106" s="74"/>
      <c r="E106" s="74"/>
      <c r="F106" s="74"/>
      <c r="G106" s="74"/>
      <c r="H106" s="1"/>
      <c r="I106" s="1"/>
      <c r="J106" s="1"/>
      <c r="K106" s="1"/>
      <c r="L106" s="1"/>
      <c r="M106" s="1"/>
      <c r="N106" s="1"/>
    </row>
    <row r="107" spans="1:14">
      <c r="A107" s="74"/>
      <c r="B107" s="74"/>
      <c r="C107" s="74"/>
      <c r="D107" s="74"/>
      <c r="E107" s="74"/>
      <c r="F107" s="74"/>
      <c r="G107" s="74"/>
      <c r="H107" s="1"/>
      <c r="I107" s="1"/>
      <c r="J107" s="1"/>
      <c r="K107" s="1"/>
      <c r="L107" s="1"/>
      <c r="M107" s="1"/>
      <c r="N107" s="1"/>
    </row>
    <row r="108" spans="1:14">
      <c r="A108" s="74"/>
      <c r="B108" s="74"/>
      <c r="C108" s="74"/>
      <c r="D108" s="74"/>
      <c r="E108" s="74"/>
      <c r="F108" s="74"/>
      <c r="G108" s="74"/>
      <c r="H108" s="1"/>
      <c r="I108" s="1"/>
      <c r="J108" s="1"/>
      <c r="K108" s="1"/>
      <c r="L108" s="1"/>
      <c r="M108" s="1"/>
      <c r="N108" s="1"/>
    </row>
    <row r="109" spans="1:14">
      <c r="A109" s="74"/>
      <c r="B109" s="74"/>
      <c r="C109" s="74"/>
      <c r="D109" s="74"/>
      <c r="E109" s="74"/>
      <c r="F109" s="74"/>
      <c r="G109" s="74"/>
      <c r="H109" s="1"/>
      <c r="I109" s="1"/>
      <c r="J109" s="1"/>
      <c r="K109" s="1"/>
      <c r="L109" s="1"/>
      <c r="M109" s="1"/>
      <c r="N109" s="1"/>
    </row>
    <row r="110" spans="1:14">
      <c r="A110" s="74"/>
      <c r="B110" s="74"/>
      <c r="C110" s="74"/>
      <c r="D110" s="74"/>
      <c r="E110" s="74"/>
      <c r="F110" s="74"/>
      <c r="G110" s="74"/>
      <c r="H110" s="1"/>
      <c r="I110" s="1"/>
      <c r="J110" s="1"/>
      <c r="K110" s="1"/>
      <c r="L110" s="1"/>
      <c r="M110" s="1"/>
      <c r="N110" s="1"/>
    </row>
    <row r="111" spans="1:14">
      <c r="A111" s="74"/>
      <c r="B111" s="74"/>
      <c r="C111" s="74"/>
      <c r="D111" s="74"/>
      <c r="E111" s="74"/>
      <c r="F111" s="74"/>
      <c r="G111" s="74"/>
      <c r="H111" s="1"/>
      <c r="I111" s="1"/>
      <c r="J111" s="1"/>
      <c r="K111" s="1"/>
      <c r="L111" s="1"/>
      <c r="M111" s="1"/>
      <c r="N111" s="1"/>
    </row>
    <row r="112" spans="1:14">
      <c r="A112" s="74"/>
      <c r="B112" s="74"/>
      <c r="C112" s="74"/>
      <c r="D112" s="74"/>
      <c r="E112" s="74"/>
      <c r="F112" s="74"/>
      <c r="G112" s="74"/>
      <c r="H112" s="1"/>
      <c r="I112" s="1"/>
      <c r="J112" s="1"/>
      <c r="K112" s="1"/>
      <c r="L112" s="1"/>
      <c r="M112" s="1"/>
      <c r="N112" s="1"/>
    </row>
    <row r="113" spans="1:14">
      <c r="A113" s="74"/>
      <c r="B113" s="74"/>
      <c r="C113" s="74"/>
      <c r="D113" s="74"/>
      <c r="E113" s="74"/>
      <c r="F113" s="74"/>
      <c r="G113" s="74"/>
      <c r="H113" s="1"/>
      <c r="I113" s="1"/>
      <c r="J113" s="1"/>
      <c r="K113" s="1"/>
      <c r="L113" s="1"/>
      <c r="M113" s="1"/>
      <c r="N113" s="1"/>
    </row>
    <row r="114" spans="1:14">
      <c r="A114" s="74"/>
      <c r="B114" s="74"/>
      <c r="C114" s="74"/>
      <c r="D114" s="74"/>
      <c r="E114" s="74"/>
      <c r="F114" s="74"/>
      <c r="G114" s="74"/>
      <c r="H114" s="1"/>
      <c r="I114" s="1"/>
      <c r="J114" s="1"/>
      <c r="K114" s="1"/>
      <c r="L114" s="1"/>
      <c r="M114" s="1"/>
      <c r="N114" s="1"/>
    </row>
    <row r="115" spans="1:14">
      <c r="A115" s="74"/>
      <c r="B115" s="74"/>
      <c r="C115" s="74"/>
      <c r="D115" s="74"/>
      <c r="E115" s="74"/>
      <c r="F115" s="74"/>
      <c r="G115" s="74"/>
      <c r="H115" s="1"/>
      <c r="I115" s="1"/>
      <c r="J115" s="1"/>
      <c r="K115" s="1"/>
      <c r="L115" s="1"/>
      <c r="M115" s="1"/>
      <c r="N115" s="1"/>
    </row>
    <row r="116" spans="1:14">
      <c r="A116" s="74"/>
      <c r="B116" s="74"/>
      <c r="C116" s="74"/>
      <c r="D116" s="74"/>
      <c r="E116" s="74"/>
      <c r="F116" s="74"/>
      <c r="G116" s="74"/>
      <c r="H116" s="1"/>
      <c r="I116" s="1"/>
      <c r="J116" s="1"/>
      <c r="K116" s="1"/>
      <c r="L116" s="1"/>
      <c r="M116" s="1"/>
      <c r="N116" s="1"/>
    </row>
    <row r="117" spans="1:14">
      <c r="A117" s="74"/>
      <c r="B117" s="74"/>
      <c r="C117" s="74"/>
      <c r="D117" s="74"/>
      <c r="E117" s="74"/>
      <c r="F117" s="74"/>
      <c r="G117" s="74"/>
      <c r="H117" s="1"/>
      <c r="I117" s="1"/>
      <c r="J117" s="1"/>
      <c r="K117" s="1"/>
      <c r="L117" s="1"/>
      <c r="M117" s="1"/>
      <c r="N117" s="1"/>
    </row>
    <row r="118" spans="1:14">
      <c r="A118" s="74"/>
      <c r="B118" s="74"/>
      <c r="C118" s="74"/>
      <c r="D118" s="74"/>
      <c r="E118" s="74"/>
      <c r="F118" s="74"/>
      <c r="G118" s="74"/>
      <c r="H118" s="1"/>
      <c r="I118" s="1"/>
      <c r="J118" s="1"/>
      <c r="K118" s="1"/>
      <c r="L118" s="1"/>
      <c r="M118" s="1"/>
      <c r="N118" s="1"/>
    </row>
    <row r="119" spans="1:14">
      <c r="A119" s="74"/>
      <c r="B119" s="74"/>
      <c r="C119" s="74"/>
      <c r="D119" s="74"/>
      <c r="E119" s="74"/>
      <c r="F119" s="74"/>
      <c r="G119" s="74"/>
      <c r="H119" s="1"/>
      <c r="I119" s="1"/>
      <c r="J119" s="1"/>
      <c r="K119" s="1"/>
      <c r="L119" s="1"/>
      <c r="M119" s="1"/>
      <c r="N119" s="1"/>
    </row>
    <row r="120" spans="1:14">
      <c r="A120" s="74"/>
      <c r="B120" s="74"/>
      <c r="C120" s="74"/>
      <c r="D120" s="74"/>
      <c r="E120" s="74"/>
      <c r="F120" s="74"/>
      <c r="G120" s="74"/>
      <c r="H120" s="1"/>
      <c r="I120" s="1"/>
      <c r="J120" s="1"/>
      <c r="K120" s="1"/>
      <c r="L120" s="1"/>
      <c r="M120" s="1"/>
      <c r="N120" s="1"/>
    </row>
  </sheetData>
  <mergeCells count="4">
    <mergeCell ref="A1:H1"/>
    <mergeCell ref="A2:H2"/>
    <mergeCell ref="A12:H12"/>
    <mergeCell ref="A20:H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120"/>
  <sheetViews>
    <sheetView workbookViewId="0">
      <selection sqref="A1:H1"/>
    </sheetView>
  </sheetViews>
  <sheetFormatPr defaultRowHeight="14.25"/>
  <cols>
    <col min="1" max="1" width="38" customWidth="1"/>
    <col min="2" max="2" width="17" style="75" customWidth="1"/>
    <col min="3" max="3" width="20" style="75" customWidth="1"/>
    <col min="4" max="4" width="10" style="75" customWidth="1"/>
    <col min="5" max="5" width="21" customWidth="1"/>
    <col min="6" max="6" width="14" style="75" customWidth="1"/>
    <col min="7" max="7" width="22" customWidth="1"/>
    <col min="8" max="8" width="45" customWidth="1"/>
  </cols>
  <sheetData>
    <row r="1" spans="1:14" ht="15" customHeight="1">
      <c r="A1" s="145" t="s">
        <v>546</v>
      </c>
      <c r="B1" s="147" t="s">
        <v>546</v>
      </c>
      <c r="C1" s="147" t="s">
        <v>546</v>
      </c>
      <c r="D1" s="147" t="s">
        <v>546</v>
      </c>
      <c r="E1" s="147" t="s">
        <v>546</v>
      </c>
      <c r="F1" s="147" t="s">
        <v>546</v>
      </c>
      <c r="G1" s="178" t="s">
        <v>546</v>
      </c>
      <c r="H1" s="178" t="s">
        <v>546</v>
      </c>
      <c r="I1" s="1"/>
      <c r="J1" s="1"/>
      <c r="K1" s="1"/>
      <c r="L1" s="1"/>
      <c r="M1" s="1"/>
      <c r="N1" s="1"/>
    </row>
    <row r="2" spans="1:14" ht="15" customHeight="1">
      <c r="A2" s="148" t="s">
        <v>547</v>
      </c>
      <c r="B2" s="148" t="s">
        <v>547</v>
      </c>
      <c r="C2" s="148" t="s">
        <v>547</v>
      </c>
      <c r="D2" s="148" t="s">
        <v>547</v>
      </c>
      <c r="E2" s="148" t="s">
        <v>547</v>
      </c>
      <c r="F2" s="148" t="s">
        <v>547</v>
      </c>
      <c r="G2" s="163" t="s">
        <v>547</v>
      </c>
      <c r="H2" s="163" t="s">
        <v>547</v>
      </c>
      <c r="I2" s="1"/>
      <c r="J2" s="1"/>
      <c r="K2" s="1"/>
      <c r="L2" s="1"/>
      <c r="M2" s="1"/>
      <c r="N2" s="1"/>
    </row>
    <row r="3" spans="1:14" ht="15" customHeight="1">
      <c r="A3" s="8"/>
      <c r="B3" s="68"/>
      <c r="C3" s="68"/>
      <c r="D3" s="68"/>
      <c r="E3" s="8"/>
      <c r="F3" s="68"/>
      <c r="G3" s="4"/>
      <c r="H3" s="4"/>
      <c r="I3" s="1"/>
      <c r="J3" s="1"/>
      <c r="K3" s="1"/>
      <c r="L3" s="1"/>
      <c r="M3" s="1"/>
      <c r="N3" s="1"/>
    </row>
    <row r="4" spans="1:14" ht="15" customHeight="1">
      <c r="A4" s="8" t="s">
        <v>548</v>
      </c>
      <c r="B4" s="96">
        <v>0</v>
      </c>
      <c r="C4" s="68"/>
      <c r="D4" s="68"/>
      <c r="E4" s="8"/>
      <c r="F4" s="68"/>
      <c r="G4" s="4"/>
      <c r="H4" s="4"/>
      <c r="I4" s="1"/>
      <c r="J4" s="1"/>
      <c r="K4" s="1"/>
      <c r="L4" s="1"/>
      <c r="M4" s="1"/>
      <c r="N4" s="1"/>
    </row>
    <row r="5" spans="1:14" ht="15" customHeight="1">
      <c r="A5" s="8" t="s">
        <v>73</v>
      </c>
      <c r="B5" s="97">
        <f>'Informações Específicas'!B7</f>
        <v>15</v>
      </c>
      <c r="C5" s="68"/>
      <c r="D5" s="68"/>
      <c r="E5" s="8"/>
      <c r="F5" s="68"/>
      <c r="G5" s="4"/>
      <c r="H5" s="4"/>
      <c r="I5" s="1"/>
      <c r="J5" s="1"/>
      <c r="K5" s="1"/>
      <c r="L5" s="1"/>
      <c r="M5" s="1"/>
      <c r="N5" s="1"/>
    </row>
    <row r="6" spans="1:14" ht="71.25" customHeight="1">
      <c r="A6" s="8" t="s">
        <v>27</v>
      </c>
      <c r="B6" s="68" t="s">
        <v>549</v>
      </c>
      <c r="C6" s="68"/>
      <c r="D6" s="68"/>
      <c r="E6" s="8"/>
      <c r="F6" s="68"/>
      <c r="G6" s="4"/>
      <c r="H6" s="4"/>
      <c r="I6" s="1"/>
      <c r="J6" s="1"/>
      <c r="K6" s="1"/>
      <c r="L6" s="1"/>
      <c r="M6" s="1"/>
      <c r="N6" s="1"/>
    </row>
    <row r="7" spans="1:14" ht="38.25" customHeight="1">
      <c r="A7" s="8"/>
      <c r="B7" s="68"/>
      <c r="C7" s="68"/>
      <c r="D7" s="68"/>
      <c r="E7" s="8"/>
      <c r="F7" s="68"/>
      <c r="G7" s="4"/>
      <c r="H7" s="4"/>
      <c r="I7" s="1"/>
      <c r="J7" s="1"/>
      <c r="K7" s="1"/>
      <c r="L7" s="1"/>
      <c r="M7" s="1"/>
      <c r="N7" s="1"/>
    </row>
    <row r="8" spans="1:14" ht="15" customHeight="1">
      <c r="A8" s="23" t="s">
        <v>550</v>
      </c>
      <c r="B8" s="23" t="s">
        <v>77</v>
      </c>
      <c r="C8" s="23" t="s">
        <v>183</v>
      </c>
      <c r="D8" s="23" t="s">
        <v>551</v>
      </c>
      <c r="E8" s="23" t="s">
        <v>552</v>
      </c>
      <c r="F8" s="23" t="s">
        <v>196</v>
      </c>
      <c r="G8" s="2" t="s">
        <v>79</v>
      </c>
      <c r="H8" s="2" t="s">
        <v>27</v>
      </c>
      <c r="I8" s="1"/>
      <c r="J8" s="1"/>
      <c r="K8" s="1"/>
      <c r="L8" s="1"/>
      <c r="M8" s="1"/>
      <c r="N8" s="1"/>
    </row>
    <row r="9" spans="1:14" ht="15" customHeight="1">
      <c r="A9" s="8" t="s">
        <v>100</v>
      </c>
      <c r="B9" s="98">
        <f>'Informações Gerais'!B42</f>
        <v>0.2</v>
      </c>
      <c r="C9" s="88">
        <f>Motorista!D18/12</f>
        <v>203.48896013535352</v>
      </c>
      <c r="D9" s="99">
        <f>$B$5</f>
        <v>15</v>
      </c>
      <c r="E9" s="10">
        <f>$B$4*C9*D9</f>
        <v>0</v>
      </c>
      <c r="F9" s="68" t="s">
        <v>143</v>
      </c>
      <c r="G9" s="4" t="s">
        <v>553</v>
      </c>
      <c r="H9" s="4"/>
      <c r="I9" s="1"/>
      <c r="J9" s="1"/>
      <c r="K9" s="1"/>
      <c r="L9" s="1"/>
      <c r="M9" s="1"/>
      <c r="N9" s="1"/>
    </row>
    <row r="10" spans="1:14" ht="15" customHeight="1">
      <c r="A10" s="8" t="s">
        <v>554</v>
      </c>
      <c r="B10" s="98">
        <f>'Informações Gerais'!B43</f>
        <v>2.5000000000000001E-2</v>
      </c>
      <c r="C10" s="88">
        <f>Motorista!D18*(1/12+1/36)</f>
        <v>271.31861351380468</v>
      </c>
      <c r="D10" s="99">
        <f>$B$5</f>
        <v>15</v>
      </c>
      <c r="E10" s="10">
        <f>$B$4*C10*D10</f>
        <v>0</v>
      </c>
      <c r="F10" s="68" t="s">
        <v>143</v>
      </c>
      <c r="G10" s="4" t="s">
        <v>553</v>
      </c>
      <c r="H10" s="4"/>
      <c r="I10" s="1"/>
      <c r="J10" s="1"/>
      <c r="K10" s="1"/>
      <c r="L10" s="1"/>
      <c r="M10" s="1"/>
      <c r="N10" s="1"/>
    </row>
    <row r="11" spans="1:14" ht="15" customHeight="1">
      <c r="A11" s="8" t="s">
        <v>555</v>
      </c>
      <c r="B11" s="98">
        <f>Motorista!C35</f>
        <v>0.36800000000000005</v>
      </c>
      <c r="C11" s="88">
        <f>(C9+C10)*SUM('Informações Gerais'!B42:B49)</f>
        <v>174.72918710289025</v>
      </c>
      <c r="D11" s="99">
        <f>$B$5</f>
        <v>15</v>
      </c>
      <c r="E11" s="10">
        <f>$B$4*C11*D11</f>
        <v>0</v>
      </c>
      <c r="F11" s="68" t="s">
        <v>143</v>
      </c>
      <c r="G11" s="4" t="s">
        <v>556</v>
      </c>
      <c r="H11" s="4"/>
      <c r="I11" s="1"/>
      <c r="J11" s="1"/>
      <c r="K11" s="1"/>
      <c r="L11" s="1"/>
      <c r="M11" s="1"/>
      <c r="N11" s="1"/>
    </row>
    <row r="12" spans="1:14" ht="15" customHeight="1">
      <c r="A12" s="8" t="s">
        <v>557</v>
      </c>
      <c r="B12" s="98">
        <f>'Informações Gerais'!B54</f>
        <v>0.04</v>
      </c>
      <c r="C12" s="88">
        <f>Motorista!D18*'Informações Gerais'!B52</f>
        <v>97.674700864969694</v>
      </c>
      <c r="D12" s="99">
        <f>$B$5</f>
        <v>15</v>
      </c>
      <c r="E12" s="10">
        <f>$B$4*C12*D12</f>
        <v>0</v>
      </c>
      <c r="F12" s="68" t="s">
        <v>143</v>
      </c>
      <c r="G12" s="4" t="s">
        <v>558</v>
      </c>
      <c r="H12" s="4"/>
      <c r="I12" s="1"/>
      <c r="J12" s="1"/>
      <c r="K12" s="1"/>
      <c r="L12" s="1"/>
      <c r="M12" s="1"/>
      <c r="N12" s="1"/>
    </row>
    <row r="13" spans="1:14" ht="15" customHeight="1">
      <c r="A13" s="8" t="s">
        <v>192</v>
      </c>
      <c r="B13" s="97"/>
      <c r="C13" s="95">
        <f>SUM(C9:C12)</f>
        <v>747.21146161701813</v>
      </c>
      <c r="D13" s="97"/>
      <c r="E13" s="15">
        <f>SUM(E9:E12)</f>
        <v>0</v>
      </c>
      <c r="F13" s="68"/>
      <c r="G13" s="4"/>
      <c r="H13" s="4"/>
      <c r="I13" s="1"/>
      <c r="J13" s="1"/>
      <c r="K13" s="1"/>
      <c r="L13" s="1"/>
      <c r="M13" s="1"/>
      <c r="N13" s="1"/>
    </row>
    <row r="14" spans="1:14" ht="15" customHeight="1">
      <c r="A14" s="8"/>
      <c r="B14" s="68"/>
      <c r="C14" s="68"/>
      <c r="D14" s="68"/>
      <c r="E14" s="8"/>
      <c r="F14" s="68"/>
      <c r="G14" s="1"/>
      <c r="H14" s="1"/>
      <c r="I14" s="1"/>
      <c r="J14" s="1"/>
      <c r="K14" s="1"/>
      <c r="L14" s="1"/>
      <c r="M14" s="1"/>
      <c r="N14" s="1"/>
    </row>
    <row r="15" spans="1:14" ht="15" customHeight="1">
      <c r="A15" s="8"/>
      <c r="B15" s="68"/>
      <c r="C15" s="68"/>
      <c r="D15" s="68"/>
      <c r="E15" s="8"/>
      <c r="F15" s="68"/>
      <c r="G15" s="1"/>
      <c r="H15" s="1"/>
      <c r="I15" s="1"/>
      <c r="J15" s="1"/>
      <c r="K15" s="1"/>
      <c r="L15" s="1"/>
      <c r="M15" s="1"/>
      <c r="N15" s="1"/>
    </row>
    <row r="16" spans="1:14" ht="15" customHeight="1">
      <c r="A16" s="8"/>
      <c r="B16" s="68"/>
      <c r="C16" s="68"/>
      <c r="D16" s="68"/>
      <c r="E16" s="8"/>
      <c r="F16" s="68"/>
      <c r="G16" s="1"/>
      <c r="H16" s="1"/>
      <c r="I16" s="1"/>
      <c r="J16" s="1"/>
      <c r="K16" s="1"/>
      <c r="L16" s="1"/>
      <c r="M16" s="1"/>
      <c r="N16" s="1"/>
    </row>
    <row r="17" spans="1:14" ht="15" customHeight="1">
      <c r="A17" s="8"/>
      <c r="B17" s="68"/>
      <c r="C17" s="68"/>
      <c r="D17" s="68"/>
      <c r="E17" s="8"/>
      <c r="F17" s="68"/>
      <c r="G17" s="1"/>
      <c r="H17" s="1"/>
      <c r="I17" s="1"/>
      <c r="J17" s="1"/>
      <c r="K17" s="1"/>
      <c r="L17" s="1"/>
      <c r="M17" s="1"/>
      <c r="N17" s="1"/>
    </row>
    <row r="18" spans="1:14" ht="15" customHeight="1">
      <c r="A18" s="8"/>
      <c r="B18" s="68"/>
      <c r="C18" s="68"/>
      <c r="D18" s="68"/>
      <c r="E18" s="8"/>
      <c r="F18" s="68"/>
      <c r="G18" s="1"/>
      <c r="H18" s="1"/>
      <c r="I18" s="1"/>
      <c r="J18" s="1"/>
      <c r="K18" s="1"/>
      <c r="L18" s="1"/>
      <c r="M18" s="1"/>
      <c r="N18" s="1"/>
    </row>
    <row r="19" spans="1:14" ht="15" customHeight="1">
      <c r="A19" s="1"/>
      <c r="B19" s="74"/>
      <c r="C19" s="74"/>
      <c r="D19" s="74"/>
      <c r="E19" s="1"/>
      <c r="F19" s="74"/>
      <c r="G19" s="1"/>
      <c r="H19" s="1"/>
      <c r="I19" s="1"/>
      <c r="J19" s="1"/>
      <c r="K19" s="1"/>
      <c r="L19" s="1"/>
      <c r="M19" s="1"/>
      <c r="N19" s="1"/>
    </row>
    <row r="20" spans="1:14" ht="15" customHeight="1">
      <c r="A20" s="1"/>
      <c r="B20" s="74"/>
      <c r="C20" s="74"/>
      <c r="D20" s="74"/>
      <c r="E20" s="1"/>
      <c r="F20" s="74"/>
      <c r="G20" s="1"/>
      <c r="H20" s="1"/>
      <c r="I20" s="1"/>
      <c r="J20" s="1"/>
      <c r="K20" s="1"/>
      <c r="L20" s="1"/>
      <c r="M20" s="1"/>
      <c r="N20" s="1"/>
    </row>
    <row r="21" spans="1:14" ht="15" customHeight="1">
      <c r="A21" s="1"/>
      <c r="B21" s="74"/>
      <c r="C21" s="74"/>
      <c r="D21" s="74"/>
      <c r="E21" s="1"/>
      <c r="F21" s="74"/>
      <c r="G21" s="1"/>
      <c r="H21" s="1"/>
      <c r="I21" s="1"/>
      <c r="J21" s="1"/>
      <c r="K21" s="1"/>
      <c r="L21" s="1"/>
      <c r="M21" s="1"/>
      <c r="N21" s="1"/>
    </row>
    <row r="22" spans="1:14" ht="15" customHeight="1">
      <c r="A22" s="1"/>
      <c r="B22" s="74"/>
      <c r="C22" s="74"/>
      <c r="D22" s="74"/>
      <c r="E22" s="1"/>
      <c r="F22" s="74"/>
      <c r="G22" s="1"/>
      <c r="H22" s="1"/>
      <c r="I22" s="1"/>
      <c r="J22" s="1"/>
      <c r="K22" s="1"/>
      <c r="L22" s="1"/>
      <c r="M22" s="1"/>
      <c r="N22" s="1"/>
    </row>
    <row r="23" spans="1:14" ht="15" customHeight="1">
      <c r="A23" s="1"/>
      <c r="B23" s="74"/>
      <c r="C23" s="74"/>
      <c r="D23" s="74"/>
      <c r="E23" s="1"/>
      <c r="F23" s="74"/>
      <c r="G23" s="1"/>
      <c r="H23" s="1"/>
      <c r="I23" s="1"/>
      <c r="J23" s="1"/>
      <c r="K23" s="1"/>
      <c r="L23" s="1"/>
      <c r="M23" s="1"/>
      <c r="N23" s="1"/>
    </row>
    <row r="24" spans="1:14" ht="15" customHeight="1">
      <c r="A24" s="1"/>
      <c r="B24" s="74"/>
      <c r="C24" s="74"/>
      <c r="D24" s="74"/>
      <c r="E24" s="1"/>
      <c r="F24" s="74"/>
      <c r="G24" s="1"/>
      <c r="H24" s="1"/>
      <c r="I24" s="1"/>
      <c r="J24" s="1"/>
      <c r="K24" s="1"/>
      <c r="L24" s="1"/>
      <c r="M24" s="1"/>
      <c r="N24" s="1"/>
    </row>
    <row r="25" spans="1:14" ht="15" customHeight="1">
      <c r="A25" s="1"/>
      <c r="B25" s="74"/>
      <c r="C25" s="74"/>
      <c r="D25" s="74"/>
      <c r="E25" s="1"/>
      <c r="F25" s="74"/>
      <c r="G25" s="1"/>
      <c r="H25" s="1"/>
      <c r="I25" s="1"/>
      <c r="J25" s="1"/>
      <c r="K25" s="1"/>
      <c r="L25" s="1"/>
      <c r="M25" s="1"/>
      <c r="N25" s="1"/>
    </row>
    <row r="26" spans="1:14" ht="15" customHeight="1">
      <c r="A26" s="1"/>
      <c r="B26" s="74"/>
      <c r="C26" s="74"/>
      <c r="D26" s="74"/>
      <c r="E26" s="1"/>
      <c r="F26" s="74"/>
      <c r="G26" s="1"/>
      <c r="H26" s="1"/>
      <c r="I26" s="1"/>
      <c r="J26" s="1"/>
      <c r="K26" s="1"/>
      <c r="L26" s="1"/>
      <c r="M26" s="1"/>
      <c r="N26" s="1"/>
    </row>
    <row r="27" spans="1:14" ht="15" customHeight="1">
      <c r="A27" s="1"/>
      <c r="B27" s="74"/>
      <c r="C27" s="74"/>
      <c r="D27" s="74"/>
      <c r="E27" s="1"/>
      <c r="F27" s="74"/>
      <c r="G27" s="1"/>
      <c r="H27" s="1"/>
      <c r="I27" s="1"/>
      <c r="J27" s="1"/>
      <c r="K27" s="1"/>
      <c r="L27" s="1"/>
      <c r="M27" s="1"/>
      <c r="N27" s="1"/>
    </row>
    <row r="28" spans="1:14" ht="15" customHeight="1">
      <c r="A28" s="1"/>
      <c r="B28" s="74"/>
      <c r="C28" s="74"/>
      <c r="D28" s="74"/>
      <c r="E28" s="1"/>
      <c r="F28" s="74"/>
      <c r="G28" s="1"/>
      <c r="H28" s="1"/>
      <c r="I28" s="1"/>
      <c r="J28" s="1"/>
      <c r="K28" s="1"/>
      <c r="L28" s="1"/>
      <c r="M28" s="1"/>
      <c r="N28" s="1"/>
    </row>
    <row r="29" spans="1:14" ht="15" customHeight="1">
      <c r="A29" s="1"/>
      <c r="B29" s="74"/>
      <c r="C29" s="74"/>
      <c r="D29" s="74"/>
      <c r="E29" s="1"/>
      <c r="F29" s="74"/>
      <c r="G29" s="1"/>
      <c r="H29" s="1"/>
      <c r="I29" s="1"/>
      <c r="J29" s="1"/>
      <c r="K29" s="1"/>
      <c r="L29" s="1"/>
      <c r="M29" s="1"/>
      <c r="N29" s="1"/>
    </row>
    <row r="30" spans="1:14" ht="15" customHeight="1">
      <c r="A30" s="1"/>
      <c r="B30" s="74"/>
      <c r="C30" s="74"/>
      <c r="D30" s="74"/>
      <c r="E30" s="1"/>
      <c r="F30" s="74"/>
      <c r="G30" s="1"/>
      <c r="H30" s="1"/>
      <c r="I30" s="1"/>
      <c r="J30" s="1"/>
      <c r="K30" s="1"/>
      <c r="L30" s="1"/>
      <c r="M30" s="1"/>
      <c r="N30" s="1"/>
    </row>
    <row r="31" spans="1:14" ht="15" customHeight="1">
      <c r="A31" s="1"/>
      <c r="B31" s="74"/>
      <c r="C31" s="74"/>
      <c r="D31" s="74"/>
      <c r="E31" s="1"/>
      <c r="F31" s="74"/>
      <c r="G31" s="1"/>
      <c r="H31" s="1"/>
      <c r="I31" s="1"/>
      <c r="J31" s="1"/>
      <c r="K31" s="1"/>
      <c r="L31" s="1"/>
      <c r="M31" s="1"/>
      <c r="N31" s="1"/>
    </row>
    <row r="32" spans="1:14" ht="15" customHeight="1">
      <c r="A32" s="1"/>
      <c r="B32" s="74"/>
      <c r="C32" s="74"/>
      <c r="D32" s="74"/>
      <c r="E32" s="1"/>
      <c r="F32" s="74"/>
      <c r="G32" s="1"/>
      <c r="H32" s="1"/>
      <c r="I32" s="1"/>
      <c r="J32" s="1"/>
      <c r="K32" s="1"/>
      <c r="L32" s="1"/>
      <c r="M32" s="1"/>
      <c r="N32" s="1"/>
    </row>
    <row r="33" spans="1:14" ht="15" customHeight="1">
      <c r="A33" s="1"/>
      <c r="B33" s="74"/>
      <c r="C33" s="74"/>
      <c r="D33" s="74"/>
      <c r="E33" s="1"/>
      <c r="F33" s="74"/>
      <c r="G33" s="1"/>
      <c r="H33" s="1"/>
      <c r="I33" s="1"/>
      <c r="J33" s="1"/>
      <c r="K33" s="1"/>
      <c r="L33" s="1"/>
      <c r="M33" s="1"/>
      <c r="N33" s="1"/>
    </row>
    <row r="34" spans="1:14" ht="15" customHeight="1">
      <c r="A34" s="1"/>
      <c r="B34" s="74"/>
      <c r="C34" s="74"/>
      <c r="D34" s="74"/>
      <c r="E34" s="1"/>
      <c r="F34" s="74"/>
      <c r="G34" s="1"/>
      <c r="H34" s="1"/>
      <c r="I34" s="1"/>
      <c r="J34" s="1"/>
      <c r="K34" s="1"/>
      <c r="L34" s="1"/>
      <c r="M34" s="1"/>
      <c r="N34" s="1"/>
    </row>
    <row r="35" spans="1:14" ht="15" customHeight="1">
      <c r="A35" s="1"/>
      <c r="B35" s="74"/>
      <c r="C35" s="74"/>
      <c r="D35" s="74"/>
      <c r="E35" s="1"/>
      <c r="F35" s="74"/>
      <c r="G35" s="1"/>
      <c r="H35" s="1"/>
      <c r="I35" s="1"/>
      <c r="J35" s="1"/>
      <c r="K35" s="1"/>
      <c r="L35" s="1"/>
      <c r="M35" s="1"/>
      <c r="N35" s="1"/>
    </row>
    <row r="36" spans="1:14" ht="15" customHeight="1">
      <c r="A36" s="1"/>
      <c r="B36" s="74"/>
      <c r="C36" s="74"/>
      <c r="D36" s="74"/>
      <c r="E36" s="1"/>
      <c r="F36" s="74"/>
      <c r="G36" s="1"/>
      <c r="H36" s="1"/>
      <c r="I36" s="1"/>
      <c r="J36" s="1"/>
      <c r="K36" s="1"/>
      <c r="L36" s="1"/>
      <c r="M36" s="1"/>
      <c r="N36" s="1"/>
    </row>
    <row r="37" spans="1:14" ht="15" customHeight="1">
      <c r="A37" s="1"/>
      <c r="B37" s="74"/>
      <c r="C37" s="74"/>
      <c r="D37" s="74"/>
      <c r="E37" s="1"/>
      <c r="F37" s="74"/>
      <c r="G37" s="1"/>
      <c r="H37" s="1"/>
      <c r="I37" s="1"/>
      <c r="J37" s="1"/>
      <c r="K37" s="1"/>
      <c r="L37" s="1"/>
      <c r="M37" s="1"/>
      <c r="N37" s="1"/>
    </row>
    <row r="38" spans="1:14" ht="15" customHeight="1">
      <c r="A38" s="1"/>
      <c r="B38" s="74"/>
      <c r="C38" s="74"/>
      <c r="D38" s="74"/>
      <c r="E38" s="1"/>
      <c r="F38" s="74"/>
      <c r="G38" s="1"/>
      <c r="H38" s="1"/>
      <c r="I38" s="1"/>
      <c r="J38" s="1"/>
      <c r="K38" s="1"/>
      <c r="L38" s="1"/>
      <c r="M38" s="1"/>
      <c r="N38" s="1"/>
    </row>
    <row r="39" spans="1:14" ht="15" customHeight="1">
      <c r="A39" s="1"/>
      <c r="B39" s="74"/>
      <c r="C39" s="74"/>
      <c r="D39" s="74"/>
      <c r="E39" s="1"/>
      <c r="F39" s="74"/>
      <c r="G39" s="1"/>
      <c r="H39" s="1"/>
      <c r="I39" s="1"/>
      <c r="J39" s="1"/>
      <c r="K39" s="1"/>
      <c r="L39" s="1"/>
      <c r="M39" s="1"/>
      <c r="N39" s="1"/>
    </row>
    <row r="40" spans="1:14" ht="15" customHeight="1">
      <c r="A40" s="1"/>
      <c r="B40" s="74"/>
      <c r="C40" s="74"/>
      <c r="D40" s="74"/>
      <c r="E40" s="1"/>
      <c r="F40" s="74"/>
      <c r="G40" s="1"/>
      <c r="H40" s="1"/>
      <c r="I40" s="1"/>
      <c r="J40" s="1"/>
      <c r="K40" s="1"/>
      <c r="L40" s="1"/>
      <c r="M40" s="1"/>
      <c r="N40" s="1"/>
    </row>
    <row r="41" spans="1:14" ht="15" customHeight="1">
      <c r="A41" s="1"/>
      <c r="B41" s="74"/>
      <c r="C41" s="74"/>
      <c r="D41" s="74"/>
      <c r="E41" s="1"/>
      <c r="F41" s="74"/>
      <c r="G41" s="1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74"/>
      <c r="C42" s="74"/>
      <c r="D42" s="74"/>
      <c r="E42" s="1"/>
      <c r="F42" s="74"/>
      <c r="G42" s="1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74"/>
      <c r="C43" s="74"/>
      <c r="D43" s="74"/>
      <c r="E43" s="1"/>
      <c r="F43" s="74"/>
      <c r="G43" s="1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74"/>
      <c r="C44" s="74"/>
      <c r="D44" s="74"/>
      <c r="E44" s="1"/>
      <c r="F44" s="74"/>
      <c r="G44" s="1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74"/>
      <c r="C45" s="74"/>
      <c r="D45" s="74"/>
      <c r="E45" s="1"/>
      <c r="F45" s="74"/>
      <c r="G45" s="1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74"/>
      <c r="C46" s="74"/>
      <c r="D46" s="74"/>
      <c r="E46" s="1"/>
      <c r="F46" s="74"/>
      <c r="G46" s="1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74"/>
      <c r="C47" s="74"/>
      <c r="D47" s="74"/>
      <c r="E47" s="1"/>
      <c r="F47" s="74"/>
      <c r="G47" s="1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74"/>
      <c r="C48" s="74"/>
      <c r="D48" s="74"/>
      <c r="E48" s="1"/>
      <c r="F48" s="74"/>
      <c r="G48" s="1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74"/>
      <c r="C49" s="74"/>
      <c r="D49" s="74"/>
      <c r="E49" s="1"/>
      <c r="F49" s="74"/>
      <c r="G49" s="1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74"/>
      <c r="C50" s="74"/>
      <c r="D50" s="74"/>
      <c r="E50" s="1"/>
      <c r="F50" s="74"/>
      <c r="G50" s="1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74"/>
      <c r="C51" s="74"/>
      <c r="D51" s="74"/>
      <c r="E51" s="1"/>
      <c r="F51" s="74"/>
      <c r="G51" s="1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74"/>
      <c r="C52" s="74"/>
      <c r="D52" s="74"/>
      <c r="E52" s="1"/>
      <c r="F52" s="74"/>
      <c r="G52" s="1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74"/>
      <c r="C53" s="74"/>
      <c r="D53" s="74"/>
      <c r="E53" s="1"/>
      <c r="F53" s="74"/>
      <c r="G53" s="1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74"/>
      <c r="C54" s="74"/>
      <c r="D54" s="74"/>
      <c r="E54" s="1"/>
      <c r="F54" s="74"/>
      <c r="G54" s="1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74"/>
      <c r="C55" s="74"/>
      <c r="D55" s="74"/>
      <c r="E55" s="1"/>
      <c r="F55" s="74"/>
      <c r="G55" s="1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74"/>
      <c r="C56" s="74"/>
      <c r="D56" s="74"/>
      <c r="E56" s="1"/>
      <c r="F56" s="74"/>
      <c r="G56" s="1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74"/>
      <c r="C57" s="74"/>
      <c r="D57" s="74"/>
      <c r="E57" s="1"/>
      <c r="F57" s="74"/>
      <c r="G57" s="1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74"/>
      <c r="C58" s="74"/>
      <c r="D58" s="74"/>
      <c r="E58" s="1"/>
      <c r="F58" s="74"/>
      <c r="G58" s="1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74"/>
      <c r="C59" s="74"/>
      <c r="D59" s="74"/>
      <c r="E59" s="1"/>
      <c r="F59" s="74"/>
      <c r="G59" s="1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74"/>
      <c r="C60" s="74"/>
      <c r="D60" s="74"/>
      <c r="E60" s="1"/>
      <c r="F60" s="74"/>
      <c r="G60" s="1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74"/>
      <c r="C61" s="74"/>
      <c r="D61" s="74"/>
      <c r="E61" s="1"/>
      <c r="F61" s="74"/>
      <c r="G61" s="1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74"/>
      <c r="C62" s="74"/>
      <c r="D62" s="74"/>
      <c r="E62" s="1"/>
      <c r="F62" s="74"/>
      <c r="G62" s="1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74"/>
      <c r="C63" s="74"/>
      <c r="D63" s="74"/>
      <c r="E63" s="1"/>
      <c r="F63" s="74"/>
      <c r="G63" s="1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74"/>
      <c r="C64" s="74"/>
      <c r="D64" s="74"/>
      <c r="E64" s="1"/>
      <c r="F64" s="74"/>
      <c r="G64" s="1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74"/>
      <c r="C65" s="74"/>
      <c r="D65" s="74"/>
      <c r="E65" s="1"/>
      <c r="F65" s="74"/>
      <c r="G65" s="1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74"/>
      <c r="C66" s="74"/>
      <c r="D66" s="74"/>
      <c r="E66" s="1"/>
      <c r="F66" s="74"/>
      <c r="G66" s="1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74"/>
      <c r="C67" s="74"/>
      <c r="D67" s="74"/>
      <c r="E67" s="1"/>
      <c r="F67" s="74"/>
      <c r="G67" s="1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74"/>
      <c r="C68" s="74"/>
      <c r="D68" s="74"/>
      <c r="E68" s="1"/>
      <c r="F68" s="74"/>
      <c r="G68" s="1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74"/>
      <c r="C69" s="74"/>
      <c r="D69" s="74"/>
      <c r="E69" s="1"/>
      <c r="F69" s="74"/>
      <c r="G69" s="1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74"/>
      <c r="C70" s="74"/>
      <c r="D70" s="74"/>
      <c r="E70" s="1"/>
      <c r="F70" s="74"/>
      <c r="G70" s="1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74"/>
      <c r="C71" s="74"/>
      <c r="D71" s="74"/>
      <c r="E71" s="1"/>
      <c r="F71" s="74"/>
      <c r="G71" s="1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74"/>
      <c r="C72" s="74"/>
      <c r="D72" s="74"/>
      <c r="E72" s="1"/>
      <c r="F72" s="74"/>
      <c r="G72" s="1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74"/>
      <c r="C73" s="74"/>
      <c r="D73" s="74"/>
      <c r="E73" s="1"/>
      <c r="F73" s="74"/>
      <c r="G73" s="1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74"/>
      <c r="C74" s="74"/>
      <c r="D74" s="74"/>
      <c r="E74" s="1"/>
      <c r="F74" s="74"/>
      <c r="G74" s="1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74"/>
      <c r="C75" s="74"/>
      <c r="D75" s="74"/>
      <c r="E75" s="1"/>
      <c r="F75" s="74"/>
      <c r="G75" s="1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74"/>
      <c r="C76" s="74"/>
      <c r="D76" s="74"/>
      <c r="E76" s="1"/>
      <c r="F76" s="74"/>
      <c r="G76" s="1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74"/>
      <c r="C77" s="74"/>
      <c r="D77" s="74"/>
      <c r="E77" s="1"/>
      <c r="F77" s="74"/>
      <c r="G77" s="1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74"/>
      <c r="C78" s="74"/>
      <c r="D78" s="74"/>
      <c r="E78" s="1"/>
      <c r="F78" s="74"/>
      <c r="G78" s="1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74"/>
      <c r="C79" s="74"/>
      <c r="D79" s="74"/>
      <c r="E79" s="1"/>
      <c r="F79" s="74"/>
      <c r="G79" s="1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74"/>
      <c r="C80" s="74"/>
      <c r="D80" s="74"/>
      <c r="E80" s="1"/>
      <c r="F80" s="74"/>
      <c r="G80" s="1"/>
      <c r="H80" s="1"/>
      <c r="I80" s="1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1"/>
      <c r="F81" s="74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1"/>
      <c r="F82" s="74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1"/>
      <c r="F83" s="74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1"/>
      <c r="F84" s="74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1"/>
      <c r="F85" s="74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1"/>
      <c r="F86" s="74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1"/>
      <c r="F87" s="74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1"/>
      <c r="F88" s="74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1"/>
      <c r="F89" s="74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1"/>
      <c r="F90" s="74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1"/>
      <c r="F91" s="74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1"/>
      <c r="F92" s="74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1"/>
      <c r="F93" s="74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1"/>
      <c r="F94" s="74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1"/>
      <c r="F95" s="74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1"/>
      <c r="F96" s="74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1"/>
      <c r="F97" s="74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1"/>
      <c r="F98" s="74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1"/>
      <c r="F99" s="74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1"/>
      <c r="F100" s="74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1"/>
      <c r="F101" s="74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1"/>
      <c r="F102" s="74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1"/>
      <c r="F103" s="74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1"/>
      <c r="F104" s="74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1"/>
      <c r="F105" s="74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1"/>
      <c r="F106" s="74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1"/>
      <c r="F107" s="74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1"/>
      <c r="F108" s="74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1"/>
      <c r="F109" s="74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1"/>
      <c r="F110" s="74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1"/>
      <c r="F111" s="74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1"/>
      <c r="F112" s="74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1"/>
      <c r="F113" s="74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1"/>
      <c r="F114" s="74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1"/>
      <c r="F115" s="74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1"/>
      <c r="F116" s="74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1"/>
      <c r="F117" s="74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1"/>
      <c r="F118" s="74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1"/>
      <c r="F119" s="74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1"/>
      <c r="F120" s="74"/>
      <c r="G120" s="1"/>
      <c r="H120" s="1"/>
      <c r="I120" s="1"/>
      <c r="J120" s="1"/>
      <c r="K120" s="1"/>
      <c r="L120" s="1"/>
      <c r="M120" s="1"/>
      <c r="N120" s="1"/>
    </row>
  </sheetData>
  <mergeCells count="2">
    <mergeCell ref="A1:H1"/>
    <mergeCell ref="A2:H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120"/>
  <sheetViews>
    <sheetView workbookViewId="0">
      <selection sqref="A1:G1"/>
    </sheetView>
  </sheetViews>
  <sheetFormatPr defaultRowHeight="14.25"/>
  <cols>
    <col min="1" max="6" width="18" customWidth="1"/>
    <col min="7" max="7" width="20" customWidth="1"/>
  </cols>
  <sheetData>
    <row r="1" spans="1:14" ht="15" customHeight="1">
      <c r="A1" s="145" t="s">
        <v>559</v>
      </c>
      <c r="B1" s="147" t="s">
        <v>559</v>
      </c>
      <c r="C1" s="147" t="s">
        <v>559</v>
      </c>
      <c r="D1" s="147" t="s">
        <v>559</v>
      </c>
      <c r="E1" s="147" t="s">
        <v>559</v>
      </c>
      <c r="F1" s="147" t="s">
        <v>559</v>
      </c>
      <c r="G1" s="162" t="s">
        <v>559</v>
      </c>
      <c r="H1" s="1"/>
      <c r="I1" s="1"/>
      <c r="J1" s="1"/>
      <c r="K1" s="1"/>
      <c r="L1" s="1"/>
      <c r="M1" s="1"/>
      <c r="N1" s="1"/>
    </row>
    <row r="2" spans="1:14" ht="15" customHeight="1">
      <c r="A2" s="148" t="s">
        <v>560</v>
      </c>
      <c r="B2" s="148" t="s">
        <v>561</v>
      </c>
      <c r="C2" s="148" t="s">
        <v>561</v>
      </c>
      <c r="D2" s="148" t="s">
        <v>561</v>
      </c>
      <c r="E2" s="148" t="s">
        <v>561</v>
      </c>
      <c r="F2" s="148" t="s">
        <v>561</v>
      </c>
      <c r="G2" s="163" t="s">
        <v>561</v>
      </c>
      <c r="H2" s="1"/>
      <c r="I2" s="1"/>
      <c r="J2" s="1"/>
      <c r="K2" s="1"/>
      <c r="L2" s="1"/>
      <c r="M2" s="1"/>
      <c r="N2" s="1"/>
    </row>
    <row r="3" spans="1:14" ht="15" customHeight="1">
      <c r="A3" s="8"/>
      <c r="B3" s="8"/>
      <c r="C3" s="8"/>
      <c r="D3" s="8"/>
      <c r="E3" s="8"/>
      <c r="F3" s="8"/>
      <c r="G3" s="1"/>
      <c r="H3" s="1"/>
      <c r="I3" s="1"/>
      <c r="J3" s="1"/>
      <c r="K3" s="1"/>
      <c r="L3" s="1"/>
      <c r="M3" s="1"/>
      <c r="N3" s="1"/>
    </row>
    <row r="4" spans="1:14" ht="15" customHeight="1">
      <c r="A4" s="23" t="s">
        <v>562</v>
      </c>
      <c r="B4" s="23" t="s">
        <v>563</v>
      </c>
      <c r="C4" s="23" t="s">
        <v>564</v>
      </c>
      <c r="D4" s="23" t="s">
        <v>565</v>
      </c>
      <c r="E4" s="23" t="s">
        <v>566</v>
      </c>
      <c r="F4" s="23" t="s">
        <v>567</v>
      </c>
      <c r="G4" s="2" t="s">
        <v>568</v>
      </c>
      <c r="H4" s="1"/>
      <c r="I4" s="1"/>
      <c r="J4" s="1"/>
      <c r="K4" s="1"/>
      <c r="L4" s="1"/>
      <c r="M4" s="1"/>
      <c r="N4" s="1"/>
    </row>
    <row r="5" spans="1:14" ht="15" customHeight="1">
      <c r="A5" s="8" t="s">
        <v>569</v>
      </c>
      <c r="B5" s="14">
        <v>0</v>
      </c>
      <c r="C5" s="14">
        <v>0</v>
      </c>
      <c r="D5" s="14">
        <v>0</v>
      </c>
      <c r="E5" s="17">
        <f t="shared" ref="E5:E16" si="0">MAX(C5-D5,0)</f>
        <v>0</v>
      </c>
      <c r="F5" s="14">
        <v>0</v>
      </c>
      <c r="G5" s="6">
        <v>0</v>
      </c>
      <c r="H5" s="1"/>
      <c r="I5" s="1"/>
      <c r="J5" s="1"/>
      <c r="K5" s="1"/>
      <c r="L5" s="1"/>
      <c r="M5" s="1"/>
      <c r="N5" s="1"/>
    </row>
    <row r="6" spans="1:14" ht="15" customHeight="1">
      <c r="A6" s="8" t="s">
        <v>570</v>
      </c>
      <c r="B6" s="14">
        <v>0</v>
      </c>
      <c r="C6" s="14">
        <v>0</v>
      </c>
      <c r="D6" s="14">
        <v>0</v>
      </c>
      <c r="E6" s="17">
        <f t="shared" si="0"/>
        <v>0</v>
      </c>
      <c r="F6" s="14">
        <v>0</v>
      </c>
      <c r="G6" s="6">
        <v>0</v>
      </c>
      <c r="H6" s="1"/>
      <c r="I6" s="1"/>
      <c r="J6" s="1"/>
      <c r="K6" s="1"/>
      <c r="L6" s="1"/>
      <c r="M6" s="1"/>
      <c r="N6" s="1"/>
    </row>
    <row r="7" spans="1:14" ht="15" customHeight="1">
      <c r="A7" s="8" t="s">
        <v>571</v>
      </c>
      <c r="B7" s="14">
        <v>0</v>
      </c>
      <c r="C7" s="14">
        <v>0</v>
      </c>
      <c r="D7" s="14">
        <v>0</v>
      </c>
      <c r="E7" s="17">
        <f t="shared" si="0"/>
        <v>0</v>
      </c>
      <c r="F7" s="14">
        <v>0</v>
      </c>
      <c r="G7" s="6">
        <v>0</v>
      </c>
      <c r="H7" s="1"/>
      <c r="I7" s="1"/>
      <c r="J7" s="1"/>
      <c r="K7" s="1"/>
      <c r="L7" s="1"/>
      <c r="M7" s="1"/>
      <c r="N7" s="1"/>
    </row>
    <row r="8" spans="1:14" ht="15" customHeight="1">
      <c r="A8" s="8" t="s">
        <v>572</v>
      </c>
      <c r="B8" s="14">
        <v>0</v>
      </c>
      <c r="C8" s="14">
        <v>0</v>
      </c>
      <c r="D8" s="14">
        <v>0</v>
      </c>
      <c r="E8" s="17">
        <f t="shared" si="0"/>
        <v>0</v>
      </c>
      <c r="F8" s="14">
        <v>0</v>
      </c>
      <c r="G8" s="6">
        <v>0</v>
      </c>
      <c r="H8" s="1"/>
      <c r="I8" s="1"/>
      <c r="J8" s="1"/>
      <c r="K8" s="1"/>
      <c r="L8" s="1"/>
      <c r="M8" s="1"/>
      <c r="N8" s="1"/>
    </row>
    <row r="9" spans="1:14" ht="15" customHeight="1">
      <c r="A9" s="8" t="s">
        <v>573</v>
      </c>
      <c r="B9" s="14">
        <v>0</v>
      </c>
      <c r="C9" s="14">
        <v>0</v>
      </c>
      <c r="D9" s="14">
        <v>0</v>
      </c>
      <c r="E9" s="17">
        <f t="shared" si="0"/>
        <v>0</v>
      </c>
      <c r="F9" s="14">
        <v>0</v>
      </c>
      <c r="G9" s="6">
        <v>0</v>
      </c>
      <c r="H9" s="1"/>
      <c r="I9" s="1"/>
      <c r="J9" s="1"/>
      <c r="K9" s="1"/>
      <c r="L9" s="1"/>
      <c r="M9" s="1"/>
      <c r="N9" s="1"/>
    </row>
    <row r="10" spans="1:14" ht="15" customHeight="1">
      <c r="A10" s="8" t="s">
        <v>574</v>
      </c>
      <c r="B10" s="14">
        <v>0</v>
      </c>
      <c r="C10" s="14">
        <v>0</v>
      </c>
      <c r="D10" s="14">
        <v>0</v>
      </c>
      <c r="E10" s="17">
        <f t="shared" si="0"/>
        <v>0</v>
      </c>
      <c r="F10" s="14">
        <v>0</v>
      </c>
      <c r="G10" s="6">
        <v>0</v>
      </c>
      <c r="H10" s="1"/>
      <c r="I10" s="1"/>
      <c r="J10" s="1"/>
      <c r="K10" s="1"/>
      <c r="L10" s="1"/>
      <c r="M10" s="1"/>
      <c r="N10" s="1"/>
    </row>
    <row r="11" spans="1:14" ht="15" customHeight="1">
      <c r="A11" s="8" t="s">
        <v>575</v>
      </c>
      <c r="B11" s="14">
        <v>0</v>
      </c>
      <c r="C11" s="14">
        <v>0</v>
      </c>
      <c r="D11" s="14">
        <v>0</v>
      </c>
      <c r="E11" s="17">
        <f t="shared" si="0"/>
        <v>0</v>
      </c>
      <c r="F11" s="14">
        <v>0</v>
      </c>
      <c r="G11" s="6">
        <v>0</v>
      </c>
      <c r="H11" s="1"/>
      <c r="I11" s="1"/>
      <c r="J11" s="1"/>
      <c r="K11" s="1"/>
      <c r="L11" s="1"/>
      <c r="M11" s="1"/>
      <c r="N11" s="1"/>
    </row>
    <row r="12" spans="1:14" ht="15" customHeight="1">
      <c r="A12" s="8" t="s">
        <v>576</v>
      </c>
      <c r="B12" s="14">
        <v>0</v>
      </c>
      <c r="C12" s="14">
        <v>0</v>
      </c>
      <c r="D12" s="14">
        <v>0</v>
      </c>
      <c r="E12" s="17">
        <f t="shared" si="0"/>
        <v>0</v>
      </c>
      <c r="F12" s="14">
        <v>0</v>
      </c>
      <c r="G12" s="6">
        <v>0</v>
      </c>
      <c r="H12" s="1"/>
      <c r="I12" s="1"/>
      <c r="J12" s="1"/>
      <c r="K12" s="1"/>
      <c r="L12" s="1"/>
      <c r="M12" s="1"/>
      <c r="N12" s="1"/>
    </row>
    <row r="13" spans="1:14" ht="15" customHeight="1">
      <c r="A13" s="8" t="s">
        <v>577</v>
      </c>
      <c r="B13" s="14">
        <v>0</v>
      </c>
      <c r="C13" s="14">
        <v>0</v>
      </c>
      <c r="D13" s="14">
        <v>0</v>
      </c>
      <c r="E13" s="17">
        <f t="shared" si="0"/>
        <v>0</v>
      </c>
      <c r="F13" s="14">
        <v>0</v>
      </c>
      <c r="G13" s="6">
        <v>0</v>
      </c>
      <c r="H13" s="1"/>
      <c r="I13" s="1"/>
      <c r="J13" s="1"/>
      <c r="K13" s="1"/>
      <c r="L13" s="1"/>
      <c r="M13" s="1"/>
      <c r="N13" s="1"/>
    </row>
    <row r="14" spans="1:14" ht="15" customHeight="1">
      <c r="A14" s="8" t="s">
        <v>578</v>
      </c>
      <c r="B14" s="14">
        <v>0</v>
      </c>
      <c r="C14" s="14">
        <v>0</v>
      </c>
      <c r="D14" s="14">
        <v>0</v>
      </c>
      <c r="E14" s="17">
        <f t="shared" si="0"/>
        <v>0</v>
      </c>
      <c r="F14" s="14">
        <v>0</v>
      </c>
      <c r="G14" s="6">
        <v>0</v>
      </c>
      <c r="H14" s="1"/>
      <c r="I14" s="1"/>
      <c r="J14" s="1"/>
      <c r="K14" s="1"/>
      <c r="L14" s="1"/>
      <c r="M14" s="1"/>
      <c r="N14" s="1"/>
    </row>
    <row r="15" spans="1:14" ht="15" customHeight="1">
      <c r="A15" s="8" t="s">
        <v>579</v>
      </c>
      <c r="B15" s="14">
        <v>0</v>
      </c>
      <c r="C15" s="14">
        <v>0</v>
      </c>
      <c r="D15" s="14">
        <v>0</v>
      </c>
      <c r="E15" s="17">
        <f t="shared" si="0"/>
        <v>0</v>
      </c>
      <c r="F15" s="14">
        <v>0</v>
      </c>
      <c r="G15" s="6">
        <v>0</v>
      </c>
      <c r="H15" s="1"/>
      <c r="I15" s="1"/>
      <c r="J15" s="1"/>
      <c r="K15" s="1"/>
      <c r="L15" s="1"/>
      <c r="M15" s="1"/>
      <c r="N15" s="1"/>
    </row>
    <row r="16" spans="1:14" ht="15" customHeight="1">
      <c r="A16" s="8" t="s">
        <v>580</v>
      </c>
      <c r="B16" s="14">
        <v>0</v>
      </c>
      <c r="C16" s="14">
        <v>0</v>
      </c>
      <c r="D16" s="14">
        <v>0</v>
      </c>
      <c r="E16" s="16">
        <f t="shared" si="0"/>
        <v>0</v>
      </c>
      <c r="F16" s="14">
        <v>0</v>
      </c>
      <c r="G16" s="6">
        <v>0</v>
      </c>
      <c r="H16" s="1"/>
      <c r="I16" s="1"/>
      <c r="J16" s="1"/>
      <c r="K16" s="1"/>
      <c r="L16" s="1"/>
      <c r="M16" s="1"/>
      <c r="N16" s="1"/>
    </row>
    <row r="17" spans="1:14" ht="15" customHeight="1">
      <c r="A17" s="8"/>
      <c r="B17" s="17"/>
      <c r="C17" s="17"/>
      <c r="D17" s="17"/>
      <c r="E17" s="17"/>
      <c r="F17" s="17"/>
      <c r="G17" s="3"/>
      <c r="H17" s="1"/>
      <c r="I17" s="1"/>
      <c r="J17" s="1"/>
      <c r="K17" s="1"/>
      <c r="L17" s="1"/>
      <c r="M17" s="1"/>
      <c r="N17" s="1"/>
    </row>
    <row r="18" spans="1:14" ht="15" customHeight="1">
      <c r="A18" s="22"/>
      <c r="B18" s="24"/>
      <c r="C18" s="24"/>
      <c r="D18" s="17"/>
      <c r="E18" s="17"/>
      <c r="F18" s="17"/>
      <c r="G18" s="3"/>
      <c r="H18" s="1"/>
      <c r="I18" s="1"/>
      <c r="J18" s="1"/>
      <c r="K18" s="1"/>
      <c r="L18" s="1"/>
      <c r="M18" s="1"/>
      <c r="N18" s="1"/>
    </row>
    <row r="19" spans="1:14" ht="15" customHeight="1">
      <c r="A19" s="9" t="s">
        <v>581</v>
      </c>
      <c r="B19" s="19" t="s">
        <v>471</v>
      </c>
      <c r="C19" s="19" t="s">
        <v>475</v>
      </c>
      <c r="D19" s="19"/>
      <c r="E19" s="19"/>
      <c r="F19" s="19"/>
      <c r="G19" s="7"/>
      <c r="H19" s="1"/>
      <c r="I19" s="1"/>
      <c r="J19" s="1"/>
      <c r="K19" s="1"/>
      <c r="L19" s="1"/>
      <c r="M19" s="1"/>
      <c r="N19" s="1"/>
    </row>
    <row r="20" spans="1:14" ht="22.5" customHeight="1">
      <c r="A20" s="8" t="s">
        <v>582</v>
      </c>
      <c r="B20" s="17">
        <f>SUM(B5:B16)</f>
        <v>0</v>
      </c>
      <c r="C20" s="17">
        <f>B20</f>
        <v>0</v>
      </c>
      <c r="D20" s="17"/>
      <c r="E20" s="17"/>
      <c r="F20" s="17"/>
      <c r="G20" s="3"/>
      <c r="H20" s="1"/>
      <c r="I20" s="1"/>
      <c r="J20" s="1"/>
      <c r="K20" s="1"/>
      <c r="L20" s="1"/>
      <c r="M20" s="1"/>
      <c r="N20" s="1"/>
    </row>
    <row r="21" spans="1:14" ht="28.5" customHeight="1">
      <c r="A21" s="8" t="s">
        <v>583</v>
      </c>
      <c r="B21" s="17">
        <v>0</v>
      </c>
      <c r="C21" s="17">
        <v>0</v>
      </c>
      <c r="D21" s="17"/>
      <c r="E21" s="17"/>
      <c r="F21" s="17"/>
      <c r="G21" s="3"/>
      <c r="H21" s="1"/>
      <c r="I21" s="1"/>
      <c r="J21" s="1"/>
      <c r="K21" s="1"/>
      <c r="L21" s="1"/>
      <c r="M21" s="1"/>
      <c r="N21" s="1"/>
    </row>
    <row r="22" spans="1:14" ht="28.5" customHeight="1">
      <c r="A22" s="8" t="s">
        <v>584</v>
      </c>
      <c r="B22" s="20">
        <f>IFERROR(B21/B20,0)</f>
        <v>0</v>
      </c>
      <c r="C22" s="20">
        <f>IFERROR(C21/C20,0)</f>
        <v>0</v>
      </c>
      <c r="D22" s="17"/>
      <c r="E22" s="17"/>
      <c r="F22" s="17"/>
      <c r="G22" s="3"/>
      <c r="H22" s="1"/>
      <c r="I22" s="1"/>
      <c r="J22" s="1"/>
      <c r="K22" s="1"/>
      <c r="L22" s="1"/>
      <c r="M22" s="1"/>
      <c r="N22" s="1"/>
    </row>
    <row r="23" spans="1:14" ht="24" customHeight="1">
      <c r="A23" s="8" t="s">
        <v>585</v>
      </c>
      <c r="B23" s="12">
        <v>0</v>
      </c>
      <c r="C23" s="12">
        <v>0</v>
      </c>
      <c r="D23" s="17"/>
      <c r="E23" s="17"/>
      <c r="F23" s="17"/>
      <c r="G23" s="3"/>
      <c r="H23" s="1"/>
      <c r="I23" s="1"/>
      <c r="J23" s="1"/>
      <c r="K23" s="1"/>
      <c r="L23" s="1"/>
      <c r="M23" s="1"/>
      <c r="N23" s="1"/>
    </row>
    <row r="24" spans="1:14" ht="15" customHeight="1">
      <c r="A24" s="8"/>
      <c r="B24" s="8"/>
      <c r="C24" s="8"/>
      <c r="D24" s="8"/>
      <c r="E24" s="8"/>
      <c r="F24" s="8"/>
      <c r="G24" s="1"/>
      <c r="H24" s="1"/>
      <c r="I24" s="1"/>
      <c r="J24" s="1"/>
      <c r="K24" s="1"/>
      <c r="L24" s="1"/>
      <c r="M24" s="1"/>
      <c r="N24" s="1"/>
    </row>
    <row r="25" spans="1:14" ht="15" customHeight="1">
      <c r="A25" s="173" t="s">
        <v>586</v>
      </c>
      <c r="B25" s="173" t="s">
        <v>586</v>
      </c>
      <c r="C25" s="173" t="s">
        <v>586</v>
      </c>
      <c r="D25" s="173" t="s">
        <v>586</v>
      </c>
      <c r="E25" s="173" t="s">
        <v>586</v>
      </c>
      <c r="F25" s="173" t="s">
        <v>586</v>
      </c>
      <c r="G25" s="175" t="s">
        <v>586</v>
      </c>
      <c r="H25" s="1"/>
      <c r="I25" s="1"/>
      <c r="J25" s="1"/>
      <c r="K25" s="1"/>
      <c r="L25" s="1"/>
      <c r="M25" s="1"/>
      <c r="N25" s="1"/>
    </row>
    <row r="26" spans="1:14" ht="15" customHeight="1">
      <c r="A26" s="173" t="s">
        <v>586</v>
      </c>
      <c r="B26" s="173" t="s">
        <v>586</v>
      </c>
      <c r="C26" s="173" t="s">
        <v>586</v>
      </c>
      <c r="D26" s="173" t="s">
        <v>586</v>
      </c>
      <c r="E26" s="173" t="s">
        <v>586</v>
      </c>
      <c r="F26" s="173" t="s">
        <v>586</v>
      </c>
      <c r="G26" s="175" t="s">
        <v>586</v>
      </c>
      <c r="H26" s="1"/>
      <c r="I26" s="1"/>
      <c r="J26" s="1"/>
      <c r="K26" s="1"/>
      <c r="L26" s="1"/>
      <c r="M26" s="1"/>
      <c r="N26" s="1"/>
    </row>
    <row r="27" spans="1:14" ht="15" customHeight="1">
      <c r="A27" s="175" t="s">
        <v>586</v>
      </c>
      <c r="B27" s="175" t="s">
        <v>586</v>
      </c>
      <c r="C27" s="175" t="s">
        <v>586</v>
      </c>
      <c r="D27" s="175" t="s">
        <v>586</v>
      </c>
      <c r="E27" s="175" t="s">
        <v>586</v>
      </c>
      <c r="F27" s="175" t="s">
        <v>586</v>
      </c>
      <c r="G27" s="175" t="s">
        <v>586</v>
      </c>
      <c r="H27" s="1"/>
      <c r="I27" s="1"/>
      <c r="J27" s="1"/>
      <c r="K27" s="1"/>
      <c r="L27" s="1"/>
      <c r="M27" s="1"/>
      <c r="N27" s="1"/>
    </row>
    <row r="28" spans="1:14" ht="1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</sheetData>
  <mergeCells count="3">
    <mergeCell ref="A1:G1"/>
    <mergeCell ref="A2:G2"/>
    <mergeCell ref="A25:G2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120"/>
  <sheetViews>
    <sheetView workbookViewId="0">
      <selection sqref="A1:H1"/>
    </sheetView>
  </sheetViews>
  <sheetFormatPr defaultRowHeight="14.25"/>
  <cols>
    <col min="1" max="1" width="34" customWidth="1"/>
    <col min="2" max="2" width="17" style="75" customWidth="1"/>
    <col min="3" max="5" width="18" style="75" customWidth="1"/>
    <col min="6" max="6" width="15" style="75" customWidth="1"/>
    <col min="7" max="7" width="25" customWidth="1"/>
    <col min="8" max="8" width="48" customWidth="1"/>
  </cols>
  <sheetData>
    <row r="1" spans="1:14" ht="15" customHeight="1">
      <c r="A1" s="145" t="s">
        <v>587</v>
      </c>
      <c r="B1" s="146"/>
      <c r="C1" s="146"/>
      <c r="D1" s="146"/>
      <c r="E1" s="146"/>
      <c r="F1" s="146"/>
      <c r="G1" s="146"/>
      <c r="H1" s="162"/>
      <c r="I1" s="1"/>
      <c r="J1" s="1"/>
      <c r="K1" s="1"/>
      <c r="L1" s="1"/>
      <c r="M1" s="1"/>
      <c r="N1" s="1"/>
    </row>
    <row r="2" spans="1:14" ht="15" customHeight="1">
      <c r="A2" s="148" t="s">
        <v>588</v>
      </c>
      <c r="B2" s="149"/>
      <c r="C2" s="149"/>
      <c r="D2" s="149"/>
      <c r="E2" s="149"/>
      <c r="F2" s="149"/>
      <c r="G2" s="149"/>
      <c r="H2" s="163"/>
      <c r="I2" s="1"/>
      <c r="J2" s="1"/>
      <c r="K2" s="1"/>
      <c r="L2" s="1"/>
      <c r="M2" s="1"/>
      <c r="N2" s="1"/>
    </row>
    <row r="3" spans="1:14" ht="15" customHeight="1">
      <c r="A3" s="8"/>
      <c r="B3" s="47"/>
      <c r="C3" s="47"/>
      <c r="D3" s="47"/>
      <c r="E3" s="47"/>
      <c r="F3" s="47"/>
      <c r="G3" s="30"/>
      <c r="H3" s="1"/>
      <c r="I3" s="1"/>
      <c r="J3" s="1"/>
      <c r="K3" s="1"/>
      <c r="L3" s="1"/>
      <c r="M3" s="1"/>
      <c r="N3" s="1"/>
    </row>
    <row r="4" spans="1:14" ht="15" customHeight="1">
      <c r="A4" s="23" t="s">
        <v>182</v>
      </c>
      <c r="B4" s="31" t="s">
        <v>589</v>
      </c>
      <c r="C4" s="31" t="s">
        <v>590</v>
      </c>
      <c r="D4" s="31" t="s">
        <v>591</v>
      </c>
      <c r="E4" s="31" t="s">
        <v>592</v>
      </c>
      <c r="F4" s="31" t="s">
        <v>593</v>
      </c>
      <c r="G4" s="31"/>
      <c r="H4" s="2"/>
      <c r="I4" s="1"/>
      <c r="J4" s="1"/>
      <c r="K4" s="1"/>
      <c r="L4" s="1"/>
      <c r="M4" s="1"/>
      <c r="N4" s="1"/>
    </row>
    <row r="5" spans="1:14" ht="15" customHeight="1">
      <c r="A5" s="8" t="s">
        <v>594</v>
      </c>
      <c r="B5" s="50">
        <f>'Pesquisa 764'!K5</f>
        <v>754866.66669999994</v>
      </c>
      <c r="C5" s="50">
        <f>'Informações Gerais'!B10*(1-'Informações Gerais'!B15)/'Informações Gerais'!B14</f>
        <v>7.4999999999999997E-2</v>
      </c>
      <c r="D5" s="45">
        <f t="shared" ref="D5:D10" si="0">B5*C5</f>
        <v>56615.000002499997</v>
      </c>
      <c r="E5" s="45">
        <f t="shared" ref="E5:E11" si="1">D5*12</f>
        <v>679380.00003</v>
      </c>
      <c r="F5" s="47" t="s">
        <v>32</v>
      </c>
      <c r="G5" s="30"/>
      <c r="H5" s="4"/>
      <c r="I5" s="1"/>
      <c r="J5" s="1"/>
      <c r="K5" s="1"/>
      <c r="L5" s="1"/>
      <c r="M5" s="1"/>
      <c r="N5" s="1"/>
    </row>
    <row r="6" spans="1:14" ht="15" customHeight="1">
      <c r="A6" s="8" t="s">
        <v>595</v>
      </c>
      <c r="B6" s="50">
        <f>'Pesquisa 764'!K5</f>
        <v>754866.66669999994</v>
      </c>
      <c r="C6" s="50">
        <f>'Informações Gerais'!B10*(1+'Informações Gerais'!B15)/2*'Informações Gerais'!B37/12</f>
        <v>5.3999999999999992E-2</v>
      </c>
      <c r="D6" s="45">
        <f t="shared" si="0"/>
        <v>40762.800001799995</v>
      </c>
      <c r="E6" s="45">
        <f t="shared" si="1"/>
        <v>489153.60002159991</v>
      </c>
      <c r="F6" s="47" t="s">
        <v>32</v>
      </c>
      <c r="G6" s="30"/>
      <c r="H6" s="4"/>
      <c r="I6" s="1"/>
      <c r="J6" s="1"/>
      <c r="K6" s="1"/>
      <c r="L6" s="1"/>
      <c r="M6" s="1"/>
      <c r="N6" s="1"/>
    </row>
    <row r="7" spans="1:14" ht="15" customHeight="1">
      <c r="A7" s="8" t="s">
        <v>596</v>
      </c>
      <c r="B7" s="50">
        <f>'Pesquisa 764'!K6</f>
        <v>11404.38</v>
      </c>
      <c r="C7" s="50">
        <f>'Informações Gerais'!B10/12</f>
        <v>0.75</v>
      </c>
      <c r="D7" s="45">
        <f t="shared" si="0"/>
        <v>8553.2849999999999</v>
      </c>
      <c r="E7" s="45">
        <f t="shared" si="1"/>
        <v>102639.42</v>
      </c>
      <c r="F7" s="47" t="s">
        <v>32</v>
      </c>
      <c r="G7" s="30"/>
      <c r="H7" s="4"/>
      <c r="I7" s="1"/>
      <c r="J7" s="1"/>
      <c r="K7" s="1"/>
      <c r="L7" s="1"/>
      <c r="M7" s="1"/>
      <c r="N7" s="1"/>
    </row>
    <row r="8" spans="1:14" ht="15" customHeight="1">
      <c r="A8" s="8" t="s">
        <v>597</v>
      </c>
      <c r="B8" s="50">
        <v>0</v>
      </c>
      <c r="C8" s="50">
        <f>'Informações Gerais'!B10/12</f>
        <v>0.75</v>
      </c>
      <c r="D8" s="45">
        <f t="shared" si="0"/>
        <v>0</v>
      </c>
      <c r="E8" s="45">
        <f t="shared" si="1"/>
        <v>0</v>
      </c>
      <c r="F8" s="47" t="s">
        <v>32</v>
      </c>
      <c r="G8" s="30"/>
      <c r="H8" s="4"/>
      <c r="I8" s="1"/>
      <c r="J8" s="1"/>
      <c r="K8" s="1"/>
      <c r="L8" s="1"/>
      <c r="M8" s="1"/>
      <c r="N8" s="1"/>
    </row>
    <row r="9" spans="1:14" ht="15" customHeight="1">
      <c r="A9" s="8" t="s">
        <v>272</v>
      </c>
      <c r="B9" s="50">
        <v>174.08</v>
      </c>
      <c r="C9" s="50">
        <f>'Informações Gerais'!B10/12</f>
        <v>0.75</v>
      </c>
      <c r="D9" s="45">
        <f t="shared" si="0"/>
        <v>130.56</v>
      </c>
      <c r="E9" s="45">
        <f t="shared" si="1"/>
        <v>1566.72</v>
      </c>
      <c r="F9" s="47" t="s">
        <v>32</v>
      </c>
      <c r="G9" s="30"/>
      <c r="H9" s="4"/>
      <c r="I9" s="1"/>
      <c r="J9" s="1"/>
      <c r="K9" s="1"/>
      <c r="L9" s="1"/>
      <c r="M9" s="1"/>
      <c r="N9" s="1"/>
    </row>
    <row r="10" spans="1:14" ht="15" customHeight="1">
      <c r="A10" s="8" t="s">
        <v>275</v>
      </c>
      <c r="B10" s="50">
        <v>211.31</v>
      </c>
      <c r="C10" s="50">
        <f>'Informações Gerais'!B10*2/12</f>
        <v>1.5</v>
      </c>
      <c r="D10" s="45">
        <f t="shared" si="0"/>
        <v>316.96500000000003</v>
      </c>
      <c r="E10" s="45">
        <f t="shared" si="1"/>
        <v>3803.5800000000004</v>
      </c>
      <c r="F10" s="47" t="s">
        <v>32</v>
      </c>
      <c r="G10" s="30"/>
      <c r="H10" s="4"/>
      <c r="I10" s="1"/>
      <c r="J10" s="1"/>
      <c r="K10" s="1"/>
      <c r="L10" s="1"/>
      <c r="M10" s="1"/>
      <c r="N10" s="1"/>
    </row>
    <row r="11" spans="1:14" ht="15" customHeight="1">
      <c r="A11" s="8" t="s">
        <v>400</v>
      </c>
      <c r="B11" s="50">
        <f>'Pesquisa 764'!K7</f>
        <v>8500</v>
      </c>
      <c r="C11" s="50">
        <v>1</v>
      </c>
      <c r="D11" s="45">
        <f>B11</f>
        <v>8500</v>
      </c>
      <c r="E11" s="45">
        <f t="shared" si="1"/>
        <v>102000</v>
      </c>
      <c r="F11" s="47" t="s">
        <v>32</v>
      </c>
      <c r="G11" s="30"/>
      <c r="H11" s="4"/>
      <c r="I11" s="1"/>
      <c r="J11" s="1"/>
      <c r="K11" s="1"/>
      <c r="L11" s="1"/>
      <c r="M11" s="1"/>
      <c r="N11" s="1"/>
    </row>
    <row r="12" spans="1:14" ht="15" customHeight="1">
      <c r="A12" s="26" t="s">
        <v>598</v>
      </c>
      <c r="B12" s="49"/>
      <c r="C12" s="49"/>
      <c r="D12" s="49">
        <f>SUM(D5:D11)</f>
        <v>114878.61000429999</v>
      </c>
      <c r="E12" s="49">
        <f>SUM(E5:E11)</f>
        <v>1378543.3200516</v>
      </c>
      <c r="F12" s="47"/>
      <c r="G12" s="30"/>
      <c r="H12" s="4"/>
      <c r="I12" s="1"/>
      <c r="J12" s="1"/>
      <c r="K12" s="1"/>
      <c r="L12" s="1"/>
      <c r="M12" s="1"/>
      <c r="N12" s="1"/>
    </row>
    <row r="13" spans="1:14" ht="15" customHeight="1">
      <c r="A13" s="8"/>
      <c r="B13" s="47"/>
      <c r="C13" s="47"/>
      <c r="D13" s="47"/>
      <c r="E13" s="47"/>
      <c r="F13" s="47"/>
      <c r="G13" s="30"/>
      <c r="H13" s="1"/>
      <c r="I13" s="1"/>
      <c r="J13" s="1"/>
      <c r="K13" s="1"/>
      <c r="L13" s="1"/>
      <c r="M13" s="1"/>
      <c r="N13" s="1"/>
    </row>
    <row r="14" spans="1:14" ht="15" customHeight="1">
      <c r="A14" s="8"/>
      <c r="B14" s="47"/>
      <c r="C14" s="47"/>
      <c r="D14" s="47"/>
      <c r="E14" s="47"/>
      <c r="F14" s="47"/>
      <c r="G14" s="30"/>
      <c r="H14" s="1"/>
      <c r="I14" s="1"/>
      <c r="J14" s="1"/>
      <c r="K14" s="1"/>
      <c r="L14" s="1"/>
      <c r="M14" s="1"/>
      <c r="N14" s="1"/>
    </row>
    <row r="15" spans="1:14" ht="15" customHeight="1">
      <c r="A15" s="8"/>
      <c r="B15" s="47"/>
      <c r="C15" s="47"/>
      <c r="D15" s="47"/>
      <c r="E15" s="47"/>
      <c r="F15" s="47"/>
      <c r="G15" s="30"/>
      <c r="H15" s="1"/>
      <c r="I15" s="1"/>
      <c r="J15" s="1"/>
      <c r="K15" s="1"/>
      <c r="L15" s="1"/>
      <c r="M15" s="1"/>
      <c r="N15" s="1"/>
    </row>
    <row r="16" spans="1:14" ht="15" customHeight="1">
      <c r="A16" s="8"/>
      <c r="B16" s="47"/>
      <c r="C16" s="47"/>
      <c r="D16" s="47"/>
      <c r="E16" s="47"/>
      <c r="F16" s="47"/>
      <c r="G16" s="30"/>
      <c r="H16" s="1"/>
      <c r="I16" s="1"/>
      <c r="J16" s="1"/>
      <c r="K16" s="1"/>
      <c r="L16" s="1"/>
      <c r="M16" s="1"/>
      <c r="N16" s="1"/>
    </row>
    <row r="17" spans="1:14" ht="15" customHeight="1">
      <c r="A17" s="8"/>
      <c r="B17" s="47"/>
      <c r="C17" s="47"/>
      <c r="D17" s="47"/>
      <c r="E17" s="47"/>
      <c r="F17" s="47"/>
      <c r="G17" s="30"/>
      <c r="H17" s="1"/>
      <c r="I17" s="1"/>
      <c r="J17" s="1"/>
      <c r="K17" s="1"/>
      <c r="L17" s="1"/>
      <c r="M17" s="1"/>
      <c r="N17" s="1"/>
    </row>
    <row r="18" spans="1:14" ht="15" customHeight="1">
      <c r="A18" s="8"/>
      <c r="B18" s="47"/>
      <c r="C18" s="47"/>
      <c r="D18" s="47"/>
      <c r="E18" s="47"/>
      <c r="F18" s="47"/>
      <c r="G18" s="30"/>
      <c r="H18" s="1"/>
      <c r="I18" s="1"/>
      <c r="J18" s="1"/>
      <c r="K18" s="1"/>
      <c r="L18" s="1"/>
      <c r="M18" s="1"/>
      <c r="N18" s="1"/>
    </row>
    <row r="19" spans="1:14" ht="15" customHeight="1">
      <c r="A19" s="8"/>
      <c r="B19" s="47"/>
      <c r="C19" s="47"/>
      <c r="D19" s="47"/>
      <c r="E19" s="47"/>
      <c r="F19" s="47"/>
      <c r="G19" s="30"/>
      <c r="H19" s="1"/>
      <c r="I19" s="1"/>
      <c r="J19" s="1"/>
      <c r="K19" s="1"/>
      <c r="L19" s="1"/>
      <c r="M19" s="1"/>
      <c r="N19" s="1"/>
    </row>
    <row r="20" spans="1:14" ht="15" customHeight="1">
      <c r="A20" s="8"/>
      <c r="B20" s="47"/>
      <c r="C20" s="47"/>
      <c r="D20" s="47"/>
      <c r="E20" s="47"/>
      <c r="F20" s="47"/>
      <c r="G20" s="30"/>
      <c r="H20" s="1"/>
      <c r="I20" s="1"/>
      <c r="J20" s="1"/>
      <c r="K20" s="1"/>
      <c r="L20" s="1"/>
      <c r="M20" s="1"/>
      <c r="N20" s="1"/>
    </row>
    <row r="21" spans="1:14" ht="15" customHeight="1">
      <c r="A21" s="1"/>
      <c r="B21" s="81"/>
      <c r="C21" s="81"/>
      <c r="D21" s="81"/>
      <c r="E21" s="81"/>
      <c r="F21" s="81"/>
      <c r="G21" s="29"/>
      <c r="H21" s="1"/>
      <c r="I21" s="1"/>
      <c r="J21" s="1"/>
      <c r="K21" s="1"/>
      <c r="L21" s="1"/>
      <c r="M21" s="1"/>
      <c r="N21" s="1"/>
    </row>
    <row r="22" spans="1:14" ht="15" customHeight="1">
      <c r="A22" s="1"/>
      <c r="B22" s="81"/>
      <c r="C22" s="81"/>
      <c r="D22" s="81"/>
      <c r="E22" s="81"/>
      <c r="F22" s="81"/>
      <c r="G22" s="29"/>
      <c r="H22" s="1"/>
      <c r="I22" s="1"/>
      <c r="J22" s="1"/>
      <c r="K22" s="1"/>
      <c r="L22" s="1"/>
      <c r="M22" s="1"/>
      <c r="N22" s="1"/>
    </row>
    <row r="23" spans="1:14" ht="15" customHeight="1">
      <c r="A23" s="1"/>
      <c r="B23" s="81"/>
      <c r="C23" s="81"/>
      <c r="D23" s="81"/>
      <c r="E23" s="81"/>
      <c r="F23" s="81"/>
      <c r="G23" s="29"/>
      <c r="H23" s="1"/>
      <c r="I23" s="1"/>
      <c r="J23" s="1"/>
      <c r="K23" s="1"/>
      <c r="L23" s="1"/>
      <c r="M23" s="1"/>
      <c r="N23" s="1"/>
    </row>
    <row r="24" spans="1:14" ht="15" customHeight="1">
      <c r="A24" s="1"/>
      <c r="B24" s="81"/>
      <c r="C24" s="81"/>
      <c r="D24" s="81"/>
      <c r="E24" s="81"/>
      <c r="F24" s="81"/>
      <c r="G24" s="29"/>
      <c r="H24" s="1"/>
      <c r="I24" s="1"/>
      <c r="J24" s="1"/>
      <c r="K24" s="1"/>
      <c r="L24" s="1"/>
      <c r="M24" s="1"/>
      <c r="N24" s="1"/>
    </row>
    <row r="25" spans="1:14" ht="15" customHeight="1">
      <c r="A25" s="1"/>
      <c r="B25" s="81"/>
      <c r="C25" s="81"/>
      <c r="D25" s="81"/>
      <c r="E25" s="81"/>
      <c r="F25" s="81"/>
      <c r="G25" s="29"/>
      <c r="H25" s="1"/>
      <c r="I25" s="1"/>
      <c r="J25" s="1"/>
      <c r="K25" s="1"/>
      <c r="L25" s="1"/>
      <c r="M25" s="1"/>
      <c r="N25" s="1"/>
    </row>
    <row r="26" spans="1:14" ht="15" customHeight="1">
      <c r="A26" s="1"/>
      <c r="B26" s="81"/>
      <c r="C26" s="81"/>
      <c r="D26" s="81"/>
      <c r="E26" s="81"/>
      <c r="F26" s="81"/>
      <c r="G26" s="29"/>
      <c r="H26" s="1"/>
      <c r="I26" s="1"/>
      <c r="J26" s="1"/>
      <c r="K26" s="1"/>
      <c r="L26" s="1"/>
      <c r="M26" s="1"/>
      <c r="N26" s="1"/>
    </row>
    <row r="27" spans="1:14" ht="15" customHeight="1">
      <c r="A27" s="1"/>
      <c r="B27" s="81"/>
      <c r="C27" s="81"/>
      <c r="D27" s="81"/>
      <c r="E27" s="81"/>
      <c r="F27" s="81"/>
      <c r="G27" s="29"/>
      <c r="H27" s="1"/>
      <c r="I27" s="1"/>
      <c r="J27" s="1"/>
      <c r="K27" s="1"/>
      <c r="L27" s="1"/>
      <c r="M27" s="1"/>
      <c r="N27" s="1"/>
    </row>
    <row r="28" spans="1:14" ht="15" customHeight="1">
      <c r="A28" s="1"/>
      <c r="B28" s="81"/>
      <c r="C28" s="81"/>
      <c r="D28" s="81"/>
      <c r="E28" s="81"/>
      <c r="F28" s="81"/>
      <c r="G28" s="29"/>
      <c r="H28" s="1"/>
      <c r="I28" s="1"/>
      <c r="J28" s="1"/>
      <c r="K28" s="1"/>
      <c r="L28" s="1"/>
      <c r="M28" s="1"/>
      <c r="N28" s="1"/>
    </row>
    <row r="29" spans="1:14" ht="15" customHeight="1">
      <c r="A29" s="1"/>
      <c r="B29" s="81"/>
      <c r="C29" s="81"/>
      <c r="D29" s="81"/>
      <c r="E29" s="81"/>
      <c r="F29" s="81"/>
      <c r="G29" s="29"/>
      <c r="H29" s="1"/>
      <c r="I29" s="1"/>
      <c r="J29" s="1"/>
      <c r="K29" s="1"/>
      <c r="L29" s="1"/>
      <c r="M29" s="1"/>
      <c r="N29" s="1"/>
    </row>
    <row r="30" spans="1:14" ht="15" customHeight="1">
      <c r="A30" s="1"/>
      <c r="B30" s="81"/>
      <c r="C30" s="81"/>
      <c r="D30" s="81"/>
      <c r="E30" s="81"/>
      <c r="F30" s="81"/>
      <c r="G30" s="29"/>
      <c r="H30" s="1"/>
      <c r="I30" s="1"/>
      <c r="J30" s="1"/>
      <c r="K30" s="1"/>
      <c r="L30" s="1"/>
      <c r="M30" s="1"/>
      <c r="N30" s="1"/>
    </row>
    <row r="31" spans="1:14" ht="15" customHeight="1">
      <c r="A31" s="1"/>
      <c r="B31" s="81"/>
      <c r="C31" s="81"/>
      <c r="D31" s="81"/>
      <c r="E31" s="81"/>
      <c r="F31" s="81"/>
      <c r="G31" s="29"/>
      <c r="H31" s="1"/>
      <c r="I31" s="1"/>
      <c r="J31" s="1"/>
      <c r="K31" s="1"/>
      <c r="L31" s="1"/>
      <c r="M31" s="1"/>
      <c r="N31" s="1"/>
    </row>
    <row r="32" spans="1:14" ht="15" customHeight="1">
      <c r="A32" s="1"/>
      <c r="B32" s="81"/>
      <c r="C32" s="81"/>
      <c r="D32" s="81"/>
      <c r="E32" s="81"/>
      <c r="F32" s="81"/>
      <c r="G32" s="29"/>
      <c r="H32" s="1"/>
      <c r="I32" s="1"/>
      <c r="J32" s="1"/>
      <c r="K32" s="1"/>
      <c r="L32" s="1"/>
      <c r="M32" s="1"/>
      <c r="N32" s="1"/>
    </row>
    <row r="33" spans="1:14" ht="15" customHeight="1">
      <c r="A33" s="1"/>
      <c r="B33" s="81"/>
      <c r="C33" s="81"/>
      <c r="D33" s="81"/>
      <c r="E33" s="81"/>
      <c r="F33" s="81"/>
      <c r="G33" s="29"/>
      <c r="H33" s="1"/>
      <c r="I33" s="1"/>
      <c r="J33" s="1"/>
      <c r="K33" s="1"/>
      <c r="L33" s="1"/>
      <c r="M33" s="1"/>
      <c r="N33" s="1"/>
    </row>
    <row r="34" spans="1:14" ht="15" customHeight="1">
      <c r="A34" s="1"/>
      <c r="B34" s="81"/>
      <c r="C34" s="81"/>
      <c r="D34" s="81"/>
      <c r="E34" s="81"/>
      <c r="F34" s="81"/>
      <c r="G34" s="29"/>
      <c r="H34" s="1"/>
      <c r="I34" s="1"/>
      <c r="J34" s="1"/>
      <c r="K34" s="1"/>
      <c r="L34" s="1"/>
      <c r="M34" s="1"/>
      <c r="N34" s="1"/>
    </row>
    <row r="35" spans="1:14" ht="15" customHeight="1">
      <c r="A35" s="1"/>
      <c r="B35" s="81"/>
      <c r="C35" s="81"/>
      <c r="D35" s="81"/>
      <c r="E35" s="81"/>
      <c r="F35" s="81"/>
      <c r="G35" s="29"/>
      <c r="H35" s="1"/>
      <c r="I35" s="1"/>
      <c r="J35" s="1"/>
      <c r="K35" s="1"/>
      <c r="L35" s="1"/>
      <c r="M35" s="1"/>
      <c r="N35" s="1"/>
    </row>
    <row r="36" spans="1:14" ht="15" customHeight="1">
      <c r="A36" s="1"/>
      <c r="B36" s="81"/>
      <c r="C36" s="81"/>
      <c r="D36" s="81"/>
      <c r="E36" s="81"/>
      <c r="F36" s="81"/>
      <c r="G36" s="29"/>
      <c r="H36" s="1"/>
      <c r="I36" s="1"/>
      <c r="J36" s="1"/>
      <c r="K36" s="1"/>
      <c r="L36" s="1"/>
      <c r="M36" s="1"/>
      <c r="N36" s="1"/>
    </row>
    <row r="37" spans="1:14" ht="15" customHeight="1">
      <c r="A37" s="1"/>
      <c r="B37" s="81"/>
      <c r="C37" s="81"/>
      <c r="D37" s="81"/>
      <c r="E37" s="81"/>
      <c r="F37" s="81"/>
      <c r="G37" s="29"/>
      <c r="H37" s="1"/>
      <c r="I37" s="1"/>
      <c r="J37" s="1"/>
      <c r="K37" s="1"/>
      <c r="L37" s="1"/>
      <c r="M37" s="1"/>
      <c r="N37" s="1"/>
    </row>
    <row r="38" spans="1:14" ht="15" customHeight="1">
      <c r="A38" s="1"/>
      <c r="B38" s="81"/>
      <c r="C38" s="81"/>
      <c r="D38" s="81"/>
      <c r="E38" s="81"/>
      <c r="F38" s="81"/>
      <c r="G38" s="29"/>
      <c r="H38" s="1"/>
      <c r="I38" s="1"/>
      <c r="J38" s="1"/>
      <c r="K38" s="1"/>
      <c r="L38" s="1"/>
      <c r="M38" s="1"/>
      <c r="N38" s="1"/>
    </row>
    <row r="39" spans="1:14" ht="15" customHeight="1">
      <c r="A39" s="1"/>
      <c r="B39" s="81"/>
      <c r="C39" s="81"/>
      <c r="D39" s="81"/>
      <c r="E39" s="81"/>
      <c r="F39" s="81"/>
      <c r="G39" s="29"/>
      <c r="H39" s="1"/>
      <c r="I39" s="1"/>
      <c r="J39" s="1"/>
      <c r="K39" s="1"/>
      <c r="L39" s="1"/>
      <c r="M39" s="1"/>
      <c r="N39" s="1"/>
    </row>
    <row r="40" spans="1:14" ht="15" customHeight="1">
      <c r="A40" s="1"/>
      <c r="B40" s="81"/>
      <c r="C40" s="81"/>
      <c r="D40" s="81"/>
      <c r="E40" s="81"/>
      <c r="F40" s="81"/>
      <c r="G40" s="29"/>
      <c r="H40" s="1"/>
      <c r="I40" s="1"/>
      <c r="J40" s="1"/>
      <c r="K40" s="1"/>
      <c r="L40" s="1"/>
      <c r="M40" s="1"/>
      <c r="N40" s="1"/>
    </row>
    <row r="41" spans="1:14" ht="15" customHeight="1">
      <c r="A41" s="1"/>
      <c r="B41" s="81"/>
      <c r="C41" s="81"/>
      <c r="D41" s="81"/>
      <c r="E41" s="81"/>
      <c r="F41" s="81"/>
      <c r="G41" s="29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81"/>
      <c r="C42" s="81"/>
      <c r="D42" s="81"/>
      <c r="E42" s="81"/>
      <c r="F42" s="81"/>
      <c r="G42" s="29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81"/>
      <c r="C43" s="81"/>
      <c r="D43" s="81"/>
      <c r="E43" s="81"/>
      <c r="F43" s="81"/>
      <c r="G43" s="29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81"/>
      <c r="C44" s="81"/>
      <c r="D44" s="81"/>
      <c r="E44" s="81"/>
      <c r="F44" s="81"/>
      <c r="G44" s="29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81"/>
      <c r="C45" s="81"/>
      <c r="D45" s="81"/>
      <c r="E45" s="81"/>
      <c r="F45" s="81"/>
      <c r="G45" s="29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81"/>
      <c r="C46" s="81"/>
      <c r="D46" s="81"/>
      <c r="E46" s="81"/>
      <c r="F46" s="81"/>
      <c r="G46" s="29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81"/>
      <c r="C47" s="81"/>
      <c r="D47" s="81"/>
      <c r="E47" s="81"/>
      <c r="F47" s="81"/>
      <c r="G47" s="29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81"/>
      <c r="C48" s="81"/>
      <c r="D48" s="81"/>
      <c r="E48" s="81"/>
      <c r="F48" s="81"/>
      <c r="G48" s="29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81"/>
      <c r="C49" s="81"/>
      <c r="D49" s="81"/>
      <c r="E49" s="81"/>
      <c r="F49" s="81"/>
      <c r="G49" s="29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81"/>
      <c r="C50" s="81"/>
      <c r="D50" s="81"/>
      <c r="E50" s="81"/>
      <c r="F50" s="81"/>
      <c r="G50" s="29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81"/>
      <c r="C51" s="81"/>
      <c r="D51" s="81"/>
      <c r="E51" s="81"/>
      <c r="F51" s="81"/>
      <c r="G51" s="29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81"/>
      <c r="C52" s="81"/>
      <c r="D52" s="81"/>
      <c r="E52" s="81"/>
      <c r="F52" s="81"/>
      <c r="G52" s="29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81"/>
      <c r="C53" s="81"/>
      <c r="D53" s="81"/>
      <c r="E53" s="81"/>
      <c r="F53" s="81"/>
      <c r="G53" s="29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81"/>
      <c r="C54" s="81"/>
      <c r="D54" s="81"/>
      <c r="E54" s="81"/>
      <c r="F54" s="81"/>
      <c r="G54" s="29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81"/>
      <c r="C55" s="81"/>
      <c r="D55" s="81"/>
      <c r="E55" s="81"/>
      <c r="F55" s="81"/>
      <c r="G55" s="29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81"/>
      <c r="C56" s="81"/>
      <c r="D56" s="81"/>
      <c r="E56" s="81"/>
      <c r="F56" s="81"/>
      <c r="G56" s="29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81"/>
      <c r="C57" s="81"/>
      <c r="D57" s="81"/>
      <c r="E57" s="81"/>
      <c r="F57" s="81"/>
      <c r="G57" s="29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81"/>
      <c r="C58" s="81"/>
      <c r="D58" s="81"/>
      <c r="E58" s="81"/>
      <c r="F58" s="81"/>
      <c r="G58" s="29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81"/>
      <c r="C59" s="81"/>
      <c r="D59" s="81"/>
      <c r="E59" s="81"/>
      <c r="F59" s="81"/>
      <c r="G59" s="29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81"/>
      <c r="C60" s="81"/>
      <c r="D60" s="81"/>
      <c r="E60" s="81"/>
      <c r="F60" s="81"/>
      <c r="G60" s="29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81"/>
      <c r="C61" s="81"/>
      <c r="D61" s="81"/>
      <c r="E61" s="81"/>
      <c r="F61" s="81"/>
      <c r="G61" s="29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81"/>
      <c r="C62" s="81"/>
      <c r="D62" s="81"/>
      <c r="E62" s="81"/>
      <c r="F62" s="81"/>
      <c r="G62" s="29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81"/>
      <c r="C63" s="81"/>
      <c r="D63" s="81"/>
      <c r="E63" s="81"/>
      <c r="F63" s="81"/>
      <c r="G63" s="29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81"/>
      <c r="C64" s="81"/>
      <c r="D64" s="81"/>
      <c r="E64" s="81"/>
      <c r="F64" s="81"/>
      <c r="G64" s="29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81"/>
      <c r="C65" s="81"/>
      <c r="D65" s="81"/>
      <c r="E65" s="81"/>
      <c r="F65" s="81"/>
      <c r="G65" s="29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81"/>
      <c r="C66" s="81"/>
      <c r="D66" s="81"/>
      <c r="E66" s="81"/>
      <c r="F66" s="81"/>
      <c r="G66" s="29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81"/>
      <c r="C67" s="81"/>
      <c r="D67" s="81"/>
      <c r="E67" s="81"/>
      <c r="F67" s="81"/>
      <c r="G67" s="29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81"/>
      <c r="C68" s="81"/>
      <c r="D68" s="81"/>
      <c r="E68" s="81"/>
      <c r="F68" s="81"/>
      <c r="G68" s="29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81"/>
      <c r="C69" s="81"/>
      <c r="D69" s="81"/>
      <c r="E69" s="81"/>
      <c r="F69" s="81"/>
      <c r="G69" s="29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81"/>
      <c r="C70" s="81"/>
      <c r="D70" s="81"/>
      <c r="E70" s="81"/>
      <c r="F70" s="81"/>
      <c r="G70" s="29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81"/>
      <c r="C71" s="81"/>
      <c r="D71" s="81"/>
      <c r="E71" s="81"/>
      <c r="F71" s="81"/>
      <c r="G71" s="29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81"/>
      <c r="C72" s="81"/>
      <c r="D72" s="81"/>
      <c r="E72" s="81"/>
      <c r="F72" s="81"/>
      <c r="G72" s="29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81"/>
      <c r="C73" s="81"/>
      <c r="D73" s="81"/>
      <c r="E73" s="81"/>
      <c r="F73" s="81"/>
      <c r="G73" s="29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81"/>
      <c r="C74" s="81"/>
      <c r="D74" s="81"/>
      <c r="E74" s="81"/>
      <c r="F74" s="81"/>
      <c r="G74" s="29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81"/>
      <c r="C75" s="81"/>
      <c r="D75" s="81"/>
      <c r="E75" s="81"/>
      <c r="F75" s="81"/>
      <c r="G75" s="29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81"/>
      <c r="C76" s="81"/>
      <c r="D76" s="81"/>
      <c r="E76" s="81"/>
      <c r="F76" s="81"/>
      <c r="G76" s="29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81"/>
      <c r="C77" s="81"/>
      <c r="D77" s="81"/>
      <c r="E77" s="81"/>
      <c r="F77" s="81"/>
      <c r="G77" s="29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81"/>
      <c r="C78" s="81"/>
      <c r="D78" s="81"/>
      <c r="E78" s="81"/>
      <c r="F78" s="81"/>
      <c r="G78" s="29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81"/>
      <c r="C79" s="81"/>
      <c r="D79" s="81"/>
      <c r="E79" s="81"/>
      <c r="F79" s="81"/>
      <c r="G79" s="29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81"/>
      <c r="C80" s="81"/>
      <c r="D80" s="81"/>
      <c r="E80" s="81"/>
      <c r="F80" s="81"/>
      <c r="G80" s="29"/>
      <c r="H80" s="1"/>
      <c r="I80" s="1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74"/>
      <c r="F81" s="74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74"/>
      <c r="F82" s="74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74"/>
      <c r="F83" s="74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74"/>
      <c r="F84" s="74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74"/>
      <c r="F85" s="74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74"/>
      <c r="F86" s="74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74"/>
      <c r="F87" s="74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74"/>
      <c r="F88" s="74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74"/>
      <c r="F89" s="74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74"/>
      <c r="F90" s="74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74"/>
      <c r="F91" s="74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74"/>
      <c r="F92" s="74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74"/>
      <c r="F93" s="74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74"/>
      <c r="F94" s="74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74"/>
      <c r="F95" s="74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74"/>
      <c r="F96" s="74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74"/>
      <c r="F97" s="74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74"/>
      <c r="F98" s="74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74"/>
      <c r="F99" s="74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74"/>
      <c r="F100" s="74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74"/>
      <c r="F101" s="74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74"/>
      <c r="F102" s="74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74"/>
      <c r="F103" s="74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74"/>
      <c r="F104" s="74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74"/>
      <c r="F105" s="74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74"/>
      <c r="F106" s="74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74"/>
      <c r="F107" s="74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74"/>
      <c r="F108" s="74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74"/>
      <c r="F109" s="74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74"/>
      <c r="F110" s="74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74"/>
      <c r="F111" s="74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74"/>
      <c r="F112" s="74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74"/>
      <c r="F113" s="74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74"/>
      <c r="F114" s="74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74"/>
      <c r="F115" s="74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74"/>
      <c r="F116" s="74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74"/>
      <c r="F117" s="74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74"/>
      <c r="F118" s="74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74"/>
      <c r="F119" s="74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74"/>
      <c r="F120" s="74"/>
      <c r="G120" s="1"/>
      <c r="H120" s="1"/>
      <c r="I120" s="1"/>
      <c r="J120" s="1"/>
      <c r="K120" s="1"/>
      <c r="L120" s="1"/>
      <c r="M120" s="1"/>
      <c r="N120" s="1"/>
    </row>
  </sheetData>
  <mergeCells count="2">
    <mergeCell ref="A1:H1"/>
    <mergeCell ref="A2:H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120"/>
  <sheetViews>
    <sheetView workbookViewId="0">
      <selection sqref="A1:H1"/>
    </sheetView>
  </sheetViews>
  <sheetFormatPr defaultRowHeight="14.25"/>
  <cols>
    <col min="1" max="1" width="26" customWidth="1"/>
    <col min="2" max="2" width="16" style="75" customWidth="1"/>
    <col min="3" max="6" width="18" style="75" customWidth="1"/>
    <col min="7" max="7" width="14" style="75" customWidth="1"/>
    <col min="8" max="8" width="26" style="75" customWidth="1"/>
  </cols>
  <sheetData>
    <row r="1" spans="1:14" ht="15" customHeight="1">
      <c r="A1" s="145" t="s">
        <v>599</v>
      </c>
      <c r="B1" s="146"/>
      <c r="C1" s="146"/>
      <c r="D1" s="146"/>
      <c r="E1" s="146"/>
      <c r="F1" s="146"/>
      <c r="G1" s="146"/>
      <c r="H1" s="162" t="s">
        <v>599</v>
      </c>
      <c r="I1" s="1"/>
      <c r="J1" s="1"/>
      <c r="K1" s="1"/>
      <c r="L1" s="1"/>
      <c r="M1" s="1"/>
      <c r="N1" s="1"/>
    </row>
    <row r="2" spans="1:14" ht="15" customHeight="1">
      <c r="A2" s="148" t="s">
        <v>600</v>
      </c>
      <c r="B2" s="149"/>
      <c r="C2" s="149"/>
      <c r="D2" s="149"/>
      <c r="E2" s="149"/>
      <c r="F2" s="149"/>
      <c r="G2" s="149"/>
      <c r="H2" s="163" t="s">
        <v>601</v>
      </c>
      <c r="I2" s="1"/>
      <c r="J2" s="1"/>
      <c r="K2" s="1"/>
      <c r="L2" s="1"/>
      <c r="M2" s="1"/>
      <c r="N2" s="1"/>
    </row>
    <row r="3" spans="1:14" ht="15" customHeight="1">
      <c r="A3" s="8"/>
      <c r="B3" s="47"/>
      <c r="C3" s="47"/>
      <c r="D3" s="47"/>
      <c r="E3" s="47"/>
      <c r="F3" s="47"/>
      <c r="G3" s="47"/>
      <c r="H3" s="74"/>
      <c r="I3" s="1"/>
      <c r="J3" s="1"/>
      <c r="K3" s="1"/>
      <c r="L3" s="1"/>
      <c r="M3" s="1"/>
      <c r="N3" s="1"/>
    </row>
    <row r="4" spans="1:14" ht="15" customHeight="1">
      <c r="A4" s="23" t="s">
        <v>182</v>
      </c>
      <c r="B4" s="31" t="s">
        <v>493</v>
      </c>
      <c r="C4" s="31" t="s">
        <v>602</v>
      </c>
      <c r="D4" s="31" t="s">
        <v>603</v>
      </c>
      <c r="E4" s="31" t="s">
        <v>592</v>
      </c>
      <c r="F4" s="31" t="s">
        <v>591</v>
      </c>
      <c r="G4" s="31" t="s">
        <v>51</v>
      </c>
      <c r="H4" s="2" t="s">
        <v>391</v>
      </c>
      <c r="I4" s="1"/>
      <c r="J4" s="1"/>
      <c r="K4" s="1"/>
      <c r="L4" s="1"/>
      <c r="M4" s="1"/>
      <c r="N4" s="1"/>
    </row>
    <row r="5" spans="1:14" ht="15" customHeight="1">
      <c r="A5" s="8" t="s">
        <v>417</v>
      </c>
      <c r="B5" s="50">
        <f>'Pesquisa 764'!K15</f>
        <v>6.9766000000000004</v>
      </c>
      <c r="C5" s="50">
        <f>'Informações Gerais'!B16</f>
        <v>2.8</v>
      </c>
      <c r="D5" s="50">
        <f>'Pesquisa 764'!E15</f>
        <v>164650</v>
      </c>
      <c r="E5" s="45">
        <f>B5*D5</f>
        <v>1148697.19</v>
      </c>
      <c r="F5" s="45">
        <f>E5/12</f>
        <v>95724.765833333324</v>
      </c>
      <c r="G5" s="45">
        <f>E5/'Informações Gerais'!B5</f>
        <v>2.4916472889479349</v>
      </c>
      <c r="H5" s="74" t="s">
        <v>604</v>
      </c>
      <c r="I5" s="1"/>
      <c r="J5" s="1"/>
      <c r="K5" s="1"/>
      <c r="L5" s="1"/>
      <c r="M5" s="1"/>
      <c r="N5" s="1"/>
    </row>
    <row r="6" spans="1:14" ht="15" customHeight="1">
      <c r="A6" s="8" t="s">
        <v>420</v>
      </c>
      <c r="B6" s="50">
        <f>'Pesquisa 764'!K16</f>
        <v>4.3193999999999999</v>
      </c>
      <c r="C6" s="50">
        <f>'Informações Gerais'!B17</f>
        <v>0.05</v>
      </c>
      <c r="D6" s="50">
        <f>'Pesquisa 764'!E16</f>
        <v>8233</v>
      </c>
      <c r="E6" s="45">
        <f>B6*D6</f>
        <v>35561.620199999998</v>
      </c>
      <c r="F6" s="45">
        <f>E6/12</f>
        <v>2963.4683499999996</v>
      </c>
      <c r="G6" s="45">
        <f>E6/'Informações Gerais'!B5</f>
        <v>7.7136964670320218E-2</v>
      </c>
      <c r="H6" s="74" t="s">
        <v>605</v>
      </c>
      <c r="I6" s="1"/>
      <c r="J6" s="1"/>
      <c r="K6" s="1"/>
      <c r="L6" s="1"/>
      <c r="M6" s="1"/>
      <c r="N6" s="1"/>
    </row>
    <row r="7" spans="1:14" ht="15" customHeight="1">
      <c r="A7" s="26" t="s">
        <v>192</v>
      </c>
      <c r="B7" s="49"/>
      <c r="C7" s="49"/>
      <c r="D7" s="49">
        <f>SUM(D5:D6)</f>
        <v>172883</v>
      </c>
      <c r="E7" s="49">
        <f>SUM(E5:E6)</f>
        <v>1184258.8101999999</v>
      </c>
      <c r="F7" s="49">
        <f>SUM(F5:F6)</f>
        <v>98688.234183333319</v>
      </c>
      <c r="G7" s="49">
        <f>SUM(G5:G6)</f>
        <v>2.5687842536182552</v>
      </c>
      <c r="H7" s="74"/>
      <c r="I7" s="1"/>
      <c r="J7" s="1"/>
      <c r="K7" s="1"/>
      <c r="L7" s="1"/>
      <c r="M7" s="1"/>
      <c r="N7" s="1"/>
    </row>
    <row r="8" spans="1:14" ht="15" customHeight="1">
      <c r="A8" s="8"/>
      <c r="B8" s="47"/>
      <c r="C8" s="47"/>
      <c r="D8" s="47"/>
      <c r="E8" s="47"/>
      <c r="F8" s="47"/>
      <c r="G8" s="47"/>
      <c r="H8" s="74"/>
      <c r="I8" s="1"/>
      <c r="J8" s="1"/>
      <c r="K8" s="1"/>
      <c r="L8" s="1"/>
      <c r="M8" s="1"/>
      <c r="N8" s="1"/>
    </row>
    <row r="9" spans="1:14" ht="15" customHeight="1">
      <c r="A9" s="8"/>
      <c r="B9" s="47"/>
      <c r="C9" s="47"/>
      <c r="D9" s="47"/>
      <c r="E9" s="47"/>
      <c r="F9" s="47"/>
      <c r="G9" s="47"/>
      <c r="H9" s="74"/>
      <c r="I9" s="1"/>
      <c r="J9" s="1"/>
      <c r="K9" s="1"/>
      <c r="L9" s="1"/>
      <c r="M9" s="1"/>
      <c r="N9" s="1"/>
    </row>
    <row r="10" spans="1:14" ht="15" customHeight="1">
      <c r="A10" s="8"/>
      <c r="B10" s="47"/>
      <c r="C10" s="47"/>
      <c r="D10" s="47"/>
      <c r="E10" s="47"/>
      <c r="F10" s="47"/>
      <c r="G10" s="47"/>
      <c r="H10" s="74"/>
      <c r="I10" s="1"/>
      <c r="J10" s="1"/>
      <c r="K10" s="1"/>
      <c r="L10" s="1"/>
      <c r="M10" s="1"/>
      <c r="N10" s="1"/>
    </row>
    <row r="11" spans="1:14" ht="15" customHeight="1">
      <c r="A11" s="8"/>
      <c r="B11" s="47"/>
      <c r="C11" s="47"/>
      <c r="D11" s="47"/>
      <c r="E11" s="47"/>
      <c r="F11" s="47"/>
      <c r="G11" s="47"/>
      <c r="H11" s="74"/>
      <c r="I11" s="1"/>
      <c r="J11" s="1"/>
      <c r="K11" s="1"/>
      <c r="L11" s="1"/>
      <c r="M11" s="1"/>
      <c r="N11" s="1"/>
    </row>
    <row r="12" spans="1:14" ht="15" customHeight="1">
      <c r="A12" s="8"/>
      <c r="B12" s="47"/>
      <c r="C12" s="47"/>
      <c r="D12" s="47"/>
      <c r="E12" s="47"/>
      <c r="F12" s="47"/>
      <c r="G12" s="47"/>
      <c r="H12" s="74"/>
      <c r="I12" s="1"/>
      <c r="J12" s="1"/>
      <c r="K12" s="1"/>
      <c r="L12" s="1"/>
      <c r="M12" s="1"/>
      <c r="N12" s="1"/>
    </row>
    <row r="13" spans="1:14" ht="15" customHeight="1">
      <c r="A13" s="1"/>
      <c r="B13" s="81"/>
      <c r="C13" s="81"/>
      <c r="D13" s="81"/>
      <c r="E13" s="81"/>
      <c r="F13" s="81"/>
      <c r="G13" s="81"/>
      <c r="H13" s="74"/>
      <c r="I13" s="1"/>
      <c r="J13" s="1"/>
      <c r="K13" s="1"/>
      <c r="L13" s="1"/>
      <c r="M13" s="1"/>
      <c r="N13" s="1"/>
    </row>
    <row r="14" spans="1:14" ht="15" customHeight="1">
      <c r="A14" s="1"/>
      <c r="B14" s="81"/>
      <c r="C14" s="81"/>
      <c r="D14" s="81"/>
      <c r="E14" s="81"/>
      <c r="F14" s="81"/>
      <c r="G14" s="81"/>
      <c r="H14" s="74"/>
      <c r="I14" s="1"/>
      <c r="J14" s="1"/>
      <c r="K14" s="1"/>
      <c r="L14" s="1"/>
      <c r="M14" s="1"/>
      <c r="N14" s="1"/>
    </row>
    <row r="15" spans="1:14" ht="15" customHeight="1">
      <c r="A15" s="1"/>
      <c r="B15" s="81"/>
      <c r="C15" s="81"/>
      <c r="D15" s="81"/>
      <c r="E15" s="81"/>
      <c r="F15" s="81"/>
      <c r="G15" s="81"/>
      <c r="H15" s="74"/>
      <c r="I15" s="1"/>
      <c r="J15" s="1"/>
      <c r="K15" s="1"/>
      <c r="L15" s="1"/>
      <c r="M15" s="1"/>
      <c r="N15" s="1"/>
    </row>
    <row r="16" spans="1:14" ht="15" customHeight="1">
      <c r="A16" s="1"/>
      <c r="B16" s="81"/>
      <c r="C16" s="81"/>
      <c r="D16" s="81"/>
      <c r="E16" s="81"/>
      <c r="F16" s="81"/>
      <c r="G16" s="81"/>
      <c r="H16" s="74"/>
      <c r="I16" s="1"/>
      <c r="J16" s="1"/>
      <c r="K16" s="1"/>
      <c r="L16" s="1"/>
      <c r="M16" s="1"/>
      <c r="N16" s="1"/>
    </row>
    <row r="17" spans="1:14" ht="15" customHeight="1">
      <c r="A17" s="1"/>
      <c r="B17" s="81"/>
      <c r="C17" s="81"/>
      <c r="D17" s="81"/>
      <c r="E17" s="81"/>
      <c r="F17" s="81"/>
      <c r="G17" s="81"/>
      <c r="H17" s="74"/>
      <c r="I17" s="1"/>
      <c r="J17" s="1"/>
      <c r="K17" s="1"/>
      <c r="L17" s="1"/>
      <c r="M17" s="1"/>
      <c r="N17" s="1"/>
    </row>
    <row r="18" spans="1:14" ht="15" customHeight="1">
      <c r="A18" s="1"/>
      <c r="B18" s="81"/>
      <c r="C18" s="81"/>
      <c r="D18" s="81"/>
      <c r="E18" s="81"/>
      <c r="F18" s="81"/>
      <c r="G18" s="81"/>
      <c r="H18" s="74"/>
      <c r="I18" s="1"/>
      <c r="J18" s="1"/>
      <c r="K18" s="1"/>
      <c r="L18" s="1"/>
      <c r="M18" s="1"/>
      <c r="N18" s="1"/>
    </row>
    <row r="19" spans="1:14" ht="15" customHeight="1">
      <c r="A19" s="1"/>
      <c r="B19" s="81"/>
      <c r="C19" s="81"/>
      <c r="D19" s="81"/>
      <c r="E19" s="81"/>
      <c r="F19" s="81"/>
      <c r="G19" s="81"/>
      <c r="H19" s="74"/>
      <c r="I19" s="1"/>
      <c r="J19" s="1"/>
      <c r="K19" s="1"/>
      <c r="L19" s="1"/>
      <c r="M19" s="1"/>
      <c r="N19" s="1"/>
    </row>
    <row r="20" spans="1:14" ht="15" customHeight="1">
      <c r="A20" s="1"/>
      <c r="B20" s="81"/>
      <c r="C20" s="81"/>
      <c r="D20" s="81"/>
      <c r="E20" s="81"/>
      <c r="F20" s="81"/>
      <c r="G20" s="81"/>
      <c r="H20" s="74"/>
      <c r="I20" s="1"/>
      <c r="J20" s="1"/>
      <c r="K20" s="1"/>
      <c r="L20" s="1"/>
      <c r="M20" s="1"/>
      <c r="N20" s="1"/>
    </row>
    <row r="21" spans="1:14" ht="15" customHeight="1">
      <c r="A21" s="1"/>
      <c r="B21" s="81"/>
      <c r="C21" s="81"/>
      <c r="D21" s="81"/>
      <c r="E21" s="81"/>
      <c r="F21" s="81"/>
      <c r="G21" s="81"/>
      <c r="H21" s="74"/>
      <c r="I21" s="1"/>
      <c r="J21" s="1"/>
      <c r="K21" s="1"/>
      <c r="L21" s="1"/>
      <c r="M21" s="1"/>
      <c r="N21" s="1"/>
    </row>
    <row r="22" spans="1:14" ht="15" customHeight="1">
      <c r="A22" s="1"/>
      <c r="B22" s="81"/>
      <c r="C22" s="81"/>
      <c r="D22" s="81"/>
      <c r="E22" s="81"/>
      <c r="F22" s="81"/>
      <c r="G22" s="81"/>
      <c r="H22" s="74"/>
      <c r="I22" s="1"/>
      <c r="J22" s="1"/>
      <c r="K22" s="1"/>
      <c r="L22" s="1"/>
      <c r="M22" s="1"/>
      <c r="N22" s="1"/>
    </row>
    <row r="23" spans="1:14" ht="15" customHeight="1">
      <c r="A23" s="1"/>
      <c r="B23" s="81"/>
      <c r="C23" s="81"/>
      <c r="D23" s="81"/>
      <c r="E23" s="81"/>
      <c r="F23" s="81"/>
      <c r="G23" s="81"/>
      <c r="H23" s="74"/>
      <c r="I23" s="1"/>
      <c r="J23" s="1"/>
      <c r="K23" s="1"/>
      <c r="L23" s="1"/>
      <c r="M23" s="1"/>
      <c r="N23" s="1"/>
    </row>
    <row r="24" spans="1:14" ht="15" customHeight="1">
      <c r="A24" s="1"/>
      <c r="B24" s="81"/>
      <c r="C24" s="81"/>
      <c r="D24" s="81"/>
      <c r="E24" s="81"/>
      <c r="F24" s="81"/>
      <c r="G24" s="81"/>
      <c r="H24" s="74"/>
      <c r="I24" s="1"/>
      <c r="J24" s="1"/>
      <c r="K24" s="1"/>
      <c r="L24" s="1"/>
      <c r="M24" s="1"/>
      <c r="N24" s="1"/>
    </row>
    <row r="25" spans="1:14" ht="15" customHeight="1">
      <c r="A25" s="1"/>
      <c r="B25" s="81"/>
      <c r="C25" s="81"/>
      <c r="D25" s="81"/>
      <c r="E25" s="81"/>
      <c r="F25" s="81"/>
      <c r="G25" s="81"/>
      <c r="H25" s="74"/>
      <c r="I25" s="1"/>
      <c r="J25" s="1"/>
      <c r="K25" s="1"/>
      <c r="L25" s="1"/>
      <c r="M25" s="1"/>
      <c r="N25" s="1"/>
    </row>
    <row r="26" spans="1:14" ht="15" customHeight="1">
      <c r="A26" s="1"/>
      <c r="B26" s="81"/>
      <c r="C26" s="81"/>
      <c r="D26" s="81"/>
      <c r="E26" s="81"/>
      <c r="F26" s="81"/>
      <c r="G26" s="81"/>
      <c r="H26" s="74"/>
      <c r="I26" s="1"/>
      <c r="J26" s="1"/>
      <c r="K26" s="1"/>
      <c r="L26" s="1"/>
      <c r="M26" s="1"/>
      <c r="N26" s="1"/>
    </row>
    <row r="27" spans="1:14" ht="15" customHeight="1">
      <c r="A27" s="1"/>
      <c r="B27" s="81"/>
      <c r="C27" s="81"/>
      <c r="D27" s="81"/>
      <c r="E27" s="81"/>
      <c r="F27" s="81"/>
      <c r="G27" s="81"/>
      <c r="H27" s="74"/>
      <c r="I27" s="1"/>
      <c r="J27" s="1"/>
      <c r="K27" s="1"/>
      <c r="L27" s="1"/>
      <c r="M27" s="1"/>
      <c r="N27" s="1"/>
    </row>
    <row r="28" spans="1:14" ht="15" customHeight="1">
      <c r="A28" s="1"/>
      <c r="B28" s="81"/>
      <c r="C28" s="81"/>
      <c r="D28" s="81"/>
      <c r="E28" s="81"/>
      <c r="F28" s="81"/>
      <c r="G28" s="81"/>
      <c r="H28" s="74"/>
      <c r="I28" s="1"/>
      <c r="J28" s="1"/>
      <c r="K28" s="1"/>
      <c r="L28" s="1"/>
      <c r="M28" s="1"/>
      <c r="N28" s="1"/>
    </row>
    <row r="29" spans="1:14" ht="15" customHeight="1">
      <c r="A29" s="1"/>
      <c r="B29" s="81"/>
      <c r="C29" s="81"/>
      <c r="D29" s="81"/>
      <c r="E29" s="81"/>
      <c r="F29" s="81"/>
      <c r="G29" s="81"/>
      <c r="H29" s="74"/>
      <c r="I29" s="1"/>
      <c r="J29" s="1"/>
      <c r="K29" s="1"/>
      <c r="L29" s="1"/>
      <c r="M29" s="1"/>
      <c r="N29" s="1"/>
    </row>
    <row r="30" spans="1:14" ht="15" customHeight="1">
      <c r="A30" s="1"/>
      <c r="B30" s="81"/>
      <c r="C30" s="81"/>
      <c r="D30" s="81"/>
      <c r="E30" s="81"/>
      <c r="F30" s="81"/>
      <c r="G30" s="81"/>
      <c r="H30" s="74"/>
      <c r="I30" s="1"/>
      <c r="J30" s="1"/>
      <c r="K30" s="1"/>
      <c r="L30" s="1"/>
      <c r="M30" s="1"/>
      <c r="N30" s="1"/>
    </row>
    <row r="31" spans="1:14" ht="15" customHeight="1">
      <c r="A31" s="1"/>
      <c r="B31" s="81"/>
      <c r="C31" s="81"/>
      <c r="D31" s="81"/>
      <c r="E31" s="81"/>
      <c r="F31" s="81"/>
      <c r="G31" s="81"/>
      <c r="H31" s="74"/>
      <c r="I31" s="1"/>
      <c r="J31" s="1"/>
      <c r="K31" s="1"/>
      <c r="L31" s="1"/>
      <c r="M31" s="1"/>
      <c r="N31" s="1"/>
    </row>
    <row r="32" spans="1:14" ht="15" customHeight="1">
      <c r="A32" s="1"/>
      <c r="B32" s="81"/>
      <c r="C32" s="81"/>
      <c r="D32" s="81"/>
      <c r="E32" s="81"/>
      <c r="F32" s="81"/>
      <c r="G32" s="81"/>
      <c r="H32" s="74"/>
      <c r="I32" s="1"/>
      <c r="J32" s="1"/>
      <c r="K32" s="1"/>
      <c r="L32" s="1"/>
      <c r="M32" s="1"/>
      <c r="N32" s="1"/>
    </row>
    <row r="33" spans="1:14" ht="15" customHeight="1">
      <c r="A33" s="1"/>
      <c r="B33" s="81"/>
      <c r="C33" s="81"/>
      <c r="D33" s="81"/>
      <c r="E33" s="81"/>
      <c r="F33" s="81"/>
      <c r="G33" s="81"/>
      <c r="H33" s="74"/>
      <c r="I33" s="1"/>
      <c r="J33" s="1"/>
      <c r="K33" s="1"/>
      <c r="L33" s="1"/>
      <c r="M33" s="1"/>
      <c r="N33" s="1"/>
    </row>
    <row r="34" spans="1:14" ht="15" customHeight="1">
      <c r="A34" s="1"/>
      <c r="B34" s="81"/>
      <c r="C34" s="81"/>
      <c r="D34" s="81"/>
      <c r="E34" s="81"/>
      <c r="F34" s="81"/>
      <c r="G34" s="81"/>
      <c r="H34" s="74"/>
      <c r="I34" s="1"/>
      <c r="J34" s="1"/>
      <c r="K34" s="1"/>
      <c r="L34" s="1"/>
      <c r="M34" s="1"/>
      <c r="N34" s="1"/>
    </row>
    <row r="35" spans="1:14" ht="15" customHeight="1">
      <c r="A35" s="1"/>
      <c r="B35" s="81"/>
      <c r="C35" s="81"/>
      <c r="D35" s="81"/>
      <c r="E35" s="81"/>
      <c r="F35" s="81"/>
      <c r="G35" s="81"/>
      <c r="H35" s="74"/>
      <c r="I35" s="1"/>
      <c r="J35" s="1"/>
      <c r="K35" s="1"/>
      <c r="L35" s="1"/>
      <c r="M35" s="1"/>
      <c r="N35" s="1"/>
    </row>
    <row r="36" spans="1:14" ht="15" customHeight="1">
      <c r="A36" s="1"/>
      <c r="B36" s="81"/>
      <c r="C36" s="81"/>
      <c r="D36" s="81"/>
      <c r="E36" s="81"/>
      <c r="F36" s="81"/>
      <c r="G36" s="81"/>
      <c r="H36" s="74"/>
      <c r="I36" s="1"/>
      <c r="J36" s="1"/>
      <c r="K36" s="1"/>
      <c r="L36" s="1"/>
      <c r="M36" s="1"/>
      <c r="N36" s="1"/>
    </row>
    <row r="37" spans="1:14" ht="15" customHeight="1">
      <c r="A37" s="1"/>
      <c r="B37" s="81"/>
      <c r="C37" s="81"/>
      <c r="D37" s="81"/>
      <c r="E37" s="81"/>
      <c r="F37" s="81"/>
      <c r="G37" s="81"/>
      <c r="H37" s="74"/>
      <c r="I37" s="1"/>
      <c r="J37" s="1"/>
      <c r="K37" s="1"/>
      <c r="L37" s="1"/>
      <c r="M37" s="1"/>
      <c r="N37" s="1"/>
    </row>
    <row r="38" spans="1:14" ht="15" customHeight="1">
      <c r="A38" s="1"/>
      <c r="B38" s="81"/>
      <c r="C38" s="81"/>
      <c r="D38" s="81"/>
      <c r="E38" s="81"/>
      <c r="F38" s="81"/>
      <c r="G38" s="81"/>
      <c r="H38" s="74"/>
      <c r="I38" s="1"/>
      <c r="J38" s="1"/>
      <c r="K38" s="1"/>
      <c r="L38" s="1"/>
      <c r="M38" s="1"/>
      <c r="N38" s="1"/>
    </row>
    <row r="39" spans="1:14" ht="15" customHeight="1">
      <c r="A39" s="1"/>
      <c r="B39" s="81"/>
      <c r="C39" s="81"/>
      <c r="D39" s="81"/>
      <c r="E39" s="81"/>
      <c r="F39" s="81"/>
      <c r="G39" s="81"/>
      <c r="H39" s="74"/>
      <c r="I39" s="1"/>
      <c r="J39" s="1"/>
      <c r="K39" s="1"/>
      <c r="L39" s="1"/>
      <c r="M39" s="1"/>
      <c r="N39" s="1"/>
    </row>
    <row r="40" spans="1:14" ht="15" customHeight="1">
      <c r="A40" s="1"/>
      <c r="B40" s="81"/>
      <c r="C40" s="81"/>
      <c r="D40" s="81"/>
      <c r="E40" s="81"/>
      <c r="F40" s="81"/>
      <c r="G40" s="81"/>
      <c r="H40" s="74"/>
      <c r="I40" s="1"/>
      <c r="J40" s="1"/>
      <c r="K40" s="1"/>
      <c r="L40" s="1"/>
      <c r="M40" s="1"/>
      <c r="N40" s="1"/>
    </row>
    <row r="41" spans="1:14" ht="15" customHeight="1">
      <c r="A41" s="1"/>
      <c r="B41" s="81"/>
      <c r="C41" s="81"/>
      <c r="D41" s="81"/>
      <c r="E41" s="81"/>
      <c r="F41" s="81"/>
      <c r="G41" s="81"/>
      <c r="H41" s="74"/>
      <c r="I41" s="1"/>
      <c r="J41" s="1"/>
      <c r="K41" s="1"/>
      <c r="L41" s="1"/>
      <c r="M41" s="1"/>
      <c r="N41" s="1"/>
    </row>
    <row r="42" spans="1:14" ht="15" customHeight="1">
      <c r="A42" s="1"/>
      <c r="B42" s="81"/>
      <c r="C42" s="81"/>
      <c r="D42" s="81"/>
      <c r="E42" s="81"/>
      <c r="F42" s="81"/>
      <c r="G42" s="81"/>
      <c r="H42" s="74"/>
      <c r="I42" s="1"/>
      <c r="J42" s="1"/>
      <c r="K42" s="1"/>
      <c r="L42" s="1"/>
      <c r="M42" s="1"/>
      <c r="N42" s="1"/>
    </row>
    <row r="43" spans="1:14" ht="15" customHeight="1">
      <c r="A43" s="1"/>
      <c r="B43" s="81"/>
      <c r="C43" s="81"/>
      <c r="D43" s="81"/>
      <c r="E43" s="81"/>
      <c r="F43" s="81"/>
      <c r="G43" s="81"/>
      <c r="H43" s="74"/>
      <c r="I43" s="1"/>
      <c r="J43" s="1"/>
      <c r="K43" s="1"/>
      <c r="L43" s="1"/>
      <c r="M43" s="1"/>
      <c r="N43" s="1"/>
    </row>
    <row r="44" spans="1:14" ht="15" customHeight="1">
      <c r="A44" s="1"/>
      <c r="B44" s="81"/>
      <c r="C44" s="81"/>
      <c r="D44" s="81"/>
      <c r="E44" s="81"/>
      <c r="F44" s="81"/>
      <c r="G44" s="81"/>
      <c r="H44" s="74"/>
      <c r="I44" s="1"/>
      <c r="J44" s="1"/>
      <c r="K44" s="1"/>
      <c r="L44" s="1"/>
      <c r="M44" s="1"/>
      <c r="N44" s="1"/>
    </row>
    <row r="45" spans="1:14" ht="15" customHeight="1">
      <c r="A45" s="1"/>
      <c r="B45" s="81"/>
      <c r="C45" s="81"/>
      <c r="D45" s="81"/>
      <c r="E45" s="81"/>
      <c r="F45" s="81"/>
      <c r="G45" s="81"/>
      <c r="H45" s="74"/>
      <c r="I45" s="1"/>
      <c r="J45" s="1"/>
      <c r="K45" s="1"/>
      <c r="L45" s="1"/>
      <c r="M45" s="1"/>
      <c r="N45" s="1"/>
    </row>
    <row r="46" spans="1:14" ht="15" customHeight="1">
      <c r="A46" s="1"/>
      <c r="B46" s="81"/>
      <c r="C46" s="81"/>
      <c r="D46" s="81"/>
      <c r="E46" s="81"/>
      <c r="F46" s="81"/>
      <c r="G46" s="81"/>
      <c r="H46" s="74"/>
      <c r="I46" s="1"/>
      <c r="J46" s="1"/>
      <c r="K46" s="1"/>
      <c r="L46" s="1"/>
      <c r="M46" s="1"/>
      <c r="N46" s="1"/>
    </row>
    <row r="47" spans="1:14" ht="15" customHeight="1">
      <c r="A47" s="1"/>
      <c r="B47" s="81"/>
      <c r="C47" s="81"/>
      <c r="D47" s="81"/>
      <c r="E47" s="81"/>
      <c r="F47" s="81"/>
      <c r="G47" s="81"/>
      <c r="H47" s="74"/>
      <c r="I47" s="1"/>
      <c r="J47" s="1"/>
      <c r="K47" s="1"/>
      <c r="L47" s="1"/>
      <c r="M47" s="1"/>
      <c r="N47" s="1"/>
    </row>
    <row r="48" spans="1:14" ht="15" customHeight="1">
      <c r="A48" s="1"/>
      <c r="B48" s="81"/>
      <c r="C48" s="81"/>
      <c r="D48" s="81"/>
      <c r="E48" s="81"/>
      <c r="F48" s="81"/>
      <c r="G48" s="81"/>
      <c r="H48" s="74"/>
      <c r="I48" s="1"/>
      <c r="J48" s="1"/>
      <c r="K48" s="1"/>
      <c r="L48" s="1"/>
      <c r="M48" s="1"/>
      <c r="N48" s="1"/>
    </row>
    <row r="49" spans="1:14" ht="15" customHeight="1">
      <c r="A49" s="1"/>
      <c r="B49" s="81"/>
      <c r="C49" s="81"/>
      <c r="D49" s="81"/>
      <c r="E49" s="81"/>
      <c r="F49" s="81"/>
      <c r="G49" s="81"/>
      <c r="H49" s="74"/>
      <c r="I49" s="1"/>
      <c r="J49" s="1"/>
      <c r="K49" s="1"/>
      <c r="L49" s="1"/>
      <c r="M49" s="1"/>
      <c r="N49" s="1"/>
    </row>
    <row r="50" spans="1:14" ht="15" customHeight="1">
      <c r="A50" s="1"/>
      <c r="B50" s="81"/>
      <c r="C50" s="81"/>
      <c r="D50" s="81"/>
      <c r="E50" s="81"/>
      <c r="F50" s="81"/>
      <c r="G50" s="81"/>
      <c r="H50" s="74"/>
      <c r="I50" s="1"/>
      <c r="J50" s="1"/>
      <c r="K50" s="1"/>
      <c r="L50" s="1"/>
      <c r="M50" s="1"/>
      <c r="N50" s="1"/>
    </row>
    <row r="51" spans="1:14" ht="15" customHeight="1">
      <c r="A51" s="1"/>
      <c r="B51" s="81"/>
      <c r="C51" s="81"/>
      <c r="D51" s="81"/>
      <c r="E51" s="81"/>
      <c r="F51" s="81"/>
      <c r="G51" s="81"/>
      <c r="H51" s="74"/>
      <c r="I51" s="1"/>
      <c r="J51" s="1"/>
      <c r="K51" s="1"/>
      <c r="L51" s="1"/>
      <c r="M51" s="1"/>
      <c r="N51" s="1"/>
    </row>
    <row r="52" spans="1:14" ht="15" customHeight="1">
      <c r="A52" s="1"/>
      <c r="B52" s="81"/>
      <c r="C52" s="81"/>
      <c r="D52" s="81"/>
      <c r="E52" s="81"/>
      <c r="F52" s="81"/>
      <c r="G52" s="81"/>
      <c r="H52" s="74"/>
      <c r="I52" s="1"/>
      <c r="J52" s="1"/>
      <c r="K52" s="1"/>
      <c r="L52" s="1"/>
      <c r="M52" s="1"/>
      <c r="N52" s="1"/>
    </row>
    <row r="53" spans="1:14" ht="15" customHeight="1">
      <c r="A53" s="1"/>
      <c r="B53" s="81"/>
      <c r="C53" s="81"/>
      <c r="D53" s="81"/>
      <c r="E53" s="81"/>
      <c r="F53" s="81"/>
      <c r="G53" s="81"/>
      <c r="H53" s="74"/>
      <c r="I53" s="1"/>
      <c r="J53" s="1"/>
      <c r="K53" s="1"/>
      <c r="L53" s="1"/>
      <c r="M53" s="1"/>
      <c r="N53" s="1"/>
    </row>
    <row r="54" spans="1:14" ht="15" customHeight="1">
      <c r="A54" s="1"/>
      <c r="B54" s="81"/>
      <c r="C54" s="81"/>
      <c r="D54" s="81"/>
      <c r="E54" s="81"/>
      <c r="F54" s="81"/>
      <c r="G54" s="81"/>
      <c r="H54" s="74"/>
      <c r="I54" s="1"/>
      <c r="J54" s="1"/>
      <c r="K54" s="1"/>
      <c r="L54" s="1"/>
      <c r="M54" s="1"/>
      <c r="N54" s="1"/>
    </row>
    <row r="55" spans="1:14" ht="15" customHeight="1">
      <c r="A55" s="1"/>
      <c r="B55" s="81"/>
      <c r="C55" s="81"/>
      <c r="D55" s="81"/>
      <c r="E55" s="81"/>
      <c r="F55" s="81"/>
      <c r="G55" s="81"/>
      <c r="H55" s="74"/>
      <c r="I55" s="1"/>
      <c r="J55" s="1"/>
      <c r="K55" s="1"/>
      <c r="L55" s="1"/>
      <c r="M55" s="1"/>
      <c r="N55" s="1"/>
    </row>
    <row r="56" spans="1:14" ht="15" customHeight="1">
      <c r="A56" s="1"/>
      <c r="B56" s="81"/>
      <c r="C56" s="81"/>
      <c r="D56" s="81"/>
      <c r="E56" s="81"/>
      <c r="F56" s="81"/>
      <c r="G56" s="81"/>
      <c r="H56" s="74"/>
      <c r="I56" s="1"/>
      <c r="J56" s="1"/>
      <c r="K56" s="1"/>
      <c r="L56" s="1"/>
      <c r="M56" s="1"/>
      <c r="N56" s="1"/>
    </row>
    <row r="57" spans="1:14" ht="15" customHeight="1">
      <c r="A57" s="1"/>
      <c r="B57" s="81"/>
      <c r="C57" s="81"/>
      <c r="D57" s="81"/>
      <c r="E57" s="81"/>
      <c r="F57" s="81"/>
      <c r="G57" s="81"/>
      <c r="H57" s="74"/>
      <c r="I57" s="1"/>
      <c r="J57" s="1"/>
      <c r="K57" s="1"/>
      <c r="L57" s="1"/>
      <c r="M57" s="1"/>
      <c r="N57" s="1"/>
    </row>
    <row r="58" spans="1:14" ht="15" customHeight="1">
      <c r="A58" s="1"/>
      <c r="B58" s="81"/>
      <c r="C58" s="81"/>
      <c r="D58" s="81"/>
      <c r="E58" s="81"/>
      <c r="F58" s="81"/>
      <c r="G58" s="81"/>
      <c r="H58" s="74"/>
      <c r="I58" s="1"/>
      <c r="J58" s="1"/>
      <c r="K58" s="1"/>
      <c r="L58" s="1"/>
      <c r="M58" s="1"/>
      <c r="N58" s="1"/>
    </row>
    <row r="59" spans="1:14" ht="15" customHeight="1">
      <c r="A59" s="1"/>
      <c r="B59" s="81"/>
      <c r="C59" s="81"/>
      <c r="D59" s="81"/>
      <c r="E59" s="81"/>
      <c r="F59" s="81"/>
      <c r="G59" s="81"/>
      <c r="H59" s="74"/>
      <c r="I59" s="1"/>
      <c r="J59" s="1"/>
      <c r="K59" s="1"/>
      <c r="L59" s="1"/>
      <c r="M59" s="1"/>
      <c r="N59" s="1"/>
    </row>
    <row r="60" spans="1:14" ht="15" customHeight="1">
      <c r="A60" s="1"/>
      <c r="B60" s="81"/>
      <c r="C60" s="81"/>
      <c r="D60" s="81"/>
      <c r="E60" s="81"/>
      <c r="F60" s="81"/>
      <c r="G60" s="81"/>
      <c r="H60" s="74"/>
      <c r="I60" s="1"/>
      <c r="J60" s="1"/>
      <c r="K60" s="1"/>
      <c r="L60" s="1"/>
      <c r="M60" s="1"/>
      <c r="N60" s="1"/>
    </row>
    <row r="61" spans="1:14" ht="15" customHeight="1">
      <c r="A61" s="1"/>
      <c r="B61" s="81"/>
      <c r="C61" s="81"/>
      <c r="D61" s="81"/>
      <c r="E61" s="81"/>
      <c r="F61" s="81"/>
      <c r="G61" s="81"/>
      <c r="H61" s="74"/>
      <c r="I61" s="1"/>
      <c r="J61" s="1"/>
      <c r="K61" s="1"/>
      <c r="L61" s="1"/>
      <c r="M61" s="1"/>
      <c r="N61" s="1"/>
    </row>
    <row r="62" spans="1:14" ht="15" customHeight="1">
      <c r="A62" s="1"/>
      <c r="B62" s="81"/>
      <c r="C62" s="81"/>
      <c r="D62" s="81"/>
      <c r="E62" s="81"/>
      <c r="F62" s="81"/>
      <c r="G62" s="81"/>
      <c r="H62" s="74"/>
      <c r="I62" s="1"/>
      <c r="J62" s="1"/>
      <c r="K62" s="1"/>
      <c r="L62" s="1"/>
      <c r="M62" s="1"/>
      <c r="N62" s="1"/>
    </row>
    <row r="63" spans="1:14" ht="15" customHeight="1">
      <c r="A63" s="1"/>
      <c r="B63" s="81"/>
      <c r="C63" s="81"/>
      <c r="D63" s="81"/>
      <c r="E63" s="81"/>
      <c r="F63" s="81"/>
      <c r="G63" s="81"/>
      <c r="H63" s="74"/>
      <c r="I63" s="1"/>
      <c r="J63" s="1"/>
      <c r="K63" s="1"/>
      <c r="L63" s="1"/>
      <c r="M63" s="1"/>
      <c r="N63" s="1"/>
    </row>
    <row r="64" spans="1:14" ht="15" customHeight="1">
      <c r="A64" s="1"/>
      <c r="B64" s="81"/>
      <c r="C64" s="81"/>
      <c r="D64" s="81"/>
      <c r="E64" s="81"/>
      <c r="F64" s="81"/>
      <c r="G64" s="81"/>
      <c r="H64" s="74"/>
      <c r="I64" s="1"/>
      <c r="J64" s="1"/>
      <c r="K64" s="1"/>
      <c r="L64" s="1"/>
      <c r="M64" s="1"/>
      <c r="N64" s="1"/>
    </row>
    <row r="65" spans="1:14" ht="15" customHeight="1">
      <c r="A65" s="1"/>
      <c r="B65" s="81"/>
      <c r="C65" s="81"/>
      <c r="D65" s="81"/>
      <c r="E65" s="81"/>
      <c r="F65" s="81"/>
      <c r="G65" s="81"/>
      <c r="H65" s="74"/>
      <c r="I65" s="1"/>
      <c r="J65" s="1"/>
      <c r="K65" s="1"/>
      <c r="L65" s="1"/>
      <c r="M65" s="1"/>
      <c r="N65" s="1"/>
    </row>
    <row r="66" spans="1:14" ht="15" customHeight="1">
      <c r="A66" s="1"/>
      <c r="B66" s="81"/>
      <c r="C66" s="81"/>
      <c r="D66" s="81"/>
      <c r="E66" s="81"/>
      <c r="F66" s="81"/>
      <c r="G66" s="81"/>
      <c r="H66" s="74"/>
      <c r="I66" s="1"/>
      <c r="J66" s="1"/>
      <c r="K66" s="1"/>
      <c r="L66" s="1"/>
      <c r="M66" s="1"/>
      <c r="N66" s="1"/>
    </row>
    <row r="67" spans="1:14" ht="15" customHeight="1">
      <c r="A67" s="1"/>
      <c r="B67" s="81"/>
      <c r="C67" s="81"/>
      <c r="D67" s="81"/>
      <c r="E67" s="81"/>
      <c r="F67" s="81"/>
      <c r="G67" s="81"/>
      <c r="H67" s="74"/>
      <c r="I67" s="1"/>
      <c r="J67" s="1"/>
      <c r="K67" s="1"/>
      <c r="L67" s="1"/>
      <c r="M67" s="1"/>
      <c r="N67" s="1"/>
    </row>
    <row r="68" spans="1:14" ht="15" customHeight="1">
      <c r="A68" s="1"/>
      <c r="B68" s="81"/>
      <c r="C68" s="81"/>
      <c r="D68" s="81"/>
      <c r="E68" s="81"/>
      <c r="F68" s="81"/>
      <c r="G68" s="81"/>
      <c r="H68" s="74"/>
      <c r="I68" s="1"/>
      <c r="J68" s="1"/>
      <c r="K68" s="1"/>
      <c r="L68" s="1"/>
      <c r="M68" s="1"/>
      <c r="N68" s="1"/>
    </row>
    <row r="69" spans="1:14" ht="15" customHeight="1">
      <c r="A69" s="1"/>
      <c r="B69" s="81"/>
      <c r="C69" s="81"/>
      <c r="D69" s="81"/>
      <c r="E69" s="81"/>
      <c r="F69" s="81"/>
      <c r="G69" s="81"/>
      <c r="H69" s="74"/>
      <c r="I69" s="1"/>
      <c r="J69" s="1"/>
      <c r="K69" s="1"/>
      <c r="L69" s="1"/>
      <c r="M69" s="1"/>
      <c r="N69" s="1"/>
    </row>
    <row r="70" spans="1:14" ht="15" customHeight="1">
      <c r="A70" s="1"/>
      <c r="B70" s="81"/>
      <c r="C70" s="81"/>
      <c r="D70" s="81"/>
      <c r="E70" s="81"/>
      <c r="F70" s="81"/>
      <c r="G70" s="81"/>
      <c r="H70" s="74"/>
      <c r="I70" s="1"/>
      <c r="J70" s="1"/>
      <c r="K70" s="1"/>
      <c r="L70" s="1"/>
      <c r="M70" s="1"/>
      <c r="N70" s="1"/>
    </row>
    <row r="71" spans="1:14" ht="15" customHeight="1">
      <c r="A71" s="1"/>
      <c r="B71" s="81"/>
      <c r="C71" s="81"/>
      <c r="D71" s="81"/>
      <c r="E71" s="81"/>
      <c r="F71" s="81"/>
      <c r="G71" s="81"/>
      <c r="H71" s="74"/>
      <c r="I71" s="1"/>
      <c r="J71" s="1"/>
      <c r="K71" s="1"/>
      <c r="L71" s="1"/>
      <c r="M71" s="1"/>
      <c r="N71" s="1"/>
    </row>
    <row r="72" spans="1:14" ht="15" customHeight="1">
      <c r="A72" s="1"/>
      <c r="B72" s="81"/>
      <c r="C72" s="81"/>
      <c r="D72" s="81"/>
      <c r="E72" s="81"/>
      <c r="F72" s="81"/>
      <c r="G72" s="81"/>
      <c r="H72" s="74"/>
      <c r="I72" s="1"/>
      <c r="J72" s="1"/>
      <c r="K72" s="1"/>
      <c r="L72" s="1"/>
      <c r="M72" s="1"/>
      <c r="N72" s="1"/>
    </row>
    <row r="73" spans="1:14" ht="15" customHeight="1">
      <c r="A73" s="1"/>
      <c r="B73" s="81"/>
      <c r="C73" s="81"/>
      <c r="D73" s="81"/>
      <c r="E73" s="81"/>
      <c r="F73" s="81"/>
      <c r="G73" s="81"/>
      <c r="H73" s="74"/>
      <c r="I73" s="1"/>
      <c r="J73" s="1"/>
      <c r="K73" s="1"/>
      <c r="L73" s="1"/>
      <c r="M73" s="1"/>
      <c r="N73" s="1"/>
    </row>
    <row r="74" spans="1:14" ht="15" customHeight="1">
      <c r="A74" s="1"/>
      <c r="B74" s="81"/>
      <c r="C74" s="81"/>
      <c r="D74" s="81"/>
      <c r="E74" s="81"/>
      <c r="F74" s="81"/>
      <c r="G74" s="81"/>
      <c r="H74" s="74"/>
      <c r="I74" s="1"/>
      <c r="J74" s="1"/>
      <c r="K74" s="1"/>
      <c r="L74" s="1"/>
      <c r="M74" s="1"/>
      <c r="N74" s="1"/>
    </row>
    <row r="75" spans="1:14" ht="15" customHeight="1">
      <c r="A75" s="1"/>
      <c r="B75" s="81"/>
      <c r="C75" s="81"/>
      <c r="D75" s="81"/>
      <c r="E75" s="81"/>
      <c r="F75" s="81"/>
      <c r="G75" s="81"/>
      <c r="H75" s="74"/>
      <c r="I75" s="1"/>
      <c r="J75" s="1"/>
      <c r="K75" s="1"/>
      <c r="L75" s="1"/>
      <c r="M75" s="1"/>
      <c r="N75" s="1"/>
    </row>
    <row r="76" spans="1:14" ht="15" customHeight="1">
      <c r="A76" s="1"/>
      <c r="B76" s="81"/>
      <c r="C76" s="81"/>
      <c r="D76" s="81"/>
      <c r="E76" s="81"/>
      <c r="F76" s="81"/>
      <c r="G76" s="81"/>
      <c r="H76" s="74"/>
      <c r="I76" s="1"/>
      <c r="J76" s="1"/>
      <c r="K76" s="1"/>
      <c r="L76" s="1"/>
      <c r="M76" s="1"/>
      <c r="N76" s="1"/>
    </row>
    <row r="77" spans="1:14" ht="15" customHeight="1">
      <c r="A77" s="1"/>
      <c r="B77" s="81"/>
      <c r="C77" s="81"/>
      <c r="D77" s="81"/>
      <c r="E77" s="81"/>
      <c r="F77" s="81"/>
      <c r="G77" s="81"/>
      <c r="H77" s="74"/>
      <c r="I77" s="1"/>
      <c r="J77" s="1"/>
      <c r="K77" s="1"/>
      <c r="L77" s="1"/>
      <c r="M77" s="1"/>
      <c r="N77" s="1"/>
    </row>
    <row r="78" spans="1:14" ht="15" customHeight="1">
      <c r="A78" s="1"/>
      <c r="B78" s="81"/>
      <c r="C78" s="81"/>
      <c r="D78" s="81"/>
      <c r="E78" s="81"/>
      <c r="F78" s="81"/>
      <c r="G78" s="81"/>
      <c r="H78" s="74"/>
      <c r="I78" s="1"/>
      <c r="J78" s="1"/>
      <c r="K78" s="1"/>
      <c r="L78" s="1"/>
      <c r="M78" s="1"/>
      <c r="N78" s="1"/>
    </row>
    <row r="79" spans="1:14" ht="15" customHeight="1">
      <c r="A79" s="1"/>
      <c r="B79" s="81"/>
      <c r="C79" s="81"/>
      <c r="D79" s="81"/>
      <c r="E79" s="81"/>
      <c r="F79" s="81"/>
      <c r="G79" s="81"/>
      <c r="H79" s="74"/>
      <c r="I79" s="1"/>
      <c r="J79" s="1"/>
      <c r="K79" s="1"/>
      <c r="L79" s="1"/>
      <c r="M79" s="1"/>
      <c r="N79" s="1"/>
    </row>
    <row r="80" spans="1:14" ht="15" customHeight="1">
      <c r="A80" s="1"/>
      <c r="B80" s="81"/>
      <c r="C80" s="81"/>
      <c r="D80" s="81"/>
      <c r="E80" s="81"/>
      <c r="F80" s="81"/>
      <c r="G80" s="81"/>
      <c r="H80" s="74"/>
      <c r="I80" s="1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74"/>
      <c r="F81" s="74"/>
      <c r="G81" s="74"/>
      <c r="H81" s="74"/>
      <c r="I81" s="1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74"/>
      <c r="F82" s="74"/>
      <c r="G82" s="74"/>
      <c r="H82" s="74"/>
      <c r="I82" s="1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74"/>
      <c r="F83" s="74"/>
      <c r="G83" s="74"/>
      <c r="H83" s="74"/>
      <c r="I83" s="1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74"/>
      <c r="F84" s="74"/>
      <c r="G84" s="74"/>
      <c r="H84" s="74"/>
      <c r="I84" s="1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74"/>
      <c r="F85" s="74"/>
      <c r="G85" s="74"/>
      <c r="H85" s="74"/>
      <c r="I85" s="1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74"/>
      <c r="F86" s="74"/>
      <c r="G86" s="74"/>
      <c r="H86" s="74"/>
      <c r="I86" s="1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74"/>
      <c r="F87" s="74"/>
      <c r="G87" s="74"/>
      <c r="H87" s="74"/>
      <c r="I87" s="1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74"/>
      <c r="F88" s="74"/>
      <c r="G88" s="74"/>
      <c r="H88" s="74"/>
      <c r="I88" s="1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74"/>
      <c r="F89" s="74"/>
      <c r="G89" s="74"/>
      <c r="H89" s="74"/>
      <c r="I89" s="1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74"/>
      <c r="F90" s="74"/>
      <c r="G90" s="74"/>
      <c r="H90" s="74"/>
      <c r="I90" s="1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74"/>
      <c r="F91" s="74"/>
      <c r="G91" s="74"/>
      <c r="H91" s="74"/>
      <c r="I91" s="1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74"/>
      <c r="F92" s="74"/>
      <c r="G92" s="74"/>
      <c r="H92" s="74"/>
      <c r="I92" s="1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74"/>
      <c r="F93" s="74"/>
      <c r="G93" s="74"/>
      <c r="H93" s="74"/>
      <c r="I93" s="1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74"/>
      <c r="F94" s="74"/>
      <c r="G94" s="74"/>
      <c r="H94" s="74"/>
      <c r="I94" s="1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74"/>
      <c r="F95" s="74"/>
      <c r="G95" s="74"/>
      <c r="H95" s="74"/>
      <c r="I95" s="1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74"/>
      <c r="F96" s="74"/>
      <c r="G96" s="74"/>
      <c r="H96" s="74"/>
      <c r="I96" s="1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74"/>
      <c r="F97" s="74"/>
      <c r="G97" s="74"/>
      <c r="H97" s="74"/>
      <c r="I97" s="1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74"/>
      <c r="F98" s="74"/>
      <c r="G98" s="74"/>
      <c r="H98" s="74"/>
      <c r="I98" s="1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74"/>
      <c r="F99" s="74"/>
      <c r="G99" s="74"/>
      <c r="H99" s="74"/>
      <c r="I99" s="1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74"/>
      <c r="F100" s="74"/>
      <c r="G100" s="74"/>
      <c r="H100" s="74"/>
      <c r="I100" s="1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74"/>
      <c r="F101" s="74"/>
      <c r="G101" s="74"/>
      <c r="H101" s="74"/>
      <c r="I101" s="1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74"/>
      <c r="F102" s="74"/>
      <c r="G102" s="74"/>
      <c r="H102" s="74"/>
      <c r="I102" s="1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74"/>
      <c r="F103" s="74"/>
      <c r="G103" s="74"/>
      <c r="H103" s="74"/>
      <c r="I103" s="1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74"/>
      <c r="F104" s="74"/>
      <c r="G104" s="74"/>
      <c r="H104" s="74"/>
      <c r="I104" s="1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74"/>
      <c r="F105" s="74"/>
      <c r="G105" s="74"/>
      <c r="H105" s="74"/>
      <c r="I105" s="1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74"/>
      <c r="F106" s="74"/>
      <c r="G106" s="74"/>
      <c r="H106" s="74"/>
      <c r="I106" s="1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74"/>
      <c r="F107" s="74"/>
      <c r="G107" s="74"/>
      <c r="H107" s="74"/>
      <c r="I107" s="1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74"/>
      <c r="F108" s="74"/>
      <c r="G108" s="74"/>
      <c r="H108" s="74"/>
      <c r="I108" s="1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74"/>
      <c r="F109" s="74"/>
      <c r="G109" s="74"/>
      <c r="H109" s="74"/>
      <c r="I109" s="1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74"/>
      <c r="F110" s="74"/>
      <c r="G110" s="74"/>
      <c r="H110" s="74"/>
      <c r="I110" s="1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74"/>
      <c r="F111" s="74"/>
      <c r="G111" s="74"/>
      <c r="H111" s="74"/>
      <c r="I111" s="1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74"/>
      <c r="F112" s="74"/>
      <c r="G112" s="74"/>
      <c r="H112" s="74"/>
      <c r="I112" s="1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74"/>
      <c r="F113" s="74"/>
      <c r="G113" s="74"/>
      <c r="H113" s="74"/>
      <c r="I113" s="1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74"/>
      <c r="F114" s="74"/>
      <c r="G114" s="74"/>
      <c r="H114" s="74"/>
      <c r="I114" s="1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74"/>
      <c r="F115" s="74"/>
      <c r="G115" s="74"/>
      <c r="H115" s="74"/>
      <c r="I115" s="1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74"/>
      <c r="F116" s="74"/>
      <c r="G116" s="74"/>
      <c r="H116" s="74"/>
      <c r="I116" s="1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74"/>
      <c r="F117" s="74"/>
      <c r="G117" s="74"/>
      <c r="H117" s="74"/>
      <c r="I117" s="1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74"/>
      <c r="F118" s="74"/>
      <c r="G118" s="74"/>
      <c r="H118" s="74"/>
      <c r="I118" s="1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74"/>
      <c r="F119" s="74"/>
      <c r="G119" s="74"/>
      <c r="H119" s="74"/>
      <c r="I119" s="1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74"/>
      <c r="F120" s="74"/>
      <c r="G120" s="74"/>
      <c r="H120" s="74"/>
      <c r="I120" s="1"/>
      <c r="J120" s="1"/>
      <c r="K120" s="1"/>
      <c r="L120" s="1"/>
      <c r="M120" s="1"/>
      <c r="N120" s="1"/>
    </row>
  </sheetData>
  <mergeCells count="2">
    <mergeCell ref="A1:H1"/>
    <mergeCell ref="A2:H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120"/>
  <sheetViews>
    <sheetView workbookViewId="0">
      <selection sqref="A1:H1"/>
    </sheetView>
  </sheetViews>
  <sheetFormatPr defaultRowHeight="14.25"/>
  <cols>
    <col min="1" max="1" width="28" customWidth="1"/>
    <col min="2" max="2" width="16" style="75" customWidth="1"/>
    <col min="3" max="3" width="21" style="75" customWidth="1"/>
    <col min="4" max="6" width="18" style="75" customWidth="1"/>
    <col min="7" max="7" width="14" style="75" customWidth="1"/>
    <col min="8" max="8" width="28" style="75" customWidth="1"/>
  </cols>
  <sheetData>
    <row r="1" spans="1:14" ht="15" customHeight="1">
      <c r="A1" s="145" t="s">
        <v>606</v>
      </c>
      <c r="B1" s="146"/>
      <c r="C1" s="146"/>
      <c r="D1" s="146"/>
      <c r="E1" s="146"/>
      <c r="F1" s="146"/>
      <c r="G1" s="146"/>
      <c r="H1" s="162" t="s">
        <v>606</v>
      </c>
      <c r="I1" s="1"/>
      <c r="J1" s="1"/>
      <c r="K1" s="1"/>
      <c r="L1" s="1"/>
      <c r="M1" s="1"/>
      <c r="N1" s="1"/>
    </row>
    <row r="2" spans="1:14" ht="15" customHeight="1">
      <c r="A2" s="148" t="s">
        <v>607</v>
      </c>
      <c r="B2" s="149"/>
      <c r="C2" s="149"/>
      <c r="D2" s="149"/>
      <c r="E2" s="149"/>
      <c r="F2" s="149"/>
      <c r="G2" s="149"/>
      <c r="H2" s="163" t="s">
        <v>608</v>
      </c>
      <c r="I2" s="1"/>
      <c r="J2" s="1"/>
      <c r="K2" s="1"/>
      <c r="L2" s="1"/>
      <c r="M2" s="1"/>
      <c r="N2" s="1"/>
    </row>
    <row r="3" spans="1:14" ht="15" customHeight="1">
      <c r="A3" s="8"/>
      <c r="B3" s="47"/>
      <c r="C3" s="47"/>
      <c r="D3" s="47"/>
      <c r="E3" s="47"/>
      <c r="F3" s="47"/>
      <c r="G3" s="47"/>
      <c r="H3" s="74"/>
      <c r="I3" s="1"/>
      <c r="J3" s="1"/>
      <c r="K3" s="1"/>
      <c r="L3" s="1"/>
      <c r="M3" s="1"/>
      <c r="N3" s="1"/>
    </row>
    <row r="4" spans="1:14" ht="15" customHeight="1">
      <c r="A4" s="22" t="s">
        <v>182</v>
      </c>
      <c r="B4" s="35" t="s">
        <v>493</v>
      </c>
      <c r="C4" s="34" t="s">
        <v>603</v>
      </c>
      <c r="D4" s="34" t="s">
        <v>127</v>
      </c>
      <c r="E4" s="34" t="s">
        <v>592</v>
      </c>
      <c r="F4" s="34" t="s">
        <v>591</v>
      </c>
      <c r="G4" s="34" t="s">
        <v>51</v>
      </c>
      <c r="H4" s="57"/>
      <c r="I4" s="1"/>
      <c r="J4" s="1"/>
      <c r="K4" s="1"/>
      <c r="L4" s="1"/>
      <c r="M4" s="1"/>
      <c r="N4" s="1"/>
    </row>
    <row r="5" spans="1:14" ht="15" customHeight="1">
      <c r="A5" s="8" t="s">
        <v>422</v>
      </c>
      <c r="B5" s="58">
        <f>'Pesquisa 764'!K17</f>
        <v>628.28539999999998</v>
      </c>
      <c r="C5" s="47">
        <f>'Pesquisa 764'!E17</f>
        <v>48</v>
      </c>
      <c r="D5" s="47" t="s">
        <v>609</v>
      </c>
      <c r="E5" s="45">
        <f>B5*C5</f>
        <v>30157.699199999999</v>
      </c>
      <c r="F5" s="45">
        <f>E5/12</f>
        <v>2513.1415999999999</v>
      </c>
      <c r="G5" s="45">
        <f>E5/'Informações Gerais'!B5</f>
        <v>6.5415280986791044E-2</v>
      </c>
      <c r="H5" s="57"/>
      <c r="I5" s="1"/>
      <c r="J5" s="1"/>
      <c r="K5" s="1"/>
      <c r="L5" s="1"/>
      <c r="M5" s="1"/>
      <c r="N5" s="1"/>
    </row>
    <row r="6" spans="1:14" ht="15" customHeight="1">
      <c r="A6" s="8" t="s">
        <v>610</v>
      </c>
      <c r="B6" s="47">
        <f>'Pesquisa 764'!K19</f>
        <v>150</v>
      </c>
      <c r="C6" s="47">
        <f>'Pesquisa 764'!E19</f>
        <v>48</v>
      </c>
      <c r="D6" s="47" t="s">
        <v>611</v>
      </c>
      <c r="E6" s="45">
        <f>B6*C6</f>
        <v>7200</v>
      </c>
      <c r="F6" s="45">
        <f>E6/12</f>
        <v>600</v>
      </c>
      <c r="G6" s="45">
        <f>E6/'Informações Gerais'!B5</f>
        <v>1.5617571485854451E-2</v>
      </c>
      <c r="H6" s="57"/>
      <c r="I6" s="1"/>
      <c r="J6" s="1"/>
      <c r="K6" s="1"/>
      <c r="L6" s="1"/>
      <c r="M6" s="1"/>
      <c r="N6" s="1"/>
    </row>
    <row r="7" spans="1:14" ht="15" customHeight="1">
      <c r="A7" s="8" t="s">
        <v>612</v>
      </c>
      <c r="B7" s="47">
        <f>'Pesquisa 764'!K20</f>
        <v>75</v>
      </c>
      <c r="C7" s="47">
        <f>'Pesquisa 764'!E20</f>
        <v>288</v>
      </c>
      <c r="D7" s="47" t="s">
        <v>613</v>
      </c>
      <c r="E7" s="45">
        <f>B7*C7</f>
        <v>21600</v>
      </c>
      <c r="F7" s="45">
        <f>E7/12</f>
        <v>1800</v>
      </c>
      <c r="G7" s="45">
        <f>E7/'Informações Gerais'!B5</f>
        <v>4.6852714457563352E-2</v>
      </c>
      <c r="H7" s="57"/>
      <c r="I7" s="1"/>
      <c r="J7" s="1"/>
      <c r="K7" s="1"/>
      <c r="L7" s="1"/>
      <c r="M7" s="1"/>
      <c r="N7" s="1"/>
    </row>
    <row r="8" spans="1:14" ht="15" customHeight="1">
      <c r="A8" s="27" t="s">
        <v>192</v>
      </c>
      <c r="B8" s="36"/>
      <c r="C8" s="36"/>
      <c r="D8" s="36"/>
      <c r="E8" s="36">
        <f>SUM(E5:E7)</f>
        <v>58957.699200000003</v>
      </c>
      <c r="F8" s="36">
        <f>SUM(F5:F7)</f>
        <v>4913.1415999999999</v>
      </c>
      <c r="G8" s="36">
        <f>SUM(G5:G7)</f>
        <v>0.12788556693020886</v>
      </c>
      <c r="H8" s="2" t="s">
        <v>391</v>
      </c>
      <c r="I8" s="1"/>
      <c r="J8" s="1"/>
      <c r="K8" s="1"/>
      <c r="L8" s="1"/>
      <c r="M8" s="1"/>
      <c r="N8" s="1"/>
    </row>
    <row r="9" spans="1:14" ht="15" customHeight="1">
      <c r="A9" s="8"/>
      <c r="B9" s="50"/>
      <c r="C9" s="50"/>
      <c r="D9" s="50"/>
      <c r="E9" s="50"/>
      <c r="F9" s="50"/>
      <c r="G9" s="50"/>
      <c r="H9" s="57" t="s">
        <v>614</v>
      </c>
      <c r="I9" s="1"/>
      <c r="J9" s="1"/>
      <c r="K9" s="1"/>
      <c r="L9" s="1"/>
      <c r="M9" s="1"/>
      <c r="N9" s="1"/>
    </row>
    <row r="10" spans="1:14" ht="15" customHeight="1">
      <c r="A10" s="8"/>
      <c r="B10" s="50"/>
      <c r="C10" s="50"/>
      <c r="D10" s="50"/>
      <c r="E10" s="50"/>
      <c r="F10" s="50"/>
      <c r="G10" s="50"/>
      <c r="H10" s="57" t="s">
        <v>615</v>
      </c>
      <c r="I10" s="1"/>
      <c r="J10" s="1"/>
      <c r="K10" s="1"/>
      <c r="L10" s="1"/>
      <c r="M10" s="1"/>
      <c r="N10" s="1"/>
    </row>
    <row r="11" spans="1:14" ht="15" customHeight="1">
      <c r="A11" s="8"/>
      <c r="B11" s="50"/>
      <c r="C11" s="50"/>
      <c r="D11" s="50"/>
      <c r="E11" s="50"/>
      <c r="F11" s="50"/>
      <c r="G11" s="50"/>
      <c r="H11" s="57" t="s">
        <v>616</v>
      </c>
      <c r="I11" s="1"/>
      <c r="J11" s="1"/>
      <c r="K11" s="1"/>
      <c r="L11" s="1"/>
      <c r="M11" s="1"/>
      <c r="N11" s="1"/>
    </row>
    <row r="12" spans="1:14" ht="15" customHeight="1">
      <c r="A12" s="8"/>
      <c r="B12" s="58"/>
      <c r="C12" s="58"/>
      <c r="D12" s="58"/>
      <c r="E12" s="58"/>
      <c r="F12" s="58"/>
      <c r="G12" s="58"/>
      <c r="H12" s="57"/>
      <c r="I12" s="1"/>
      <c r="J12" s="1"/>
      <c r="K12" s="1"/>
      <c r="L12" s="1"/>
      <c r="M12" s="1"/>
      <c r="N12" s="1"/>
    </row>
    <row r="13" spans="1:14" ht="15" customHeight="1">
      <c r="A13" s="1"/>
      <c r="B13" s="81"/>
      <c r="C13" s="81"/>
      <c r="D13" s="81"/>
      <c r="E13" s="81"/>
      <c r="F13" s="81"/>
      <c r="G13" s="81"/>
      <c r="H13" s="74"/>
      <c r="I13" s="1"/>
      <c r="J13" s="1"/>
      <c r="K13" s="1"/>
      <c r="L13" s="1"/>
      <c r="M13" s="1"/>
      <c r="N13" s="1"/>
    </row>
    <row r="14" spans="1:14" ht="15" customHeight="1">
      <c r="A14" s="1"/>
      <c r="B14" s="81"/>
      <c r="C14" s="81"/>
      <c r="D14" s="81"/>
      <c r="E14" s="81"/>
      <c r="F14" s="81"/>
      <c r="G14" s="81"/>
      <c r="H14" s="74"/>
      <c r="I14" s="1"/>
      <c r="J14" s="1"/>
      <c r="K14" s="1"/>
      <c r="L14" s="1"/>
      <c r="M14" s="1"/>
      <c r="N14" s="1"/>
    </row>
    <row r="15" spans="1:14" ht="15" customHeight="1">
      <c r="A15" s="1"/>
      <c r="B15" s="81"/>
      <c r="C15" s="81"/>
      <c r="D15" s="81"/>
      <c r="E15" s="81"/>
      <c r="F15" s="81"/>
      <c r="G15" s="81"/>
      <c r="H15" s="74"/>
      <c r="I15" s="1"/>
      <c r="J15" s="1"/>
      <c r="K15" s="1"/>
      <c r="L15" s="1"/>
      <c r="M15" s="1"/>
      <c r="N15" s="1"/>
    </row>
    <row r="16" spans="1:14" ht="15" customHeight="1">
      <c r="A16" s="1"/>
      <c r="B16" s="81"/>
      <c r="C16" s="81"/>
      <c r="D16" s="81"/>
      <c r="E16" s="81"/>
      <c r="F16" s="81"/>
      <c r="G16" s="81"/>
      <c r="H16" s="74"/>
      <c r="I16" s="1"/>
      <c r="J16" s="1"/>
      <c r="K16" s="1"/>
      <c r="L16" s="1"/>
      <c r="M16" s="1"/>
      <c r="N16" s="1"/>
    </row>
    <row r="17" spans="1:14" ht="15" customHeight="1">
      <c r="A17" s="1"/>
      <c r="B17" s="81"/>
      <c r="C17" s="81"/>
      <c r="D17" s="81"/>
      <c r="E17" s="81"/>
      <c r="F17" s="81"/>
      <c r="G17" s="81"/>
      <c r="H17" s="74"/>
      <c r="I17" s="1"/>
      <c r="J17" s="1"/>
      <c r="K17" s="1"/>
      <c r="L17" s="1"/>
      <c r="M17" s="1"/>
      <c r="N17" s="1"/>
    </row>
    <row r="18" spans="1:14" ht="15" customHeight="1">
      <c r="A18" s="1"/>
      <c r="B18" s="81"/>
      <c r="C18" s="81"/>
      <c r="D18" s="81"/>
      <c r="E18" s="81"/>
      <c r="F18" s="81"/>
      <c r="G18" s="81"/>
      <c r="H18" s="74"/>
      <c r="I18" s="1"/>
      <c r="J18" s="1"/>
      <c r="K18" s="1"/>
      <c r="L18" s="1"/>
      <c r="M18" s="1"/>
      <c r="N18" s="1"/>
    </row>
    <row r="19" spans="1:14" ht="15" customHeight="1">
      <c r="A19" s="1"/>
      <c r="B19" s="81"/>
      <c r="C19" s="81"/>
      <c r="D19" s="81"/>
      <c r="E19" s="81"/>
      <c r="F19" s="81"/>
      <c r="G19" s="81"/>
      <c r="H19" s="74"/>
      <c r="I19" s="1"/>
      <c r="J19" s="1"/>
      <c r="K19" s="1"/>
      <c r="L19" s="1"/>
      <c r="M19" s="1"/>
      <c r="N19" s="1"/>
    </row>
    <row r="20" spans="1:14" ht="15" customHeight="1">
      <c r="A20" s="1"/>
      <c r="B20" s="81"/>
      <c r="C20" s="81"/>
      <c r="D20" s="81"/>
      <c r="E20" s="81"/>
      <c r="F20" s="81"/>
      <c r="G20" s="81"/>
      <c r="H20" s="74"/>
      <c r="I20" s="1"/>
      <c r="J20" s="1"/>
      <c r="K20" s="1"/>
      <c r="L20" s="1"/>
      <c r="M20" s="1"/>
      <c r="N20" s="1"/>
    </row>
    <row r="21" spans="1:14" ht="15" customHeight="1">
      <c r="A21" s="1"/>
      <c r="B21" s="81"/>
      <c r="C21" s="81"/>
      <c r="D21" s="81"/>
      <c r="E21" s="81"/>
      <c r="F21" s="81"/>
      <c r="G21" s="81"/>
      <c r="H21" s="74"/>
      <c r="I21" s="1"/>
      <c r="J21" s="1"/>
      <c r="K21" s="1"/>
      <c r="L21" s="1"/>
      <c r="M21" s="1"/>
      <c r="N21" s="1"/>
    </row>
    <row r="22" spans="1:14" ht="15" customHeight="1">
      <c r="A22" s="1"/>
      <c r="B22" s="81"/>
      <c r="C22" s="81"/>
      <c r="D22" s="81"/>
      <c r="E22" s="81"/>
      <c r="F22" s="81"/>
      <c r="G22" s="81"/>
      <c r="H22" s="74"/>
      <c r="I22" s="1"/>
      <c r="J22" s="1"/>
      <c r="K22" s="1"/>
      <c r="L22" s="1"/>
      <c r="M22" s="1"/>
      <c r="N22" s="1"/>
    </row>
    <row r="23" spans="1:14" ht="15" customHeight="1">
      <c r="A23" s="1"/>
      <c r="B23" s="81"/>
      <c r="C23" s="81"/>
      <c r="D23" s="81"/>
      <c r="E23" s="81"/>
      <c r="F23" s="81"/>
      <c r="G23" s="81"/>
      <c r="H23" s="74"/>
      <c r="I23" s="1"/>
      <c r="J23" s="1"/>
      <c r="K23" s="1"/>
      <c r="L23" s="1"/>
      <c r="M23" s="1"/>
      <c r="N23" s="1"/>
    </row>
    <row r="24" spans="1:14" ht="15" customHeight="1">
      <c r="A24" s="1"/>
      <c r="B24" s="81"/>
      <c r="C24" s="81"/>
      <c r="D24" s="81"/>
      <c r="E24" s="81"/>
      <c r="F24" s="81"/>
      <c r="G24" s="81"/>
      <c r="H24" s="74"/>
      <c r="I24" s="1"/>
      <c r="J24" s="1"/>
      <c r="K24" s="1"/>
      <c r="L24" s="1"/>
      <c r="M24" s="1"/>
      <c r="N24" s="1"/>
    </row>
    <row r="25" spans="1:14" ht="15" customHeight="1">
      <c r="A25" s="1"/>
      <c r="B25" s="81"/>
      <c r="C25" s="81"/>
      <c r="D25" s="81"/>
      <c r="E25" s="81"/>
      <c r="F25" s="81"/>
      <c r="G25" s="81"/>
      <c r="H25" s="74"/>
      <c r="I25" s="1"/>
      <c r="J25" s="1"/>
      <c r="K25" s="1"/>
      <c r="L25" s="1"/>
      <c r="M25" s="1"/>
      <c r="N25" s="1"/>
    </row>
    <row r="26" spans="1:14" ht="15" customHeight="1">
      <c r="A26" s="1"/>
      <c r="B26" s="81"/>
      <c r="C26" s="81"/>
      <c r="D26" s="81"/>
      <c r="E26" s="81"/>
      <c r="F26" s="81"/>
      <c r="G26" s="81"/>
      <c r="H26" s="74"/>
      <c r="I26" s="1"/>
      <c r="J26" s="1"/>
      <c r="K26" s="1"/>
      <c r="L26" s="1"/>
      <c r="M26" s="1"/>
      <c r="N26" s="1"/>
    </row>
    <row r="27" spans="1:14" ht="15" customHeight="1">
      <c r="A27" s="1"/>
      <c r="B27" s="81"/>
      <c r="C27" s="81"/>
      <c r="D27" s="81"/>
      <c r="E27" s="81"/>
      <c r="F27" s="81"/>
      <c r="G27" s="81"/>
      <c r="H27" s="74"/>
      <c r="I27" s="1"/>
      <c r="J27" s="1"/>
      <c r="K27" s="1"/>
      <c r="L27" s="1"/>
      <c r="M27" s="1"/>
      <c r="N27" s="1"/>
    </row>
    <row r="28" spans="1:14" ht="15" customHeight="1">
      <c r="A28" s="1"/>
      <c r="B28" s="81"/>
      <c r="C28" s="81"/>
      <c r="D28" s="81"/>
      <c r="E28" s="81"/>
      <c r="F28" s="81"/>
      <c r="G28" s="81"/>
      <c r="H28" s="74"/>
      <c r="I28" s="1"/>
      <c r="J28" s="1"/>
      <c r="K28" s="1"/>
      <c r="L28" s="1"/>
      <c r="M28" s="1"/>
      <c r="N28" s="1"/>
    </row>
    <row r="29" spans="1:14" ht="15" customHeight="1">
      <c r="A29" s="1"/>
      <c r="B29" s="81"/>
      <c r="C29" s="81"/>
      <c r="D29" s="81"/>
      <c r="E29" s="81"/>
      <c r="F29" s="81"/>
      <c r="G29" s="81"/>
      <c r="H29" s="74"/>
      <c r="I29" s="1"/>
      <c r="J29" s="1"/>
      <c r="K29" s="1"/>
      <c r="L29" s="1"/>
      <c r="M29" s="1"/>
      <c r="N29" s="1"/>
    </row>
    <row r="30" spans="1:14" ht="15" customHeight="1">
      <c r="A30" s="1"/>
      <c r="B30" s="81"/>
      <c r="C30" s="81"/>
      <c r="D30" s="81"/>
      <c r="E30" s="81"/>
      <c r="F30" s="81"/>
      <c r="G30" s="81"/>
      <c r="H30" s="74"/>
      <c r="I30" s="1"/>
      <c r="J30" s="1"/>
      <c r="K30" s="1"/>
      <c r="L30" s="1"/>
      <c r="M30" s="1"/>
      <c r="N30" s="1"/>
    </row>
    <row r="31" spans="1:14" ht="15" customHeight="1">
      <c r="A31" s="1"/>
      <c r="B31" s="81"/>
      <c r="C31" s="81"/>
      <c r="D31" s="81"/>
      <c r="E31" s="81"/>
      <c r="F31" s="81"/>
      <c r="G31" s="81"/>
      <c r="H31" s="74"/>
      <c r="I31" s="1"/>
      <c r="J31" s="1"/>
      <c r="K31" s="1"/>
      <c r="L31" s="1"/>
      <c r="M31" s="1"/>
      <c r="N31" s="1"/>
    </row>
    <row r="32" spans="1:14" ht="15" customHeight="1">
      <c r="A32" s="1"/>
      <c r="B32" s="81"/>
      <c r="C32" s="81"/>
      <c r="D32" s="81"/>
      <c r="E32" s="81"/>
      <c r="F32" s="81"/>
      <c r="G32" s="81"/>
      <c r="H32" s="74"/>
      <c r="I32" s="1"/>
      <c r="J32" s="1"/>
      <c r="K32" s="1"/>
      <c r="L32" s="1"/>
      <c r="M32" s="1"/>
      <c r="N32" s="1"/>
    </row>
    <row r="33" spans="1:14" ht="15" customHeight="1">
      <c r="A33" s="1"/>
      <c r="B33" s="81"/>
      <c r="C33" s="81"/>
      <c r="D33" s="81"/>
      <c r="E33" s="81"/>
      <c r="F33" s="81"/>
      <c r="G33" s="81"/>
      <c r="H33" s="74"/>
      <c r="I33" s="1"/>
      <c r="J33" s="1"/>
      <c r="K33" s="1"/>
      <c r="L33" s="1"/>
      <c r="M33" s="1"/>
      <c r="N33" s="1"/>
    </row>
    <row r="34" spans="1:14" ht="15" customHeight="1">
      <c r="A34" s="1"/>
      <c r="B34" s="81"/>
      <c r="C34" s="81"/>
      <c r="D34" s="81"/>
      <c r="E34" s="81"/>
      <c r="F34" s="81"/>
      <c r="G34" s="81"/>
      <c r="H34" s="74"/>
      <c r="I34" s="1"/>
      <c r="J34" s="1"/>
      <c r="K34" s="1"/>
      <c r="L34" s="1"/>
      <c r="M34" s="1"/>
      <c r="N34" s="1"/>
    </row>
    <row r="35" spans="1:14" ht="15" customHeight="1">
      <c r="A35" s="1"/>
      <c r="B35" s="81"/>
      <c r="C35" s="81"/>
      <c r="D35" s="81"/>
      <c r="E35" s="81"/>
      <c r="F35" s="81"/>
      <c r="G35" s="81"/>
      <c r="H35" s="74"/>
      <c r="I35" s="1"/>
      <c r="J35" s="1"/>
      <c r="K35" s="1"/>
      <c r="L35" s="1"/>
      <c r="M35" s="1"/>
      <c r="N35" s="1"/>
    </row>
    <row r="36" spans="1:14" ht="15" customHeight="1">
      <c r="A36" s="1"/>
      <c r="B36" s="81"/>
      <c r="C36" s="81"/>
      <c r="D36" s="81"/>
      <c r="E36" s="81"/>
      <c r="F36" s="81"/>
      <c r="G36" s="81"/>
      <c r="H36" s="74"/>
      <c r="I36" s="1"/>
      <c r="J36" s="1"/>
      <c r="K36" s="1"/>
      <c r="L36" s="1"/>
      <c r="M36" s="1"/>
      <c r="N36" s="1"/>
    </row>
    <row r="37" spans="1:14" ht="15" customHeight="1">
      <c r="A37" s="1"/>
      <c r="B37" s="81"/>
      <c r="C37" s="81"/>
      <c r="D37" s="81"/>
      <c r="E37" s="81"/>
      <c r="F37" s="81"/>
      <c r="G37" s="81"/>
      <c r="H37" s="74"/>
      <c r="I37" s="1"/>
      <c r="J37" s="1"/>
      <c r="K37" s="1"/>
      <c r="L37" s="1"/>
      <c r="M37" s="1"/>
      <c r="N37" s="1"/>
    </row>
    <row r="38" spans="1:14" ht="15" customHeight="1">
      <c r="A38" s="1"/>
      <c r="B38" s="81"/>
      <c r="C38" s="81"/>
      <c r="D38" s="81"/>
      <c r="E38" s="81"/>
      <c r="F38" s="81"/>
      <c r="G38" s="81"/>
      <c r="H38" s="74"/>
      <c r="I38" s="1"/>
      <c r="J38" s="1"/>
      <c r="K38" s="1"/>
      <c r="L38" s="1"/>
      <c r="M38" s="1"/>
      <c r="N38" s="1"/>
    </row>
    <row r="39" spans="1:14" ht="15" customHeight="1">
      <c r="A39" s="1"/>
      <c r="B39" s="81"/>
      <c r="C39" s="81"/>
      <c r="D39" s="81"/>
      <c r="E39" s="81"/>
      <c r="F39" s="81"/>
      <c r="G39" s="81"/>
      <c r="H39" s="74"/>
      <c r="I39" s="1"/>
      <c r="J39" s="1"/>
      <c r="K39" s="1"/>
      <c r="L39" s="1"/>
      <c r="M39" s="1"/>
      <c r="N39" s="1"/>
    </row>
    <row r="40" spans="1:14" ht="15" customHeight="1">
      <c r="A40" s="1"/>
      <c r="B40" s="81"/>
      <c r="C40" s="81"/>
      <c r="D40" s="81"/>
      <c r="E40" s="81"/>
      <c r="F40" s="81"/>
      <c r="G40" s="81"/>
      <c r="H40" s="74"/>
      <c r="I40" s="1"/>
      <c r="J40" s="1"/>
      <c r="K40" s="1"/>
      <c r="L40" s="1"/>
      <c r="M40" s="1"/>
      <c r="N40" s="1"/>
    </row>
    <row r="41" spans="1:14" ht="15" customHeight="1">
      <c r="A41" s="1"/>
      <c r="B41" s="81"/>
      <c r="C41" s="81"/>
      <c r="D41" s="81"/>
      <c r="E41" s="81"/>
      <c r="F41" s="81"/>
      <c r="G41" s="81"/>
      <c r="H41" s="74"/>
      <c r="I41" s="1"/>
      <c r="J41" s="1"/>
      <c r="K41" s="1"/>
      <c r="L41" s="1"/>
      <c r="M41" s="1"/>
      <c r="N41" s="1"/>
    </row>
    <row r="42" spans="1:14" ht="15" customHeight="1">
      <c r="A42" s="1"/>
      <c r="B42" s="81"/>
      <c r="C42" s="81"/>
      <c r="D42" s="81"/>
      <c r="E42" s="81"/>
      <c r="F42" s="81"/>
      <c r="G42" s="81"/>
      <c r="H42" s="74"/>
      <c r="I42" s="1"/>
      <c r="J42" s="1"/>
      <c r="K42" s="1"/>
      <c r="L42" s="1"/>
      <c r="M42" s="1"/>
      <c r="N42" s="1"/>
    </row>
    <row r="43" spans="1:14" ht="15" customHeight="1">
      <c r="A43" s="1"/>
      <c r="B43" s="81"/>
      <c r="C43" s="81"/>
      <c r="D43" s="81"/>
      <c r="E43" s="81"/>
      <c r="F43" s="81"/>
      <c r="G43" s="81"/>
      <c r="H43" s="74"/>
      <c r="I43" s="1"/>
      <c r="J43" s="1"/>
      <c r="K43" s="1"/>
      <c r="L43" s="1"/>
      <c r="M43" s="1"/>
      <c r="N43" s="1"/>
    </row>
    <row r="44" spans="1:14" ht="15" customHeight="1">
      <c r="A44" s="1"/>
      <c r="B44" s="81"/>
      <c r="C44" s="81"/>
      <c r="D44" s="81"/>
      <c r="E44" s="81"/>
      <c r="F44" s="81"/>
      <c r="G44" s="81"/>
      <c r="H44" s="74"/>
      <c r="I44" s="1"/>
      <c r="J44" s="1"/>
      <c r="K44" s="1"/>
      <c r="L44" s="1"/>
      <c r="M44" s="1"/>
      <c r="N44" s="1"/>
    </row>
    <row r="45" spans="1:14" ht="15" customHeight="1">
      <c r="A45" s="1"/>
      <c r="B45" s="81"/>
      <c r="C45" s="81"/>
      <c r="D45" s="81"/>
      <c r="E45" s="81"/>
      <c r="F45" s="81"/>
      <c r="G45" s="81"/>
      <c r="H45" s="74"/>
      <c r="I45" s="1"/>
      <c r="J45" s="1"/>
      <c r="K45" s="1"/>
      <c r="L45" s="1"/>
      <c r="M45" s="1"/>
      <c r="N45" s="1"/>
    </row>
    <row r="46" spans="1:14" ht="15" customHeight="1">
      <c r="A46" s="1"/>
      <c r="B46" s="81"/>
      <c r="C46" s="81"/>
      <c r="D46" s="81"/>
      <c r="E46" s="81"/>
      <c r="F46" s="81"/>
      <c r="G46" s="81"/>
      <c r="H46" s="74"/>
      <c r="I46" s="1"/>
      <c r="J46" s="1"/>
      <c r="K46" s="1"/>
      <c r="L46" s="1"/>
      <c r="M46" s="1"/>
      <c r="N46" s="1"/>
    </row>
    <row r="47" spans="1:14" ht="15" customHeight="1">
      <c r="A47" s="1"/>
      <c r="B47" s="81"/>
      <c r="C47" s="81"/>
      <c r="D47" s="81"/>
      <c r="E47" s="81"/>
      <c r="F47" s="81"/>
      <c r="G47" s="81"/>
      <c r="H47" s="74"/>
      <c r="I47" s="1"/>
      <c r="J47" s="1"/>
      <c r="K47" s="1"/>
      <c r="L47" s="1"/>
      <c r="M47" s="1"/>
      <c r="N47" s="1"/>
    </row>
    <row r="48" spans="1:14" ht="15" customHeight="1">
      <c r="A48" s="1"/>
      <c r="B48" s="81"/>
      <c r="C48" s="81"/>
      <c r="D48" s="81"/>
      <c r="E48" s="81"/>
      <c r="F48" s="81"/>
      <c r="G48" s="81"/>
      <c r="H48" s="74"/>
      <c r="I48" s="1"/>
      <c r="J48" s="1"/>
      <c r="K48" s="1"/>
      <c r="L48" s="1"/>
      <c r="M48" s="1"/>
      <c r="N48" s="1"/>
    </row>
    <row r="49" spans="1:14" ht="15" customHeight="1">
      <c r="A49" s="1"/>
      <c r="B49" s="81"/>
      <c r="C49" s="81"/>
      <c r="D49" s="81"/>
      <c r="E49" s="81"/>
      <c r="F49" s="81"/>
      <c r="G49" s="81"/>
      <c r="H49" s="74"/>
      <c r="I49" s="1"/>
      <c r="J49" s="1"/>
      <c r="K49" s="1"/>
      <c r="L49" s="1"/>
      <c r="M49" s="1"/>
      <c r="N49" s="1"/>
    </row>
    <row r="50" spans="1:14" ht="15" customHeight="1">
      <c r="A50" s="1"/>
      <c r="B50" s="81"/>
      <c r="C50" s="81"/>
      <c r="D50" s="81"/>
      <c r="E50" s="81"/>
      <c r="F50" s="81"/>
      <c r="G50" s="81"/>
      <c r="H50" s="74"/>
      <c r="I50" s="1"/>
      <c r="J50" s="1"/>
      <c r="K50" s="1"/>
      <c r="L50" s="1"/>
      <c r="M50" s="1"/>
      <c r="N50" s="1"/>
    </row>
    <row r="51" spans="1:14" ht="15" customHeight="1">
      <c r="A51" s="1"/>
      <c r="B51" s="81"/>
      <c r="C51" s="81"/>
      <c r="D51" s="81"/>
      <c r="E51" s="81"/>
      <c r="F51" s="81"/>
      <c r="G51" s="81"/>
      <c r="H51" s="74"/>
      <c r="I51" s="1"/>
      <c r="J51" s="1"/>
      <c r="K51" s="1"/>
      <c r="L51" s="1"/>
      <c r="M51" s="1"/>
      <c r="N51" s="1"/>
    </row>
    <row r="52" spans="1:14" ht="15" customHeight="1">
      <c r="A52" s="1"/>
      <c r="B52" s="81"/>
      <c r="C52" s="81"/>
      <c r="D52" s="81"/>
      <c r="E52" s="81"/>
      <c r="F52" s="81"/>
      <c r="G52" s="81"/>
      <c r="H52" s="74"/>
      <c r="I52" s="1"/>
      <c r="J52" s="1"/>
      <c r="K52" s="1"/>
      <c r="L52" s="1"/>
      <c r="M52" s="1"/>
      <c r="N52" s="1"/>
    </row>
    <row r="53" spans="1:14" ht="15" customHeight="1">
      <c r="A53" s="1"/>
      <c r="B53" s="81"/>
      <c r="C53" s="81"/>
      <c r="D53" s="81"/>
      <c r="E53" s="81"/>
      <c r="F53" s="81"/>
      <c r="G53" s="81"/>
      <c r="H53" s="74"/>
      <c r="I53" s="1"/>
      <c r="J53" s="1"/>
      <c r="K53" s="1"/>
      <c r="L53" s="1"/>
      <c r="M53" s="1"/>
      <c r="N53" s="1"/>
    </row>
    <row r="54" spans="1:14" ht="15" customHeight="1">
      <c r="A54" s="1"/>
      <c r="B54" s="81"/>
      <c r="C54" s="81"/>
      <c r="D54" s="81"/>
      <c r="E54" s="81"/>
      <c r="F54" s="81"/>
      <c r="G54" s="81"/>
      <c r="H54" s="74"/>
      <c r="I54" s="1"/>
      <c r="J54" s="1"/>
      <c r="K54" s="1"/>
      <c r="L54" s="1"/>
      <c r="M54" s="1"/>
      <c r="N54" s="1"/>
    </row>
    <row r="55" spans="1:14" ht="15" customHeight="1">
      <c r="A55" s="1"/>
      <c r="B55" s="81"/>
      <c r="C55" s="81"/>
      <c r="D55" s="81"/>
      <c r="E55" s="81"/>
      <c r="F55" s="81"/>
      <c r="G55" s="81"/>
      <c r="H55" s="74"/>
      <c r="I55" s="1"/>
      <c r="J55" s="1"/>
      <c r="K55" s="1"/>
      <c r="L55" s="1"/>
      <c r="M55" s="1"/>
      <c r="N55" s="1"/>
    </row>
    <row r="56" spans="1:14" ht="15" customHeight="1">
      <c r="A56" s="1"/>
      <c r="B56" s="81"/>
      <c r="C56" s="81"/>
      <c r="D56" s="81"/>
      <c r="E56" s="81"/>
      <c r="F56" s="81"/>
      <c r="G56" s="81"/>
      <c r="H56" s="74"/>
      <c r="I56" s="1"/>
      <c r="J56" s="1"/>
      <c r="K56" s="1"/>
      <c r="L56" s="1"/>
      <c r="M56" s="1"/>
      <c r="N56" s="1"/>
    </row>
    <row r="57" spans="1:14" ht="15" customHeight="1">
      <c r="A57" s="1"/>
      <c r="B57" s="81"/>
      <c r="C57" s="81"/>
      <c r="D57" s="81"/>
      <c r="E57" s="81"/>
      <c r="F57" s="81"/>
      <c r="G57" s="81"/>
      <c r="H57" s="74"/>
      <c r="I57" s="1"/>
      <c r="J57" s="1"/>
      <c r="K57" s="1"/>
      <c r="L57" s="1"/>
      <c r="M57" s="1"/>
      <c r="N57" s="1"/>
    </row>
    <row r="58" spans="1:14" ht="15" customHeight="1">
      <c r="A58" s="1"/>
      <c r="B58" s="81"/>
      <c r="C58" s="81"/>
      <c r="D58" s="81"/>
      <c r="E58" s="81"/>
      <c r="F58" s="81"/>
      <c r="G58" s="81"/>
      <c r="H58" s="74"/>
      <c r="I58" s="1"/>
      <c r="J58" s="1"/>
      <c r="K58" s="1"/>
      <c r="L58" s="1"/>
      <c r="M58" s="1"/>
      <c r="N58" s="1"/>
    </row>
    <row r="59" spans="1:14" ht="15" customHeight="1">
      <c r="A59" s="1"/>
      <c r="B59" s="81"/>
      <c r="C59" s="81"/>
      <c r="D59" s="81"/>
      <c r="E59" s="81"/>
      <c r="F59" s="81"/>
      <c r="G59" s="81"/>
      <c r="H59" s="74"/>
      <c r="I59" s="1"/>
      <c r="J59" s="1"/>
      <c r="K59" s="1"/>
      <c r="L59" s="1"/>
      <c r="M59" s="1"/>
      <c r="N59" s="1"/>
    </row>
    <row r="60" spans="1:14" ht="15" customHeight="1">
      <c r="A60" s="1"/>
      <c r="B60" s="81"/>
      <c r="C60" s="81"/>
      <c r="D60" s="81"/>
      <c r="E60" s="81"/>
      <c r="F60" s="81"/>
      <c r="G60" s="81"/>
      <c r="H60" s="74"/>
      <c r="I60" s="1"/>
      <c r="J60" s="1"/>
      <c r="K60" s="1"/>
      <c r="L60" s="1"/>
      <c r="M60" s="1"/>
      <c r="N60" s="1"/>
    </row>
    <row r="61" spans="1:14" ht="15" customHeight="1">
      <c r="A61" s="1"/>
      <c r="B61" s="81"/>
      <c r="C61" s="81"/>
      <c r="D61" s="81"/>
      <c r="E61" s="81"/>
      <c r="F61" s="81"/>
      <c r="G61" s="81"/>
      <c r="H61" s="74"/>
      <c r="I61" s="1"/>
      <c r="J61" s="1"/>
      <c r="K61" s="1"/>
      <c r="L61" s="1"/>
      <c r="M61" s="1"/>
      <c r="N61" s="1"/>
    </row>
    <row r="62" spans="1:14" ht="15" customHeight="1">
      <c r="A62" s="1"/>
      <c r="B62" s="81"/>
      <c r="C62" s="81"/>
      <c r="D62" s="81"/>
      <c r="E62" s="81"/>
      <c r="F62" s="81"/>
      <c r="G62" s="81"/>
      <c r="H62" s="74"/>
      <c r="I62" s="1"/>
      <c r="J62" s="1"/>
      <c r="K62" s="1"/>
      <c r="L62" s="1"/>
      <c r="M62" s="1"/>
      <c r="N62" s="1"/>
    </row>
    <row r="63" spans="1:14" ht="15" customHeight="1">
      <c r="A63" s="1"/>
      <c r="B63" s="81"/>
      <c r="C63" s="81"/>
      <c r="D63" s="81"/>
      <c r="E63" s="81"/>
      <c r="F63" s="81"/>
      <c r="G63" s="81"/>
      <c r="H63" s="74"/>
      <c r="I63" s="1"/>
      <c r="J63" s="1"/>
      <c r="K63" s="1"/>
      <c r="L63" s="1"/>
      <c r="M63" s="1"/>
      <c r="N63" s="1"/>
    </row>
    <row r="64" spans="1:14" ht="15" customHeight="1">
      <c r="A64" s="1"/>
      <c r="B64" s="81"/>
      <c r="C64" s="81"/>
      <c r="D64" s="81"/>
      <c r="E64" s="81"/>
      <c r="F64" s="81"/>
      <c r="G64" s="81"/>
      <c r="H64" s="74"/>
      <c r="I64" s="1"/>
      <c r="J64" s="1"/>
      <c r="K64" s="1"/>
      <c r="L64" s="1"/>
      <c r="M64" s="1"/>
      <c r="N64" s="1"/>
    </row>
    <row r="65" spans="1:14" ht="15" customHeight="1">
      <c r="A65" s="1"/>
      <c r="B65" s="81"/>
      <c r="C65" s="81"/>
      <c r="D65" s="81"/>
      <c r="E65" s="81"/>
      <c r="F65" s="81"/>
      <c r="G65" s="81"/>
      <c r="H65" s="74"/>
      <c r="I65" s="1"/>
      <c r="J65" s="1"/>
      <c r="K65" s="1"/>
      <c r="L65" s="1"/>
      <c r="M65" s="1"/>
      <c r="N65" s="1"/>
    </row>
    <row r="66" spans="1:14" ht="15" customHeight="1">
      <c r="A66" s="1"/>
      <c r="B66" s="81"/>
      <c r="C66" s="81"/>
      <c r="D66" s="81"/>
      <c r="E66" s="81"/>
      <c r="F66" s="81"/>
      <c r="G66" s="81"/>
      <c r="H66" s="74"/>
      <c r="I66" s="1"/>
      <c r="J66" s="1"/>
      <c r="K66" s="1"/>
      <c r="L66" s="1"/>
      <c r="M66" s="1"/>
      <c r="N66" s="1"/>
    </row>
    <row r="67" spans="1:14" ht="15" customHeight="1">
      <c r="A67" s="1"/>
      <c r="B67" s="81"/>
      <c r="C67" s="81"/>
      <c r="D67" s="81"/>
      <c r="E67" s="81"/>
      <c r="F67" s="81"/>
      <c r="G67" s="81"/>
      <c r="H67" s="74"/>
      <c r="I67" s="1"/>
      <c r="J67" s="1"/>
      <c r="K67" s="1"/>
      <c r="L67" s="1"/>
      <c r="M67" s="1"/>
      <c r="N67" s="1"/>
    </row>
    <row r="68" spans="1:14" ht="15" customHeight="1">
      <c r="A68" s="1"/>
      <c r="B68" s="81"/>
      <c r="C68" s="81"/>
      <c r="D68" s="81"/>
      <c r="E68" s="81"/>
      <c r="F68" s="81"/>
      <c r="G68" s="81"/>
      <c r="H68" s="74"/>
      <c r="I68" s="1"/>
      <c r="J68" s="1"/>
      <c r="K68" s="1"/>
      <c r="L68" s="1"/>
      <c r="M68" s="1"/>
      <c r="N68" s="1"/>
    </row>
    <row r="69" spans="1:14" ht="15" customHeight="1">
      <c r="A69" s="1"/>
      <c r="B69" s="81"/>
      <c r="C69" s="81"/>
      <c r="D69" s="81"/>
      <c r="E69" s="81"/>
      <c r="F69" s="81"/>
      <c r="G69" s="81"/>
      <c r="H69" s="74"/>
      <c r="I69" s="1"/>
      <c r="J69" s="1"/>
      <c r="K69" s="1"/>
      <c r="L69" s="1"/>
      <c r="M69" s="1"/>
      <c r="N69" s="1"/>
    </row>
    <row r="70" spans="1:14" ht="15" customHeight="1">
      <c r="A70" s="1"/>
      <c r="B70" s="81"/>
      <c r="C70" s="81"/>
      <c r="D70" s="81"/>
      <c r="E70" s="81"/>
      <c r="F70" s="81"/>
      <c r="G70" s="81"/>
      <c r="H70" s="74"/>
      <c r="I70" s="1"/>
      <c r="J70" s="1"/>
      <c r="K70" s="1"/>
      <c r="L70" s="1"/>
      <c r="M70" s="1"/>
      <c r="N70" s="1"/>
    </row>
    <row r="71" spans="1:14" ht="15" customHeight="1">
      <c r="A71" s="1"/>
      <c r="B71" s="81"/>
      <c r="C71" s="81"/>
      <c r="D71" s="81"/>
      <c r="E71" s="81"/>
      <c r="F71" s="81"/>
      <c r="G71" s="81"/>
      <c r="H71" s="74"/>
      <c r="I71" s="1"/>
      <c r="J71" s="1"/>
      <c r="K71" s="1"/>
      <c r="L71" s="1"/>
      <c r="M71" s="1"/>
      <c r="N71" s="1"/>
    </row>
    <row r="72" spans="1:14" ht="15" customHeight="1">
      <c r="A72" s="1"/>
      <c r="B72" s="81"/>
      <c r="C72" s="81"/>
      <c r="D72" s="81"/>
      <c r="E72" s="81"/>
      <c r="F72" s="81"/>
      <c r="G72" s="81"/>
      <c r="H72" s="74"/>
      <c r="I72" s="1"/>
      <c r="J72" s="1"/>
      <c r="K72" s="1"/>
      <c r="L72" s="1"/>
      <c r="M72" s="1"/>
      <c r="N72" s="1"/>
    </row>
    <row r="73" spans="1:14" ht="15" customHeight="1">
      <c r="A73" s="1"/>
      <c r="B73" s="81"/>
      <c r="C73" s="81"/>
      <c r="D73" s="81"/>
      <c r="E73" s="81"/>
      <c r="F73" s="81"/>
      <c r="G73" s="81"/>
      <c r="H73" s="74"/>
      <c r="I73" s="1"/>
      <c r="J73" s="1"/>
      <c r="K73" s="1"/>
      <c r="L73" s="1"/>
      <c r="M73" s="1"/>
      <c r="N73" s="1"/>
    </row>
    <row r="74" spans="1:14" ht="15" customHeight="1">
      <c r="A74" s="1"/>
      <c r="B74" s="81"/>
      <c r="C74" s="81"/>
      <c r="D74" s="81"/>
      <c r="E74" s="81"/>
      <c r="F74" s="81"/>
      <c r="G74" s="81"/>
      <c r="H74" s="74"/>
      <c r="I74" s="1"/>
      <c r="J74" s="1"/>
      <c r="K74" s="1"/>
      <c r="L74" s="1"/>
      <c r="M74" s="1"/>
      <c r="N74" s="1"/>
    </row>
    <row r="75" spans="1:14" ht="15" customHeight="1">
      <c r="A75" s="1"/>
      <c r="B75" s="81"/>
      <c r="C75" s="81"/>
      <c r="D75" s="81"/>
      <c r="E75" s="81"/>
      <c r="F75" s="81"/>
      <c r="G75" s="81"/>
      <c r="H75" s="74"/>
      <c r="I75" s="1"/>
      <c r="J75" s="1"/>
      <c r="K75" s="1"/>
      <c r="L75" s="1"/>
      <c r="M75" s="1"/>
      <c r="N75" s="1"/>
    </row>
    <row r="76" spans="1:14" ht="15" customHeight="1">
      <c r="A76" s="1"/>
      <c r="B76" s="81"/>
      <c r="C76" s="81"/>
      <c r="D76" s="81"/>
      <c r="E76" s="81"/>
      <c r="F76" s="81"/>
      <c r="G76" s="81"/>
      <c r="H76" s="74"/>
      <c r="I76" s="1"/>
      <c r="J76" s="1"/>
      <c r="K76" s="1"/>
      <c r="L76" s="1"/>
      <c r="M76" s="1"/>
      <c r="N76" s="1"/>
    </row>
    <row r="77" spans="1:14" ht="15" customHeight="1">
      <c r="A77" s="1"/>
      <c r="B77" s="81"/>
      <c r="C77" s="81"/>
      <c r="D77" s="81"/>
      <c r="E77" s="81"/>
      <c r="F77" s="81"/>
      <c r="G77" s="81"/>
      <c r="H77" s="74"/>
      <c r="I77" s="1"/>
      <c r="J77" s="1"/>
      <c r="K77" s="1"/>
      <c r="L77" s="1"/>
      <c r="M77" s="1"/>
      <c r="N77" s="1"/>
    </row>
    <row r="78" spans="1:14" ht="15" customHeight="1">
      <c r="A78" s="1"/>
      <c r="B78" s="81"/>
      <c r="C78" s="81"/>
      <c r="D78" s="81"/>
      <c r="E78" s="81"/>
      <c r="F78" s="81"/>
      <c r="G78" s="81"/>
      <c r="H78" s="74"/>
      <c r="I78" s="1"/>
      <c r="J78" s="1"/>
      <c r="K78" s="1"/>
      <c r="L78" s="1"/>
      <c r="M78" s="1"/>
      <c r="N78" s="1"/>
    </row>
    <row r="79" spans="1:14" ht="15" customHeight="1">
      <c r="A79" s="1"/>
      <c r="B79" s="81"/>
      <c r="C79" s="81"/>
      <c r="D79" s="81"/>
      <c r="E79" s="81"/>
      <c r="F79" s="81"/>
      <c r="G79" s="81"/>
      <c r="H79" s="74"/>
      <c r="I79" s="1"/>
      <c r="J79" s="1"/>
      <c r="K79" s="1"/>
      <c r="L79" s="1"/>
      <c r="M79" s="1"/>
      <c r="N79" s="1"/>
    </row>
    <row r="80" spans="1:14" ht="15" customHeight="1">
      <c r="A80" s="1"/>
      <c r="B80" s="81"/>
      <c r="C80" s="81"/>
      <c r="D80" s="81"/>
      <c r="E80" s="81"/>
      <c r="F80" s="81"/>
      <c r="G80" s="81"/>
      <c r="H80" s="74"/>
      <c r="I80" s="1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74"/>
      <c r="F81" s="74"/>
      <c r="G81" s="74"/>
      <c r="H81" s="74"/>
      <c r="I81" s="1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74"/>
      <c r="F82" s="74"/>
      <c r="G82" s="74"/>
      <c r="H82" s="74"/>
      <c r="I82" s="1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74"/>
      <c r="F83" s="74"/>
      <c r="G83" s="74"/>
      <c r="H83" s="74"/>
      <c r="I83" s="1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74"/>
      <c r="F84" s="74"/>
      <c r="G84" s="74"/>
      <c r="H84" s="74"/>
      <c r="I84" s="1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74"/>
      <c r="F85" s="74"/>
      <c r="G85" s="74"/>
      <c r="H85" s="74"/>
      <c r="I85" s="1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74"/>
      <c r="F86" s="74"/>
      <c r="G86" s="74"/>
      <c r="H86" s="74"/>
      <c r="I86" s="1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74"/>
      <c r="F87" s="74"/>
      <c r="G87" s="74"/>
      <c r="H87" s="74"/>
      <c r="I87" s="1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74"/>
      <c r="F88" s="74"/>
      <c r="G88" s="74"/>
      <c r="H88" s="74"/>
      <c r="I88" s="1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74"/>
      <c r="F89" s="74"/>
      <c r="G89" s="74"/>
      <c r="H89" s="74"/>
      <c r="I89" s="1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74"/>
      <c r="F90" s="74"/>
      <c r="G90" s="74"/>
      <c r="H90" s="74"/>
      <c r="I90" s="1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74"/>
      <c r="F91" s="74"/>
      <c r="G91" s="74"/>
      <c r="H91" s="74"/>
      <c r="I91" s="1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74"/>
      <c r="F92" s="74"/>
      <c r="G92" s="74"/>
      <c r="H92" s="74"/>
      <c r="I92" s="1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74"/>
      <c r="F93" s="74"/>
      <c r="G93" s="74"/>
      <c r="H93" s="74"/>
      <c r="I93" s="1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74"/>
      <c r="F94" s="74"/>
      <c r="G94" s="74"/>
      <c r="H94" s="74"/>
      <c r="I94" s="1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74"/>
      <c r="F95" s="74"/>
      <c r="G95" s="74"/>
      <c r="H95" s="74"/>
      <c r="I95" s="1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74"/>
      <c r="F96" s="74"/>
      <c r="G96" s="74"/>
      <c r="H96" s="74"/>
      <c r="I96" s="1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74"/>
      <c r="F97" s="74"/>
      <c r="G97" s="74"/>
      <c r="H97" s="74"/>
      <c r="I97" s="1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74"/>
      <c r="F98" s="74"/>
      <c r="G98" s="74"/>
      <c r="H98" s="74"/>
      <c r="I98" s="1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74"/>
      <c r="F99" s="74"/>
      <c r="G99" s="74"/>
      <c r="H99" s="74"/>
      <c r="I99" s="1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74"/>
      <c r="F100" s="74"/>
      <c r="G100" s="74"/>
      <c r="H100" s="74"/>
      <c r="I100" s="1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74"/>
      <c r="F101" s="74"/>
      <c r="G101" s="74"/>
      <c r="H101" s="74"/>
      <c r="I101" s="1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74"/>
      <c r="F102" s="74"/>
      <c r="G102" s="74"/>
      <c r="H102" s="74"/>
      <c r="I102" s="1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74"/>
      <c r="F103" s="74"/>
      <c r="G103" s="74"/>
      <c r="H103" s="74"/>
      <c r="I103" s="1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74"/>
      <c r="F104" s="74"/>
      <c r="G104" s="74"/>
      <c r="H104" s="74"/>
      <c r="I104" s="1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74"/>
      <c r="F105" s="74"/>
      <c r="G105" s="74"/>
      <c r="H105" s="74"/>
      <c r="I105" s="1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74"/>
      <c r="F106" s="74"/>
      <c r="G106" s="74"/>
      <c r="H106" s="74"/>
      <c r="I106" s="1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74"/>
      <c r="F107" s="74"/>
      <c r="G107" s="74"/>
      <c r="H107" s="74"/>
      <c r="I107" s="1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74"/>
      <c r="F108" s="74"/>
      <c r="G108" s="74"/>
      <c r="H108" s="74"/>
      <c r="I108" s="1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74"/>
      <c r="F109" s="74"/>
      <c r="G109" s="74"/>
      <c r="H109" s="74"/>
      <c r="I109" s="1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74"/>
      <c r="F110" s="74"/>
      <c r="G110" s="74"/>
      <c r="H110" s="74"/>
      <c r="I110" s="1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74"/>
      <c r="F111" s="74"/>
      <c r="G111" s="74"/>
      <c r="H111" s="74"/>
      <c r="I111" s="1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74"/>
      <c r="F112" s="74"/>
      <c r="G112" s="74"/>
      <c r="H112" s="74"/>
      <c r="I112" s="1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74"/>
      <c r="F113" s="74"/>
      <c r="G113" s="74"/>
      <c r="H113" s="74"/>
      <c r="I113" s="1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74"/>
      <c r="F114" s="74"/>
      <c r="G114" s="74"/>
      <c r="H114" s="74"/>
      <c r="I114" s="1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74"/>
      <c r="F115" s="74"/>
      <c r="G115" s="74"/>
      <c r="H115" s="74"/>
      <c r="I115" s="1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74"/>
      <c r="F116" s="74"/>
      <c r="G116" s="74"/>
      <c r="H116" s="74"/>
      <c r="I116" s="1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74"/>
      <c r="F117" s="74"/>
      <c r="G117" s="74"/>
      <c r="H117" s="74"/>
      <c r="I117" s="1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74"/>
      <c r="F118" s="74"/>
      <c r="G118" s="74"/>
      <c r="H118" s="74"/>
      <c r="I118" s="1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74"/>
      <c r="F119" s="74"/>
      <c r="G119" s="74"/>
      <c r="H119" s="74"/>
      <c r="I119" s="1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74"/>
      <c r="F120" s="74"/>
      <c r="G120" s="74"/>
      <c r="H120" s="74"/>
      <c r="I120" s="1"/>
      <c r="J120" s="1"/>
      <c r="K120" s="1"/>
      <c r="L120" s="1"/>
      <c r="M120" s="1"/>
      <c r="N120" s="1"/>
    </row>
  </sheetData>
  <mergeCells count="2">
    <mergeCell ref="A1:H1"/>
    <mergeCell ref="A2:H2"/>
  </mergeCells>
  <dataValidations count="1">
    <dataValidation type="list" sqref="B4" xr:uid="{00000000-0002-0000-0D00-000000000000}">
      <formula1>"215/75 R17.5,275/80 R22.5"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120"/>
  <sheetViews>
    <sheetView workbookViewId="0">
      <selection sqref="A1:I1"/>
    </sheetView>
  </sheetViews>
  <sheetFormatPr defaultRowHeight="14.25"/>
  <cols>
    <col min="1" max="1" width="9" style="75" customWidth="1"/>
    <col min="2" max="2" width="34" customWidth="1"/>
    <col min="3" max="3" width="16" style="75" customWidth="1"/>
    <col min="4" max="4" width="22" style="75" customWidth="1"/>
    <col min="5" max="5" width="15" style="75" customWidth="1"/>
    <col min="6" max="7" width="18" style="75" customWidth="1"/>
    <col min="8" max="8" width="14" style="75" customWidth="1"/>
    <col min="9" max="9" width="32" customWidth="1"/>
  </cols>
  <sheetData>
    <row r="1" spans="1:14" ht="15" customHeight="1">
      <c r="A1" s="145" t="s">
        <v>617</v>
      </c>
      <c r="B1" s="146"/>
      <c r="C1" s="146"/>
      <c r="D1" s="146"/>
      <c r="E1" s="146"/>
      <c r="F1" s="146"/>
      <c r="G1" s="146"/>
      <c r="H1" s="162" t="s">
        <v>617</v>
      </c>
      <c r="I1" s="162" t="s">
        <v>617</v>
      </c>
      <c r="J1" s="1"/>
      <c r="K1" s="1"/>
      <c r="L1" s="1"/>
      <c r="M1" s="1"/>
      <c r="N1" s="1"/>
    </row>
    <row r="2" spans="1:14" ht="15" customHeight="1">
      <c r="A2" s="148" t="s">
        <v>618</v>
      </c>
      <c r="B2" s="149"/>
      <c r="C2" s="149"/>
      <c r="D2" s="149"/>
      <c r="E2" s="149"/>
      <c r="F2" s="149"/>
      <c r="G2" s="149"/>
      <c r="H2" s="163" t="s">
        <v>619</v>
      </c>
      <c r="I2" s="163" t="s">
        <v>619</v>
      </c>
      <c r="J2" s="1"/>
      <c r="K2" s="1"/>
      <c r="L2" s="1"/>
      <c r="M2" s="1"/>
      <c r="N2" s="1"/>
    </row>
    <row r="3" spans="1:14" ht="15" customHeight="1">
      <c r="A3" s="68"/>
      <c r="B3" s="30"/>
      <c r="C3" s="47"/>
      <c r="D3" s="47"/>
      <c r="E3" s="47"/>
      <c r="F3" s="47"/>
      <c r="G3" s="47"/>
      <c r="H3" s="74"/>
      <c r="I3" s="1"/>
      <c r="J3" s="1"/>
      <c r="K3" s="1"/>
      <c r="L3" s="1"/>
      <c r="M3" s="1"/>
      <c r="N3" s="1"/>
    </row>
    <row r="4" spans="1:14" ht="15" customHeight="1">
      <c r="A4" s="23" t="s">
        <v>620</v>
      </c>
      <c r="B4" s="31" t="s">
        <v>182</v>
      </c>
      <c r="C4" s="31" t="s">
        <v>493</v>
      </c>
      <c r="D4" s="31" t="s">
        <v>603</v>
      </c>
      <c r="E4" s="31" t="s">
        <v>592</v>
      </c>
      <c r="F4" s="31" t="s">
        <v>591</v>
      </c>
      <c r="G4" s="31" t="s">
        <v>391</v>
      </c>
      <c r="H4" s="2" t="s">
        <v>51</v>
      </c>
      <c r="I4" s="2" t="s">
        <v>391</v>
      </c>
      <c r="J4" s="1"/>
      <c r="K4" s="1"/>
      <c r="L4" s="1"/>
      <c r="M4" s="1"/>
      <c r="N4" s="1"/>
    </row>
    <row r="5" spans="1:14" ht="15" customHeight="1">
      <c r="A5" s="96">
        <v>1</v>
      </c>
      <c r="B5" s="30" t="s">
        <v>431</v>
      </c>
      <c r="C5" s="50">
        <f>'Pesquisa 764'!K21</f>
        <v>4009.49</v>
      </c>
      <c r="D5" s="50">
        <v>108</v>
      </c>
      <c r="E5" s="45">
        <f t="shared" ref="E5:E13" si="0">A5*C5*D5</f>
        <v>433024.92</v>
      </c>
      <c r="F5" s="45">
        <f t="shared" ref="F5:F13" si="1">E5/12</f>
        <v>36085.409999999996</v>
      </c>
      <c r="G5" s="50" t="s">
        <v>621</v>
      </c>
      <c r="H5" s="55">
        <f>F5/'Informações Gerais'!B5</f>
        <v>7.8273120871023186E-2</v>
      </c>
      <c r="I5" s="4" t="s">
        <v>621</v>
      </c>
      <c r="J5" s="1"/>
      <c r="K5" s="1"/>
      <c r="L5" s="1"/>
      <c r="M5" s="1"/>
      <c r="N5" s="1"/>
    </row>
    <row r="6" spans="1:14" ht="15" customHeight="1">
      <c r="A6" s="96">
        <v>1</v>
      </c>
      <c r="B6" s="30" t="s">
        <v>433</v>
      </c>
      <c r="C6" s="50">
        <f>'Pesquisa 764'!K22</f>
        <v>1825</v>
      </c>
      <c r="D6" s="50">
        <v>108</v>
      </c>
      <c r="E6" s="45">
        <f t="shared" si="0"/>
        <v>197100</v>
      </c>
      <c r="F6" s="45">
        <f t="shared" si="1"/>
        <v>16425</v>
      </c>
      <c r="G6" s="50" t="s">
        <v>622</v>
      </c>
      <c r="H6" s="55">
        <f>F6/'Informações Gerais'!B5</f>
        <v>3.5627584952105461E-2</v>
      </c>
      <c r="I6" s="4" t="s">
        <v>622</v>
      </c>
      <c r="J6" s="1"/>
      <c r="K6" s="1"/>
      <c r="L6" s="1"/>
      <c r="M6" s="1"/>
      <c r="N6" s="1"/>
    </row>
    <row r="7" spans="1:14" ht="15" customHeight="1">
      <c r="A7" s="96">
        <v>0</v>
      </c>
      <c r="B7" s="30" t="s">
        <v>623</v>
      </c>
      <c r="C7" s="50">
        <f>'Pesquisa 764'!K23</f>
        <v>174.07499999999999</v>
      </c>
      <c r="D7" s="50">
        <v>108</v>
      </c>
      <c r="E7" s="45">
        <f t="shared" si="0"/>
        <v>0</v>
      </c>
      <c r="F7" s="45">
        <f t="shared" si="1"/>
        <v>0</v>
      </c>
      <c r="G7" s="50" t="s">
        <v>624</v>
      </c>
      <c r="H7" s="55">
        <f>F7/'Informações Gerais'!B5</f>
        <v>0</v>
      </c>
      <c r="I7" s="4" t="s">
        <v>625</v>
      </c>
      <c r="J7" s="1"/>
      <c r="K7" s="1"/>
      <c r="L7" s="1"/>
      <c r="M7" s="1"/>
      <c r="N7" s="1"/>
    </row>
    <row r="8" spans="1:14" ht="24" customHeight="1">
      <c r="A8" s="96">
        <v>1</v>
      </c>
      <c r="B8" s="30" t="s">
        <v>626</v>
      </c>
      <c r="C8" s="50">
        <f>'Pesquisa 764'!K24</f>
        <v>31.407</v>
      </c>
      <c r="D8" s="50">
        <f>'Informações Gerais'!B5/'Informações Gerais'!B22*'Informações Gerais'!B23</f>
        <v>691.52877000000001</v>
      </c>
      <c r="E8" s="45">
        <f t="shared" si="0"/>
        <v>21718.844079390001</v>
      </c>
      <c r="F8" s="45">
        <f t="shared" si="1"/>
        <v>1809.9036732825</v>
      </c>
      <c r="G8" s="50" t="s">
        <v>627</v>
      </c>
      <c r="H8" s="55">
        <f>F8/'Informações Gerais'!B5</f>
        <v>3.9258749999999997E-3</v>
      </c>
      <c r="I8" s="4" t="s">
        <v>628</v>
      </c>
      <c r="J8" s="1"/>
      <c r="K8" s="1"/>
      <c r="L8" s="1"/>
      <c r="M8" s="1"/>
      <c r="N8" s="1"/>
    </row>
    <row r="9" spans="1:14" ht="15" customHeight="1">
      <c r="A9" s="96">
        <v>1</v>
      </c>
      <c r="B9" s="30" t="s">
        <v>440</v>
      </c>
      <c r="C9" s="50">
        <f>'Pesquisa 764'!K25</f>
        <v>117.98</v>
      </c>
      <c r="D9" s="50">
        <v>48</v>
      </c>
      <c r="E9" s="45">
        <f t="shared" si="0"/>
        <v>5663.04</v>
      </c>
      <c r="F9" s="45">
        <f t="shared" si="1"/>
        <v>471.92</v>
      </c>
      <c r="G9" s="50" t="s">
        <v>629</v>
      </c>
      <c r="H9" s="55">
        <f>F9/'Informações Gerais'!B5</f>
        <v>1.0236450466117267E-3</v>
      </c>
      <c r="I9" s="4" t="s">
        <v>629</v>
      </c>
      <c r="J9" s="1"/>
      <c r="K9" s="1"/>
      <c r="L9" s="1"/>
      <c r="M9" s="1"/>
      <c r="N9" s="1"/>
    </row>
    <row r="10" spans="1:14" ht="15" customHeight="1">
      <c r="A10" s="96">
        <v>1</v>
      </c>
      <c r="B10" s="30" t="s">
        <v>442</v>
      </c>
      <c r="C10" s="50">
        <f>'Pesquisa 764'!K26</f>
        <v>66.131100000000004</v>
      </c>
      <c r="D10" s="50">
        <v>48</v>
      </c>
      <c r="E10" s="45">
        <f t="shared" si="0"/>
        <v>3174.2928000000002</v>
      </c>
      <c r="F10" s="45">
        <f t="shared" si="1"/>
        <v>264.52440000000001</v>
      </c>
      <c r="G10" s="50" t="s">
        <v>630</v>
      </c>
      <c r="H10" s="55">
        <f>F10/'Informações Gerais'!B5</f>
        <v>5.7378176760454957E-4</v>
      </c>
      <c r="I10" s="4" t="s">
        <v>630</v>
      </c>
      <c r="J10" s="1"/>
      <c r="K10" s="1"/>
      <c r="L10" s="1"/>
      <c r="M10" s="1"/>
      <c r="N10" s="1"/>
    </row>
    <row r="11" spans="1:14" ht="15" customHeight="1">
      <c r="A11" s="96">
        <v>1</v>
      </c>
      <c r="B11" s="30" t="s">
        <v>631</v>
      </c>
      <c r="C11" s="50">
        <f>'Pesquisa 764'!K27</f>
        <v>166.85669999999999</v>
      </c>
      <c r="D11" s="50">
        <v>24</v>
      </c>
      <c r="E11" s="45">
        <f t="shared" si="0"/>
        <v>4004.5607999999997</v>
      </c>
      <c r="F11" s="45">
        <f t="shared" si="1"/>
        <v>333.71339999999998</v>
      </c>
      <c r="G11" s="50" t="s">
        <v>632</v>
      </c>
      <c r="H11" s="55">
        <f>F11/'Informações Gerais'!B5</f>
        <v>7.238601222621583E-4</v>
      </c>
      <c r="I11" s="4" t="s">
        <v>632</v>
      </c>
      <c r="J11" s="1"/>
      <c r="K11" s="1"/>
      <c r="L11" s="1"/>
      <c r="M11" s="1"/>
      <c r="N11" s="1"/>
    </row>
    <row r="12" spans="1:14" ht="15" customHeight="1">
      <c r="A12" s="96">
        <v>1</v>
      </c>
      <c r="B12" s="30" t="s">
        <v>633</v>
      </c>
      <c r="C12" s="50">
        <f>'Pesquisa 764'!K35</f>
        <v>2550</v>
      </c>
      <c r="D12" s="50">
        <v>18</v>
      </c>
      <c r="E12" s="45">
        <f t="shared" si="0"/>
        <v>45900</v>
      </c>
      <c r="F12" s="45">
        <f t="shared" si="1"/>
        <v>3825</v>
      </c>
      <c r="G12" s="50" t="s">
        <v>634</v>
      </c>
      <c r="H12" s="55">
        <f>F12/'Informações Gerais'!B5</f>
        <v>8.2968348518601773E-3</v>
      </c>
      <c r="I12" s="4" t="s">
        <v>635</v>
      </c>
      <c r="J12" s="1"/>
      <c r="K12" s="1"/>
      <c r="L12" s="1"/>
      <c r="M12" s="1"/>
      <c r="N12" s="1"/>
    </row>
    <row r="13" spans="1:14" ht="15" customHeight="1">
      <c r="A13" s="96">
        <v>1</v>
      </c>
      <c r="B13" s="30" t="s">
        <v>636</v>
      </c>
      <c r="C13" s="50">
        <f>'Pesquisa 764'!K36</f>
        <v>2601</v>
      </c>
      <c r="D13" s="50">
        <v>18</v>
      </c>
      <c r="E13" s="45">
        <f t="shared" si="0"/>
        <v>46818</v>
      </c>
      <c r="F13" s="45">
        <f t="shared" si="1"/>
        <v>3901.5</v>
      </c>
      <c r="G13" s="50" t="s">
        <v>635</v>
      </c>
      <c r="H13" s="55">
        <f>F13/'Informações Gerais'!B5</f>
        <v>8.4627715488973798E-3</v>
      </c>
      <c r="I13" s="4" t="s">
        <v>637</v>
      </c>
      <c r="J13" s="1"/>
      <c r="K13" s="1"/>
      <c r="L13" s="1"/>
      <c r="M13" s="1"/>
      <c r="N13" s="1"/>
    </row>
    <row r="14" spans="1:14" ht="15" customHeight="1">
      <c r="A14" s="96"/>
      <c r="B14" s="30"/>
      <c r="C14" s="50"/>
      <c r="D14" s="50"/>
      <c r="E14" s="45"/>
      <c r="F14" s="45"/>
      <c r="G14" s="50"/>
      <c r="H14" s="55">
        <f>F14/'Informações Gerais'!B5</f>
        <v>0</v>
      </c>
      <c r="I14" s="4" t="s">
        <v>638</v>
      </c>
      <c r="J14" s="1"/>
      <c r="K14" s="1"/>
      <c r="L14" s="1"/>
      <c r="M14" s="1"/>
      <c r="N14" s="1"/>
    </row>
    <row r="15" spans="1:14" ht="15" customHeight="1">
      <c r="A15" s="68"/>
      <c r="B15" s="32" t="s">
        <v>192</v>
      </c>
      <c r="C15" s="49"/>
      <c r="D15" s="49">
        <f>SUM(D5:D13)</f>
        <v>1171.5287699999999</v>
      </c>
      <c r="E15" s="49">
        <f>SUM(E5:E13)</f>
        <v>757403.65767939005</v>
      </c>
      <c r="F15" s="49">
        <f>SUM(F5:F13)</f>
        <v>63116.971473282494</v>
      </c>
      <c r="G15" s="58"/>
      <c r="H15" s="56">
        <f>SUM(H5:H14)</f>
        <v>0.13690747416036461</v>
      </c>
      <c r="I15" s="4"/>
      <c r="J15" s="1"/>
      <c r="K15" s="1"/>
      <c r="L15" s="1"/>
      <c r="M15" s="1"/>
      <c r="N15" s="1"/>
    </row>
    <row r="16" spans="1:14" ht="15" customHeight="1">
      <c r="A16" s="68"/>
      <c r="B16" s="30"/>
      <c r="C16" s="47"/>
      <c r="D16" s="47"/>
      <c r="E16" s="47"/>
      <c r="F16" s="47"/>
      <c r="G16" s="47"/>
      <c r="H16" s="57"/>
      <c r="I16" s="4"/>
      <c r="J16" s="1"/>
      <c r="K16" s="1"/>
      <c r="L16" s="1"/>
      <c r="M16" s="1"/>
      <c r="N16" s="1"/>
    </row>
    <row r="17" spans="1:14" ht="15" customHeight="1">
      <c r="A17" s="140"/>
      <c r="B17" s="141"/>
      <c r="C17" s="141"/>
      <c r="D17" s="141"/>
      <c r="E17" s="141"/>
      <c r="F17" s="141"/>
      <c r="G17" s="141"/>
      <c r="H17" s="156" t="s">
        <v>639</v>
      </c>
      <c r="I17" s="156" t="s">
        <v>639</v>
      </c>
      <c r="J17" s="1"/>
      <c r="K17" s="1"/>
      <c r="L17" s="1"/>
      <c r="M17" s="1"/>
      <c r="N17" s="1"/>
    </row>
    <row r="18" spans="1:14" ht="15" customHeight="1">
      <c r="A18" s="140"/>
      <c r="B18" s="141"/>
      <c r="C18" s="141"/>
      <c r="D18" s="141"/>
      <c r="E18" s="141"/>
      <c r="F18" s="141"/>
      <c r="G18" s="141"/>
      <c r="H18" s="156" t="s">
        <v>639</v>
      </c>
      <c r="I18" s="156" t="s">
        <v>639</v>
      </c>
      <c r="J18" s="1"/>
      <c r="K18" s="1"/>
      <c r="L18" s="1"/>
      <c r="M18" s="1"/>
      <c r="N18" s="1"/>
    </row>
    <row r="19" spans="1:14" ht="15" customHeight="1">
      <c r="A19" s="140"/>
      <c r="B19" s="141"/>
      <c r="C19" s="141"/>
      <c r="D19" s="141"/>
      <c r="E19" s="141"/>
      <c r="F19" s="141"/>
      <c r="G19" s="141"/>
      <c r="H19" s="156" t="s">
        <v>639</v>
      </c>
      <c r="I19" s="156" t="s">
        <v>639</v>
      </c>
      <c r="J19" s="1"/>
      <c r="K19" s="1"/>
      <c r="L19" s="1"/>
      <c r="M19" s="1"/>
      <c r="N19" s="1"/>
    </row>
    <row r="20" spans="1:14" ht="15" customHeight="1">
      <c r="A20" s="68"/>
      <c r="B20" s="30"/>
      <c r="C20" s="47"/>
      <c r="D20" s="47"/>
      <c r="E20" s="47"/>
      <c r="F20" s="47"/>
      <c r="G20" s="47"/>
      <c r="H20" s="74"/>
      <c r="I20" s="1"/>
      <c r="J20" s="1"/>
      <c r="K20" s="1"/>
      <c r="L20" s="1"/>
      <c r="M20" s="1"/>
      <c r="N20" s="1"/>
    </row>
    <row r="21" spans="1:14" ht="15" customHeight="1">
      <c r="A21" s="74"/>
      <c r="B21" s="29"/>
      <c r="C21" s="81"/>
      <c r="D21" s="81"/>
      <c r="E21" s="81"/>
      <c r="F21" s="81"/>
      <c r="G21" s="81"/>
      <c r="H21" s="74"/>
      <c r="I21" s="1"/>
      <c r="J21" s="1"/>
      <c r="K21" s="1"/>
      <c r="L21" s="1"/>
      <c r="M21" s="1"/>
      <c r="N21" s="1"/>
    </row>
    <row r="22" spans="1:14" ht="15" customHeight="1">
      <c r="A22" s="74"/>
      <c r="B22" s="29"/>
      <c r="C22" s="81"/>
      <c r="D22" s="81"/>
      <c r="E22" s="81"/>
      <c r="F22" s="81"/>
      <c r="G22" s="81"/>
      <c r="H22" s="74"/>
      <c r="I22" s="1"/>
      <c r="J22" s="1"/>
      <c r="K22" s="1"/>
      <c r="L22" s="1"/>
      <c r="M22" s="1"/>
      <c r="N22" s="1"/>
    </row>
    <row r="23" spans="1:14" ht="15" customHeight="1">
      <c r="A23" s="74"/>
      <c r="B23" s="29"/>
      <c r="C23" s="81"/>
      <c r="D23" s="81"/>
      <c r="E23" s="81"/>
      <c r="F23" s="81"/>
      <c r="G23" s="81"/>
      <c r="H23" s="74"/>
      <c r="I23" s="1"/>
      <c r="J23" s="1"/>
      <c r="K23" s="1"/>
      <c r="L23" s="1"/>
      <c r="M23" s="1"/>
      <c r="N23" s="1"/>
    </row>
    <row r="24" spans="1:14" ht="15" customHeight="1">
      <c r="A24" s="74"/>
      <c r="B24" s="29"/>
      <c r="C24" s="81"/>
      <c r="D24" s="81"/>
      <c r="E24" s="81"/>
      <c r="F24" s="81"/>
      <c r="G24" s="81"/>
      <c r="H24" s="74"/>
      <c r="I24" s="1"/>
      <c r="J24" s="1"/>
      <c r="K24" s="1"/>
      <c r="L24" s="1"/>
      <c r="M24" s="1"/>
      <c r="N24" s="1"/>
    </row>
    <row r="25" spans="1:14" ht="15" customHeight="1">
      <c r="A25" s="74"/>
      <c r="B25" s="29"/>
      <c r="C25" s="81"/>
      <c r="D25" s="81"/>
      <c r="E25" s="81"/>
      <c r="F25" s="81"/>
      <c r="G25" s="81"/>
      <c r="H25" s="74"/>
      <c r="I25" s="1"/>
      <c r="J25" s="1"/>
      <c r="K25" s="1"/>
      <c r="L25" s="1"/>
      <c r="M25" s="1"/>
      <c r="N25" s="1"/>
    </row>
    <row r="26" spans="1:14" ht="15" customHeight="1">
      <c r="A26" s="74"/>
      <c r="B26" s="29"/>
      <c r="C26" s="81"/>
      <c r="D26" s="81"/>
      <c r="E26" s="81"/>
      <c r="F26" s="81"/>
      <c r="G26" s="81"/>
      <c r="H26" s="74"/>
      <c r="I26" s="1"/>
      <c r="J26" s="1"/>
      <c r="K26" s="1"/>
      <c r="L26" s="1"/>
      <c r="M26" s="1"/>
      <c r="N26" s="1"/>
    </row>
    <row r="27" spans="1:14" ht="15" customHeight="1">
      <c r="A27" s="74"/>
      <c r="B27" s="29"/>
      <c r="C27" s="81"/>
      <c r="D27" s="81"/>
      <c r="E27" s="81"/>
      <c r="F27" s="81"/>
      <c r="G27" s="81"/>
      <c r="H27" s="74"/>
      <c r="I27" s="1"/>
      <c r="J27" s="1"/>
      <c r="K27" s="1"/>
      <c r="L27" s="1"/>
      <c r="M27" s="1"/>
      <c r="N27" s="1"/>
    </row>
    <row r="28" spans="1:14" ht="15" customHeight="1">
      <c r="A28" s="74"/>
      <c r="B28" s="29"/>
      <c r="C28" s="81"/>
      <c r="D28" s="81"/>
      <c r="E28" s="81"/>
      <c r="F28" s="81"/>
      <c r="G28" s="81"/>
      <c r="H28" s="74"/>
      <c r="I28" s="1"/>
      <c r="J28" s="1"/>
      <c r="K28" s="1"/>
      <c r="L28" s="1"/>
      <c r="M28" s="1"/>
      <c r="N28" s="1"/>
    </row>
    <row r="29" spans="1:14" ht="15" customHeight="1">
      <c r="A29" s="74"/>
      <c r="B29" s="29"/>
      <c r="C29" s="81"/>
      <c r="D29" s="81"/>
      <c r="E29" s="81"/>
      <c r="F29" s="81"/>
      <c r="G29" s="81"/>
      <c r="H29" s="74"/>
      <c r="I29" s="1"/>
      <c r="J29" s="1"/>
      <c r="K29" s="1"/>
      <c r="L29" s="1"/>
      <c r="M29" s="1"/>
      <c r="N29" s="1"/>
    </row>
    <row r="30" spans="1:14" ht="15" customHeight="1">
      <c r="A30" s="74"/>
      <c r="B30" s="29"/>
      <c r="C30" s="81"/>
      <c r="D30" s="81"/>
      <c r="E30" s="81"/>
      <c r="F30" s="81"/>
      <c r="G30" s="81"/>
      <c r="H30" s="74"/>
      <c r="I30" s="1"/>
      <c r="J30" s="1"/>
      <c r="K30" s="1"/>
      <c r="L30" s="1"/>
      <c r="M30" s="1"/>
      <c r="N30" s="1"/>
    </row>
    <row r="31" spans="1:14" ht="15" customHeight="1">
      <c r="A31" s="74"/>
      <c r="B31" s="29"/>
      <c r="C31" s="81"/>
      <c r="D31" s="81"/>
      <c r="E31" s="81"/>
      <c r="F31" s="81"/>
      <c r="G31" s="81"/>
      <c r="H31" s="74"/>
      <c r="I31" s="1"/>
      <c r="J31" s="1"/>
      <c r="K31" s="1"/>
      <c r="L31" s="1"/>
      <c r="M31" s="1"/>
      <c r="N31" s="1"/>
    </row>
    <row r="32" spans="1:14" ht="15" customHeight="1">
      <c r="A32" s="74"/>
      <c r="B32" s="29"/>
      <c r="C32" s="81"/>
      <c r="D32" s="81"/>
      <c r="E32" s="81"/>
      <c r="F32" s="81"/>
      <c r="G32" s="81"/>
      <c r="H32" s="74"/>
      <c r="I32" s="1"/>
      <c r="J32" s="1"/>
      <c r="K32" s="1"/>
      <c r="L32" s="1"/>
      <c r="M32" s="1"/>
      <c r="N32" s="1"/>
    </row>
    <row r="33" spans="1:14" ht="15" customHeight="1">
      <c r="A33" s="74"/>
      <c r="B33" s="29"/>
      <c r="C33" s="81"/>
      <c r="D33" s="81"/>
      <c r="E33" s="81"/>
      <c r="F33" s="81"/>
      <c r="G33" s="81"/>
      <c r="H33" s="74"/>
      <c r="I33" s="1"/>
      <c r="J33" s="1"/>
      <c r="K33" s="1"/>
      <c r="L33" s="1"/>
      <c r="M33" s="1"/>
      <c r="N33" s="1"/>
    </row>
    <row r="34" spans="1:14" ht="15" customHeight="1">
      <c r="A34" s="74"/>
      <c r="B34" s="29"/>
      <c r="C34" s="81"/>
      <c r="D34" s="81"/>
      <c r="E34" s="81"/>
      <c r="F34" s="81"/>
      <c r="G34" s="81"/>
      <c r="H34" s="74"/>
      <c r="I34" s="1"/>
      <c r="J34" s="1"/>
      <c r="K34" s="1"/>
      <c r="L34" s="1"/>
      <c r="M34" s="1"/>
      <c r="N34" s="1"/>
    </row>
    <row r="35" spans="1:14" ht="15" customHeight="1">
      <c r="A35" s="74"/>
      <c r="B35" s="29"/>
      <c r="C35" s="81"/>
      <c r="D35" s="81"/>
      <c r="E35" s="81"/>
      <c r="F35" s="81"/>
      <c r="G35" s="81"/>
      <c r="H35" s="74"/>
      <c r="I35" s="1"/>
      <c r="J35" s="1"/>
      <c r="K35" s="1"/>
      <c r="L35" s="1"/>
      <c r="M35" s="1"/>
      <c r="N35" s="1"/>
    </row>
    <row r="36" spans="1:14" ht="15" customHeight="1">
      <c r="A36" s="74"/>
      <c r="B36" s="29"/>
      <c r="C36" s="81"/>
      <c r="D36" s="81"/>
      <c r="E36" s="81"/>
      <c r="F36" s="81"/>
      <c r="G36" s="81"/>
      <c r="H36" s="74"/>
      <c r="I36" s="1"/>
      <c r="J36" s="1"/>
      <c r="K36" s="1"/>
      <c r="L36" s="1"/>
      <c r="M36" s="1"/>
      <c r="N36" s="1"/>
    </row>
    <row r="37" spans="1:14" ht="15" customHeight="1">
      <c r="A37" s="74"/>
      <c r="B37" s="29"/>
      <c r="C37" s="81"/>
      <c r="D37" s="81"/>
      <c r="E37" s="81"/>
      <c r="F37" s="81"/>
      <c r="G37" s="81"/>
      <c r="H37" s="74"/>
      <c r="I37" s="1"/>
      <c r="J37" s="1"/>
      <c r="K37" s="1"/>
      <c r="L37" s="1"/>
      <c r="M37" s="1"/>
      <c r="N37" s="1"/>
    </row>
    <row r="38" spans="1:14" ht="15" customHeight="1">
      <c r="A38" s="74"/>
      <c r="B38" s="29"/>
      <c r="C38" s="81"/>
      <c r="D38" s="81"/>
      <c r="E38" s="81"/>
      <c r="F38" s="81"/>
      <c r="G38" s="81"/>
      <c r="H38" s="74"/>
      <c r="I38" s="1"/>
      <c r="J38" s="1"/>
      <c r="K38" s="1"/>
      <c r="L38" s="1"/>
      <c r="M38" s="1"/>
      <c r="N38" s="1"/>
    </row>
    <row r="39" spans="1:14" ht="15" customHeight="1">
      <c r="A39" s="74"/>
      <c r="B39" s="29"/>
      <c r="C39" s="81"/>
      <c r="D39" s="81"/>
      <c r="E39" s="81"/>
      <c r="F39" s="81"/>
      <c r="G39" s="81"/>
      <c r="H39" s="74"/>
      <c r="I39" s="1"/>
      <c r="J39" s="1"/>
      <c r="K39" s="1"/>
      <c r="L39" s="1"/>
      <c r="M39" s="1"/>
      <c r="N39" s="1"/>
    </row>
    <row r="40" spans="1:14" ht="15" customHeight="1">
      <c r="A40" s="74"/>
      <c r="B40" s="29"/>
      <c r="C40" s="81"/>
      <c r="D40" s="81"/>
      <c r="E40" s="81"/>
      <c r="F40" s="81"/>
      <c r="G40" s="81"/>
      <c r="H40" s="74"/>
      <c r="I40" s="1"/>
      <c r="J40" s="1"/>
      <c r="K40" s="1"/>
      <c r="L40" s="1"/>
      <c r="M40" s="1"/>
      <c r="N40" s="1"/>
    </row>
    <row r="41" spans="1:14" ht="15" customHeight="1">
      <c r="A41" s="74"/>
      <c r="B41" s="29"/>
      <c r="C41" s="81"/>
      <c r="D41" s="81"/>
      <c r="E41" s="81"/>
      <c r="F41" s="81"/>
      <c r="G41" s="81"/>
      <c r="H41" s="74"/>
      <c r="I41" s="1"/>
      <c r="J41" s="1"/>
      <c r="K41" s="1"/>
      <c r="L41" s="1"/>
      <c r="M41" s="1"/>
      <c r="N41" s="1"/>
    </row>
    <row r="42" spans="1:14" ht="15" customHeight="1">
      <c r="A42" s="74"/>
      <c r="B42" s="29"/>
      <c r="C42" s="81"/>
      <c r="D42" s="81"/>
      <c r="E42" s="81"/>
      <c r="F42" s="81"/>
      <c r="G42" s="81"/>
      <c r="H42" s="74"/>
      <c r="I42" s="1"/>
      <c r="J42" s="1"/>
      <c r="K42" s="1"/>
      <c r="L42" s="1"/>
      <c r="M42" s="1"/>
      <c r="N42" s="1"/>
    </row>
    <row r="43" spans="1:14" ht="15" customHeight="1">
      <c r="A43" s="74"/>
      <c r="B43" s="29"/>
      <c r="C43" s="81"/>
      <c r="D43" s="81"/>
      <c r="E43" s="81"/>
      <c r="F43" s="81"/>
      <c r="G43" s="81"/>
      <c r="H43" s="74"/>
      <c r="I43" s="1"/>
      <c r="J43" s="1"/>
      <c r="K43" s="1"/>
      <c r="L43" s="1"/>
      <c r="M43" s="1"/>
      <c r="N43" s="1"/>
    </row>
    <row r="44" spans="1:14" ht="15" customHeight="1">
      <c r="A44" s="74"/>
      <c r="B44" s="29"/>
      <c r="C44" s="81"/>
      <c r="D44" s="81"/>
      <c r="E44" s="81"/>
      <c r="F44" s="81"/>
      <c r="G44" s="81"/>
      <c r="H44" s="74"/>
      <c r="I44" s="1"/>
      <c r="J44" s="1"/>
      <c r="K44" s="1"/>
      <c r="L44" s="1"/>
      <c r="M44" s="1"/>
      <c r="N44" s="1"/>
    </row>
    <row r="45" spans="1:14" ht="15" customHeight="1">
      <c r="A45" s="74"/>
      <c r="B45" s="29"/>
      <c r="C45" s="81"/>
      <c r="D45" s="81"/>
      <c r="E45" s="81"/>
      <c r="F45" s="81"/>
      <c r="G45" s="81"/>
      <c r="H45" s="74"/>
      <c r="I45" s="1"/>
      <c r="J45" s="1"/>
      <c r="K45" s="1"/>
      <c r="L45" s="1"/>
      <c r="M45" s="1"/>
      <c r="N45" s="1"/>
    </row>
    <row r="46" spans="1:14" ht="15" customHeight="1">
      <c r="A46" s="74"/>
      <c r="B46" s="29"/>
      <c r="C46" s="81"/>
      <c r="D46" s="81"/>
      <c r="E46" s="81"/>
      <c r="F46" s="81"/>
      <c r="G46" s="81"/>
      <c r="H46" s="74"/>
      <c r="I46" s="1"/>
      <c r="J46" s="1"/>
      <c r="K46" s="1"/>
      <c r="L46" s="1"/>
      <c r="M46" s="1"/>
      <c r="N46" s="1"/>
    </row>
    <row r="47" spans="1:14" ht="15" customHeight="1">
      <c r="A47" s="74"/>
      <c r="B47" s="29"/>
      <c r="C47" s="81"/>
      <c r="D47" s="81"/>
      <c r="E47" s="81"/>
      <c r="F47" s="81"/>
      <c r="G47" s="81"/>
      <c r="H47" s="74"/>
      <c r="I47" s="1"/>
      <c r="J47" s="1"/>
      <c r="K47" s="1"/>
      <c r="L47" s="1"/>
      <c r="M47" s="1"/>
      <c r="N47" s="1"/>
    </row>
    <row r="48" spans="1:14" ht="15" customHeight="1">
      <c r="A48" s="74"/>
      <c r="B48" s="29"/>
      <c r="C48" s="81"/>
      <c r="D48" s="81"/>
      <c r="E48" s="81"/>
      <c r="F48" s="81"/>
      <c r="G48" s="81"/>
      <c r="H48" s="74"/>
      <c r="I48" s="1"/>
      <c r="J48" s="1"/>
      <c r="K48" s="1"/>
      <c r="L48" s="1"/>
      <c r="M48" s="1"/>
      <c r="N48" s="1"/>
    </row>
    <row r="49" spans="1:14" ht="15" customHeight="1">
      <c r="A49" s="74"/>
      <c r="B49" s="29"/>
      <c r="C49" s="81"/>
      <c r="D49" s="81"/>
      <c r="E49" s="81"/>
      <c r="F49" s="81"/>
      <c r="G49" s="81"/>
      <c r="H49" s="74"/>
      <c r="I49" s="1"/>
      <c r="J49" s="1"/>
      <c r="K49" s="1"/>
      <c r="L49" s="1"/>
      <c r="M49" s="1"/>
      <c r="N49" s="1"/>
    </row>
    <row r="50" spans="1:14" ht="15" customHeight="1">
      <c r="A50" s="74"/>
      <c r="B50" s="29"/>
      <c r="C50" s="81"/>
      <c r="D50" s="81"/>
      <c r="E50" s="81"/>
      <c r="F50" s="81"/>
      <c r="G50" s="81"/>
      <c r="H50" s="74"/>
      <c r="I50" s="1"/>
      <c r="J50" s="1"/>
      <c r="K50" s="1"/>
      <c r="L50" s="1"/>
      <c r="M50" s="1"/>
      <c r="N50" s="1"/>
    </row>
    <row r="51" spans="1:14" ht="15" customHeight="1">
      <c r="A51" s="74"/>
      <c r="B51" s="29"/>
      <c r="C51" s="81"/>
      <c r="D51" s="81"/>
      <c r="E51" s="81"/>
      <c r="F51" s="81"/>
      <c r="G51" s="81"/>
      <c r="H51" s="74"/>
      <c r="I51" s="1"/>
      <c r="J51" s="1"/>
      <c r="K51" s="1"/>
      <c r="L51" s="1"/>
      <c r="M51" s="1"/>
      <c r="N51" s="1"/>
    </row>
    <row r="52" spans="1:14" ht="15" customHeight="1">
      <c r="A52" s="74"/>
      <c r="B52" s="29"/>
      <c r="C52" s="81"/>
      <c r="D52" s="81"/>
      <c r="E52" s="81"/>
      <c r="F52" s="81"/>
      <c r="G52" s="81"/>
      <c r="H52" s="74"/>
      <c r="I52" s="1"/>
      <c r="J52" s="1"/>
      <c r="K52" s="1"/>
      <c r="L52" s="1"/>
      <c r="M52" s="1"/>
      <c r="N52" s="1"/>
    </row>
    <row r="53" spans="1:14" ht="15" customHeight="1">
      <c r="A53" s="74"/>
      <c r="B53" s="29"/>
      <c r="C53" s="81"/>
      <c r="D53" s="81"/>
      <c r="E53" s="81"/>
      <c r="F53" s="81"/>
      <c r="G53" s="81"/>
      <c r="H53" s="74"/>
      <c r="I53" s="1"/>
      <c r="J53" s="1"/>
      <c r="K53" s="1"/>
      <c r="L53" s="1"/>
      <c r="M53" s="1"/>
      <c r="N53" s="1"/>
    </row>
    <row r="54" spans="1:14" ht="15" customHeight="1">
      <c r="A54" s="74"/>
      <c r="B54" s="29"/>
      <c r="C54" s="81"/>
      <c r="D54" s="81"/>
      <c r="E54" s="81"/>
      <c r="F54" s="81"/>
      <c r="G54" s="81"/>
      <c r="H54" s="74"/>
      <c r="I54" s="1"/>
      <c r="J54" s="1"/>
      <c r="K54" s="1"/>
      <c r="L54" s="1"/>
      <c r="M54" s="1"/>
      <c r="N54" s="1"/>
    </row>
    <row r="55" spans="1:14" ht="15" customHeight="1">
      <c r="A55" s="74"/>
      <c r="B55" s="29"/>
      <c r="C55" s="81"/>
      <c r="D55" s="81"/>
      <c r="E55" s="81"/>
      <c r="F55" s="81"/>
      <c r="G55" s="81"/>
      <c r="H55" s="74"/>
      <c r="I55" s="1"/>
      <c r="J55" s="1"/>
      <c r="K55" s="1"/>
      <c r="L55" s="1"/>
      <c r="M55" s="1"/>
      <c r="N55" s="1"/>
    </row>
    <row r="56" spans="1:14" ht="15" customHeight="1">
      <c r="A56" s="74"/>
      <c r="B56" s="29"/>
      <c r="C56" s="81"/>
      <c r="D56" s="81"/>
      <c r="E56" s="81"/>
      <c r="F56" s="81"/>
      <c r="G56" s="81"/>
      <c r="H56" s="74"/>
      <c r="I56" s="1"/>
      <c r="J56" s="1"/>
      <c r="K56" s="1"/>
      <c r="L56" s="1"/>
      <c r="M56" s="1"/>
      <c r="N56" s="1"/>
    </row>
    <row r="57" spans="1:14" ht="15" customHeight="1">
      <c r="A57" s="74"/>
      <c r="B57" s="29"/>
      <c r="C57" s="81"/>
      <c r="D57" s="81"/>
      <c r="E57" s="81"/>
      <c r="F57" s="81"/>
      <c r="G57" s="81"/>
      <c r="H57" s="74"/>
      <c r="I57" s="1"/>
      <c r="J57" s="1"/>
      <c r="K57" s="1"/>
      <c r="L57" s="1"/>
      <c r="M57" s="1"/>
      <c r="N57" s="1"/>
    </row>
    <row r="58" spans="1:14" ht="15" customHeight="1">
      <c r="A58" s="74"/>
      <c r="B58" s="29"/>
      <c r="C58" s="81"/>
      <c r="D58" s="81"/>
      <c r="E58" s="81"/>
      <c r="F58" s="81"/>
      <c r="G58" s="81"/>
      <c r="H58" s="74"/>
      <c r="I58" s="1"/>
      <c r="J58" s="1"/>
      <c r="K58" s="1"/>
      <c r="L58" s="1"/>
      <c r="M58" s="1"/>
      <c r="N58" s="1"/>
    </row>
    <row r="59" spans="1:14" ht="15" customHeight="1">
      <c r="A59" s="74"/>
      <c r="B59" s="29"/>
      <c r="C59" s="81"/>
      <c r="D59" s="81"/>
      <c r="E59" s="81"/>
      <c r="F59" s="81"/>
      <c r="G59" s="81"/>
      <c r="H59" s="74"/>
      <c r="I59" s="1"/>
      <c r="J59" s="1"/>
      <c r="K59" s="1"/>
      <c r="L59" s="1"/>
      <c r="M59" s="1"/>
      <c r="N59" s="1"/>
    </row>
    <row r="60" spans="1:14" ht="15" customHeight="1">
      <c r="A60" s="74"/>
      <c r="B60" s="29"/>
      <c r="C60" s="81"/>
      <c r="D60" s="81"/>
      <c r="E60" s="81"/>
      <c r="F60" s="81"/>
      <c r="G60" s="81"/>
      <c r="H60" s="74"/>
      <c r="I60" s="1"/>
      <c r="J60" s="1"/>
      <c r="K60" s="1"/>
      <c r="L60" s="1"/>
      <c r="M60" s="1"/>
      <c r="N60" s="1"/>
    </row>
    <row r="61" spans="1:14" ht="15" customHeight="1">
      <c r="A61" s="74"/>
      <c r="B61" s="29"/>
      <c r="C61" s="81"/>
      <c r="D61" s="81"/>
      <c r="E61" s="81"/>
      <c r="F61" s="81"/>
      <c r="G61" s="81"/>
      <c r="H61" s="74"/>
      <c r="I61" s="1"/>
      <c r="J61" s="1"/>
      <c r="K61" s="1"/>
      <c r="L61" s="1"/>
      <c r="M61" s="1"/>
      <c r="N61" s="1"/>
    </row>
    <row r="62" spans="1:14" ht="15" customHeight="1">
      <c r="A62" s="74"/>
      <c r="B62" s="29"/>
      <c r="C62" s="81"/>
      <c r="D62" s="81"/>
      <c r="E62" s="81"/>
      <c r="F62" s="81"/>
      <c r="G62" s="81"/>
      <c r="H62" s="74"/>
      <c r="I62" s="1"/>
      <c r="J62" s="1"/>
      <c r="K62" s="1"/>
      <c r="L62" s="1"/>
      <c r="M62" s="1"/>
      <c r="N62" s="1"/>
    </row>
    <row r="63" spans="1:14" ht="15" customHeight="1">
      <c r="A63" s="74"/>
      <c r="B63" s="29"/>
      <c r="C63" s="81"/>
      <c r="D63" s="81"/>
      <c r="E63" s="81"/>
      <c r="F63" s="81"/>
      <c r="G63" s="81"/>
      <c r="H63" s="74"/>
      <c r="I63" s="1"/>
      <c r="J63" s="1"/>
      <c r="K63" s="1"/>
      <c r="L63" s="1"/>
      <c r="M63" s="1"/>
      <c r="N63" s="1"/>
    </row>
    <row r="64" spans="1:14" ht="15" customHeight="1">
      <c r="A64" s="74"/>
      <c r="B64" s="29"/>
      <c r="C64" s="81"/>
      <c r="D64" s="81"/>
      <c r="E64" s="81"/>
      <c r="F64" s="81"/>
      <c r="G64" s="81"/>
      <c r="H64" s="74"/>
      <c r="I64" s="1"/>
      <c r="J64" s="1"/>
      <c r="K64" s="1"/>
      <c r="L64" s="1"/>
      <c r="M64" s="1"/>
      <c r="N64" s="1"/>
    </row>
    <row r="65" spans="1:14" ht="15" customHeight="1">
      <c r="A65" s="74"/>
      <c r="B65" s="29"/>
      <c r="C65" s="81"/>
      <c r="D65" s="81"/>
      <c r="E65" s="81"/>
      <c r="F65" s="81"/>
      <c r="G65" s="81"/>
      <c r="H65" s="74"/>
      <c r="I65" s="1"/>
      <c r="J65" s="1"/>
      <c r="K65" s="1"/>
      <c r="L65" s="1"/>
      <c r="M65" s="1"/>
      <c r="N65" s="1"/>
    </row>
    <row r="66" spans="1:14" ht="15" customHeight="1">
      <c r="A66" s="74"/>
      <c r="B66" s="29"/>
      <c r="C66" s="81"/>
      <c r="D66" s="81"/>
      <c r="E66" s="81"/>
      <c r="F66" s="81"/>
      <c r="G66" s="81"/>
      <c r="H66" s="74"/>
      <c r="I66" s="1"/>
      <c r="J66" s="1"/>
      <c r="K66" s="1"/>
      <c r="L66" s="1"/>
      <c r="M66" s="1"/>
      <c r="N66" s="1"/>
    </row>
    <row r="67" spans="1:14" ht="15" customHeight="1">
      <c r="A67" s="74"/>
      <c r="B67" s="29"/>
      <c r="C67" s="81"/>
      <c r="D67" s="81"/>
      <c r="E67" s="81"/>
      <c r="F67" s="81"/>
      <c r="G67" s="81"/>
      <c r="H67" s="74"/>
      <c r="I67" s="1"/>
      <c r="J67" s="1"/>
      <c r="K67" s="1"/>
      <c r="L67" s="1"/>
      <c r="M67" s="1"/>
      <c r="N67" s="1"/>
    </row>
    <row r="68" spans="1:14" ht="15" customHeight="1">
      <c r="A68" s="74"/>
      <c r="B68" s="29"/>
      <c r="C68" s="81"/>
      <c r="D68" s="81"/>
      <c r="E68" s="81"/>
      <c r="F68" s="81"/>
      <c r="G68" s="81"/>
      <c r="H68" s="74"/>
      <c r="I68" s="1"/>
      <c r="J68" s="1"/>
      <c r="K68" s="1"/>
      <c r="L68" s="1"/>
      <c r="M68" s="1"/>
      <c r="N68" s="1"/>
    </row>
    <row r="69" spans="1:14" ht="15" customHeight="1">
      <c r="A69" s="74"/>
      <c r="B69" s="29"/>
      <c r="C69" s="81"/>
      <c r="D69" s="81"/>
      <c r="E69" s="81"/>
      <c r="F69" s="81"/>
      <c r="G69" s="81"/>
      <c r="H69" s="74"/>
      <c r="I69" s="1"/>
      <c r="J69" s="1"/>
      <c r="K69" s="1"/>
      <c r="L69" s="1"/>
      <c r="M69" s="1"/>
      <c r="N69" s="1"/>
    </row>
    <row r="70" spans="1:14" ht="15" customHeight="1">
      <c r="A70" s="74"/>
      <c r="B70" s="29"/>
      <c r="C70" s="81"/>
      <c r="D70" s="81"/>
      <c r="E70" s="81"/>
      <c r="F70" s="81"/>
      <c r="G70" s="81"/>
      <c r="H70" s="74"/>
      <c r="I70" s="1"/>
      <c r="J70" s="1"/>
      <c r="K70" s="1"/>
      <c r="L70" s="1"/>
      <c r="M70" s="1"/>
      <c r="N70" s="1"/>
    </row>
    <row r="71" spans="1:14" ht="15" customHeight="1">
      <c r="A71" s="74"/>
      <c r="B71" s="29"/>
      <c r="C71" s="81"/>
      <c r="D71" s="81"/>
      <c r="E71" s="81"/>
      <c r="F71" s="81"/>
      <c r="G71" s="81"/>
      <c r="H71" s="74"/>
      <c r="I71" s="1"/>
      <c r="J71" s="1"/>
      <c r="K71" s="1"/>
      <c r="L71" s="1"/>
      <c r="M71" s="1"/>
      <c r="N71" s="1"/>
    </row>
    <row r="72" spans="1:14" ht="15" customHeight="1">
      <c r="A72" s="74"/>
      <c r="B72" s="29"/>
      <c r="C72" s="81"/>
      <c r="D72" s="81"/>
      <c r="E72" s="81"/>
      <c r="F72" s="81"/>
      <c r="G72" s="81"/>
      <c r="H72" s="74"/>
      <c r="I72" s="1"/>
      <c r="J72" s="1"/>
      <c r="K72" s="1"/>
      <c r="L72" s="1"/>
      <c r="M72" s="1"/>
      <c r="N72" s="1"/>
    </row>
    <row r="73" spans="1:14" ht="15" customHeight="1">
      <c r="A73" s="74"/>
      <c r="B73" s="29"/>
      <c r="C73" s="81"/>
      <c r="D73" s="81"/>
      <c r="E73" s="81"/>
      <c r="F73" s="81"/>
      <c r="G73" s="81"/>
      <c r="H73" s="74"/>
      <c r="I73" s="1"/>
      <c r="J73" s="1"/>
      <c r="K73" s="1"/>
      <c r="L73" s="1"/>
      <c r="M73" s="1"/>
      <c r="N73" s="1"/>
    </row>
    <row r="74" spans="1:14" ht="15" customHeight="1">
      <c r="A74" s="74"/>
      <c r="B74" s="29"/>
      <c r="C74" s="81"/>
      <c r="D74" s="81"/>
      <c r="E74" s="81"/>
      <c r="F74" s="81"/>
      <c r="G74" s="81"/>
      <c r="H74" s="74"/>
      <c r="I74" s="1"/>
      <c r="J74" s="1"/>
      <c r="K74" s="1"/>
      <c r="L74" s="1"/>
      <c r="M74" s="1"/>
      <c r="N74" s="1"/>
    </row>
    <row r="75" spans="1:14" ht="15" customHeight="1">
      <c r="A75" s="74"/>
      <c r="B75" s="29"/>
      <c r="C75" s="81"/>
      <c r="D75" s="81"/>
      <c r="E75" s="81"/>
      <c r="F75" s="81"/>
      <c r="G75" s="81"/>
      <c r="H75" s="74"/>
      <c r="I75" s="1"/>
      <c r="J75" s="1"/>
      <c r="K75" s="1"/>
      <c r="L75" s="1"/>
      <c r="M75" s="1"/>
      <c r="N75" s="1"/>
    </row>
    <row r="76" spans="1:14" ht="15" customHeight="1">
      <c r="A76" s="74"/>
      <c r="B76" s="29"/>
      <c r="C76" s="81"/>
      <c r="D76" s="81"/>
      <c r="E76" s="81"/>
      <c r="F76" s="81"/>
      <c r="G76" s="81"/>
      <c r="H76" s="74"/>
      <c r="I76" s="1"/>
      <c r="J76" s="1"/>
      <c r="K76" s="1"/>
      <c r="L76" s="1"/>
      <c r="M76" s="1"/>
      <c r="N76" s="1"/>
    </row>
    <row r="77" spans="1:14" ht="15" customHeight="1">
      <c r="A77" s="74"/>
      <c r="B77" s="29"/>
      <c r="C77" s="81"/>
      <c r="D77" s="81"/>
      <c r="E77" s="81"/>
      <c r="F77" s="81"/>
      <c r="G77" s="81"/>
      <c r="H77" s="74"/>
      <c r="I77" s="1"/>
      <c r="J77" s="1"/>
      <c r="K77" s="1"/>
      <c r="L77" s="1"/>
      <c r="M77" s="1"/>
      <c r="N77" s="1"/>
    </row>
    <row r="78" spans="1:14" ht="15" customHeight="1">
      <c r="A78" s="74"/>
      <c r="B78" s="29"/>
      <c r="C78" s="81"/>
      <c r="D78" s="81"/>
      <c r="E78" s="81"/>
      <c r="F78" s="81"/>
      <c r="G78" s="81"/>
      <c r="H78" s="74"/>
      <c r="I78" s="1"/>
      <c r="J78" s="1"/>
      <c r="K78" s="1"/>
      <c r="L78" s="1"/>
      <c r="M78" s="1"/>
      <c r="N78" s="1"/>
    </row>
    <row r="79" spans="1:14" ht="15" customHeight="1">
      <c r="A79" s="74"/>
      <c r="B79" s="29"/>
      <c r="C79" s="81"/>
      <c r="D79" s="81"/>
      <c r="E79" s="81"/>
      <c r="F79" s="81"/>
      <c r="G79" s="81"/>
      <c r="H79" s="74"/>
      <c r="I79" s="1"/>
      <c r="J79" s="1"/>
      <c r="K79" s="1"/>
      <c r="L79" s="1"/>
      <c r="M79" s="1"/>
      <c r="N79" s="1"/>
    </row>
    <row r="80" spans="1:14" ht="15" customHeight="1">
      <c r="A80" s="74"/>
      <c r="B80" s="29"/>
      <c r="C80" s="81"/>
      <c r="D80" s="81"/>
      <c r="E80" s="81"/>
      <c r="F80" s="81"/>
      <c r="G80" s="81"/>
      <c r="H80" s="74"/>
      <c r="I80" s="1"/>
      <c r="J80" s="1"/>
      <c r="K80" s="1"/>
      <c r="L80" s="1"/>
      <c r="M80" s="1"/>
      <c r="N80" s="1"/>
    </row>
    <row r="81" spans="1:14">
      <c r="A81" s="74"/>
      <c r="B81" s="1"/>
      <c r="C81" s="74"/>
      <c r="D81" s="74"/>
      <c r="E81" s="74"/>
      <c r="F81" s="74"/>
      <c r="G81" s="74"/>
      <c r="H81" s="74"/>
      <c r="I81" s="1"/>
      <c r="J81" s="1"/>
      <c r="K81" s="1"/>
      <c r="L81" s="1"/>
      <c r="M81" s="1"/>
      <c r="N81" s="1"/>
    </row>
    <row r="82" spans="1:14">
      <c r="A82" s="74"/>
      <c r="B82" s="1"/>
      <c r="C82" s="74"/>
      <c r="D82" s="74"/>
      <c r="E82" s="74"/>
      <c r="F82" s="74"/>
      <c r="G82" s="74"/>
      <c r="H82" s="74"/>
      <c r="I82" s="1"/>
      <c r="J82" s="1"/>
      <c r="K82" s="1"/>
      <c r="L82" s="1"/>
      <c r="M82" s="1"/>
      <c r="N82" s="1"/>
    </row>
    <row r="83" spans="1:14">
      <c r="A83" s="74"/>
      <c r="B83" s="1"/>
      <c r="C83" s="74"/>
      <c r="D83" s="74"/>
      <c r="E83" s="74"/>
      <c r="F83" s="74"/>
      <c r="G83" s="74"/>
      <c r="H83" s="74"/>
      <c r="I83" s="1"/>
      <c r="J83" s="1"/>
      <c r="K83" s="1"/>
      <c r="L83" s="1"/>
      <c r="M83" s="1"/>
      <c r="N83" s="1"/>
    </row>
    <row r="84" spans="1:14">
      <c r="A84" s="74"/>
      <c r="B84" s="1"/>
      <c r="C84" s="74"/>
      <c r="D84" s="74"/>
      <c r="E84" s="74"/>
      <c r="F84" s="74"/>
      <c r="G84" s="74"/>
      <c r="H84" s="74"/>
      <c r="I84" s="1"/>
      <c r="J84" s="1"/>
      <c r="K84" s="1"/>
      <c r="L84" s="1"/>
      <c r="M84" s="1"/>
      <c r="N84" s="1"/>
    </row>
    <row r="85" spans="1:14">
      <c r="A85" s="74"/>
      <c r="B85" s="1"/>
      <c r="C85" s="74"/>
      <c r="D85" s="74"/>
      <c r="E85" s="74"/>
      <c r="F85" s="74"/>
      <c r="G85" s="74"/>
      <c r="H85" s="74"/>
      <c r="I85" s="1"/>
      <c r="J85" s="1"/>
      <c r="K85" s="1"/>
      <c r="L85" s="1"/>
      <c r="M85" s="1"/>
      <c r="N85" s="1"/>
    </row>
    <row r="86" spans="1:14">
      <c r="A86" s="74"/>
      <c r="B86" s="1"/>
      <c r="C86" s="74"/>
      <c r="D86" s="74"/>
      <c r="E86" s="74"/>
      <c r="F86" s="74"/>
      <c r="G86" s="74"/>
      <c r="H86" s="74"/>
      <c r="I86" s="1"/>
      <c r="J86" s="1"/>
      <c r="K86" s="1"/>
      <c r="L86" s="1"/>
      <c r="M86" s="1"/>
      <c r="N86" s="1"/>
    </row>
    <row r="87" spans="1:14">
      <c r="A87" s="74"/>
      <c r="B87" s="1"/>
      <c r="C87" s="74"/>
      <c r="D87" s="74"/>
      <c r="E87" s="74"/>
      <c r="F87" s="74"/>
      <c r="G87" s="74"/>
      <c r="H87" s="74"/>
      <c r="I87" s="1"/>
      <c r="J87" s="1"/>
      <c r="K87" s="1"/>
      <c r="L87" s="1"/>
      <c r="M87" s="1"/>
      <c r="N87" s="1"/>
    </row>
    <row r="88" spans="1:14">
      <c r="A88" s="74"/>
      <c r="B88" s="1"/>
      <c r="C88" s="74"/>
      <c r="D88" s="74"/>
      <c r="E88" s="74"/>
      <c r="F88" s="74"/>
      <c r="G88" s="74"/>
      <c r="H88" s="74"/>
      <c r="I88" s="1"/>
      <c r="J88" s="1"/>
      <c r="K88" s="1"/>
      <c r="L88" s="1"/>
      <c r="M88" s="1"/>
      <c r="N88" s="1"/>
    </row>
    <row r="89" spans="1:14">
      <c r="A89" s="74"/>
      <c r="B89" s="1"/>
      <c r="C89" s="74"/>
      <c r="D89" s="74"/>
      <c r="E89" s="74"/>
      <c r="F89" s="74"/>
      <c r="G89" s="74"/>
      <c r="H89" s="74"/>
      <c r="I89" s="1"/>
      <c r="J89" s="1"/>
      <c r="K89" s="1"/>
      <c r="L89" s="1"/>
      <c r="M89" s="1"/>
      <c r="N89" s="1"/>
    </row>
    <row r="90" spans="1:14">
      <c r="A90" s="74"/>
      <c r="B90" s="1"/>
      <c r="C90" s="74"/>
      <c r="D90" s="74"/>
      <c r="E90" s="74"/>
      <c r="F90" s="74"/>
      <c r="G90" s="74"/>
      <c r="H90" s="74"/>
      <c r="I90" s="1"/>
      <c r="J90" s="1"/>
      <c r="K90" s="1"/>
      <c r="L90" s="1"/>
      <c r="M90" s="1"/>
      <c r="N90" s="1"/>
    </row>
    <row r="91" spans="1:14">
      <c r="A91" s="74"/>
      <c r="B91" s="1"/>
      <c r="C91" s="74"/>
      <c r="D91" s="74"/>
      <c r="E91" s="74"/>
      <c r="F91" s="74"/>
      <c r="G91" s="74"/>
      <c r="H91" s="74"/>
      <c r="I91" s="1"/>
      <c r="J91" s="1"/>
      <c r="K91" s="1"/>
      <c r="L91" s="1"/>
      <c r="M91" s="1"/>
      <c r="N91" s="1"/>
    </row>
    <row r="92" spans="1:14">
      <c r="A92" s="74"/>
      <c r="B92" s="1"/>
      <c r="C92" s="74"/>
      <c r="D92" s="74"/>
      <c r="E92" s="74"/>
      <c r="F92" s="74"/>
      <c r="G92" s="74"/>
      <c r="H92" s="74"/>
      <c r="I92" s="1"/>
      <c r="J92" s="1"/>
      <c r="K92" s="1"/>
      <c r="L92" s="1"/>
      <c r="M92" s="1"/>
      <c r="N92" s="1"/>
    </row>
    <row r="93" spans="1:14">
      <c r="A93" s="74"/>
      <c r="B93" s="1"/>
      <c r="C93" s="74"/>
      <c r="D93" s="74"/>
      <c r="E93" s="74"/>
      <c r="F93" s="74"/>
      <c r="G93" s="74"/>
      <c r="H93" s="74"/>
      <c r="I93" s="1"/>
      <c r="J93" s="1"/>
      <c r="K93" s="1"/>
      <c r="L93" s="1"/>
      <c r="M93" s="1"/>
      <c r="N93" s="1"/>
    </row>
    <row r="94" spans="1:14">
      <c r="A94" s="74"/>
      <c r="B94" s="1"/>
      <c r="C94" s="74"/>
      <c r="D94" s="74"/>
      <c r="E94" s="74"/>
      <c r="F94" s="74"/>
      <c r="G94" s="74"/>
      <c r="H94" s="74"/>
      <c r="I94" s="1"/>
      <c r="J94" s="1"/>
      <c r="K94" s="1"/>
      <c r="L94" s="1"/>
      <c r="M94" s="1"/>
      <c r="N94" s="1"/>
    </row>
    <row r="95" spans="1:14">
      <c r="A95" s="74"/>
      <c r="B95" s="1"/>
      <c r="C95" s="74"/>
      <c r="D95" s="74"/>
      <c r="E95" s="74"/>
      <c r="F95" s="74"/>
      <c r="G95" s="74"/>
      <c r="H95" s="74"/>
      <c r="I95" s="1"/>
      <c r="J95" s="1"/>
      <c r="K95" s="1"/>
      <c r="L95" s="1"/>
      <c r="M95" s="1"/>
      <c r="N95" s="1"/>
    </row>
    <row r="96" spans="1:14">
      <c r="A96" s="74"/>
      <c r="B96" s="1"/>
      <c r="C96" s="74"/>
      <c r="D96" s="74"/>
      <c r="E96" s="74"/>
      <c r="F96" s="74"/>
      <c r="G96" s="74"/>
      <c r="H96" s="74"/>
      <c r="I96" s="1"/>
      <c r="J96" s="1"/>
      <c r="K96" s="1"/>
      <c r="L96" s="1"/>
      <c r="M96" s="1"/>
      <c r="N96" s="1"/>
    </row>
    <row r="97" spans="1:14">
      <c r="A97" s="74"/>
      <c r="B97" s="1"/>
      <c r="C97" s="74"/>
      <c r="D97" s="74"/>
      <c r="E97" s="74"/>
      <c r="F97" s="74"/>
      <c r="G97" s="74"/>
      <c r="H97" s="74"/>
      <c r="I97" s="1"/>
      <c r="J97" s="1"/>
      <c r="K97" s="1"/>
      <c r="L97" s="1"/>
      <c r="M97" s="1"/>
      <c r="N97" s="1"/>
    </row>
    <row r="98" spans="1:14">
      <c r="A98" s="74"/>
      <c r="B98" s="1"/>
      <c r="C98" s="74"/>
      <c r="D98" s="74"/>
      <c r="E98" s="74"/>
      <c r="F98" s="74"/>
      <c r="G98" s="74"/>
      <c r="H98" s="74"/>
      <c r="I98" s="1"/>
      <c r="J98" s="1"/>
      <c r="K98" s="1"/>
      <c r="L98" s="1"/>
      <c r="M98" s="1"/>
      <c r="N98" s="1"/>
    </row>
    <row r="99" spans="1:14">
      <c r="A99" s="74"/>
      <c r="B99" s="1"/>
      <c r="C99" s="74"/>
      <c r="D99" s="74"/>
      <c r="E99" s="74"/>
      <c r="F99" s="74"/>
      <c r="G99" s="74"/>
      <c r="H99" s="74"/>
      <c r="I99" s="1"/>
      <c r="J99" s="1"/>
      <c r="K99" s="1"/>
      <c r="L99" s="1"/>
      <c r="M99" s="1"/>
      <c r="N99" s="1"/>
    </row>
    <row r="100" spans="1:14">
      <c r="A100" s="74"/>
      <c r="B100" s="1"/>
      <c r="C100" s="74"/>
      <c r="D100" s="74"/>
      <c r="E100" s="74"/>
      <c r="F100" s="74"/>
      <c r="G100" s="74"/>
      <c r="H100" s="74"/>
      <c r="I100" s="1"/>
      <c r="J100" s="1"/>
      <c r="K100" s="1"/>
      <c r="L100" s="1"/>
      <c r="M100" s="1"/>
      <c r="N100" s="1"/>
    </row>
    <row r="101" spans="1:14">
      <c r="A101" s="74"/>
      <c r="B101" s="1"/>
      <c r="C101" s="74"/>
      <c r="D101" s="74"/>
      <c r="E101" s="74"/>
      <c r="F101" s="74"/>
      <c r="G101" s="74"/>
      <c r="H101" s="74"/>
      <c r="I101" s="1"/>
      <c r="J101" s="1"/>
      <c r="K101" s="1"/>
      <c r="L101" s="1"/>
      <c r="M101" s="1"/>
      <c r="N101" s="1"/>
    </row>
    <row r="102" spans="1:14">
      <c r="A102" s="74"/>
      <c r="B102" s="1"/>
      <c r="C102" s="74"/>
      <c r="D102" s="74"/>
      <c r="E102" s="74"/>
      <c r="F102" s="74"/>
      <c r="G102" s="74"/>
      <c r="H102" s="74"/>
      <c r="I102" s="1"/>
      <c r="J102" s="1"/>
      <c r="K102" s="1"/>
      <c r="L102" s="1"/>
      <c r="M102" s="1"/>
      <c r="N102" s="1"/>
    </row>
    <row r="103" spans="1:14">
      <c r="A103" s="74"/>
      <c r="B103" s="1"/>
      <c r="C103" s="74"/>
      <c r="D103" s="74"/>
      <c r="E103" s="74"/>
      <c r="F103" s="74"/>
      <c r="G103" s="74"/>
      <c r="H103" s="74"/>
      <c r="I103" s="1"/>
      <c r="J103" s="1"/>
      <c r="K103" s="1"/>
      <c r="L103" s="1"/>
      <c r="M103" s="1"/>
      <c r="N103" s="1"/>
    </row>
    <row r="104" spans="1:14">
      <c r="A104" s="74"/>
      <c r="B104" s="1"/>
      <c r="C104" s="74"/>
      <c r="D104" s="74"/>
      <c r="E104" s="74"/>
      <c r="F104" s="74"/>
      <c r="G104" s="74"/>
      <c r="H104" s="74"/>
      <c r="I104" s="1"/>
      <c r="J104" s="1"/>
      <c r="K104" s="1"/>
      <c r="L104" s="1"/>
      <c r="M104" s="1"/>
      <c r="N104" s="1"/>
    </row>
    <row r="105" spans="1:14">
      <c r="A105" s="74"/>
      <c r="B105" s="1"/>
      <c r="C105" s="74"/>
      <c r="D105" s="74"/>
      <c r="E105" s="74"/>
      <c r="F105" s="74"/>
      <c r="G105" s="74"/>
      <c r="H105" s="74"/>
      <c r="I105" s="1"/>
      <c r="J105" s="1"/>
      <c r="K105" s="1"/>
      <c r="L105" s="1"/>
      <c r="M105" s="1"/>
      <c r="N105" s="1"/>
    </row>
    <row r="106" spans="1:14">
      <c r="A106" s="74"/>
      <c r="B106" s="1"/>
      <c r="C106" s="74"/>
      <c r="D106" s="74"/>
      <c r="E106" s="74"/>
      <c r="F106" s="74"/>
      <c r="G106" s="74"/>
      <c r="H106" s="74"/>
      <c r="I106" s="1"/>
      <c r="J106" s="1"/>
      <c r="K106" s="1"/>
      <c r="L106" s="1"/>
      <c r="M106" s="1"/>
      <c r="N106" s="1"/>
    </row>
    <row r="107" spans="1:14">
      <c r="A107" s="74"/>
      <c r="B107" s="1"/>
      <c r="C107" s="74"/>
      <c r="D107" s="74"/>
      <c r="E107" s="74"/>
      <c r="F107" s="74"/>
      <c r="G107" s="74"/>
      <c r="H107" s="74"/>
      <c r="I107" s="1"/>
      <c r="J107" s="1"/>
      <c r="K107" s="1"/>
      <c r="L107" s="1"/>
      <c r="M107" s="1"/>
      <c r="N107" s="1"/>
    </row>
    <row r="108" spans="1:14">
      <c r="A108" s="74"/>
      <c r="B108" s="1"/>
      <c r="C108" s="74"/>
      <c r="D108" s="74"/>
      <c r="E108" s="74"/>
      <c r="F108" s="74"/>
      <c r="G108" s="74"/>
      <c r="H108" s="74"/>
      <c r="I108" s="1"/>
      <c r="J108" s="1"/>
      <c r="K108" s="1"/>
      <c r="L108" s="1"/>
      <c r="M108" s="1"/>
      <c r="N108" s="1"/>
    </row>
    <row r="109" spans="1:14">
      <c r="A109" s="74"/>
      <c r="B109" s="1"/>
      <c r="C109" s="74"/>
      <c r="D109" s="74"/>
      <c r="E109" s="74"/>
      <c r="F109" s="74"/>
      <c r="G109" s="74"/>
      <c r="H109" s="74"/>
      <c r="I109" s="1"/>
      <c r="J109" s="1"/>
      <c r="K109" s="1"/>
      <c r="L109" s="1"/>
      <c r="M109" s="1"/>
      <c r="N109" s="1"/>
    </row>
    <row r="110" spans="1:14">
      <c r="A110" s="74"/>
      <c r="B110" s="1"/>
      <c r="C110" s="74"/>
      <c r="D110" s="74"/>
      <c r="E110" s="74"/>
      <c r="F110" s="74"/>
      <c r="G110" s="74"/>
      <c r="H110" s="74"/>
      <c r="I110" s="1"/>
      <c r="J110" s="1"/>
      <c r="K110" s="1"/>
      <c r="L110" s="1"/>
      <c r="M110" s="1"/>
      <c r="N110" s="1"/>
    </row>
    <row r="111" spans="1:14">
      <c r="A111" s="74"/>
      <c r="B111" s="1"/>
      <c r="C111" s="74"/>
      <c r="D111" s="74"/>
      <c r="E111" s="74"/>
      <c r="F111" s="74"/>
      <c r="G111" s="74"/>
      <c r="H111" s="74"/>
      <c r="I111" s="1"/>
      <c r="J111" s="1"/>
      <c r="K111" s="1"/>
      <c r="L111" s="1"/>
      <c r="M111" s="1"/>
      <c r="N111" s="1"/>
    </row>
    <row r="112" spans="1:14">
      <c r="A112" s="74"/>
      <c r="B112" s="1"/>
      <c r="C112" s="74"/>
      <c r="D112" s="74"/>
      <c r="E112" s="74"/>
      <c r="F112" s="74"/>
      <c r="G112" s="74"/>
      <c r="H112" s="74"/>
      <c r="I112" s="1"/>
      <c r="J112" s="1"/>
      <c r="K112" s="1"/>
      <c r="L112" s="1"/>
      <c r="M112" s="1"/>
      <c r="N112" s="1"/>
    </row>
    <row r="113" spans="1:14">
      <c r="A113" s="74"/>
      <c r="B113" s="1"/>
      <c r="C113" s="74"/>
      <c r="D113" s="74"/>
      <c r="E113" s="74"/>
      <c r="F113" s="74"/>
      <c r="G113" s="74"/>
      <c r="H113" s="74"/>
      <c r="I113" s="1"/>
      <c r="J113" s="1"/>
      <c r="K113" s="1"/>
      <c r="L113" s="1"/>
      <c r="M113" s="1"/>
      <c r="N113" s="1"/>
    </row>
    <row r="114" spans="1:14">
      <c r="A114" s="74"/>
      <c r="B114" s="1"/>
      <c r="C114" s="74"/>
      <c r="D114" s="74"/>
      <c r="E114" s="74"/>
      <c r="F114" s="74"/>
      <c r="G114" s="74"/>
      <c r="H114" s="74"/>
      <c r="I114" s="1"/>
      <c r="J114" s="1"/>
      <c r="K114" s="1"/>
      <c r="L114" s="1"/>
      <c r="M114" s="1"/>
      <c r="N114" s="1"/>
    </row>
    <row r="115" spans="1:14">
      <c r="A115" s="74"/>
      <c r="B115" s="1"/>
      <c r="C115" s="74"/>
      <c r="D115" s="74"/>
      <c r="E115" s="74"/>
      <c r="F115" s="74"/>
      <c r="G115" s="74"/>
      <c r="H115" s="74"/>
      <c r="I115" s="1"/>
      <c r="J115" s="1"/>
      <c r="K115" s="1"/>
      <c r="L115" s="1"/>
      <c r="M115" s="1"/>
      <c r="N115" s="1"/>
    </row>
    <row r="116" spans="1:14">
      <c r="A116" s="74"/>
      <c r="B116" s="1"/>
      <c r="C116" s="74"/>
      <c r="D116" s="74"/>
      <c r="E116" s="74"/>
      <c r="F116" s="74"/>
      <c r="G116" s="74"/>
      <c r="H116" s="74"/>
      <c r="I116" s="1"/>
      <c r="J116" s="1"/>
      <c r="K116" s="1"/>
      <c r="L116" s="1"/>
      <c r="M116" s="1"/>
      <c r="N116" s="1"/>
    </row>
    <row r="117" spans="1:14">
      <c r="A117" s="74"/>
      <c r="B117" s="1"/>
      <c r="C117" s="74"/>
      <c r="D117" s="74"/>
      <c r="E117" s="74"/>
      <c r="F117" s="74"/>
      <c r="G117" s="74"/>
      <c r="H117" s="74"/>
      <c r="I117" s="1"/>
      <c r="J117" s="1"/>
      <c r="K117" s="1"/>
      <c r="L117" s="1"/>
      <c r="M117" s="1"/>
      <c r="N117" s="1"/>
    </row>
    <row r="118" spans="1:14">
      <c r="A118" s="74"/>
      <c r="B118" s="1"/>
      <c r="C118" s="74"/>
      <c r="D118" s="74"/>
      <c r="E118" s="74"/>
      <c r="F118" s="74"/>
      <c r="G118" s="74"/>
      <c r="H118" s="74"/>
      <c r="I118" s="1"/>
      <c r="J118" s="1"/>
      <c r="K118" s="1"/>
      <c r="L118" s="1"/>
      <c r="M118" s="1"/>
      <c r="N118" s="1"/>
    </row>
    <row r="119" spans="1:14">
      <c r="A119" s="74"/>
      <c r="B119" s="1"/>
      <c r="C119" s="74"/>
      <c r="D119" s="74"/>
      <c r="E119" s="74"/>
      <c r="F119" s="74"/>
      <c r="G119" s="74"/>
      <c r="H119" s="74"/>
      <c r="I119" s="1"/>
      <c r="J119" s="1"/>
      <c r="K119" s="1"/>
      <c r="L119" s="1"/>
      <c r="M119" s="1"/>
      <c r="N119" s="1"/>
    </row>
    <row r="120" spans="1:14">
      <c r="A120" s="74"/>
      <c r="B120" s="1"/>
      <c r="C120" s="74"/>
      <c r="D120" s="74"/>
      <c r="E120" s="74"/>
      <c r="F120" s="74"/>
      <c r="G120" s="74"/>
      <c r="H120" s="74"/>
      <c r="I120" s="1"/>
      <c r="J120" s="1"/>
      <c r="K120" s="1"/>
      <c r="L120" s="1"/>
      <c r="M120" s="1"/>
      <c r="N120" s="1"/>
    </row>
  </sheetData>
  <mergeCells count="3">
    <mergeCell ref="A1:I1"/>
    <mergeCell ref="A2:I2"/>
    <mergeCell ref="A17:I1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120"/>
  <sheetViews>
    <sheetView workbookViewId="0">
      <selection sqref="A1:I1"/>
    </sheetView>
  </sheetViews>
  <sheetFormatPr defaultRowHeight="14.25"/>
  <cols>
    <col min="1" max="1" width="15.125" customWidth="1"/>
    <col min="2" max="2" width="36" style="75" customWidth="1"/>
    <col min="3" max="3" width="16" style="75" customWidth="1"/>
    <col min="4" max="4" width="13" style="75" customWidth="1"/>
    <col min="5" max="5" width="23" style="75" customWidth="1"/>
    <col min="6" max="7" width="18" style="75" customWidth="1"/>
    <col min="8" max="8" width="15" style="75" customWidth="1"/>
    <col min="9" max="9" width="34" style="75" customWidth="1"/>
  </cols>
  <sheetData>
    <row r="1" spans="1:14" ht="15" customHeight="1">
      <c r="A1" s="145" t="s">
        <v>640</v>
      </c>
      <c r="B1" s="146"/>
      <c r="C1" s="146"/>
      <c r="D1" s="146"/>
      <c r="E1" s="146"/>
      <c r="F1" s="146"/>
      <c r="G1" s="146"/>
      <c r="H1" s="162" t="s">
        <v>640</v>
      </c>
      <c r="I1" s="162" t="s">
        <v>640</v>
      </c>
      <c r="J1" s="1"/>
      <c r="K1" s="1"/>
      <c r="L1" s="1"/>
      <c r="M1" s="1"/>
      <c r="N1" s="1"/>
    </row>
    <row r="2" spans="1:14" ht="15" customHeight="1">
      <c r="A2" s="148" t="s">
        <v>641</v>
      </c>
      <c r="B2" s="149"/>
      <c r="C2" s="149"/>
      <c r="D2" s="149"/>
      <c r="E2" s="149"/>
      <c r="F2" s="149"/>
      <c r="G2" s="149"/>
      <c r="H2" s="163" t="s">
        <v>642</v>
      </c>
      <c r="I2" s="163" t="s">
        <v>642</v>
      </c>
      <c r="J2" s="1"/>
      <c r="K2" s="1"/>
      <c r="L2" s="1"/>
      <c r="M2" s="1"/>
      <c r="N2" s="1"/>
    </row>
    <row r="3" spans="1:14" ht="15" customHeight="1">
      <c r="A3" s="8"/>
      <c r="B3" s="47"/>
      <c r="C3" s="47"/>
      <c r="D3" s="47"/>
      <c r="E3" s="47"/>
      <c r="F3" s="47"/>
      <c r="G3" s="47"/>
      <c r="H3" s="74"/>
      <c r="I3" s="74"/>
      <c r="J3" s="1"/>
      <c r="K3" s="1"/>
      <c r="L3" s="1"/>
      <c r="M3" s="1"/>
      <c r="N3" s="1"/>
    </row>
    <row r="4" spans="1:14" ht="24" customHeight="1">
      <c r="A4" s="23" t="s">
        <v>182</v>
      </c>
      <c r="B4" s="31" t="s">
        <v>493</v>
      </c>
      <c r="C4" s="31" t="s">
        <v>184</v>
      </c>
      <c r="D4" s="31" t="s">
        <v>643</v>
      </c>
      <c r="E4" s="31" t="s">
        <v>591</v>
      </c>
      <c r="F4" s="31" t="s">
        <v>592</v>
      </c>
      <c r="G4" s="31" t="s">
        <v>391</v>
      </c>
      <c r="H4" s="2" t="s">
        <v>593</v>
      </c>
      <c r="I4" s="2" t="s">
        <v>391</v>
      </c>
      <c r="J4" s="1"/>
      <c r="K4" s="1"/>
      <c r="L4" s="1"/>
      <c r="M4" s="1"/>
      <c r="N4" s="1"/>
    </row>
    <row r="5" spans="1:14" ht="24" customHeight="1">
      <c r="A5" s="13" t="s">
        <v>644</v>
      </c>
      <c r="B5" s="47">
        <f>'Pesquisa 764'!K8</f>
        <v>169.18119999999999</v>
      </c>
      <c r="C5" s="50">
        <v>9</v>
      </c>
      <c r="D5" s="50" t="s">
        <v>645</v>
      </c>
      <c r="E5" s="45">
        <f>B5*C5</f>
        <v>1522.6307999999999</v>
      </c>
      <c r="F5" s="45">
        <f t="shared" ref="F5:F12" si="0">E5*12</f>
        <v>18271.569599999999</v>
      </c>
      <c r="G5" s="50" t="s">
        <v>646</v>
      </c>
      <c r="H5" s="57" t="s">
        <v>32</v>
      </c>
      <c r="I5" s="57" t="s">
        <v>646</v>
      </c>
      <c r="J5" s="1"/>
      <c r="K5" s="1"/>
      <c r="L5" s="1"/>
      <c r="M5" s="1"/>
      <c r="N5" s="1"/>
    </row>
    <row r="6" spans="1:14" ht="36" customHeight="1">
      <c r="A6" s="13" t="s">
        <v>647</v>
      </c>
      <c r="B6" s="47">
        <f>'Pesquisa 764'!K9</f>
        <v>10871.95</v>
      </c>
      <c r="C6" s="50">
        <v>9</v>
      </c>
      <c r="D6" s="50">
        <v>60</v>
      </c>
      <c r="E6" s="45">
        <f>B6*C6/D6</f>
        <v>1630.7925</v>
      </c>
      <c r="F6" s="45">
        <f t="shared" si="0"/>
        <v>19569.510000000002</v>
      </c>
      <c r="G6" s="50" t="s">
        <v>648</v>
      </c>
      <c r="H6" s="57" t="s">
        <v>32</v>
      </c>
      <c r="I6" s="57" t="s">
        <v>648</v>
      </c>
      <c r="J6" s="1"/>
      <c r="K6" s="1"/>
      <c r="L6" s="1"/>
      <c r="M6" s="1"/>
      <c r="N6" s="1"/>
    </row>
    <row r="7" spans="1:14" ht="36" customHeight="1">
      <c r="A7" s="13" t="s">
        <v>649</v>
      </c>
      <c r="B7" s="47">
        <f>'Pesquisa 764'!K10</f>
        <v>4007.8463000000002</v>
      </c>
      <c r="C7" s="50">
        <v>1</v>
      </c>
      <c r="D7" s="50" t="s">
        <v>645</v>
      </c>
      <c r="E7" s="45">
        <f>B7*C7</f>
        <v>4007.8463000000002</v>
      </c>
      <c r="F7" s="45">
        <f t="shared" si="0"/>
        <v>48094.155599999998</v>
      </c>
      <c r="G7" s="50" t="s">
        <v>650</v>
      </c>
      <c r="H7" s="57" t="s">
        <v>32</v>
      </c>
      <c r="I7" s="57" t="s">
        <v>650</v>
      </c>
      <c r="J7" s="1"/>
      <c r="K7" s="1"/>
      <c r="L7" s="1"/>
      <c r="M7" s="1"/>
      <c r="N7" s="1"/>
    </row>
    <row r="8" spans="1:14" ht="24" customHeight="1">
      <c r="A8" s="13" t="s">
        <v>651</v>
      </c>
      <c r="B8" s="47">
        <f>'Pesquisa 764'!K11</f>
        <v>1199</v>
      </c>
      <c r="C8" s="50">
        <v>1</v>
      </c>
      <c r="D8" s="50" t="s">
        <v>645</v>
      </c>
      <c r="E8" s="45">
        <f>B8*C8</f>
        <v>1199</v>
      </c>
      <c r="F8" s="45">
        <f t="shared" si="0"/>
        <v>14388</v>
      </c>
      <c r="G8" s="50" t="s">
        <v>652</v>
      </c>
      <c r="H8" s="57" t="s">
        <v>32</v>
      </c>
      <c r="I8" s="57" t="s">
        <v>652</v>
      </c>
      <c r="J8" s="1"/>
      <c r="K8" s="1"/>
      <c r="L8" s="1"/>
      <c r="M8" s="1"/>
      <c r="N8" s="1"/>
    </row>
    <row r="9" spans="1:14" ht="36" customHeight="1">
      <c r="A9" s="13" t="s">
        <v>653</v>
      </c>
      <c r="B9" s="47">
        <f>'Pesquisa 764'!K12</f>
        <v>199.99</v>
      </c>
      <c r="C9" s="50">
        <v>9</v>
      </c>
      <c r="D9" s="50" t="s">
        <v>645</v>
      </c>
      <c r="E9" s="45">
        <f>B9*C9</f>
        <v>1799.91</v>
      </c>
      <c r="F9" s="45">
        <f t="shared" si="0"/>
        <v>21598.920000000002</v>
      </c>
      <c r="G9" s="50" t="s">
        <v>654</v>
      </c>
      <c r="H9" s="57" t="s">
        <v>32</v>
      </c>
      <c r="I9" s="57" t="s">
        <v>654</v>
      </c>
      <c r="J9" s="1"/>
      <c r="K9" s="1"/>
      <c r="L9" s="1"/>
      <c r="M9" s="1"/>
      <c r="N9" s="1"/>
    </row>
    <row r="10" spans="1:14" ht="36" customHeight="1">
      <c r="A10" s="13" t="s">
        <v>413</v>
      </c>
      <c r="B10" s="47">
        <f>'Pesquisa 764'!K13</f>
        <v>123.04</v>
      </c>
      <c r="C10" s="50">
        <v>1</v>
      </c>
      <c r="D10" s="50" t="s">
        <v>645</v>
      </c>
      <c r="E10" s="45">
        <f>B10*C10</f>
        <v>123.04</v>
      </c>
      <c r="F10" s="45">
        <f t="shared" si="0"/>
        <v>1476.48</v>
      </c>
      <c r="G10" s="50" t="s">
        <v>655</v>
      </c>
      <c r="H10" s="57" t="s">
        <v>32</v>
      </c>
      <c r="I10" s="57" t="s">
        <v>655</v>
      </c>
      <c r="J10" s="1"/>
      <c r="K10" s="1"/>
      <c r="L10" s="1"/>
      <c r="M10" s="1"/>
      <c r="N10" s="1"/>
    </row>
    <row r="11" spans="1:14" ht="36" customHeight="1">
      <c r="A11" s="13" t="s">
        <v>415</v>
      </c>
      <c r="B11" s="47">
        <f>'Pesquisa 764'!K14</f>
        <v>6250</v>
      </c>
      <c r="C11" s="50">
        <v>9</v>
      </c>
      <c r="D11" s="50">
        <v>60</v>
      </c>
      <c r="E11" s="45">
        <f>B11*C11/D11</f>
        <v>937.5</v>
      </c>
      <c r="F11" s="45">
        <f t="shared" si="0"/>
        <v>11250</v>
      </c>
      <c r="G11" s="50" t="s">
        <v>656</v>
      </c>
      <c r="H11" s="57" t="s">
        <v>32</v>
      </c>
      <c r="I11" s="57" t="s">
        <v>656</v>
      </c>
      <c r="J11" s="1"/>
      <c r="K11" s="1"/>
      <c r="L11" s="1"/>
      <c r="M11" s="1"/>
      <c r="N11" s="1"/>
    </row>
    <row r="12" spans="1:14" ht="24" customHeight="1">
      <c r="A12" s="13" t="s">
        <v>457</v>
      </c>
      <c r="B12" s="47">
        <f>'Pesquisa 764'!K34</f>
        <v>4200</v>
      </c>
      <c r="C12" s="50">
        <v>9</v>
      </c>
      <c r="D12" s="50">
        <v>60</v>
      </c>
      <c r="E12" s="45">
        <f>B12*C12/D12</f>
        <v>630</v>
      </c>
      <c r="F12" s="45">
        <f t="shared" si="0"/>
        <v>7560</v>
      </c>
      <c r="G12" s="50" t="s">
        <v>657</v>
      </c>
      <c r="H12" s="57" t="s">
        <v>32</v>
      </c>
      <c r="I12" s="57" t="s">
        <v>658</v>
      </c>
      <c r="J12" s="1"/>
      <c r="K12" s="1"/>
      <c r="L12" s="1"/>
      <c r="M12" s="1"/>
      <c r="N12" s="1"/>
    </row>
    <row r="13" spans="1:14" ht="15" customHeight="1">
      <c r="A13" s="8"/>
      <c r="B13" s="47"/>
      <c r="C13" s="58"/>
      <c r="D13" s="58"/>
      <c r="E13" s="94"/>
      <c r="F13" s="94"/>
      <c r="G13" s="58"/>
      <c r="H13" s="57"/>
      <c r="I13" s="57"/>
      <c r="J13" s="1"/>
      <c r="K13" s="1"/>
      <c r="L13" s="1"/>
      <c r="M13" s="1"/>
      <c r="N13" s="1"/>
    </row>
    <row r="14" spans="1:14" ht="15" customHeight="1">
      <c r="A14" s="26" t="s">
        <v>192</v>
      </c>
      <c r="B14" s="54"/>
      <c r="C14" s="54"/>
      <c r="D14" s="54"/>
      <c r="E14" s="54">
        <f>SUM(E5:E12)</f>
        <v>11850.7196</v>
      </c>
      <c r="F14" s="54">
        <f>SUM(F5:F12)</f>
        <v>142208.63519999999</v>
      </c>
      <c r="G14" s="47"/>
      <c r="H14" s="74"/>
      <c r="I14" s="74"/>
      <c r="J14" s="1"/>
      <c r="K14" s="1"/>
      <c r="L14" s="1"/>
      <c r="M14" s="1"/>
      <c r="N14" s="1"/>
    </row>
    <row r="15" spans="1:14" ht="15" customHeight="1">
      <c r="A15" s="8"/>
      <c r="B15" s="47"/>
      <c r="C15" s="47"/>
      <c r="D15" s="47"/>
      <c r="E15" s="47"/>
      <c r="F15" s="47"/>
      <c r="G15" s="47"/>
      <c r="H15" s="74"/>
      <c r="I15" s="74"/>
      <c r="J15" s="1"/>
      <c r="K15" s="1"/>
      <c r="L15" s="1"/>
      <c r="M15" s="1"/>
      <c r="N15" s="1"/>
    </row>
    <row r="16" spans="1:14" ht="15" customHeight="1">
      <c r="A16" s="8"/>
      <c r="B16" s="47"/>
      <c r="C16" s="47"/>
      <c r="D16" s="47"/>
      <c r="E16" s="47"/>
      <c r="F16" s="47"/>
      <c r="G16" s="47"/>
      <c r="H16" s="74"/>
      <c r="I16" s="74"/>
      <c r="J16" s="1"/>
      <c r="K16" s="1"/>
      <c r="L16" s="1"/>
      <c r="M16" s="1"/>
      <c r="N16" s="1"/>
    </row>
    <row r="17" spans="1:14" ht="15" customHeight="1">
      <c r="A17" s="8"/>
      <c r="B17" s="47"/>
      <c r="C17" s="47"/>
      <c r="D17" s="47"/>
      <c r="E17" s="47"/>
      <c r="F17" s="47"/>
      <c r="G17" s="47"/>
      <c r="H17" s="74"/>
      <c r="I17" s="74"/>
      <c r="J17" s="1"/>
      <c r="K17" s="1"/>
      <c r="L17" s="1"/>
      <c r="M17" s="1"/>
      <c r="N17" s="1"/>
    </row>
    <row r="18" spans="1:14" ht="15" customHeight="1">
      <c r="A18" s="8"/>
      <c r="B18" s="47"/>
      <c r="C18" s="47"/>
      <c r="D18" s="47"/>
      <c r="E18" s="47"/>
      <c r="F18" s="47"/>
      <c r="G18" s="47"/>
      <c r="H18" s="74"/>
      <c r="I18" s="74"/>
      <c r="J18" s="1"/>
      <c r="K18" s="1"/>
      <c r="L18" s="1"/>
      <c r="M18" s="1"/>
      <c r="N18" s="1"/>
    </row>
    <row r="19" spans="1:14" ht="15" customHeight="1">
      <c r="A19" s="1"/>
      <c r="B19" s="81"/>
      <c r="C19" s="81"/>
      <c r="D19" s="81"/>
      <c r="E19" s="81"/>
      <c r="F19" s="81"/>
      <c r="G19" s="81"/>
      <c r="H19" s="74"/>
      <c r="I19" s="74"/>
      <c r="J19" s="1"/>
      <c r="K19" s="1"/>
      <c r="L19" s="1"/>
      <c r="M19" s="1"/>
      <c r="N19" s="1"/>
    </row>
    <row r="20" spans="1:14" ht="15" customHeight="1">
      <c r="A20" s="1"/>
      <c r="B20" s="81"/>
      <c r="C20" s="81"/>
      <c r="D20" s="81"/>
      <c r="E20" s="81"/>
      <c r="F20" s="81"/>
      <c r="G20" s="81"/>
      <c r="H20" s="74"/>
      <c r="I20" s="74"/>
      <c r="J20" s="1"/>
      <c r="K20" s="1"/>
      <c r="L20" s="1"/>
      <c r="M20" s="1"/>
      <c r="N20" s="1"/>
    </row>
    <row r="21" spans="1:14" ht="15" customHeight="1">
      <c r="A21" s="1"/>
      <c r="B21" s="81"/>
      <c r="C21" s="81"/>
      <c r="D21" s="81"/>
      <c r="E21" s="81"/>
      <c r="F21" s="81"/>
      <c r="G21" s="81"/>
      <c r="H21" s="74"/>
      <c r="I21" s="74"/>
      <c r="J21" s="1"/>
      <c r="K21" s="1"/>
      <c r="L21" s="1"/>
      <c r="M21" s="1"/>
      <c r="N21" s="1"/>
    </row>
    <row r="22" spans="1:14" ht="15" customHeight="1">
      <c r="A22" s="1"/>
      <c r="B22" s="81"/>
      <c r="C22" s="81"/>
      <c r="D22" s="81"/>
      <c r="E22" s="81"/>
      <c r="F22" s="81"/>
      <c r="G22" s="81"/>
      <c r="H22" s="74"/>
      <c r="I22" s="74"/>
      <c r="J22" s="1"/>
      <c r="K22" s="1"/>
      <c r="L22" s="1"/>
      <c r="M22" s="1"/>
      <c r="N22" s="1"/>
    </row>
    <row r="23" spans="1:14" ht="15" customHeight="1">
      <c r="A23" s="1"/>
      <c r="B23" s="81"/>
      <c r="C23" s="81"/>
      <c r="D23" s="81"/>
      <c r="E23" s="81"/>
      <c r="F23" s="81"/>
      <c r="G23" s="81"/>
      <c r="H23" s="74"/>
      <c r="I23" s="74"/>
      <c r="J23" s="1"/>
      <c r="K23" s="1"/>
      <c r="L23" s="1"/>
      <c r="M23" s="1"/>
      <c r="N23" s="1"/>
    </row>
    <row r="24" spans="1:14" ht="15" customHeight="1">
      <c r="A24" s="1"/>
      <c r="B24" s="81"/>
      <c r="C24" s="81"/>
      <c r="D24" s="81"/>
      <c r="E24" s="81"/>
      <c r="F24" s="81"/>
      <c r="G24" s="81"/>
      <c r="H24" s="74"/>
      <c r="I24" s="74"/>
      <c r="J24" s="1"/>
      <c r="K24" s="1"/>
      <c r="L24" s="1"/>
      <c r="M24" s="1"/>
      <c r="N24" s="1"/>
    </row>
    <row r="25" spans="1:14" ht="15" customHeight="1">
      <c r="A25" s="1"/>
      <c r="B25" s="81"/>
      <c r="C25" s="81"/>
      <c r="D25" s="81"/>
      <c r="E25" s="81"/>
      <c r="F25" s="81"/>
      <c r="G25" s="81"/>
      <c r="H25" s="74"/>
      <c r="I25" s="74"/>
      <c r="J25" s="1"/>
      <c r="K25" s="1"/>
      <c r="L25" s="1"/>
      <c r="M25" s="1"/>
      <c r="N25" s="1"/>
    </row>
    <row r="26" spans="1:14" ht="15" customHeight="1">
      <c r="A26" s="1"/>
      <c r="B26" s="81"/>
      <c r="C26" s="81"/>
      <c r="D26" s="81"/>
      <c r="E26" s="81"/>
      <c r="F26" s="81"/>
      <c r="G26" s="81"/>
      <c r="H26" s="74"/>
      <c r="I26" s="74"/>
      <c r="J26" s="1"/>
      <c r="K26" s="1"/>
      <c r="L26" s="1"/>
      <c r="M26" s="1"/>
      <c r="N26" s="1"/>
    </row>
    <row r="27" spans="1:14" ht="15" customHeight="1">
      <c r="A27" s="1"/>
      <c r="B27" s="81"/>
      <c r="C27" s="81"/>
      <c r="D27" s="81"/>
      <c r="E27" s="81"/>
      <c r="F27" s="81"/>
      <c r="G27" s="81"/>
      <c r="H27" s="74"/>
      <c r="I27" s="74"/>
      <c r="J27" s="1"/>
      <c r="K27" s="1"/>
      <c r="L27" s="1"/>
      <c r="M27" s="1"/>
      <c r="N27" s="1"/>
    </row>
    <row r="28" spans="1:14" ht="15" customHeight="1">
      <c r="A28" s="1"/>
      <c r="B28" s="81"/>
      <c r="C28" s="81"/>
      <c r="D28" s="81"/>
      <c r="E28" s="81"/>
      <c r="F28" s="81"/>
      <c r="G28" s="81"/>
      <c r="H28" s="74"/>
      <c r="I28" s="74"/>
      <c r="J28" s="1"/>
      <c r="K28" s="1"/>
      <c r="L28" s="1"/>
      <c r="M28" s="1"/>
      <c r="N28" s="1"/>
    </row>
    <row r="29" spans="1:14" ht="15" customHeight="1">
      <c r="A29" s="1"/>
      <c r="B29" s="81"/>
      <c r="C29" s="81"/>
      <c r="D29" s="81"/>
      <c r="E29" s="81"/>
      <c r="F29" s="81"/>
      <c r="G29" s="81"/>
      <c r="H29" s="74"/>
      <c r="I29" s="74"/>
      <c r="J29" s="1"/>
      <c r="K29" s="1"/>
      <c r="L29" s="1"/>
      <c r="M29" s="1"/>
      <c r="N29" s="1"/>
    </row>
    <row r="30" spans="1:14" ht="15" customHeight="1">
      <c r="A30" s="1"/>
      <c r="B30" s="81"/>
      <c r="C30" s="81"/>
      <c r="D30" s="81"/>
      <c r="E30" s="81"/>
      <c r="F30" s="81"/>
      <c r="G30" s="81"/>
      <c r="H30" s="74"/>
      <c r="I30" s="74"/>
      <c r="J30" s="1"/>
      <c r="K30" s="1"/>
      <c r="L30" s="1"/>
      <c r="M30" s="1"/>
      <c r="N30" s="1"/>
    </row>
    <row r="31" spans="1:14" ht="15" customHeight="1">
      <c r="A31" s="1"/>
      <c r="B31" s="81"/>
      <c r="C31" s="81"/>
      <c r="D31" s="81"/>
      <c r="E31" s="81"/>
      <c r="F31" s="81"/>
      <c r="G31" s="81"/>
      <c r="H31" s="74"/>
      <c r="I31" s="74"/>
      <c r="J31" s="1"/>
      <c r="K31" s="1"/>
      <c r="L31" s="1"/>
      <c r="M31" s="1"/>
      <c r="N31" s="1"/>
    </row>
    <row r="32" spans="1:14" ht="15" customHeight="1">
      <c r="A32" s="1"/>
      <c r="B32" s="81"/>
      <c r="C32" s="81"/>
      <c r="D32" s="81"/>
      <c r="E32" s="81"/>
      <c r="F32" s="81"/>
      <c r="G32" s="81"/>
      <c r="H32" s="74"/>
      <c r="I32" s="74"/>
      <c r="J32" s="1"/>
      <c r="K32" s="1"/>
      <c r="L32" s="1"/>
      <c r="M32" s="1"/>
      <c r="N32" s="1"/>
    </row>
    <row r="33" spans="1:14" ht="15" customHeight="1">
      <c r="A33" s="1"/>
      <c r="B33" s="81"/>
      <c r="C33" s="81"/>
      <c r="D33" s="81"/>
      <c r="E33" s="81"/>
      <c r="F33" s="81"/>
      <c r="G33" s="81"/>
      <c r="H33" s="74"/>
      <c r="I33" s="74"/>
      <c r="J33" s="1"/>
      <c r="K33" s="1"/>
      <c r="L33" s="1"/>
      <c r="M33" s="1"/>
      <c r="N33" s="1"/>
    </row>
    <row r="34" spans="1:14" ht="15" customHeight="1">
      <c r="A34" s="1"/>
      <c r="B34" s="81"/>
      <c r="C34" s="81"/>
      <c r="D34" s="81"/>
      <c r="E34" s="81"/>
      <c r="F34" s="81"/>
      <c r="G34" s="81"/>
      <c r="H34" s="74"/>
      <c r="I34" s="74"/>
      <c r="J34" s="1"/>
      <c r="K34" s="1"/>
      <c r="L34" s="1"/>
      <c r="M34" s="1"/>
      <c r="N34" s="1"/>
    </row>
    <row r="35" spans="1:14" ht="15" customHeight="1">
      <c r="A35" s="1"/>
      <c r="B35" s="81"/>
      <c r="C35" s="81"/>
      <c r="D35" s="81"/>
      <c r="E35" s="81"/>
      <c r="F35" s="81"/>
      <c r="G35" s="81"/>
      <c r="H35" s="74"/>
      <c r="I35" s="74"/>
      <c r="J35" s="1"/>
      <c r="K35" s="1"/>
      <c r="L35" s="1"/>
      <c r="M35" s="1"/>
      <c r="N35" s="1"/>
    </row>
    <row r="36" spans="1:14" ht="15" customHeight="1">
      <c r="A36" s="1"/>
      <c r="B36" s="81"/>
      <c r="C36" s="81"/>
      <c r="D36" s="81"/>
      <c r="E36" s="81"/>
      <c r="F36" s="81"/>
      <c r="G36" s="81"/>
      <c r="H36" s="74"/>
      <c r="I36" s="74"/>
      <c r="J36" s="1"/>
      <c r="K36" s="1"/>
      <c r="L36" s="1"/>
      <c r="M36" s="1"/>
      <c r="N36" s="1"/>
    </row>
    <row r="37" spans="1:14" ht="15" customHeight="1">
      <c r="A37" s="1"/>
      <c r="B37" s="81"/>
      <c r="C37" s="81"/>
      <c r="D37" s="81"/>
      <c r="E37" s="81"/>
      <c r="F37" s="81"/>
      <c r="G37" s="81"/>
      <c r="H37" s="74"/>
      <c r="I37" s="74"/>
      <c r="J37" s="1"/>
      <c r="K37" s="1"/>
      <c r="L37" s="1"/>
      <c r="M37" s="1"/>
      <c r="N37" s="1"/>
    </row>
    <row r="38" spans="1:14" ht="15" customHeight="1">
      <c r="A38" s="1"/>
      <c r="B38" s="81"/>
      <c r="C38" s="81"/>
      <c r="D38" s="81"/>
      <c r="E38" s="81"/>
      <c r="F38" s="81"/>
      <c r="G38" s="81"/>
      <c r="H38" s="74"/>
      <c r="I38" s="74"/>
      <c r="J38" s="1"/>
      <c r="K38" s="1"/>
      <c r="L38" s="1"/>
      <c r="M38" s="1"/>
      <c r="N38" s="1"/>
    </row>
    <row r="39" spans="1:14" ht="15" customHeight="1">
      <c r="A39" s="1"/>
      <c r="B39" s="81"/>
      <c r="C39" s="81"/>
      <c r="D39" s="81"/>
      <c r="E39" s="81"/>
      <c r="F39" s="81"/>
      <c r="G39" s="81"/>
      <c r="H39" s="74"/>
      <c r="I39" s="74"/>
      <c r="J39" s="1"/>
      <c r="K39" s="1"/>
      <c r="L39" s="1"/>
      <c r="M39" s="1"/>
      <c r="N39" s="1"/>
    </row>
    <row r="40" spans="1:14" ht="15" customHeight="1">
      <c r="A40" s="1"/>
      <c r="B40" s="81"/>
      <c r="C40" s="81"/>
      <c r="D40" s="81"/>
      <c r="E40" s="81"/>
      <c r="F40" s="81"/>
      <c r="G40" s="81"/>
      <c r="H40" s="74"/>
      <c r="I40" s="74"/>
      <c r="J40" s="1"/>
      <c r="K40" s="1"/>
      <c r="L40" s="1"/>
      <c r="M40" s="1"/>
      <c r="N40" s="1"/>
    </row>
    <row r="41" spans="1:14" ht="15" customHeight="1">
      <c r="A41" s="1"/>
      <c r="B41" s="81"/>
      <c r="C41" s="81"/>
      <c r="D41" s="81"/>
      <c r="E41" s="81"/>
      <c r="F41" s="81"/>
      <c r="G41" s="81"/>
      <c r="H41" s="74"/>
      <c r="I41" s="74"/>
      <c r="J41" s="1"/>
      <c r="K41" s="1"/>
      <c r="L41" s="1"/>
      <c r="M41" s="1"/>
      <c r="N41" s="1"/>
    </row>
    <row r="42" spans="1:14" ht="15" customHeight="1">
      <c r="A42" s="1"/>
      <c r="B42" s="81"/>
      <c r="C42" s="81"/>
      <c r="D42" s="81"/>
      <c r="E42" s="81"/>
      <c r="F42" s="81"/>
      <c r="G42" s="81"/>
      <c r="H42" s="74"/>
      <c r="I42" s="74"/>
      <c r="J42" s="1"/>
      <c r="K42" s="1"/>
      <c r="L42" s="1"/>
      <c r="M42" s="1"/>
      <c r="N42" s="1"/>
    </row>
    <row r="43" spans="1:14" ht="15" customHeight="1">
      <c r="A43" s="1"/>
      <c r="B43" s="81"/>
      <c r="C43" s="81"/>
      <c r="D43" s="81"/>
      <c r="E43" s="81"/>
      <c r="F43" s="81"/>
      <c r="G43" s="81"/>
      <c r="H43" s="74"/>
      <c r="I43" s="74"/>
      <c r="J43" s="1"/>
      <c r="K43" s="1"/>
      <c r="L43" s="1"/>
      <c r="M43" s="1"/>
      <c r="N43" s="1"/>
    </row>
    <row r="44" spans="1:14" ht="15" customHeight="1">
      <c r="A44" s="1"/>
      <c r="B44" s="81"/>
      <c r="C44" s="81"/>
      <c r="D44" s="81"/>
      <c r="E44" s="81"/>
      <c r="F44" s="81"/>
      <c r="G44" s="81"/>
      <c r="H44" s="74"/>
      <c r="I44" s="74"/>
      <c r="J44" s="1"/>
      <c r="K44" s="1"/>
      <c r="L44" s="1"/>
      <c r="M44" s="1"/>
      <c r="N44" s="1"/>
    </row>
    <row r="45" spans="1:14" ht="15" customHeight="1">
      <c r="A45" s="1"/>
      <c r="B45" s="81"/>
      <c r="C45" s="81"/>
      <c r="D45" s="81"/>
      <c r="E45" s="81"/>
      <c r="F45" s="81"/>
      <c r="G45" s="81"/>
      <c r="H45" s="74"/>
      <c r="I45" s="74"/>
      <c r="J45" s="1"/>
      <c r="K45" s="1"/>
      <c r="L45" s="1"/>
      <c r="M45" s="1"/>
      <c r="N45" s="1"/>
    </row>
    <row r="46" spans="1:14" ht="15" customHeight="1">
      <c r="A46" s="1"/>
      <c r="B46" s="81"/>
      <c r="C46" s="81"/>
      <c r="D46" s="81"/>
      <c r="E46" s="81"/>
      <c r="F46" s="81"/>
      <c r="G46" s="81"/>
      <c r="H46" s="74"/>
      <c r="I46" s="74"/>
      <c r="J46" s="1"/>
      <c r="K46" s="1"/>
      <c r="L46" s="1"/>
      <c r="M46" s="1"/>
      <c r="N46" s="1"/>
    </row>
    <row r="47" spans="1:14" ht="15" customHeight="1">
      <c r="A47" s="1"/>
      <c r="B47" s="81"/>
      <c r="C47" s="81"/>
      <c r="D47" s="81"/>
      <c r="E47" s="81"/>
      <c r="F47" s="81"/>
      <c r="G47" s="81"/>
      <c r="H47" s="74"/>
      <c r="I47" s="74"/>
      <c r="J47" s="1"/>
      <c r="K47" s="1"/>
      <c r="L47" s="1"/>
      <c r="M47" s="1"/>
      <c r="N47" s="1"/>
    </row>
    <row r="48" spans="1:14" ht="15" customHeight="1">
      <c r="A48" s="1"/>
      <c r="B48" s="81"/>
      <c r="C48" s="81"/>
      <c r="D48" s="81"/>
      <c r="E48" s="81"/>
      <c r="F48" s="81"/>
      <c r="G48" s="81"/>
      <c r="H48" s="74"/>
      <c r="I48" s="74"/>
      <c r="J48" s="1"/>
      <c r="K48" s="1"/>
      <c r="L48" s="1"/>
      <c r="M48" s="1"/>
      <c r="N48" s="1"/>
    </row>
    <row r="49" spans="1:14" ht="15" customHeight="1">
      <c r="A49" s="1"/>
      <c r="B49" s="81"/>
      <c r="C49" s="81"/>
      <c r="D49" s="81"/>
      <c r="E49" s="81"/>
      <c r="F49" s="81"/>
      <c r="G49" s="81"/>
      <c r="H49" s="74"/>
      <c r="I49" s="74"/>
      <c r="J49" s="1"/>
      <c r="K49" s="1"/>
      <c r="L49" s="1"/>
      <c r="M49" s="1"/>
      <c r="N49" s="1"/>
    </row>
    <row r="50" spans="1:14" ht="15" customHeight="1">
      <c r="A50" s="1"/>
      <c r="B50" s="81"/>
      <c r="C50" s="81"/>
      <c r="D50" s="81"/>
      <c r="E50" s="81"/>
      <c r="F50" s="81"/>
      <c r="G50" s="81"/>
      <c r="H50" s="74"/>
      <c r="I50" s="74"/>
      <c r="J50" s="1"/>
      <c r="K50" s="1"/>
      <c r="L50" s="1"/>
      <c r="M50" s="1"/>
      <c r="N50" s="1"/>
    </row>
    <row r="51" spans="1:14" ht="15" customHeight="1">
      <c r="A51" s="1"/>
      <c r="B51" s="81"/>
      <c r="C51" s="81"/>
      <c r="D51" s="81"/>
      <c r="E51" s="81"/>
      <c r="F51" s="81"/>
      <c r="G51" s="81"/>
      <c r="H51" s="74"/>
      <c r="I51" s="74"/>
      <c r="J51" s="1"/>
      <c r="K51" s="1"/>
      <c r="L51" s="1"/>
      <c r="M51" s="1"/>
      <c r="N51" s="1"/>
    </row>
    <row r="52" spans="1:14" ht="15" customHeight="1">
      <c r="A52" s="1"/>
      <c r="B52" s="81"/>
      <c r="C52" s="81"/>
      <c r="D52" s="81"/>
      <c r="E52" s="81"/>
      <c r="F52" s="81"/>
      <c r="G52" s="81"/>
      <c r="H52" s="74"/>
      <c r="I52" s="74"/>
      <c r="J52" s="1"/>
      <c r="K52" s="1"/>
      <c r="L52" s="1"/>
      <c r="M52" s="1"/>
      <c r="N52" s="1"/>
    </row>
    <row r="53" spans="1:14" ht="15" customHeight="1">
      <c r="A53" s="1"/>
      <c r="B53" s="81"/>
      <c r="C53" s="81"/>
      <c r="D53" s="81"/>
      <c r="E53" s="81"/>
      <c r="F53" s="81"/>
      <c r="G53" s="81"/>
      <c r="H53" s="74"/>
      <c r="I53" s="74"/>
      <c r="J53" s="1"/>
      <c r="K53" s="1"/>
      <c r="L53" s="1"/>
      <c r="M53" s="1"/>
      <c r="N53" s="1"/>
    </row>
    <row r="54" spans="1:14" ht="15" customHeight="1">
      <c r="A54" s="1"/>
      <c r="B54" s="81"/>
      <c r="C54" s="81"/>
      <c r="D54" s="81"/>
      <c r="E54" s="81"/>
      <c r="F54" s="81"/>
      <c r="G54" s="81"/>
      <c r="H54" s="74"/>
      <c r="I54" s="74"/>
      <c r="J54" s="1"/>
      <c r="K54" s="1"/>
      <c r="L54" s="1"/>
      <c r="M54" s="1"/>
      <c r="N54" s="1"/>
    </row>
    <row r="55" spans="1:14" ht="15" customHeight="1">
      <c r="A55" s="1"/>
      <c r="B55" s="81"/>
      <c r="C55" s="81"/>
      <c r="D55" s="81"/>
      <c r="E55" s="81"/>
      <c r="F55" s="81"/>
      <c r="G55" s="81"/>
      <c r="H55" s="74"/>
      <c r="I55" s="74"/>
      <c r="J55" s="1"/>
      <c r="K55" s="1"/>
      <c r="L55" s="1"/>
      <c r="M55" s="1"/>
      <c r="N55" s="1"/>
    </row>
    <row r="56" spans="1:14" ht="15" customHeight="1">
      <c r="A56" s="1"/>
      <c r="B56" s="81"/>
      <c r="C56" s="81"/>
      <c r="D56" s="81"/>
      <c r="E56" s="81"/>
      <c r="F56" s="81"/>
      <c r="G56" s="81"/>
      <c r="H56" s="74"/>
      <c r="I56" s="74"/>
      <c r="J56" s="1"/>
      <c r="K56" s="1"/>
      <c r="L56" s="1"/>
      <c r="M56" s="1"/>
      <c r="N56" s="1"/>
    </row>
    <row r="57" spans="1:14" ht="15" customHeight="1">
      <c r="A57" s="1"/>
      <c r="B57" s="81"/>
      <c r="C57" s="81"/>
      <c r="D57" s="81"/>
      <c r="E57" s="81"/>
      <c r="F57" s="81"/>
      <c r="G57" s="81"/>
      <c r="H57" s="74"/>
      <c r="I57" s="74"/>
      <c r="J57" s="1"/>
      <c r="K57" s="1"/>
      <c r="L57" s="1"/>
      <c r="M57" s="1"/>
      <c r="N57" s="1"/>
    </row>
    <row r="58" spans="1:14" ht="15" customHeight="1">
      <c r="A58" s="1"/>
      <c r="B58" s="81"/>
      <c r="C58" s="81"/>
      <c r="D58" s="81"/>
      <c r="E58" s="81"/>
      <c r="F58" s="81"/>
      <c r="G58" s="81"/>
      <c r="H58" s="74"/>
      <c r="I58" s="74"/>
      <c r="J58" s="1"/>
      <c r="K58" s="1"/>
      <c r="L58" s="1"/>
      <c r="M58" s="1"/>
      <c r="N58" s="1"/>
    </row>
    <row r="59" spans="1:14" ht="15" customHeight="1">
      <c r="A59" s="1"/>
      <c r="B59" s="81"/>
      <c r="C59" s="81"/>
      <c r="D59" s="81"/>
      <c r="E59" s="81"/>
      <c r="F59" s="81"/>
      <c r="G59" s="81"/>
      <c r="H59" s="74"/>
      <c r="I59" s="74"/>
      <c r="J59" s="1"/>
      <c r="K59" s="1"/>
      <c r="L59" s="1"/>
      <c r="M59" s="1"/>
      <c r="N59" s="1"/>
    </row>
    <row r="60" spans="1:14" ht="15" customHeight="1">
      <c r="A60" s="1"/>
      <c r="B60" s="81"/>
      <c r="C60" s="81"/>
      <c r="D60" s="81"/>
      <c r="E60" s="81"/>
      <c r="F60" s="81"/>
      <c r="G60" s="81"/>
      <c r="H60" s="74"/>
      <c r="I60" s="74"/>
      <c r="J60" s="1"/>
      <c r="K60" s="1"/>
      <c r="L60" s="1"/>
      <c r="M60" s="1"/>
      <c r="N60" s="1"/>
    </row>
    <row r="61" spans="1:14" ht="15" customHeight="1">
      <c r="A61" s="1"/>
      <c r="B61" s="81"/>
      <c r="C61" s="81"/>
      <c r="D61" s="81"/>
      <c r="E61" s="81"/>
      <c r="F61" s="81"/>
      <c r="G61" s="81"/>
      <c r="H61" s="74"/>
      <c r="I61" s="74"/>
      <c r="J61" s="1"/>
      <c r="K61" s="1"/>
      <c r="L61" s="1"/>
      <c r="M61" s="1"/>
      <c r="N61" s="1"/>
    </row>
    <row r="62" spans="1:14" ht="15" customHeight="1">
      <c r="A62" s="1"/>
      <c r="B62" s="81"/>
      <c r="C62" s="81"/>
      <c r="D62" s="81"/>
      <c r="E62" s="81"/>
      <c r="F62" s="81"/>
      <c r="G62" s="81"/>
      <c r="H62" s="74"/>
      <c r="I62" s="74"/>
      <c r="J62" s="1"/>
      <c r="K62" s="1"/>
      <c r="L62" s="1"/>
      <c r="M62" s="1"/>
      <c r="N62" s="1"/>
    </row>
    <row r="63" spans="1:14" ht="15" customHeight="1">
      <c r="A63" s="1"/>
      <c r="B63" s="81"/>
      <c r="C63" s="81"/>
      <c r="D63" s="81"/>
      <c r="E63" s="81"/>
      <c r="F63" s="81"/>
      <c r="G63" s="81"/>
      <c r="H63" s="74"/>
      <c r="I63" s="74"/>
      <c r="J63" s="1"/>
      <c r="K63" s="1"/>
      <c r="L63" s="1"/>
      <c r="M63" s="1"/>
      <c r="N63" s="1"/>
    </row>
    <row r="64" spans="1:14" ht="15" customHeight="1">
      <c r="A64" s="1"/>
      <c r="B64" s="81"/>
      <c r="C64" s="81"/>
      <c r="D64" s="81"/>
      <c r="E64" s="81"/>
      <c r="F64" s="81"/>
      <c r="G64" s="81"/>
      <c r="H64" s="74"/>
      <c r="I64" s="74"/>
      <c r="J64" s="1"/>
      <c r="K64" s="1"/>
      <c r="L64" s="1"/>
      <c r="M64" s="1"/>
      <c r="N64" s="1"/>
    </row>
    <row r="65" spans="1:14" ht="15" customHeight="1">
      <c r="A65" s="1"/>
      <c r="B65" s="81"/>
      <c r="C65" s="81"/>
      <c r="D65" s="81"/>
      <c r="E65" s="81"/>
      <c r="F65" s="81"/>
      <c r="G65" s="81"/>
      <c r="H65" s="74"/>
      <c r="I65" s="74"/>
      <c r="J65" s="1"/>
      <c r="K65" s="1"/>
      <c r="L65" s="1"/>
      <c r="M65" s="1"/>
      <c r="N65" s="1"/>
    </row>
    <row r="66" spans="1:14" ht="15" customHeight="1">
      <c r="A66" s="1"/>
      <c r="B66" s="81"/>
      <c r="C66" s="81"/>
      <c r="D66" s="81"/>
      <c r="E66" s="81"/>
      <c r="F66" s="81"/>
      <c r="G66" s="81"/>
      <c r="H66" s="74"/>
      <c r="I66" s="74"/>
      <c r="J66" s="1"/>
      <c r="K66" s="1"/>
      <c r="L66" s="1"/>
      <c r="M66" s="1"/>
      <c r="N66" s="1"/>
    </row>
    <row r="67" spans="1:14" ht="15" customHeight="1">
      <c r="A67" s="1"/>
      <c r="B67" s="81"/>
      <c r="C67" s="81"/>
      <c r="D67" s="81"/>
      <c r="E67" s="81"/>
      <c r="F67" s="81"/>
      <c r="G67" s="81"/>
      <c r="H67" s="74"/>
      <c r="I67" s="74"/>
      <c r="J67" s="1"/>
      <c r="K67" s="1"/>
      <c r="L67" s="1"/>
      <c r="M67" s="1"/>
      <c r="N67" s="1"/>
    </row>
    <row r="68" spans="1:14" ht="15" customHeight="1">
      <c r="A68" s="1"/>
      <c r="B68" s="81"/>
      <c r="C68" s="81"/>
      <c r="D68" s="81"/>
      <c r="E68" s="81"/>
      <c r="F68" s="81"/>
      <c r="G68" s="81"/>
      <c r="H68" s="74"/>
      <c r="I68" s="74"/>
      <c r="J68" s="1"/>
      <c r="K68" s="1"/>
      <c r="L68" s="1"/>
      <c r="M68" s="1"/>
      <c r="N68" s="1"/>
    </row>
    <row r="69" spans="1:14" ht="15" customHeight="1">
      <c r="A69" s="1"/>
      <c r="B69" s="81"/>
      <c r="C69" s="81"/>
      <c r="D69" s="81"/>
      <c r="E69" s="81"/>
      <c r="F69" s="81"/>
      <c r="G69" s="81"/>
      <c r="H69" s="74"/>
      <c r="I69" s="74"/>
      <c r="J69" s="1"/>
      <c r="K69" s="1"/>
      <c r="L69" s="1"/>
      <c r="M69" s="1"/>
      <c r="N69" s="1"/>
    </row>
    <row r="70" spans="1:14" ht="15" customHeight="1">
      <c r="A70" s="1"/>
      <c r="B70" s="81"/>
      <c r="C70" s="81"/>
      <c r="D70" s="81"/>
      <c r="E70" s="81"/>
      <c r="F70" s="81"/>
      <c r="G70" s="81"/>
      <c r="H70" s="74"/>
      <c r="I70" s="74"/>
      <c r="J70" s="1"/>
      <c r="K70" s="1"/>
      <c r="L70" s="1"/>
      <c r="M70" s="1"/>
      <c r="N70" s="1"/>
    </row>
    <row r="71" spans="1:14" ht="15" customHeight="1">
      <c r="A71" s="1"/>
      <c r="B71" s="81"/>
      <c r="C71" s="81"/>
      <c r="D71" s="81"/>
      <c r="E71" s="81"/>
      <c r="F71" s="81"/>
      <c r="G71" s="81"/>
      <c r="H71" s="74"/>
      <c r="I71" s="74"/>
      <c r="J71" s="1"/>
      <c r="K71" s="1"/>
      <c r="L71" s="1"/>
      <c r="M71" s="1"/>
      <c r="N71" s="1"/>
    </row>
    <row r="72" spans="1:14" ht="15" customHeight="1">
      <c r="A72" s="1"/>
      <c r="B72" s="81"/>
      <c r="C72" s="81"/>
      <c r="D72" s="81"/>
      <c r="E72" s="81"/>
      <c r="F72" s="81"/>
      <c r="G72" s="81"/>
      <c r="H72" s="74"/>
      <c r="I72" s="74"/>
      <c r="J72" s="1"/>
      <c r="K72" s="1"/>
      <c r="L72" s="1"/>
      <c r="M72" s="1"/>
      <c r="N72" s="1"/>
    </row>
    <row r="73" spans="1:14" ht="15" customHeight="1">
      <c r="A73" s="1"/>
      <c r="B73" s="81"/>
      <c r="C73" s="81"/>
      <c r="D73" s="81"/>
      <c r="E73" s="81"/>
      <c r="F73" s="81"/>
      <c r="G73" s="81"/>
      <c r="H73" s="74"/>
      <c r="I73" s="74"/>
      <c r="J73" s="1"/>
      <c r="K73" s="1"/>
      <c r="L73" s="1"/>
      <c r="M73" s="1"/>
      <c r="N73" s="1"/>
    </row>
    <row r="74" spans="1:14" ht="15" customHeight="1">
      <c r="A74" s="1"/>
      <c r="B74" s="81"/>
      <c r="C74" s="81"/>
      <c r="D74" s="81"/>
      <c r="E74" s="81"/>
      <c r="F74" s="81"/>
      <c r="G74" s="81"/>
      <c r="H74" s="74"/>
      <c r="I74" s="74"/>
      <c r="J74" s="1"/>
      <c r="K74" s="1"/>
      <c r="L74" s="1"/>
      <c r="M74" s="1"/>
      <c r="N74" s="1"/>
    </row>
    <row r="75" spans="1:14" ht="15" customHeight="1">
      <c r="A75" s="1"/>
      <c r="B75" s="81"/>
      <c r="C75" s="81"/>
      <c r="D75" s="81"/>
      <c r="E75" s="81"/>
      <c r="F75" s="81"/>
      <c r="G75" s="81"/>
      <c r="H75" s="74"/>
      <c r="I75" s="74"/>
      <c r="J75" s="1"/>
      <c r="K75" s="1"/>
      <c r="L75" s="1"/>
      <c r="M75" s="1"/>
      <c r="N75" s="1"/>
    </row>
    <row r="76" spans="1:14" ht="15" customHeight="1">
      <c r="A76" s="1"/>
      <c r="B76" s="81"/>
      <c r="C76" s="81"/>
      <c r="D76" s="81"/>
      <c r="E76" s="81"/>
      <c r="F76" s="81"/>
      <c r="G76" s="81"/>
      <c r="H76" s="74"/>
      <c r="I76" s="74"/>
      <c r="J76" s="1"/>
      <c r="K76" s="1"/>
      <c r="L76" s="1"/>
      <c r="M76" s="1"/>
      <c r="N76" s="1"/>
    </row>
    <row r="77" spans="1:14" ht="15" customHeight="1">
      <c r="A77" s="1"/>
      <c r="B77" s="81"/>
      <c r="C77" s="81"/>
      <c r="D77" s="81"/>
      <c r="E77" s="81"/>
      <c r="F77" s="81"/>
      <c r="G77" s="81"/>
      <c r="H77" s="74"/>
      <c r="I77" s="74"/>
      <c r="J77" s="1"/>
      <c r="K77" s="1"/>
      <c r="L77" s="1"/>
      <c r="M77" s="1"/>
      <c r="N77" s="1"/>
    </row>
    <row r="78" spans="1:14" ht="15" customHeight="1">
      <c r="A78" s="1"/>
      <c r="B78" s="81"/>
      <c r="C78" s="81"/>
      <c r="D78" s="81"/>
      <c r="E78" s="81"/>
      <c r="F78" s="81"/>
      <c r="G78" s="81"/>
      <c r="H78" s="74"/>
      <c r="I78" s="74"/>
      <c r="J78" s="1"/>
      <c r="K78" s="1"/>
      <c r="L78" s="1"/>
      <c r="M78" s="1"/>
      <c r="N78" s="1"/>
    </row>
    <row r="79" spans="1:14" ht="15" customHeight="1">
      <c r="A79" s="1"/>
      <c r="B79" s="81"/>
      <c r="C79" s="81"/>
      <c r="D79" s="81"/>
      <c r="E79" s="81"/>
      <c r="F79" s="81"/>
      <c r="G79" s="81"/>
      <c r="H79" s="74"/>
      <c r="I79" s="74"/>
      <c r="J79" s="1"/>
      <c r="K79" s="1"/>
      <c r="L79" s="1"/>
      <c r="M79" s="1"/>
      <c r="N79" s="1"/>
    </row>
    <row r="80" spans="1:14" ht="15" customHeight="1">
      <c r="A80" s="1"/>
      <c r="B80" s="81"/>
      <c r="C80" s="81"/>
      <c r="D80" s="81"/>
      <c r="E80" s="81"/>
      <c r="F80" s="81"/>
      <c r="G80" s="81"/>
      <c r="H80" s="74"/>
      <c r="I80" s="74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74"/>
      <c r="F81" s="74"/>
      <c r="G81" s="74"/>
      <c r="H81" s="74"/>
      <c r="I81" s="74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74"/>
      <c r="F82" s="74"/>
      <c r="G82" s="74"/>
      <c r="H82" s="74"/>
      <c r="I82" s="74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74"/>
      <c r="F83" s="74"/>
      <c r="G83" s="74"/>
      <c r="H83" s="74"/>
      <c r="I83" s="74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74"/>
      <c r="F84" s="74"/>
      <c r="G84" s="74"/>
      <c r="H84" s="74"/>
      <c r="I84" s="74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74"/>
      <c r="F85" s="74"/>
      <c r="G85" s="74"/>
      <c r="H85" s="74"/>
      <c r="I85" s="74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74"/>
      <c r="F86" s="74"/>
      <c r="G86" s="74"/>
      <c r="H86" s="74"/>
      <c r="I86" s="74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74"/>
      <c r="F87" s="74"/>
      <c r="G87" s="74"/>
      <c r="H87" s="74"/>
      <c r="I87" s="74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74"/>
      <c r="F88" s="74"/>
      <c r="G88" s="74"/>
      <c r="H88" s="74"/>
      <c r="I88" s="74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74"/>
      <c r="F89" s="74"/>
      <c r="G89" s="74"/>
      <c r="H89" s="74"/>
      <c r="I89" s="74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74"/>
      <c r="F90" s="74"/>
      <c r="G90" s="74"/>
      <c r="H90" s="74"/>
      <c r="I90" s="74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74"/>
      <c r="F91" s="74"/>
      <c r="G91" s="74"/>
      <c r="H91" s="74"/>
      <c r="I91" s="74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74"/>
      <c r="F92" s="74"/>
      <c r="G92" s="74"/>
      <c r="H92" s="74"/>
      <c r="I92" s="74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74"/>
      <c r="F93" s="74"/>
      <c r="G93" s="74"/>
      <c r="H93" s="74"/>
      <c r="I93" s="74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74"/>
      <c r="F94" s="74"/>
      <c r="G94" s="74"/>
      <c r="H94" s="74"/>
      <c r="I94" s="74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74"/>
      <c r="F95" s="74"/>
      <c r="G95" s="74"/>
      <c r="H95" s="74"/>
      <c r="I95" s="74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74"/>
      <c r="F96" s="74"/>
      <c r="G96" s="74"/>
      <c r="H96" s="74"/>
      <c r="I96" s="74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74"/>
      <c r="F97" s="74"/>
      <c r="G97" s="74"/>
      <c r="H97" s="74"/>
      <c r="I97" s="74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74"/>
      <c r="F98" s="74"/>
      <c r="G98" s="74"/>
      <c r="H98" s="74"/>
      <c r="I98" s="74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74"/>
      <c r="F99" s="74"/>
      <c r="G99" s="74"/>
      <c r="H99" s="74"/>
      <c r="I99" s="74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74"/>
      <c r="F100" s="74"/>
      <c r="G100" s="74"/>
      <c r="H100" s="74"/>
      <c r="I100" s="74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74"/>
      <c r="F101" s="74"/>
      <c r="G101" s="74"/>
      <c r="H101" s="74"/>
      <c r="I101" s="74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74"/>
      <c r="F102" s="74"/>
      <c r="G102" s="74"/>
      <c r="H102" s="74"/>
      <c r="I102" s="74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74"/>
      <c r="F103" s="74"/>
      <c r="G103" s="74"/>
      <c r="H103" s="74"/>
      <c r="I103" s="74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74"/>
      <c r="F104" s="74"/>
      <c r="G104" s="74"/>
      <c r="H104" s="74"/>
      <c r="I104" s="74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74"/>
      <c r="F105" s="74"/>
      <c r="G105" s="74"/>
      <c r="H105" s="74"/>
      <c r="I105" s="74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74"/>
      <c r="F106" s="74"/>
      <c r="G106" s="74"/>
      <c r="H106" s="74"/>
      <c r="I106" s="74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74"/>
      <c r="F107" s="74"/>
      <c r="G107" s="74"/>
      <c r="H107" s="74"/>
      <c r="I107" s="74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74"/>
      <c r="F108" s="74"/>
      <c r="G108" s="74"/>
      <c r="H108" s="74"/>
      <c r="I108" s="74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74"/>
      <c r="F109" s="74"/>
      <c r="G109" s="74"/>
      <c r="H109" s="74"/>
      <c r="I109" s="74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74"/>
      <c r="F110" s="74"/>
      <c r="G110" s="74"/>
      <c r="H110" s="74"/>
      <c r="I110" s="74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74"/>
      <c r="F111" s="74"/>
      <c r="G111" s="74"/>
      <c r="H111" s="74"/>
      <c r="I111" s="74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74"/>
      <c r="F112" s="74"/>
      <c r="G112" s="74"/>
      <c r="H112" s="74"/>
      <c r="I112" s="74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74"/>
      <c r="F113" s="74"/>
      <c r="G113" s="74"/>
      <c r="H113" s="74"/>
      <c r="I113" s="74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74"/>
      <c r="F114" s="74"/>
      <c r="G114" s="74"/>
      <c r="H114" s="74"/>
      <c r="I114" s="74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74"/>
      <c r="F115" s="74"/>
      <c r="G115" s="74"/>
      <c r="H115" s="74"/>
      <c r="I115" s="74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74"/>
      <c r="F116" s="74"/>
      <c r="G116" s="74"/>
      <c r="H116" s="74"/>
      <c r="I116" s="74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74"/>
      <c r="F117" s="74"/>
      <c r="G117" s="74"/>
      <c r="H117" s="74"/>
      <c r="I117" s="74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74"/>
      <c r="F118" s="74"/>
      <c r="G118" s="74"/>
      <c r="H118" s="74"/>
      <c r="I118" s="74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74"/>
      <c r="F119" s="74"/>
      <c r="G119" s="74"/>
      <c r="H119" s="74"/>
      <c r="I119" s="74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74"/>
      <c r="F120" s="74"/>
      <c r="G120" s="74"/>
      <c r="H120" s="74"/>
      <c r="I120" s="74"/>
      <c r="J120" s="1"/>
      <c r="K120" s="1"/>
      <c r="L120" s="1"/>
      <c r="M120" s="1"/>
      <c r="N120" s="1"/>
    </row>
  </sheetData>
  <mergeCells count="2">
    <mergeCell ref="A1:I1"/>
    <mergeCell ref="A2:I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120"/>
  <sheetViews>
    <sheetView workbookViewId="0">
      <selection sqref="A1:H1"/>
    </sheetView>
  </sheetViews>
  <sheetFormatPr defaultRowHeight="14.25"/>
  <cols>
    <col min="1" max="1" width="34" customWidth="1"/>
    <col min="2" max="2" width="16" style="75" customWidth="1"/>
    <col min="3" max="5" width="18" style="75" customWidth="1"/>
    <col min="6" max="6" width="14" style="75" customWidth="1"/>
    <col min="7" max="7" width="15" customWidth="1"/>
    <col min="8" max="8" width="27" customWidth="1"/>
  </cols>
  <sheetData>
    <row r="1" spans="1:14" ht="15" customHeight="1">
      <c r="A1" s="145" t="s">
        <v>659</v>
      </c>
      <c r="B1" s="146"/>
      <c r="C1" s="146"/>
      <c r="D1" s="146"/>
      <c r="E1" s="146"/>
      <c r="F1" s="146"/>
      <c r="G1" s="146"/>
      <c r="H1" s="162"/>
      <c r="I1" s="1"/>
      <c r="J1" s="1"/>
      <c r="K1" s="1"/>
      <c r="L1" s="1"/>
      <c r="M1" s="1"/>
      <c r="N1" s="1"/>
    </row>
    <row r="2" spans="1:14" ht="15" customHeight="1">
      <c r="A2" s="148" t="s">
        <v>660</v>
      </c>
      <c r="B2" s="149"/>
      <c r="C2" s="149"/>
      <c r="D2" s="149"/>
      <c r="E2" s="149"/>
      <c r="F2" s="149"/>
      <c r="G2" s="149"/>
      <c r="H2" s="163"/>
      <c r="I2" s="1"/>
      <c r="J2" s="1"/>
      <c r="K2" s="1"/>
      <c r="L2" s="1"/>
      <c r="M2" s="1"/>
      <c r="N2" s="1"/>
    </row>
    <row r="3" spans="1:14" ht="15" customHeight="1">
      <c r="A3" s="8"/>
      <c r="B3" s="47"/>
      <c r="C3" s="47"/>
      <c r="D3" s="47"/>
      <c r="E3" s="47"/>
      <c r="F3" s="47"/>
      <c r="G3" s="30"/>
      <c r="H3" s="1"/>
      <c r="I3" s="1"/>
      <c r="J3" s="1"/>
      <c r="K3" s="1"/>
      <c r="L3" s="1"/>
      <c r="M3" s="1"/>
      <c r="N3" s="1"/>
    </row>
    <row r="4" spans="1:14" ht="15" customHeight="1">
      <c r="A4" s="23" t="s">
        <v>182</v>
      </c>
      <c r="B4" s="31" t="s">
        <v>493</v>
      </c>
      <c r="C4" s="31" t="s">
        <v>603</v>
      </c>
      <c r="D4" s="31" t="s">
        <v>592</v>
      </c>
      <c r="E4" s="31" t="s">
        <v>591</v>
      </c>
      <c r="F4" s="31" t="s">
        <v>51</v>
      </c>
      <c r="G4" s="31"/>
      <c r="H4" s="2"/>
      <c r="I4" s="1"/>
      <c r="J4" s="1"/>
      <c r="K4" s="1"/>
      <c r="L4" s="1"/>
      <c r="M4" s="1"/>
      <c r="N4" s="1"/>
    </row>
    <row r="5" spans="1:14" ht="15" customHeight="1">
      <c r="A5" s="8" t="s">
        <v>661</v>
      </c>
      <c r="B5" s="50">
        <f>'Pesquisa 764'!K28</f>
        <v>108.5</v>
      </c>
      <c r="C5" s="50">
        <f>'Pesquisa 764'!E28</f>
        <v>2416</v>
      </c>
      <c r="D5" s="45">
        <f>B5*C5</f>
        <v>262136</v>
      </c>
      <c r="E5" s="45">
        <f>D5/12</f>
        <v>21844.666666666668</v>
      </c>
      <c r="F5" s="45">
        <f>D5/'Informações Gerais'!B5</f>
        <v>0.56860107208554755</v>
      </c>
      <c r="G5" s="30"/>
      <c r="H5" s="1"/>
      <c r="I5" s="1"/>
      <c r="J5" s="1"/>
      <c r="K5" s="1"/>
      <c r="L5" s="1"/>
      <c r="M5" s="1"/>
      <c r="N5" s="1"/>
    </row>
    <row r="6" spans="1:14" ht="15" customHeight="1">
      <c r="A6" s="8" t="s">
        <v>447</v>
      </c>
      <c r="B6" s="50">
        <f>'Pesquisa 764'!K29</f>
        <v>283.03730000000002</v>
      </c>
      <c r="C6" s="50">
        <f>'Pesquisa 764'!E29</f>
        <v>468</v>
      </c>
      <c r="D6" s="45">
        <f>B6*C6</f>
        <v>132461.4564</v>
      </c>
      <c r="E6" s="45">
        <f>D6/12</f>
        <v>11038.4547</v>
      </c>
      <c r="F6" s="45">
        <f>D6/'Informações Gerais'!B5</f>
        <v>0.28732309228436004</v>
      </c>
      <c r="G6" s="30"/>
      <c r="H6" s="1"/>
      <c r="I6" s="1"/>
      <c r="J6" s="1"/>
      <c r="K6" s="1"/>
      <c r="L6" s="1"/>
      <c r="M6" s="1"/>
      <c r="N6" s="1"/>
    </row>
    <row r="7" spans="1:14" ht="15" customHeight="1">
      <c r="A7" s="26" t="s">
        <v>192</v>
      </c>
      <c r="B7" s="49"/>
      <c r="C7" s="49">
        <f>SUM(C5:C6)</f>
        <v>2884</v>
      </c>
      <c r="D7" s="49">
        <f>SUM(D5:D6)</f>
        <v>394597.45640000002</v>
      </c>
      <c r="E7" s="49">
        <f>SUM(E5:E6)</f>
        <v>32883.121366666666</v>
      </c>
      <c r="F7" s="49">
        <f>SUM(F5:F6)</f>
        <v>0.85592416436990759</v>
      </c>
      <c r="G7" s="30"/>
      <c r="H7" s="1"/>
      <c r="I7" s="1"/>
      <c r="J7" s="1"/>
      <c r="K7" s="1"/>
      <c r="L7" s="1"/>
      <c r="M7" s="1"/>
      <c r="N7" s="1"/>
    </row>
    <row r="8" spans="1:14" ht="15" customHeight="1">
      <c r="A8" s="8"/>
      <c r="B8" s="47"/>
      <c r="C8" s="47"/>
      <c r="D8" s="47"/>
      <c r="E8" s="47"/>
      <c r="F8" s="47"/>
      <c r="G8" s="30"/>
      <c r="H8" s="1"/>
      <c r="I8" s="1"/>
      <c r="J8" s="1"/>
      <c r="K8" s="1"/>
      <c r="L8" s="1"/>
      <c r="M8" s="1"/>
      <c r="N8" s="1"/>
    </row>
    <row r="9" spans="1:14" ht="15" customHeight="1">
      <c r="A9" s="8"/>
      <c r="B9" s="47"/>
      <c r="C9" s="47"/>
      <c r="D9" s="47"/>
      <c r="E9" s="47"/>
      <c r="F9" s="47"/>
      <c r="G9" s="30"/>
      <c r="H9" s="1"/>
      <c r="I9" s="1"/>
      <c r="J9" s="1"/>
      <c r="K9" s="1"/>
      <c r="L9" s="1"/>
      <c r="M9" s="1"/>
      <c r="N9" s="1"/>
    </row>
    <row r="10" spans="1:14" ht="15" customHeight="1">
      <c r="A10" s="8"/>
      <c r="B10" s="47"/>
      <c r="C10" s="47"/>
      <c r="D10" s="47"/>
      <c r="E10" s="47"/>
      <c r="F10" s="47"/>
      <c r="G10" s="30"/>
      <c r="H10" s="1"/>
      <c r="I10" s="1"/>
      <c r="J10" s="1"/>
      <c r="K10" s="1"/>
      <c r="L10" s="1"/>
      <c r="M10" s="1"/>
      <c r="N10" s="1"/>
    </row>
    <row r="11" spans="1:14" ht="15" customHeight="1">
      <c r="A11" s="8"/>
      <c r="B11" s="47"/>
      <c r="C11" s="47"/>
      <c r="D11" s="47"/>
      <c r="E11" s="47"/>
      <c r="F11" s="47"/>
      <c r="G11" s="30"/>
      <c r="H11" s="1"/>
      <c r="I11" s="1"/>
      <c r="J11" s="1"/>
      <c r="K11" s="1"/>
      <c r="L11" s="1"/>
      <c r="M11" s="1"/>
      <c r="N11" s="1"/>
    </row>
    <row r="12" spans="1:14" ht="15" customHeight="1">
      <c r="A12" s="8"/>
      <c r="B12" s="47"/>
      <c r="C12" s="47"/>
      <c r="D12" s="47"/>
      <c r="E12" s="47"/>
      <c r="F12" s="47"/>
      <c r="G12" s="30"/>
      <c r="H12" s="1"/>
      <c r="I12" s="1"/>
      <c r="J12" s="1"/>
      <c r="K12" s="1"/>
      <c r="L12" s="1"/>
      <c r="M12" s="1"/>
      <c r="N12" s="1"/>
    </row>
    <row r="13" spans="1:14" ht="15" customHeight="1">
      <c r="A13" s="1"/>
      <c r="B13" s="81"/>
      <c r="C13" s="81"/>
      <c r="D13" s="81"/>
      <c r="E13" s="81"/>
      <c r="F13" s="81"/>
      <c r="G13" s="29"/>
      <c r="H13" s="1"/>
      <c r="I13" s="1"/>
      <c r="J13" s="1"/>
      <c r="K13" s="1"/>
      <c r="L13" s="1"/>
      <c r="M13" s="1"/>
      <c r="N13" s="1"/>
    </row>
    <row r="14" spans="1:14" ht="15" customHeight="1">
      <c r="A14" s="1"/>
      <c r="B14" s="81"/>
      <c r="C14" s="81"/>
      <c r="D14" s="81"/>
      <c r="E14" s="81"/>
      <c r="F14" s="81"/>
      <c r="G14" s="29"/>
      <c r="H14" s="1"/>
      <c r="I14" s="1"/>
      <c r="J14" s="1"/>
      <c r="K14" s="1"/>
      <c r="L14" s="1"/>
      <c r="M14" s="1"/>
      <c r="N14" s="1"/>
    </row>
    <row r="15" spans="1:14" ht="15" customHeight="1">
      <c r="A15" s="1"/>
      <c r="B15" s="81"/>
      <c r="C15" s="81"/>
      <c r="D15" s="81"/>
      <c r="E15" s="81"/>
      <c r="F15" s="81"/>
      <c r="G15" s="29"/>
      <c r="H15" s="1"/>
      <c r="I15" s="1"/>
      <c r="J15" s="1"/>
      <c r="K15" s="1"/>
      <c r="L15" s="1"/>
      <c r="M15" s="1"/>
      <c r="N15" s="1"/>
    </row>
    <row r="16" spans="1:14" ht="15" customHeight="1">
      <c r="A16" s="1"/>
      <c r="B16" s="81"/>
      <c r="C16" s="81"/>
      <c r="D16" s="81"/>
      <c r="E16" s="81"/>
      <c r="F16" s="81"/>
      <c r="G16" s="29"/>
      <c r="H16" s="1"/>
      <c r="I16" s="1"/>
      <c r="J16" s="1"/>
      <c r="K16" s="1"/>
      <c r="L16" s="1"/>
      <c r="M16" s="1"/>
      <c r="N16" s="1"/>
    </row>
    <row r="17" spans="1:14" ht="15" customHeight="1">
      <c r="A17" s="1"/>
      <c r="B17" s="81"/>
      <c r="C17" s="81"/>
      <c r="D17" s="81"/>
      <c r="E17" s="81"/>
      <c r="F17" s="81"/>
      <c r="G17" s="29"/>
      <c r="H17" s="1"/>
      <c r="I17" s="1"/>
      <c r="J17" s="1"/>
      <c r="K17" s="1"/>
      <c r="L17" s="1"/>
      <c r="M17" s="1"/>
      <c r="N17" s="1"/>
    </row>
    <row r="18" spans="1:14" ht="15" customHeight="1">
      <c r="A18" s="1"/>
      <c r="B18" s="81"/>
      <c r="C18" s="81"/>
      <c r="D18" s="81"/>
      <c r="E18" s="81"/>
      <c r="F18" s="81"/>
      <c r="G18" s="29"/>
      <c r="H18" s="1"/>
      <c r="I18" s="1"/>
      <c r="J18" s="1"/>
      <c r="K18" s="1"/>
      <c r="L18" s="1"/>
      <c r="M18" s="1"/>
      <c r="N18" s="1"/>
    </row>
    <row r="19" spans="1:14" ht="15" customHeight="1">
      <c r="A19" s="1"/>
      <c r="B19" s="81"/>
      <c r="C19" s="81"/>
      <c r="D19" s="81"/>
      <c r="E19" s="81"/>
      <c r="F19" s="81"/>
      <c r="G19" s="29"/>
      <c r="H19" s="1"/>
      <c r="I19" s="1"/>
      <c r="J19" s="1"/>
      <c r="K19" s="1"/>
      <c r="L19" s="1"/>
      <c r="M19" s="1"/>
      <c r="N19" s="1"/>
    </row>
    <row r="20" spans="1:14" ht="15" customHeight="1">
      <c r="A20" s="1"/>
      <c r="B20" s="81"/>
      <c r="C20" s="81"/>
      <c r="D20" s="81"/>
      <c r="E20" s="81"/>
      <c r="F20" s="81"/>
      <c r="G20" s="29"/>
      <c r="H20" s="1"/>
      <c r="I20" s="1"/>
      <c r="J20" s="1"/>
      <c r="K20" s="1"/>
      <c r="L20" s="1"/>
      <c r="M20" s="1"/>
      <c r="N20" s="1"/>
    </row>
    <row r="21" spans="1:14" ht="15" customHeight="1">
      <c r="A21" s="1"/>
      <c r="B21" s="81"/>
      <c r="C21" s="81"/>
      <c r="D21" s="81"/>
      <c r="E21" s="81"/>
      <c r="F21" s="81"/>
      <c r="G21" s="29"/>
      <c r="H21" s="1"/>
      <c r="I21" s="1"/>
      <c r="J21" s="1"/>
      <c r="K21" s="1"/>
      <c r="L21" s="1"/>
      <c r="M21" s="1"/>
      <c r="N21" s="1"/>
    </row>
    <row r="22" spans="1:14" ht="15" customHeight="1">
      <c r="A22" s="1"/>
      <c r="B22" s="81"/>
      <c r="C22" s="81"/>
      <c r="D22" s="81"/>
      <c r="E22" s="81"/>
      <c r="F22" s="81"/>
      <c r="G22" s="29"/>
      <c r="H22" s="1"/>
      <c r="I22" s="1"/>
      <c r="J22" s="1"/>
      <c r="K22" s="1"/>
      <c r="L22" s="1"/>
      <c r="M22" s="1"/>
      <c r="N22" s="1"/>
    </row>
    <row r="23" spans="1:14" ht="15" customHeight="1">
      <c r="A23" s="1"/>
      <c r="B23" s="81"/>
      <c r="C23" s="81"/>
      <c r="D23" s="81"/>
      <c r="E23" s="81"/>
      <c r="F23" s="81"/>
      <c r="G23" s="29"/>
      <c r="H23" s="1"/>
      <c r="I23" s="1"/>
      <c r="J23" s="1"/>
      <c r="K23" s="1"/>
      <c r="L23" s="1"/>
      <c r="M23" s="1"/>
      <c r="N23" s="1"/>
    </row>
    <row r="24" spans="1:14" ht="15" customHeight="1">
      <c r="A24" s="1"/>
      <c r="B24" s="81"/>
      <c r="C24" s="81"/>
      <c r="D24" s="81"/>
      <c r="E24" s="81"/>
      <c r="F24" s="81"/>
      <c r="G24" s="29"/>
      <c r="H24" s="1"/>
      <c r="I24" s="1"/>
      <c r="J24" s="1"/>
      <c r="K24" s="1"/>
      <c r="L24" s="1"/>
      <c r="M24" s="1"/>
      <c r="N24" s="1"/>
    </row>
    <row r="25" spans="1:14" ht="15" customHeight="1">
      <c r="A25" s="1"/>
      <c r="B25" s="81"/>
      <c r="C25" s="81"/>
      <c r="D25" s="81"/>
      <c r="E25" s="81"/>
      <c r="F25" s="81"/>
      <c r="G25" s="29"/>
      <c r="H25" s="1"/>
      <c r="I25" s="1"/>
      <c r="J25" s="1"/>
      <c r="K25" s="1"/>
      <c r="L25" s="1"/>
      <c r="M25" s="1"/>
      <c r="N25" s="1"/>
    </row>
    <row r="26" spans="1:14" ht="15" customHeight="1">
      <c r="A26" s="1"/>
      <c r="B26" s="81"/>
      <c r="C26" s="81"/>
      <c r="D26" s="81"/>
      <c r="E26" s="81"/>
      <c r="F26" s="81"/>
      <c r="G26" s="29"/>
      <c r="H26" s="1"/>
      <c r="I26" s="1"/>
      <c r="J26" s="1"/>
      <c r="K26" s="1"/>
      <c r="L26" s="1"/>
      <c r="M26" s="1"/>
      <c r="N26" s="1"/>
    </row>
    <row r="27" spans="1:14" ht="15" customHeight="1">
      <c r="A27" s="1"/>
      <c r="B27" s="81"/>
      <c r="C27" s="81"/>
      <c r="D27" s="81"/>
      <c r="E27" s="81"/>
      <c r="F27" s="81"/>
      <c r="G27" s="29"/>
      <c r="H27" s="1"/>
      <c r="I27" s="1"/>
      <c r="J27" s="1"/>
      <c r="K27" s="1"/>
      <c r="L27" s="1"/>
      <c r="M27" s="1"/>
      <c r="N27" s="1"/>
    </row>
    <row r="28" spans="1:14" ht="15" customHeight="1">
      <c r="A28" s="1"/>
      <c r="B28" s="81"/>
      <c r="C28" s="81"/>
      <c r="D28" s="81"/>
      <c r="E28" s="81"/>
      <c r="F28" s="81"/>
      <c r="G28" s="29"/>
      <c r="H28" s="1"/>
      <c r="I28" s="1"/>
      <c r="J28" s="1"/>
      <c r="K28" s="1"/>
      <c r="L28" s="1"/>
      <c r="M28" s="1"/>
      <c r="N28" s="1"/>
    </row>
    <row r="29" spans="1:14" ht="15" customHeight="1">
      <c r="A29" s="1"/>
      <c r="B29" s="81"/>
      <c r="C29" s="81"/>
      <c r="D29" s="81"/>
      <c r="E29" s="81"/>
      <c r="F29" s="81"/>
      <c r="G29" s="29"/>
      <c r="H29" s="1"/>
      <c r="I29" s="1"/>
      <c r="J29" s="1"/>
      <c r="K29" s="1"/>
      <c r="L29" s="1"/>
      <c r="M29" s="1"/>
      <c r="N29" s="1"/>
    </row>
    <row r="30" spans="1:14" ht="15" customHeight="1">
      <c r="A30" s="1"/>
      <c r="B30" s="81"/>
      <c r="C30" s="81"/>
      <c r="D30" s="81"/>
      <c r="E30" s="81"/>
      <c r="F30" s="81"/>
      <c r="G30" s="29"/>
      <c r="H30" s="1"/>
      <c r="I30" s="1"/>
      <c r="J30" s="1"/>
      <c r="K30" s="1"/>
      <c r="L30" s="1"/>
      <c r="M30" s="1"/>
      <c r="N30" s="1"/>
    </row>
    <row r="31" spans="1:14" ht="15" customHeight="1">
      <c r="A31" s="1"/>
      <c r="B31" s="81"/>
      <c r="C31" s="81"/>
      <c r="D31" s="81"/>
      <c r="E31" s="81"/>
      <c r="F31" s="81"/>
      <c r="G31" s="29"/>
      <c r="H31" s="1"/>
      <c r="I31" s="1"/>
      <c r="J31" s="1"/>
      <c r="K31" s="1"/>
      <c r="L31" s="1"/>
      <c r="M31" s="1"/>
      <c r="N31" s="1"/>
    </row>
    <row r="32" spans="1:14" ht="15" customHeight="1">
      <c r="A32" s="1"/>
      <c r="B32" s="81"/>
      <c r="C32" s="81"/>
      <c r="D32" s="81"/>
      <c r="E32" s="81"/>
      <c r="F32" s="81"/>
      <c r="G32" s="29"/>
      <c r="H32" s="1"/>
      <c r="I32" s="1"/>
      <c r="J32" s="1"/>
      <c r="K32" s="1"/>
      <c r="L32" s="1"/>
      <c r="M32" s="1"/>
      <c r="N32" s="1"/>
    </row>
    <row r="33" spans="1:14" ht="15" customHeight="1">
      <c r="A33" s="1"/>
      <c r="B33" s="81"/>
      <c r="C33" s="81"/>
      <c r="D33" s="81"/>
      <c r="E33" s="81"/>
      <c r="F33" s="81"/>
      <c r="G33" s="29"/>
      <c r="H33" s="1"/>
      <c r="I33" s="1"/>
      <c r="J33" s="1"/>
      <c r="K33" s="1"/>
      <c r="L33" s="1"/>
      <c r="M33" s="1"/>
      <c r="N33" s="1"/>
    </row>
    <row r="34" spans="1:14" ht="15" customHeight="1">
      <c r="A34" s="1"/>
      <c r="B34" s="81"/>
      <c r="C34" s="81"/>
      <c r="D34" s="81"/>
      <c r="E34" s="81"/>
      <c r="F34" s="81"/>
      <c r="G34" s="29"/>
      <c r="H34" s="1"/>
      <c r="I34" s="1"/>
      <c r="J34" s="1"/>
      <c r="K34" s="1"/>
      <c r="L34" s="1"/>
      <c r="M34" s="1"/>
      <c r="N34" s="1"/>
    </row>
    <row r="35" spans="1:14" ht="15" customHeight="1">
      <c r="A35" s="1"/>
      <c r="B35" s="81"/>
      <c r="C35" s="81"/>
      <c r="D35" s="81"/>
      <c r="E35" s="81"/>
      <c r="F35" s="81"/>
      <c r="G35" s="29"/>
      <c r="H35" s="1"/>
      <c r="I35" s="1"/>
      <c r="J35" s="1"/>
      <c r="K35" s="1"/>
      <c r="L35" s="1"/>
      <c r="M35" s="1"/>
      <c r="N35" s="1"/>
    </row>
    <row r="36" spans="1:14" ht="15" customHeight="1">
      <c r="A36" s="1"/>
      <c r="B36" s="81"/>
      <c r="C36" s="81"/>
      <c r="D36" s="81"/>
      <c r="E36" s="81"/>
      <c r="F36" s="81"/>
      <c r="G36" s="29"/>
      <c r="H36" s="1"/>
      <c r="I36" s="1"/>
      <c r="J36" s="1"/>
      <c r="K36" s="1"/>
      <c r="L36" s="1"/>
      <c r="M36" s="1"/>
      <c r="N36" s="1"/>
    </row>
    <row r="37" spans="1:14" ht="15" customHeight="1">
      <c r="A37" s="1"/>
      <c r="B37" s="81"/>
      <c r="C37" s="81"/>
      <c r="D37" s="81"/>
      <c r="E37" s="81"/>
      <c r="F37" s="81"/>
      <c r="G37" s="29"/>
      <c r="H37" s="1"/>
      <c r="I37" s="1"/>
      <c r="J37" s="1"/>
      <c r="K37" s="1"/>
      <c r="L37" s="1"/>
      <c r="M37" s="1"/>
      <c r="N37" s="1"/>
    </row>
    <row r="38" spans="1:14" ht="15" customHeight="1">
      <c r="A38" s="1"/>
      <c r="B38" s="81"/>
      <c r="C38" s="81"/>
      <c r="D38" s="81"/>
      <c r="E38" s="81"/>
      <c r="F38" s="81"/>
      <c r="G38" s="29"/>
      <c r="H38" s="1"/>
      <c r="I38" s="1"/>
      <c r="J38" s="1"/>
      <c r="K38" s="1"/>
      <c r="L38" s="1"/>
      <c r="M38" s="1"/>
      <c r="N38" s="1"/>
    </row>
    <row r="39" spans="1:14" ht="15" customHeight="1">
      <c r="A39" s="1"/>
      <c r="B39" s="81"/>
      <c r="C39" s="81"/>
      <c r="D39" s="81"/>
      <c r="E39" s="81"/>
      <c r="F39" s="81"/>
      <c r="G39" s="29"/>
      <c r="H39" s="1"/>
      <c r="I39" s="1"/>
      <c r="J39" s="1"/>
      <c r="K39" s="1"/>
      <c r="L39" s="1"/>
      <c r="M39" s="1"/>
      <c r="N39" s="1"/>
    </row>
    <row r="40" spans="1:14" ht="15" customHeight="1">
      <c r="A40" s="1"/>
      <c r="B40" s="81"/>
      <c r="C40" s="81"/>
      <c r="D40" s="81"/>
      <c r="E40" s="81"/>
      <c r="F40" s="81"/>
      <c r="G40" s="29"/>
      <c r="H40" s="1"/>
      <c r="I40" s="1"/>
      <c r="J40" s="1"/>
      <c r="K40" s="1"/>
      <c r="L40" s="1"/>
      <c r="M40" s="1"/>
      <c r="N40" s="1"/>
    </row>
    <row r="41" spans="1:14" ht="15" customHeight="1">
      <c r="A41" s="1"/>
      <c r="B41" s="81"/>
      <c r="C41" s="81"/>
      <c r="D41" s="81"/>
      <c r="E41" s="81"/>
      <c r="F41" s="81"/>
      <c r="G41" s="29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81"/>
      <c r="C42" s="81"/>
      <c r="D42" s="81"/>
      <c r="E42" s="81"/>
      <c r="F42" s="81"/>
      <c r="G42" s="29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81"/>
      <c r="C43" s="81"/>
      <c r="D43" s="81"/>
      <c r="E43" s="81"/>
      <c r="F43" s="81"/>
      <c r="G43" s="29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81"/>
      <c r="C44" s="81"/>
      <c r="D44" s="81"/>
      <c r="E44" s="81"/>
      <c r="F44" s="81"/>
      <c r="G44" s="29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81"/>
      <c r="C45" s="81"/>
      <c r="D45" s="81"/>
      <c r="E45" s="81"/>
      <c r="F45" s="81"/>
      <c r="G45" s="29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81"/>
      <c r="C46" s="81"/>
      <c r="D46" s="81"/>
      <c r="E46" s="81"/>
      <c r="F46" s="81"/>
      <c r="G46" s="29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81"/>
      <c r="C47" s="81"/>
      <c r="D47" s="81"/>
      <c r="E47" s="81"/>
      <c r="F47" s="81"/>
      <c r="G47" s="29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81"/>
      <c r="C48" s="81"/>
      <c r="D48" s="81"/>
      <c r="E48" s="81"/>
      <c r="F48" s="81"/>
      <c r="G48" s="29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81"/>
      <c r="C49" s="81"/>
      <c r="D49" s="81"/>
      <c r="E49" s="81"/>
      <c r="F49" s="81"/>
      <c r="G49" s="29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81"/>
      <c r="C50" s="81"/>
      <c r="D50" s="81"/>
      <c r="E50" s="81"/>
      <c r="F50" s="81"/>
      <c r="G50" s="29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81"/>
      <c r="C51" s="81"/>
      <c r="D51" s="81"/>
      <c r="E51" s="81"/>
      <c r="F51" s="81"/>
      <c r="G51" s="29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81"/>
      <c r="C52" s="81"/>
      <c r="D52" s="81"/>
      <c r="E52" s="81"/>
      <c r="F52" s="81"/>
      <c r="G52" s="29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81"/>
      <c r="C53" s="81"/>
      <c r="D53" s="81"/>
      <c r="E53" s="81"/>
      <c r="F53" s="81"/>
      <c r="G53" s="29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81"/>
      <c r="C54" s="81"/>
      <c r="D54" s="81"/>
      <c r="E54" s="81"/>
      <c r="F54" s="81"/>
      <c r="G54" s="29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81"/>
      <c r="C55" s="81"/>
      <c r="D55" s="81"/>
      <c r="E55" s="81"/>
      <c r="F55" s="81"/>
      <c r="G55" s="29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81"/>
      <c r="C56" s="81"/>
      <c r="D56" s="81"/>
      <c r="E56" s="81"/>
      <c r="F56" s="81"/>
      <c r="G56" s="29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81"/>
      <c r="C57" s="81"/>
      <c r="D57" s="81"/>
      <c r="E57" s="81"/>
      <c r="F57" s="81"/>
      <c r="G57" s="29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81"/>
      <c r="C58" s="81"/>
      <c r="D58" s="81"/>
      <c r="E58" s="81"/>
      <c r="F58" s="81"/>
      <c r="G58" s="29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81"/>
      <c r="C59" s="81"/>
      <c r="D59" s="81"/>
      <c r="E59" s="81"/>
      <c r="F59" s="81"/>
      <c r="G59" s="29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81"/>
      <c r="C60" s="81"/>
      <c r="D60" s="81"/>
      <c r="E60" s="81"/>
      <c r="F60" s="81"/>
      <c r="G60" s="29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81"/>
      <c r="C61" s="81"/>
      <c r="D61" s="81"/>
      <c r="E61" s="81"/>
      <c r="F61" s="81"/>
      <c r="G61" s="29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81"/>
      <c r="C62" s="81"/>
      <c r="D62" s="81"/>
      <c r="E62" s="81"/>
      <c r="F62" s="81"/>
      <c r="G62" s="29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81"/>
      <c r="C63" s="81"/>
      <c r="D63" s="81"/>
      <c r="E63" s="81"/>
      <c r="F63" s="81"/>
      <c r="G63" s="29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81"/>
      <c r="C64" s="81"/>
      <c r="D64" s="81"/>
      <c r="E64" s="81"/>
      <c r="F64" s="81"/>
      <c r="G64" s="29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81"/>
      <c r="C65" s="81"/>
      <c r="D65" s="81"/>
      <c r="E65" s="81"/>
      <c r="F65" s="81"/>
      <c r="G65" s="29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81"/>
      <c r="C66" s="81"/>
      <c r="D66" s="81"/>
      <c r="E66" s="81"/>
      <c r="F66" s="81"/>
      <c r="G66" s="29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81"/>
      <c r="C67" s="81"/>
      <c r="D67" s="81"/>
      <c r="E67" s="81"/>
      <c r="F67" s="81"/>
      <c r="G67" s="29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81"/>
      <c r="C68" s="81"/>
      <c r="D68" s="81"/>
      <c r="E68" s="81"/>
      <c r="F68" s="81"/>
      <c r="G68" s="29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81"/>
      <c r="C69" s="81"/>
      <c r="D69" s="81"/>
      <c r="E69" s="81"/>
      <c r="F69" s="81"/>
      <c r="G69" s="29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81"/>
      <c r="C70" s="81"/>
      <c r="D70" s="81"/>
      <c r="E70" s="81"/>
      <c r="F70" s="81"/>
      <c r="G70" s="29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81"/>
      <c r="C71" s="81"/>
      <c r="D71" s="81"/>
      <c r="E71" s="81"/>
      <c r="F71" s="81"/>
      <c r="G71" s="29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81"/>
      <c r="C72" s="81"/>
      <c r="D72" s="81"/>
      <c r="E72" s="81"/>
      <c r="F72" s="81"/>
      <c r="G72" s="29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81"/>
      <c r="C73" s="81"/>
      <c r="D73" s="81"/>
      <c r="E73" s="81"/>
      <c r="F73" s="81"/>
      <c r="G73" s="29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81"/>
      <c r="C74" s="81"/>
      <c r="D74" s="81"/>
      <c r="E74" s="81"/>
      <c r="F74" s="81"/>
      <c r="G74" s="29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81"/>
      <c r="C75" s="81"/>
      <c r="D75" s="81"/>
      <c r="E75" s="81"/>
      <c r="F75" s="81"/>
      <c r="G75" s="29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81"/>
      <c r="C76" s="81"/>
      <c r="D76" s="81"/>
      <c r="E76" s="81"/>
      <c r="F76" s="81"/>
      <c r="G76" s="29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81"/>
      <c r="C77" s="81"/>
      <c r="D77" s="81"/>
      <c r="E77" s="81"/>
      <c r="F77" s="81"/>
      <c r="G77" s="29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81"/>
      <c r="C78" s="81"/>
      <c r="D78" s="81"/>
      <c r="E78" s="81"/>
      <c r="F78" s="81"/>
      <c r="G78" s="29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81"/>
      <c r="C79" s="81"/>
      <c r="D79" s="81"/>
      <c r="E79" s="81"/>
      <c r="F79" s="81"/>
      <c r="G79" s="29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81"/>
      <c r="C80" s="81"/>
      <c r="D80" s="81"/>
      <c r="E80" s="81"/>
      <c r="F80" s="81"/>
      <c r="G80" s="29"/>
      <c r="H80" s="1"/>
      <c r="I80" s="1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74"/>
      <c r="F81" s="74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74"/>
      <c r="F82" s="74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74"/>
      <c r="F83" s="74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74"/>
      <c r="F84" s="74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74"/>
      <c r="F85" s="74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74"/>
      <c r="F86" s="74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74"/>
      <c r="F87" s="74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74"/>
      <c r="F88" s="74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74"/>
      <c r="F89" s="74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74"/>
      <c r="F90" s="74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74"/>
      <c r="F91" s="74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74"/>
      <c r="F92" s="74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74"/>
      <c r="F93" s="74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74"/>
      <c r="F94" s="74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74"/>
      <c r="F95" s="74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74"/>
      <c r="F96" s="74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74"/>
      <c r="F97" s="74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74"/>
      <c r="F98" s="74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74"/>
      <c r="F99" s="74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74"/>
      <c r="F100" s="74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74"/>
      <c r="F101" s="74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74"/>
      <c r="F102" s="74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74"/>
      <c r="F103" s="74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74"/>
      <c r="F104" s="74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74"/>
      <c r="F105" s="74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74"/>
      <c r="F106" s="74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74"/>
      <c r="F107" s="74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74"/>
      <c r="F108" s="74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74"/>
      <c r="F109" s="74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74"/>
      <c r="F110" s="74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74"/>
      <c r="F111" s="74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74"/>
      <c r="F112" s="74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74"/>
      <c r="F113" s="74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74"/>
      <c r="F114" s="74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74"/>
      <c r="F115" s="74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74"/>
      <c r="F116" s="74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74"/>
      <c r="F117" s="74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74"/>
      <c r="F118" s="74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74"/>
      <c r="F119" s="74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74"/>
      <c r="F120" s="74"/>
      <c r="G120" s="1"/>
      <c r="H120" s="1"/>
      <c r="I120" s="1"/>
      <c r="J120" s="1"/>
      <c r="K120" s="1"/>
      <c r="L120" s="1"/>
      <c r="M120" s="1"/>
      <c r="N120" s="1"/>
    </row>
  </sheetData>
  <mergeCells count="2">
    <mergeCell ref="A1:H1"/>
    <mergeCell ref="A2:H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120"/>
  <sheetViews>
    <sheetView workbookViewId="0">
      <selection sqref="A1:H1"/>
    </sheetView>
  </sheetViews>
  <sheetFormatPr defaultRowHeight="14.25"/>
  <cols>
    <col min="1" max="1" width="38" customWidth="1"/>
    <col min="2" max="5" width="18" style="75" customWidth="1"/>
    <col min="6" max="6" width="16" style="75" customWidth="1"/>
    <col min="7" max="7" width="18" style="75" customWidth="1"/>
    <col min="8" max="8" width="20" style="75" customWidth="1"/>
  </cols>
  <sheetData>
    <row r="1" spans="1:14" ht="15" customHeight="1">
      <c r="A1" s="145" t="s">
        <v>662</v>
      </c>
      <c r="B1" s="146"/>
      <c r="C1" s="146"/>
      <c r="D1" s="146"/>
      <c r="E1" s="146"/>
      <c r="F1" s="146"/>
      <c r="G1" s="146"/>
      <c r="H1" s="178" t="s">
        <v>662</v>
      </c>
      <c r="I1" s="1"/>
      <c r="J1" s="1"/>
      <c r="K1" s="1"/>
      <c r="L1" s="1"/>
      <c r="M1" s="1"/>
      <c r="N1" s="1"/>
    </row>
    <row r="2" spans="1:14" ht="15" customHeight="1">
      <c r="A2" s="148" t="s">
        <v>663</v>
      </c>
      <c r="B2" s="149"/>
      <c r="C2" s="149"/>
      <c r="D2" s="149"/>
      <c r="E2" s="149"/>
      <c r="F2" s="149"/>
      <c r="G2" s="149"/>
      <c r="H2" s="163" t="s">
        <v>664</v>
      </c>
      <c r="I2" s="1"/>
      <c r="J2" s="1"/>
      <c r="K2" s="1"/>
      <c r="L2" s="1"/>
      <c r="M2" s="1"/>
      <c r="N2" s="1"/>
    </row>
    <row r="3" spans="1:14" ht="15" customHeight="1">
      <c r="A3" s="8"/>
      <c r="B3" s="47"/>
      <c r="C3" s="47"/>
      <c r="D3" s="47"/>
      <c r="E3" s="47"/>
      <c r="F3" s="47"/>
      <c r="G3" s="47"/>
      <c r="H3" s="57"/>
      <c r="I3" s="1"/>
      <c r="J3" s="1"/>
      <c r="K3" s="1"/>
      <c r="L3" s="1"/>
      <c r="M3" s="1"/>
      <c r="N3" s="1"/>
    </row>
    <row r="4" spans="1:14" ht="15" customHeight="1">
      <c r="A4" s="23" t="s">
        <v>665</v>
      </c>
      <c r="B4" s="31" t="s">
        <v>666</v>
      </c>
      <c r="C4" s="31" t="s">
        <v>667</v>
      </c>
      <c r="D4" s="31" t="s">
        <v>668</v>
      </c>
      <c r="E4" s="31" t="s">
        <v>669</v>
      </c>
      <c r="F4" s="31" t="s">
        <v>670</v>
      </c>
      <c r="G4" s="31" t="s">
        <v>25</v>
      </c>
      <c r="H4" s="2" t="s">
        <v>79</v>
      </c>
      <c r="I4" s="1"/>
      <c r="J4" s="1"/>
      <c r="K4" s="1"/>
      <c r="L4" s="1"/>
      <c r="M4" s="1"/>
      <c r="N4" s="1"/>
    </row>
    <row r="5" spans="1:14" ht="15" customHeight="1">
      <c r="A5" s="8" t="s">
        <v>671</v>
      </c>
      <c r="B5" s="45">
        <f>Motorista!D76*'Informações Específicas'!B7</f>
        <v>106199.28674942718</v>
      </c>
      <c r="C5" s="45">
        <f>'Férias 5 anos'!B34</f>
        <v>106795.61489651003</v>
      </c>
      <c r="D5" s="45">
        <f t="shared" ref="D5:D13" si="0">B5*12</f>
        <v>1274391.440993126</v>
      </c>
      <c r="E5" s="45">
        <f t="shared" ref="E5:E13" si="1">C5*12</f>
        <v>1281547.3787581204</v>
      </c>
      <c r="F5" s="61">
        <f>B5/'Informações Gerais'!B6</f>
        <v>2.7642915875932235</v>
      </c>
      <c r="G5" s="47" t="s">
        <v>29</v>
      </c>
      <c r="H5" s="57" t="s">
        <v>672</v>
      </c>
      <c r="I5" s="1"/>
      <c r="J5" s="1"/>
      <c r="K5" s="1"/>
      <c r="L5" s="1"/>
      <c r="M5" s="1"/>
      <c r="N5" s="1"/>
    </row>
    <row r="6" spans="1:14" ht="15" customHeight="1">
      <c r="A6" s="8" t="s">
        <v>673</v>
      </c>
      <c r="B6" s="45">
        <f>Frota!D12</f>
        <v>114878.61000429999</v>
      </c>
      <c r="C6" s="45">
        <f t="shared" ref="C6:C13" si="2">B6</f>
        <v>114878.61000429999</v>
      </c>
      <c r="D6" s="45">
        <f t="shared" si="0"/>
        <v>1378543.3200515998</v>
      </c>
      <c r="E6" s="45">
        <f t="shared" si="1"/>
        <v>1378543.3200515998</v>
      </c>
      <c r="F6" s="61">
        <f>B6/'Informações Gerais'!B6</f>
        <v>2.9902081732295822</v>
      </c>
      <c r="G6" s="47" t="s">
        <v>32</v>
      </c>
      <c r="H6" s="57" t="s">
        <v>31</v>
      </c>
      <c r="I6" s="1"/>
      <c r="J6" s="1"/>
      <c r="K6" s="1"/>
      <c r="L6" s="1"/>
      <c r="M6" s="1"/>
      <c r="N6" s="1"/>
    </row>
    <row r="7" spans="1:14" ht="15" customHeight="1">
      <c r="A7" s="8" t="s">
        <v>674</v>
      </c>
      <c r="B7" s="45">
        <f>Tecnologia!E14</f>
        <v>11850.7196</v>
      </c>
      <c r="C7" s="45">
        <f t="shared" si="2"/>
        <v>11850.7196</v>
      </c>
      <c r="D7" s="45">
        <f t="shared" si="0"/>
        <v>142208.63520000002</v>
      </c>
      <c r="E7" s="45">
        <f t="shared" si="1"/>
        <v>142208.63520000002</v>
      </c>
      <c r="F7" s="61">
        <f>B7/'Informações Gerais'!B6</f>
        <v>0.30846576751969412</v>
      </c>
      <c r="G7" s="47" t="s">
        <v>32</v>
      </c>
      <c r="H7" s="57" t="s">
        <v>33</v>
      </c>
      <c r="I7" s="1"/>
      <c r="J7" s="1"/>
      <c r="K7" s="1"/>
      <c r="L7" s="1"/>
      <c r="M7" s="1"/>
      <c r="N7" s="1"/>
    </row>
    <row r="8" spans="1:14" ht="15" customHeight="1">
      <c r="A8" s="8" t="s">
        <v>675</v>
      </c>
      <c r="B8" s="45">
        <f>Combustível!F7</f>
        <v>98688.234183333319</v>
      </c>
      <c r="C8" s="45">
        <f t="shared" si="2"/>
        <v>98688.234183333319</v>
      </c>
      <c r="D8" s="45">
        <f t="shared" si="0"/>
        <v>1184258.8101999997</v>
      </c>
      <c r="E8" s="45">
        <f t="shared" si="1"/>
        <v>1184258.8101999997</v>
      </c>
      <c r="F8" s="61">
        <f>B8/'Informações Gerais'!B6</f>
        <v>2.5687842536182548</v>
      </c>
      <c r="G8" s="47" t="s">
        <v>32</v>
      </c>
      <c r="H8" s="57" t="s">
        <v>676</v>
      </c>
      <c r="I8" s="1"/>
      <c r="J8" s="1"/>
      <c r="K8" s="1"/>
      <c r="L8" s="1"/>
      <c r="M8" s="1"/>
      <c r="N8" s="1"/>
    </row>
    <row r="9" spans="1:14" ht="15" customHeight="1">
      <c r="A9" s="8" t="s">
        <v>677</v>
      </c>
      <c r="B9" s="45">
        <f>Pneus!F8</f>
        <v>4913.1415999999999</v>
      </c>
      <c r="C9" s="45">
        <f t="shared" si="2"/>
        <v>4913.1415999999999</v>
      </c>
      <c r="D9" s="45">
        <f t="shared" si="0"/>
        <v>58957.699200000003</v>
      </c>
      <c r="E9" s="45">
        <f t="shared" si="1"/>
        <v>58957.699200000003</v>
      </c>
      <c r="F9" s="61">
        <f>B9/'Informações Gerais'!B6</f>
        <v>0.12788556693020886</v>
      </c>
      <c r="G9" s="47" t="s">
        <v>32</v>
      </c>
      <c r="H9" s="57" t="s">
        <v>678</v>
      </c>
      <c r="I9" s="1"/>
      <c r="J9" s="1"/>
      <c r="K9" s="1"/>
      <c r="L9" s="1"/>
      <c r="M9" s="1"/>
      <c r="N9" s="1"/>
    </row>
    <row r="10" spans="1:14" ht="15" customHeight="1">
      <c r="A10" s="8" t="s">
        <v>36</v>
      </c>
      <c r="B10" s="45">
        <f>Manutenção!F15</f>
        <v>63116.971473282494</v>
      </c>
      <c r="C10" s="45">
        <f t="shared" si="2"/>
        <v>63116.971473282494</v>
      </c>
      <c r="D10" s="45">
        <f t="shared" si="0"/>
        <v>757403.65767938993</v>
      </c>
      <c r="E10" s="45">
        <f t="shared" si="1"/>
        <v>757403.65767938993</v>
      </c>
      <c r="F10" s="61">
        <f>B10/'Informações Gerais'!B6</f>
        <v>1.6428896899243757</v>
      </c>
      <c r="G10" s="47" t="s">
        <v>32</v>
      </c>
      <c r="H10" s="57" t="s">
        <v>36</v>
      </c>
      <c r="I10" s="1"/>
      <c r="J10" s="1"/>
      <c r="K10" s="1"/>
      <c r="L10" s="1"/>
      <c r="M10" s="1"/>
      <c r="N10" s="1"/>
    </row>
    <row r="11" spans="1:14" ht="15" customHeight="1">
      <c r="A11" s="8" t="s">
        <v>679</v>
      </c>
      <c r="B11" s="45">
        <f>Higienização!E7</f>
        <v>32883.121366666666</v>
      </c>
      <c r="C11" s="45">
        <f t="shared" si="2"/>
        <v>32883.121366666666</v>
      </c>
      <c r="D11" s="45">
        <f t="shared" si="0"/>
        <v>394597.45640000002</v>
      </c>
      <c r="E11" s="45">
        <f t="shared" si="1"/>
        <v>394597.45640000002</v>
      </c>
      <c r="F11" s="61">
        <f>B11/'Informações Gerais'!B6</f>
        <v>0.85592416436990759</v>
      </c>
      <c r="G11" s="47" t="s">
        <v>32</v>
      </c>
      <c r="H11" s="57" t="s">
        <v>37</v>
      </c>
      <c r="I11" s="1"/>
      <c r="J11" s="1"/>
      <c r="K11" s="1"/>
      <c r="L11" s="1"/>
      <c r="M11" s="1"/>
      <c r="N11" s="1"/>
    </row>
    <row r="12" spans="1:14" ht="15" customHeight="1">
      <c r="A12" s="8" t="s">
        <v>680</v>
      </c>
      <c r="B12" s="45">
        <f>SUM(B6:B11)</f>
        <v>326330.79822758253</v>
      </c>
      <c r="C12" s="45">
        <f t="shared" si="2"/>
        <v>326330.79822758253</v>
      </c>
      <c r="D12" s="45">
        <f t="shared" si="0"/>
        <v>3915969.5787309902</v>
      </c>
      <c r="E12" s="45">
        <f t="shared" si="1"/>
        <v>3915969.5787309902</v>
      </c>
      <c r="F12" s="61">
        <f>B12/'Informações Gerais'!B6</f>
        <v>8.4941576155920249</v>
      </c>
      <c r="G12" s="47" t="s">
        <v>32</v>
      </c>
      <c r="H12" s="57"/>
      <c r="I12" s="1"/>
      <c r="J12" s="1"/>
      <c r="K12" s="1"/>
      <c r="L12" s="1"/>
      <c r="M12" s="1"/>
      <c r="N12" s="1"/>
    </row>
    <row r="13" spans="1:14" ht="15" customHeight="1">
      <c r="A13" s="8" t="s">
        <v>38</v>
      </c>
      <c r="B13" s="45">
        <f>B12*BDI!C14</f>
        <v>34556.714001784007</v>
      </c>
      <c r="C13" s="45">
        <f t="shared" si="2"/>
        <v>34556.714001784007</v>
      </c>
      <c r="D13" s="45">
        <f t="shared" si="0"/>
        <v>414680.56802140805</v>
      </c>
      <c r="E13" s="45">
        <f t="shared" si="1"/>
        <v>414680.56802140805</v>
      </c>
      <c r="F13" s="61">
        <f>B13/'Informações Gerais'!B6</f>
        <v>0.89948658539848192</v>
      </c>
      <c r="G13" s="47" t="s">
        <v>32</v>
      </c>
      <c r="H13" s="57" t="s">
        <v>172</v>
      </c>
      <c r="I13" s="1"/>
      <c r="J13" s="1"/>
      <c r="K13" s="1"/>
      <c r="L13" s="1"/>
      <c r="M13" s="1"/>
      <c r="N13" s="1"/>
    </row>
    <row r="14" spans="1:14" ht="15" customHeight="1">
      <c r="A14" s="18"/>
      <c r="B14" s="100"/>
      <c r="C14" s="100"/>
      <c r="D14" s="100"/>
      <c r="E14" s="100"/>
      <c r="F14" s="101"/>
      <c r="G14" s="102"/>
      <c r="H14" s="103"/>
      <c r="I14" s="1"/>
      <c r="J14" s="1"/>
      <c r="K14" s="1"/>
      <c r="L14" s="1"/>
      <c r="M14" s="1"/>
      <c r="N14" s="1"/>
    </row>
    <row r="15" spans="1:14" ht="15" customHeight="1">
      <c r="A15" s="26" t="s">
        <v>681</v>
      </c>
      <c r="B15" s="54">
        <f>B5+B12+B13</f>
        <v>467086.79897879367</v>
      </c>
      <c r="C15" s="54">
        <f>C5+C12+C13</f>
        <v>467683.12712587655</v>
      </c>
      <c r="D15" s="54">
        <f>B15*12</f>
        <v>5605041.587745524</v>
      </c>
      <c r="E15" s="54">
        <f>C15*12</f>
        <v>5612197.5255105188</v>
      </c>
      <c r="F15" s="66">
        <f>B15/'Informações Gerais'!B6</f>
        <v>12.157935788583728</v>
      </c>
      <c r="G15" s="54" t="s">
        <v>40</v>
      </c>
      <c r="H15" s="74"/>
      <c r="I15" s="1"/>
      <c r="J15" s="1"/>
      <c r="K15" s="1"/>
      <c r="L15" s="1"/>
      <c r="M15" s="1"/>
      <c r="N15" s="1"/>
    </row>
    <row r="16" spans="1:14" ht="15" customHeight="1">
      <c r="A16" s="26" t="s">
        <v>682</v>
      </c>
      <c r="B16" s="54">
        <f>C15</f>
        <v>467683.12712587655</v>
      </c>
      <c r="C16" s="54">
        <f>C15</f>
        <v>467683.12712587655</v>
      </c>
      <c r="D16" s="54">
        <f>C15*12</f>
        <v>5612197.5255105188</v>
      </c>
      <c r="E16" s="54">
        <f>C15*12</f>
        <v>5612197.5255105188</v>
      </c>
      <c r="F16" s="66">
        <f>C15/'Informações Gerais'!B6</f>
        <v>12.173457784360552</v>
      </c>
      <c r="G16" s="54" t="s">
        <v>40</v>
      </c>
      <c r="H16" s="74"/>
      <c r="I16" s="1"/>
      <c r="J16" s="1"/>
      <c r="K16" s="1"/>
      <c r="L16" s="1"/>
      <c r="M16" s="1"/>
      <c r="N16" s="1"/>
    </row>
    <row r="17" spans="1:14" ht="15" customHeight="1">
      <c r="A17" s="8"/>
      <c r="B17" s="45"/>
      <c r="C17" s="45"/>
      <c r="D17" s="45"/>
      <c r="E17" s="45"/>
      <c r="F17" s="45"/>
      <c r="G17" s="47"/>
      <c r="H17" s="74"/>
      <c r="I17" s="1"/>
      <c r="J17" s="1"/>
      <c r="K17" s="1"/>
      <c r="L17" s="1"/>
      <c r="M17" s="1"/>
      <c r="N17" s="1"/>
    </row>
    <row r="18" spans="1:14" ht="15" customHeight="1">
      <c r="A18" s="22" t="s">
        <v>683</v>
      </c>
      <c r="B18" s="37"/>
      <c r="C18" s="37"/>
      <c r="D18" s="45"/>
      <c r="E18" s="45"/>
      <c r="F18" s="45"/>
      <c r="G18" s="47"/>
      <c r="H18" s="74"/>
      <c r="I18" s="1"/>
      <c r="J18" s="1"/>
      <c r="K18" s="1"/>
      <c r="L18" s="1"/>
      <c r="M18" s="1"/>
      <c r="N18" s="1"/>
    </row>
    <row r="19" spans="1:14" ht="15" customHeight="1">
      <c r="A19" s="8" t="s">
        <v>684</v>
      </c>
      <c r="B19" s="45">
        <f>'Informações Gerais'!B5*5</f>
        <v>2305095.9</v>
      </c>
      <c r="C19" s="45"/>
      <c r="D19" s="45"/>
      <c r="E19" s="45"/>
      <c r="F19" s="45"/>
      <c r="G19" s="47"/>
      <c r="H19" s="74"/>
      <c r="I19" s="1"/>
      <c r="J19" s="1"/>
      <c r="K19" s="1"/>
      <c r="L19" s="1"/>
      <c r="M19" s="1"/>
      <c r="N19" s="1"/>
    </row>
    <row r="20" spans="1:14" ht="15" customHeight="1">
      <c r="A20" s="8" t="s">
        <v>685</v>
      </c>
      <c r="B20" s="45">
        <f>D15</f>
        <v>5605041.587745524</v>
      </c>
      <c r="C20" s="45"/>
      <c r="D20" s="45"/>
      <c r="E20" s="45"/>
      <c r="F20" s="45"/>
      <c r="G20" s="47"/>
      <c r="H20" s="74"/>
      <c r="I20" s="1"/>
      <c r="J20" s="1"/>
      <c r="K20" s="1"/>
      <c r="L20" s="1"/>
      <c r="M20" s="1"/>
      <c r="N20" s="1"/>
    </row>
    <row r="21" spans="1:14" ht="15" customHeight="1">
      <c r="A21" s="8" t="s">
        <v>686</v>
      </c>
      <c r="B21" s="45">
        <f>E15*4</f>
        <v>22448790.102042075</v>
      </c>
      <c r="C21" s="45"/>
      <c r="D21" s="45"/>
      <c r="E21" s="45"/>
      <c r="F21" s="45"/>
      <c r="G21" s="47"/>
      <c r="H21" s="74"/>
      <c r="I21" s="1"/>
      <c r="J21" s="1"/>
      <c r="K21" s="1"/>
      <c r="L21" s="1"/>
      <c r="M21" s="1"/>
      <c r="N21" s="1"/>
    </row>
    <row r="22" spans="1:14" ht="15" customHeight="1">
      <c r="A22" s="26" t="s">
        <v>687</v>
      </c>
      <c r="B22" s="54">
        <f>B20+B21</f>
        <v>28053831.6897876</v>
      </c>
      <c r="C22" s="45"/>
      <c r="D22" s="45"/>
      <c r="E22" s="45"/>
      <c r="F22" s="45"/>
      <c r="G22" s="47"/>
      <c r="H22" s="74"/>
      <c r="I22" s="1"/>
      <c r="J22" s="1"/>
      <c r="K22" s="1"/>
      <c r="L22" s="1"/>
      <c r="M22" s="1"/>
      <c r="N22" s="1"/>
    </row>
    <row r="23" spans="1:14" ht="15" customHeight="1">
      <c r="A23" s="26" t="s">
        <v>688</v>
      </c>
      <c r="B23" s="66">
        <f>B22/B19</f>
        <v>12.170353385205189</v>
      </c>
      <c r="C23" s="45"/>
      <c r="D23" s="45"/>
      <c r="E23" s="45"/>
      <c r="F23" s="45"/>
      <c r="G23" s="47"/>
      <c r="H23" s="74"/>
      <c r="I23" s="1"/>
      <c r="J23" s="1"/>
      <c r="K23" s="1"/>
      <c r="L23" s="1"/>
      <c r="M23" s="1"/>
      <c r="N23" s="1"/>
    </row>
    <row r="24" spans="1:14" ht="15" customHeight="1">
      <c r="A24" s="8"/>
      <c r="B24" s="47"/>
      <c r="C24" s="47"/>
      <c r="D24" s="47"/>
      <c r="E24" s="47"/>
      <c r="F24" s="47"/>
      <c r="G24" s="47"/>
      <c r="H24" s="74"/>
      <c r="I24" s="1"/>
      <c r="J24" s="1"/>
      <c r="K24" s="1"/>
      <c r="L24" s="1"/>
      <c r="M24" s="1"/>
      <c r="N24" s="1"/>
    </row>
    <row r="25" spans="1:14" ht="15" customHeight="1">
      <c r="A25" s="8"/>
      <c r="B25" s="47"/>
      <c r="C25" s="47"/>
      <c r="D25" s="47"/>
      <c r="E25" s="47"/>
      <c r="F25" s="47"/>
      <c r="G25" s="47"/>
      <c r="H25" s="74"/>
      <c r="I25" s="1"/>
      <c r="J25" s="1"/>
      <c r="K25" s="1"/>
      <c r="L25" s="1"/>
      <c r="M25" s="1"/>
      <c r="N25" s="1"/>
    </row>
    <row r="26" spans="1:14" ht="15" customHeight="1">
      <c r="A26" s="8"/>
      <c r="B26" s="47"/>
      <c r="C26" s="47"/>
      <c r="D26" s="47"/>
      <c r="E26" s="47"/>
      <c r="F26" s="47"/>
      <c r="G26" s="47"/>
      <c r="H26" s="74"/>
      <c r="I26" s="1"/>
      <c r="J26" s="1"/>
      <c r="K26" s="1"/>
      <c r="L26" s="1"/>
      <c r="M26" s="1"/>
      <c r="N26" s="1"/>
    </row>
    <row r="27" spans="1:14" ht="15" customHeight="1">
      <c r="A27" s="8"/>
      <c r="B27" s="47"/>
      <c r="C27" s="47"/>
      <c r="D27" s="47"/>
      <c r="E27" s="47"/>
      <c r="F27" s="47"/>
      <c r="G27" s="47"/>
      <c r="H27" s="74"/>
      <c r="I27" s="1"/>
      <c r="J27" s="1"/>
      <c r="K27" s="1"/>
      <c r="L27" s="1"/>
      <c r="M27" s="1"/>
      <c r="N27" s="1"/>
    </row>
    <row r="28" spans="1:14" ht="15" customHeight="1">
      <c r="A28" s="8"/>
      <c r="B28" s="47"/>
      <c r="C28" s="47"/>
      <c r="D28" s="47"/>
      <c r="E28" s="47"/>
      <c r="F28" s="47"/>
      <c r="G28" s="47"/>
      <c r="H28" s="74"/>
      <c r="I28" s="1"/>
      <c r="J28" s="1"/>
      <c r="K28" s="1"/>
      <c r="L28" s="1"/>
      <c r="M28" s="1"/>
      <c r="N28" s="1"/>
    </row>
    <row r="29" spans="1:14" ht="15" customHeight="1">
      <c r="A29" s="1"/>
      <c r="B29" s="81"/>
      <c r="C29" s="81"/>
      <c r="D29" s="81"/>
      <c r="E29" s="81"/>
      <c r="F29" s="81"/>
      <c r="G29" s="81"/>
      <c r="H29" s="74"/>
      <c r="I29" s="1"/>
      <c r="J29" s="1"/>
      <c r="K29" s="1"/>
      <c r="L29" s="1"/>
      <c r="M29" s="1"/>
      <c r="N29" s="1"/>
    </row>
    <row r="30" spans="1:14" ht="15" customHeight="1">
      <c r="A30" s="1"/>
      <c r="B30" s="81"/>
      <c r="C30" s="81"/>
      <c r="D30" s="81"/>
      <c r="E30" s="81"/>
      <c r="F30" s="81"/>
      <c r="G30" s="81"/>
      <c r="H30" s="74"/>
      <c r="I30" s="1"/>
      <c r="J30" s="1"/>
      <c r="K30" s="1"/>
      <c r="L30" s="1"/>
      <c r="M30" s="1"/>
      <c r="N30" s="1"/>
    </row>
    <row r="31" spans="1:14" ht="15" customHeight="1">
      <c r="A31" s="1"/>
      <c r="B31" s="81"/>
      <c r="C31" s="81"/>
      <c r="D31" s="81"/>
      <c r="E31" s="81"/>
      <c r="F31" s="81"/>
      <c r="G31" s="81"/>
      <c r="H31" s="74"/>
      <c r="I31" s="1"/>
      <c r="J31" s="1"/>
      <c r="K31" s="1"/>
      <c r="L31" s="1"/>
      <c r="M31" s="1"/>
      <c r="N31" s="1"/>
    </row>
    <row r="32" spans="1:14" ht="15" customHeight="1">
      <c r="A32" s="1"/>
      <c r="B32" s="81"/>
      <c r="C32" s="81"/>
      <c r="D32" s="81"/>
      <c r="E32" s="81"/>
      <c r="F32" s="81"/>
      <c r="G32" s="81"/>
      <c r="H32" s="74"/>
      <c r="I32" s="1"/>
      <c r="J32" s="1"/>
      <c r="K32" s="1"/>
      <c r="L32" s="1"/>
      <c r="M32" s="1"/>
      <c r="N32" s="1"/>
    </row>
    <row r="33" spans="1:14" ht="15" customHeight="1">
      <c r="A33" s="1"/>
      <c r="B33" s="81"/>
      <c r="C33" s="81"/>
      <c r="D33" s="81"/>
      <c r="E33" s="81"/>
      <c r="F33" s="81"/>
      <c r="G33" s="81"/>
      <c r="H33" s="74"/>
      <c r="I33" s="1"/>
      <c r="J33" s="1"/>
      <c r="K33" s="1"/>
      <c r="L33" s="1"/>
      <c r="M33" s="1"/>
      <c r="N33" s="1"/>
    </row>
    <row r="34" spans="1:14" ht="15" customHeight="1">
      <c r="A34" s="1"/>
      <c r="B34" s="81"/>
      <c r="C34" s="81"/>
      <c r="D34" s="81"/>
      <c r="E34" s="81"/>
      <c r="F34" s="81"/>
      <c r="G34" s="81"/>
      <c r="H34" s="74"/>
      <c r="I34" s="1"/>
      <c r="J34" s="1"/>
      <c r="K34" s="1"/>
      <c r="L34" s="1"/>
      <c r="M34" s="1"/>
      <c r="N34" s="1"/>
    </row>
    <row r="35" spans="1:14" ht="15" customHeight="1">
      <c r="A35" s="1"/>
      <c r="B35" s="81"/>
      <c r="C35" s="81"/>
      <c r="D35" s="81"/>
      <c r="E35" s="81"/>
      <c r="F35" s="81"/>
      <c r="G35" s="81"/>
      <c r="H35" s="74"/>
      <c r="I35" s="1"/>
      <c r="J35" s="1"/>
      <c r="K35" s="1"/>
      <c r="L35" s="1"/>
      <c r="M35" s="1"/>
      <c r="N35" s="1"/>
    </row>
    <row r="36" spans="1:14" ht="15" customHeight="1">
      <c r="A36" s="1"/>
      <c r="B36" s="81"/>
      <c r="C36" s="81"/>
      <c r="D36" s="81"/>
      <c r="E36" s="81"/>
      <c r="F36" s="81"/>
      <c r="G36" s="81"/>
      <c r="H36" s="74"/>
      <c r="I36" s="1"/>
      <c r="J36" s="1"/>
      <c r="K36" s="1"/>
      <c r="L36" s="1"/>
      <c r="M36" s="1"/>
      <c r="N36" s="1"/>
    </row>
    <row r="37" spans="1:14" ht="15" customHeight="1">
      <c r="A37" s="1"/>
      <c r="B37" s="81"/>
      <c r="C37" s="81"/>
      <c r="D37" s="81"/>
      <c r="E37" s="81"/>
      <c r="F37" s="81"/>
      <c r="G37" s="81"/>
      <c r="H37" s="74"/>
      <c r="I37" s="1"/>
      <c r="J37" s="1"/>
      <c r="K37" s="1"/>
      <c r="L37" s="1"/>
      <c r="M37" s="1"/>
      <c r="N37" s="1"/>
    </row>
    <row r="38" spans="1:14" ht="15" customHeight="1">
      <c r="A38" s="1"/>
      <c r="B38" s="81"/>
      <c r="C38" s="81"/>
      <c r="D38" s="81"/>
      <c r="E38" s="81"/>
      <c r="F38" s="81"/>
      <c r="G38" s="81"/>
      <c r="H38" s="74"/>
      <c r="I38" s="1"/>
      <c r="J38" s="1"/>
      <c r="K38" s="1"/>
      <c r="L38" s="1"/>
      <c r="M38" s="1"/>
      <c r="N38" s="1"/>
    </row>
    <row r="39" spans="1:14" ht="15" customHeight="1">
      <c r="A39" s="1"/>
      <c r="B39" s="81"/>
      <c r="C39" s="81"/>
      <c r="D39" s="81"/>
      <c r="E39" s="81"/>
      <c r="F39" s="81"/>
      <c r="G39" s="81"/>
      <c r="H39" s="74"/>
      <c r="I39" s="1"/>
      <c r="J39" s="1"/>
      <c r="K39" s="1"/>
      <c r="L39" s="1"/>
      <c r="M39" s="1"/>
      <c r="N39" s="1"/>
    </row>
    <row r="40" spans="1:14" ht="15" customHeight="1">
      <c r="A40" s="1"/>
      <c r="B40" s="81"/>
      <c r="C40" s="81"/>
      <c r="D40" s="81"/>
      <c r="E40" s="81"/>
      <c r="F40" s="81"/>
      <c r="G40" s="81"/>
      <c r="H40" s="74"/>
      <c r="I40" s="1"/>
      <c r="J40" s="1"/>
      <c r="K40" s="1"/>
      <c r="L40" s="1"/>
      <c r="M40" s="1"/>
      <c r="N40" s="1"/>
    </row>
    <row r="41" spans="1:14" ht="15" customHeight="1">
      <c r="A41" s="1"/>
      <c r="B41" s="81"/>
      <c r="C41" s="81"/>
      <c r="D41" s="81"/>
      <c r="E41" s="81"/>
      <c r="F41" s="81"/>
      <c r="G41" s="81"/>
      <c r="H41" s="74"/>
      <c r="I41" s="1"/>
      <c r="J41" s="1"/>
      <c r="K41" s="1"/>
      <c r="L41" s="1"/>
      <c r="M41" s="1"/>
      <c r="N41" s="1"/>
    </row>
    <row r="42" spans="1:14" ht="15" customHeight="1">
      <c r="A42" s="1"/>
      <c r="B42" s="81"/>
      <c r="C42" s="81"/>
      <c r="D42" s="81"/>
      <c r="E42" s="81"/>
      <c r="F42" s="81"/>
      <c r="G42" s="81"/>
      <c r="H42" s="74"/>
      <c r="I42" s="1"/>
      <c r="J42" s="1"/>
      <c r="K42" s="1"/>
      <c r="L42" s="1"/>
      <c r="M42" s="1"/>
      <c r="N42" s="1"/>
    </row>
    <row r="43" spans="1:14" ht="15" customHeight="1">
      <c r="A43" s="1"/>
      <c r="B43" s="81"/>
      <c r="C43" s="81"/>
      <c r="D43" s="81"/>
      <c r="E43" s="81"/>
      <c r="F43" s="81"/>
      <c r="G43" s="81"/>
      <c r="H43" s="74"/>
      <c r="I43" s="1"/>
      <c r="J43" s="1"/>
      <c r="K43" s="1"/>
      <c r="L43" s="1"/>
      <c r="M43" s="1"/>
      <c r="N43" s="1"/>
    </row>
    <row r="44" spans="1:14" ht="15" customHeight="1">
      <c r="A44" s="1"/>
      <c r="B44" s="81"/>
      <c r="C44" s="81"/>
      <c r="D44" s="81"/>
      <c r="E44" s="81"/>
      <c r="F44" s="81"/>
      <c r="G44" s="81"/>
      <c r="H44" s="74"/>
      <c r="I44" s="1"/>
      <c r="J44" s="1"/>
      <c r="K44" s="1"/>
      <c r="L44" s="1"/>
      <c r="M44" s="1"/>
      <c r="N44" s="1"/>
    </row>
    <row r="45" spans="1:14" ht="15" customHeight="1">
      <c r="A45" s="1"/>
      <c r="B45" s="81"/>
      <c r="C45" s="81"/>
      <c r="D45" s="81"/>
      <c r="E45" s="81"/>
      <c r="F45" s="81"/>
      <c r="G45" s="81"/>
      <c r="H45" s="74"/>
      <c r="I45" s="1"/>
      <c r="J45" s="1"/>
      <c r="K45" s="1"/>
      <c r="L45" s="1"/>
      <c r="M45" s="1"/>
      <c r="N45" s="1"/>
    </row>
    <row r="46" spans="1:14" ht="15" customHeight="1">
      <c r="A46" s="1"/>
      <c r="B46" s="81"/>
      <c r="C46" s="81"/>
      <c r="D46" s="81"/>
      <c r="E46" s="81"/>
      <c r="F46" s="81"/>
      <c r="G46" s="81"/>
      <c r="H46" s="74"/>
      <c r="I46" s="1"/>
      <c r="J46" s="1"/>
      <c r="K46" s="1"/>
      <c r="L46" s="1"/>
      <c r="M46" s="1"/>
      <c r="N46" s="1"/>
    </row>
    <row r="47" spans="1:14" ht="15" customHeight="1">
      <c r="A47" s="1"/>
      <c r="B47" s="81"/>
      <c r="C47" s="81"/>
      <c r="D47" s="81"/>
      <c r="E47" s="81"/>
      <c r="F47" s="81"/>
      <c r="G47" s="81"/>
      <c r="H47" s="74"/>
      <c r="I47" s="1"/>
      <c r="J47" s="1"/>
      <c r="K47" s="1"/>
      <c r="L47" s="1"/>
      <c r="M47" s="1"/>
      <c r="N47" s="1"/>
    </row>
    <row r="48" spans="1:14" ht="15" customHeight="1">
      <c r="A48" s="1"/>
      <c r="B48" s="81"/>
      <c r="C48" s="81"/>
      <c r="D48" s="81"/>
      <c r="E48" s="81"/>
      <c r="F48" s="81"/>
      <c r="G48" s="81"/>
      <c r="H48" s="74"/>
      <c r="I48" s="1"/>
      <c r="J48" s="1"/>
      <c r="K48" s="1"/>
      <c r="L48" s="1"/>
      <c r="M48" s="1"/>
      <c r="N48" s="1"/>
    </row>
    <row r="49" spans="1:14" ht="15" customHeight="1">
      <c r="A49" s="1"/>
      <c r="B49" s="81"/>
      <c r="C49" s="81"/>
      <c r="D49" s="81"/>
      <c r="E49" s="81"/>
      <c r="F49" s="81"/>
      <c r="G49" s="81"/>
      <c r="H49" s="74"/>
      <c r="I49" s="1"/>
      <c r="J49" s="1"/>
      <c r="K49" s="1"/>
      <c r="L49" s="1"/>
      <c r="M49" s="1"/>
      <c r="N49" s="1"/>
    </row>
    <row r="50" spans="1:14" ht="15" customHeight="1">
      <c r="A50" s="1"/>
      <c r="B50" s="81"/>
      <c r="C50" s="81"/>
      <c r="D50" s="81"/>
      <c r="E50" s="81"/>
      <c r="F50" s="81"/>
      <c r="G50" s="81"/>
      <c r="H50" s="74"/>
      <c r="I50" s="1"/>
      <c r="J50" s="1"/>
      <c r="K50" s="1"/>
      <c r="L50" s="1"/>
      <c r="M50" s="1"/>
      <c r="N50" s="1"/>
    </row>
    <row r="51" spans="1:14" ht="15" customHeight="1">
      <c r="A51" s="1"/>
      <c r="B51" s="81"/>
      <c r="C51" s="81"/>
      <c r="D51" s="81"/>
      <c r="E51" s="81"/>
      <c r="F51" s="81"/>
      <c r="G51" s="81"/>
      <c r="H51" s="74"/>
      <c r="I51" s="1"/>
      <c r="J51" s="1"/>
      <c r="K51" s="1"/>
      <c r="L51" s="1"/>
      <c r="M51" s="1"/>
      <c r="N51" s="1"/>
    </row>
    <row r="52" spans="1:14" ht="15" customHeight="1">
      <c r="A52" s="1"/>
      <c r="B52" s="81"/>
      <c r="C52" s="81"/>
      <c r="D52" s="81"/>
      <c r="E52" s="81"/>
      <c r="F52" s="81"/>
      <c r="G52" s="81"/>
      <c r="H52" s="74"/>
      <c r="I52" s="1"/>
      <c r="J52" s="1"/>
      <c r="K52" s="1"/>
      <c r="L52" s="1"/>
      <c r="M52" s="1"/>
      <c r="N52" s="1"/>
    </row>
    <row r="53" spans="1:14" ht="15" customHeight="1">
      <c r="A53" s="1"/>
      <c r="B53" s="81"/>
      <c r="C53" s="81"/>
      <c r="D53" s="81"/>
      <c r="E53" s="81"/>
      <c r="F53" s="81"/>
      <c r="G53" s="81"/>
      <c r="H53" s="74"/>
      <c r="I53" s="1"/>
      <c r="J53" s="1"/>
      <c r="K53" s="1"/>
      <c r="L53" s="1"/>
      <c r="M53" s="1"/>
      <c r="N53" s="1"/>
    </row>
    <row r="54" spans="1:14" ht="15" customHeight="1">
      <c r="A54" s="1"/>
      <c r="B54" s="81"/>
      <c r="C54" s="81"/>
      <c r="D54" s="81"/>
      <c r="E54" s="81"/>
      <c r="F54" s="81"/>
      <c r="G54" s="81"/>
      <c r="H54" s="74"/>
      <c r="I54" s="1"/>
      <c r="J54" s="1"/>
      <c r="K54" s="1"/>
      <c r="L54" s="1"/>
      <c r="M54" s="1"/>
      <c r="N54" s="1"/>
    </row>
    <row r="55" spans="1:14" ht="15" customHeight="1">
      <c r="A55" s="1"/>
      <c r="B55" s="81"/>
      <c r="C55" s="81"/>
      <c r="D55" s="81"/>
      <c r="E55" s="81"/>
      <c r="F55" s="81"/>
      <c r="G55" s="81"/>
      <c r="H55" s="74"/>
      <c r="I55" s="1"/>
      <c r="J55" s="1"/>
      <c r="K55" s="1"/>
      <c r="L55" s="1"/>
      <c r="M55" s="1"/>
      <c r="N55" s="1"/>
    </row>
    <row r="56" spans="1:14" ht="15" customHeight="1">
      <c r="A56" s="1"/>
      <c r="B56" s="81"/>
      <c r="C56" s="81"/>
      <c r="D56" s="81"/>
      <c r="E56" s="81"/>
      <c r="F56" s="81"/>
      <c r="G56" s="81"/>
      <c r="H56" s="74"/>
      <c r="I56" s="1"/>
      <c r="J56" s="1"/>
      <c r="K56" s="1"/>
      <c r="L56" s="1"/>
      <c r="M56" s="1"/>
      <c r="N56" s="1"/>
    </row>
    <row r="57" spans="1:14" ht="15" customHeight="1">
      <c r="A57" s="1"/>
      <c r="B57" s="81"/>
      <c r="C57" s="81"/>
      <c r="D57" s="81"/>
      <c r="E57" s="81"/>
      <c r="F57" s="81"/>
      <c r="G57" s="81"/>
      <c r="H57" s="74"/>
      <c r="I57" s="1"/>
      <c r="J57" s="1"/>
      <c r="K57" s="1"/>
      <c r="L57" s="1"/>
      <c r="M57" s="1"/>
      <c r="N57" s="1"/>
    </row>
    <row r="58" spans="1:14" ht="15" customHeight="1">
      <c r="A58" s="1"/>
      <c r="B58" s="81"/>
      <c r="C58" s="81"/>
      <c r="D58" s="81"/>
      <c r="E58" s="81"/>
      <c r="F58" s="81"/>
      <c r="G58" s="81"/>
      <c r="H58" s="74"/>
      <c r="I58" s="1"/>
      <c r="J58" s="1"/>
      <c r="K58" s="1"/>
      <c r="L58" s="1"/>
      <c r="M58" s="1"/>
      <c r="N58" s="1"/>
    </row>
    <row r="59" spans="1:14" ht="15" customHeight="1">
      <c r="A59" s="1"/>
      <c r="B59" s="81"/>
      <c r="C59" s="81"/>
      <c r="D59" s="81"/>
      <c r="E59" s="81"/>
      <c r="F59" s="81"/>
      <c r="G59" s="81"/>
      <c r="H59" s="74"/>
      <c r="I59" s="1"/>
      <c r="J59" s="1"/>
      <c r="K59" s="1"/>
      <c r="L59" s="1"/>
      <c r="M59" s="1"/>
      <c r="N59" s="1"/>
    </row>
    <row r="60" spans="1:14" ht="15" customHeight="1">
      <c r="A60" s="1"/>
      <c r="B60" s="81"/>
      <c r="C60" s="81"/>
      <c r="D60" s="81"/>
      <c r="E60" s="81"/>
      <c r="F60" s="81"/>
      <c r="G60" s="81"/>
      <c r="H60" s="74"/>
      <c r="I60" s="1"/>
      <c r="J60" s="1"/>
      <c r="K60" s="1"/>
      <c r="L60" s="1"/>
      <c r="M60" s="1"/>
      <c r="N60" s="1"/>
    </row>
    <row r="61" spans="1:14" ht="15" customHeight="1">
      <c r="A61" s="1"/>
      <c r="B61" s="81"/>
      <c r="C61" s="81"/>
      <c r="D61" s="81"/>
      <c r="E61" s="81"/>
      <c r="F61" s="81"/>
      <c r="G61" s="81"/>
      <c r="H61" s="74"/>
      <c r="I61" s="1"/>
      <c r="J61" s="1"/>
      <c r="K61" s="1"/>
      <c r="L61" s="1"/>
      <c r="M61" s="1"/>
      <c r="N61" s="1"/>
    </row>
    <row r="62" spans="1:14" ht="15" customHeight="1">
      <c r="A62" s="1"/>
      <c r="B62" s="81"/>
      <c r="C62" s="81"/>
      <c r="D62" s="81"/>
      <c r="E62" s="81"/>
      <c r="F62" s="81"/>
      <c r="G62" s="81"/>
      <c r="H62" s="74"/>
      <c r="I62" s="1"/>
      <c r="J62" s="1"/>
      <c r="K62" s="1"/>
      <c r="L62" s="1"/>
      <c r="M62" s="1"/>
      <c r="N62" s="1"/>
    </row>
    <row r="63" spans="1:14" ht="15" customHeight="1">
      <c r="A63" s="1"/>
      <c r="B63" s="81"/>
      <c r="C63" s="81"/>
      <c r="D63" s="81"/>
      <c r="E63" s="81"/>
      <c r="F63" s="81"/>
      <c r="G63" s="81"/>
      <c r="H63" s="74"/>
      <c r="I63" s="1"/>
      <c r="J63" s="1"/>
      <c r="K63" s="1"/>
      <c r="L63" s="1"/>
      <c r="M63" s="1"/>
      <c r="N63" s="1"/>
    </row>
    <row r="64" spans="1:14" ht="15" customHeight="1">
      <c r="A64" s="1"/>
      <c r="B64" s="81"/>
      <c r="C64" s="81"/>
      <c r="D64" s="81"/>
      <c r="E64" s="81"/>
      <c r="F64" s="81"/>
      <c r="G64" s="81"/>
      <c r="H64" s="74"/>
      <c r="I64" s="1"/>
      <c r="J64" s="1"/>
      <c r="K64" s="1"/>
      <c r="L64" s="1"/>
      <c r="M64" s="1"/>
      <c r="N64" s="1"/>
    </row>
    <row r="65" spans="1:14" ht="15" customHeight="1">
      <c r="A65" s="1"/>
      <c r="B65" s="81"/>
      <c r="C65" s="81"/>
      <c r="D65" s="81"/>
      <c r="E65" s="81"/>
      <c r="F65" s="81"/>
      <c r="G65" s="81"/>
      <c r="H65" s="74"/>
      <c r="I65" s="1"/>
      <c r="J65" s="1"/>
      <c r="K65" s="1"/>
      <c r="L65" s="1"/>
      <c r="M65" s="1"/>
      <c r="N65" s="1"/>
    </row>
    <row r="66" spans="1:14" ht="15" customHeight="1">
      <c r="A66" s="1"/>
      <c r="B66" s="81"/>
      <c r="C66" s="81"/>
      <c r="D66" s="81"/>
      <c r="E66" s="81"/>
      <c r="F66" s="81"/>
      <c r="G66" s="81"/>
      <c r="H66" s="74"/>
      <c r="I66" s="1"/>
      <c r="J66" s="1"/>
      <c r="K66" s="1"/>
      <c r="L66" s="1"/>
      <c r="M66" s="1"/>
      <c r="N66" s="1"/>
    </row>
    <row r="67" spans="1:14" ht="15" customHeight="1">
      <c r="A67" s="1"/>
      <c r="B67" s="81"/>
      <c r="C67" s="81"/>
      <c r="D67" s="81"/>
      <c r="E67" s="81"/>
      <c r="F67" s="81"/>
      <c r="G67" s="81"/>
      <c r="H67" s="74"/>
      <c r="I67" s="1"/>
      <c r="J67" s="1"/>
      <c r="K67" s="1"/>
      <c r="L67" s="1"/>
      <c r="M67" s="1"/>
      <c r="N67" s="1"/>
    </row>
    <row r="68" spans="1:14" ht="15" customHeight="1">
      <c r="A68" s="1"/>
      <c r="B68" s="81"/>
      <c r="C68" s="81"/>
      <c r="D68" s="81"/>
      <c r="E68" s="81"/>
      <c r="F68" s="81"/>
      <c r="G68" s="81"/>
      <c r="H68" s="74"/>
      <c r="I68" s="1"/>
      <c r="J68" s="1"/>
      <c r="K68" s="1"/>
      <c r="L68" s="1"/>
      <c r="M68" s="1"/>
      <c r="N68" s="1"/>
    </row>
    <row r="69" spans="1:14" ht="15" customHeight="1">
      <c r="A69" s="1"/>
      <c r="B69" s="81"/>
      <c r="C69" s="81"/>
      <c r="D69" s="81"/>
      <c r="E69" s="81"/>
      <c r="F69" s="81"/>
      <c r="G69" s="81"/>
      <c r="H69" s="74"/>
      <c r="I69" s="1"/>
      <c r="J69" s="1"/>
      <c r="K69" s="1"/>
      <c r="L69" s="1"/>
      <c r="M69" s="1"/>
      <c r="N69" s="1"/>
    </row>
    <row r="70" spans="1:14" ht="15" customHeight="1">
      <c r="A70" s="1"/>
      <c r="B70" s="81"/>
      <c r="C70" s="81"/>
      <c r="D70" s="81"/>
      <c r="E70" s="81"/>
      <c r="F70" s="81"/>
      <c r="G70" s="81"/>
      <c r="H70" s="74"/>
      <c r="I70" s="1"/>
      <c r="J70" s="1"/>
      <c r="K70" s="1"/>
      <c r="L70" s="1"/>
      <c r="M70" s="1"/>
      <c r="N70" s="1"/>
    </row>
    <row r="71" spans="1:14" ht="15" customHeight="1">
      <c r="A71" s="1"/>
      <c r="B71" s="81"/>
      <c r="C71" s="81"/>
      <c r="D71" s="81"/>
      <c r="E71" s="81"/>
      <c r="F71" s="81"/>
      <c r="G71" s="81"/>
      <c r="H71" s="74"/>
      <c r="I71" s="1"/>
      <c r="J71" s="1"/>
      <c r="K71" s="1"/>
      <c r="L71" s="1"/>
      <c r="M71" s="1"/>
      <c r="N71" s="1"/>
    </row>
    <row r="72" spans="1:14" ht="15" customHeight="1">
      <c r="A72" s="1"/>
      <c r="B72" s="81"/>
      <c r="C72" s="81"/>
      <c r="D72" s="81"/>
      <c r="E72" s="81"/>
      <c r="F72" s="81"/>
      <c r="G72" s="81"/>
      <c r="H72" s="74"/>
      <c r="I72" s="1"/>
      <c r="J72" s="1"/>
      <c r="K72" s="1"/>
      <c r="L72" s="1"/>
      <c r="M72" s="1"/>
      <c r="N72" s="1"/>
    </row>
    <row r="73" spans="1:14" ht="15" customHeight="1">
      <c r="A73" s="1"/>
      <c r="B73" s="81"/>
      <c r="C73" s="81"/>
      <c r="D73" s="81"/>
      <c r="E73" s="81"/>
      <c r="F73" s="81"/>
      <c r="G73" s="81"/>
      <c r="H73" s="74"/>
      <c r="I73" s="1"/>
      <c r="J73" s="1"/>
      <c r="K73" s="1"/>
      <c r="L73" s="1"/>
      <c r="M73" s="1"/>
      <c r="N73" s="1"/>
    </row>
    <row r="74" spans="1:14" ht="15" customHeight="1">
      <c r="A74" s="1"/>
      <c r="B74" s="81"/>
      <c r="C74" s="81"/>
      <c r="D74" s="81"/>
      <c r="E74" s="81"/>
      <c r="F74" s="81"/>
      <c r="G74" s="81"/>
      <c r="H74" s="74"/>
      <c r="I74" s="1"/>
      <c r="J74" s="1"/>
      <c r="K74" s="1"/>
      <c r="L74" s="1"/>
      <c r="M74" s="1"/>
      <c r="N74" s="1"/>
    </row>
    <row r="75" spans="1:14" ht="15" customHeight="1">
      <c r="A75" s="1"/>
      <c r="B75" s="81"/>
      <c r="C75" s="81"/>
      <c r="D75" s="81"/>
      <c r="E75" s="81"/>
      <c r="F75" s="81"/>
      <c r="G75" s="81"/>
      <c r="H75" s="74"/>
      <c r="I75" s="1"/>
      <c r="J75" s="1"/>
      <c r="K75" s="1"/>
      <c r="L75" s="1"/>
      <c r="M75" s="1"/>
      <c r="N75" s="1"/>
    </row>
    <row r="76" spans="1:14" ht="15" customHeight="1">
      <c r="A76" s="1"/>
      <c r="B76" s="81"/>
      <c r="C76" s="81"/>
      <c r="D76" s="81"/>
      <c r="E76" s="81"/>
      <c r="F76" s="81"/>
      <c r="G76" s="81"/>
      <c r="H76" s="74"/>
      <c r="I76" s="1"/>
      <c r="J76" s="1"/>
      <c r="K76" s="1"/>
      <c r="L76" s="1"/>
      <c r="M76" s="1"/>
      <c r="N76" s="1"/>
    </row>
    <row r="77" spans="1:14" ht="15" customHeight="1">
      <c r="A77" s="1"/>
      <c r="B77" s="81"/>
      <c r="C77" s="81"/>
      <c r="D77" s="81"/>
      <c r="E77" s="81"/>
      <c r="F77" s="81"/>
      <c r="G77" s="81"/>
      <c r="H77" s="74"/>
      <c r="I77" s="1"/>
      <c r="J77" s="1"/>
      <c r="K77" s="1"/>
      <c r="L77" s="1"/>
      <c r="M77" s="1"/>
      <c r="N77" s="1"/>
    </row>
    <row r="78" spans="1:14" ht="15" customHeight="1">
      <c r="A78" s="1"/>
      <c r="B78" s="81"/>
      <c r="C78" s="81"/>
      <c r="D78" s="81"/>
      <c r="E78" s="81"/>
      <c r="F78" s="81"/>
      <c r="G78" s="81"/>
      <c r="H78" s="74"/>
      <c r="I78" s="1"/>
      <c r="J78" s="1"/>
      <c r="K78" s="1"/>
      <c r="L78" s="1"/>
      <c r="M78" s="1"/>
      <c r="N78" s="1"/>
    </row>
    <row r="79" spans="1:14" ht="15" customHeight="1">
      <c r="A79" s="1"/>
      <c r="B79" s="81"/>
      <c r="C79" s="81"/>
      <c r="D79" s="81"/>
      <c r="E79" s="81"/>
      <c r="F79" s="81"/>
      <c r="G79" s="81"/>
      <c r="H79" s="74"/>
      <c r="I79" s="1"/>
      <c r="J79" s="1"/>
      <c r="K79" s="1"/>
      <c r="L79" s="1"/>
      <c r="M79" s="1"/>
      <c r="N79" s="1"/>
    </row>
    <row r="80" spans="1:14" ht="15" customHeight="1">
      <c r="A80" s="1"/>
      <c r="B80" s="81"/>
      <c r="C80" s="81"/>
      <c r="D80" s="81"/>
      <c r="E80" s="81"/>
      <c r="F80" s="81"/>
      <c r="G80" s="81"/>
      <c r="H80" s="74"/>
      <c r="I80" s="1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74"/>
      <c r="F81" s="74"/>
      <c r="G81" s="74"/>
      <c r="H81" s="74"/>
      <c r="I81" s="1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74"/>
      <c r="F82" s="74"/>
      <c r="G82" s="74"/>
      <c r="H82" s="74"/>
      <c r="I82" s="1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74"/>
      <c r="F83" s="74"/>
      <c r="G83" s="74"/>
      <c r="H83" s="74"/>
      <c r="I83" s="1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74"/>
      <c r="F84" s="74"/>
      <c r="G84" s="74"/>
      <c r="H84" s="74"/>
      <c r="I84" s="1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74"/>
      <c r="F85" s="74"/>
      <c r="G85" s="74"/>
      <c r="H85" s="74"/>
      <c r="I85" s="1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74"/>
      <c r="F86" s="74"/>
      <c r="G86" s="74"/>
      <c r="H86" s="74"/>
      <c r="I86" s="1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74"/>
      <c r="F87" s="74"/>
      <c r="G87" s="74"/>
      <c r="H87" s="74"/>
      <c r="I87" s="1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74"/>
      <c r="F88" s="74"/>
      <c r="G88" s="74"/>
      <c r="H88" s="74"/>
      <c r="I88" s="1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74"/>
      <c r="F89" s="74"/>
      <c r="G89" s="74"/>
      <c r="H89" s="74"/>
      <c r="I89" s="1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74"/>
      <c r="F90" s="74"/>
      <c r="G90" s="74"/>
      <c r="H90" s="74"/>
      <c r="I90" s="1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74"/>
      <c r="F91" s="74"/>
      <c r="G91" s="74"/>
      <c r="H91" s="74"/>
      <c r="I91" s="1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74"/>
      <c r="F92" s="74"/>
      <c r="G92" s="74"/>
      <c r="H92" s="74"/>
      <c r="I92" s="1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74"/>
      <c r="F93" s="74"/>
      <c r="G93" s="74"/>
      <c r="H93" s="74"/>
      <c r="I93" s="1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74"/>
      <c r="F94" s="74"/>
      <c r="G94" s="74"/>
      <c r="H94" s="74"/>
      <c r="I94" s="1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74"/>
      <c r="F95" s="74"/>
      <c r="G95" s="74"/>
      <c r="H95" s="74"/>
      <c r="I95" s="1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74"/>
      <c r="F96" s="74"/>
      <c r="G96" s="74"/>
      <c r="H96" s="74"/>
      <c r="I96" s="1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74"/>
      <c r="F97" s="74"/>
      <c r="G97" s="74"/>
      <c r="H97" s="74"/>
      <c r="I97" s="1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74"/>
      <c r="F98" s="74"/>
      <c r="G98" s="74"/>
      <c r="H98" s="74"/>
      <c r="I98" s="1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74"/>
      <c r="F99" s="74"/>
      <c r="G99" s="74"/>
      <c r="H99" s="74"/>
      <c r="I99" s="1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74"/>
      <c r="F100" s="74"/>
      <c r="G100" s="74"/>
      <c r="H100" s="74"/>
      <c r="I100" s="1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74"/>
      <c r="F101" s="74"/>
      <c r="G101" s="74"/>
      <c r="H101" s="74"/>
      <c r="I101" s="1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74"/>
      <c r="F102" s="74"/>
      <c r="G102" s="74"/>
      <c r="H102" s="74"/>
      <c r="I102" s="1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74"/>
      <c r="F103" s="74"/>
      <c r="G103" s="74"/>
      <c r="H103" s="74"/>
      <c r="I103" s="1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74"/>
      <c r="F104" s="74"/>
      <c r="G104" s="74"/>
      <c r="H104" s="74"/>
      <c r="I104" s="1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74"/>
      <c r="F105" s="74"/>
      <c r="G105" s="74"/>
      <c r="H105" s="74"/>
      <c r="I105" s="1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74"/>
      <c r="F106" s="74"/>
      <c r="G106" s="74"/>
      <c r="H106" s="74"/>
      <c r="I106" s="1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74"/>
      <c r="F107" s="74"/>
      <c r="G107" s="74"/>
      <c r="H107" s="74"/>
      <c r="I107" s="1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74"/>
      <c r="F108" s="74"/>
      <c r="G108" s="74"/>
      <c r="H108" s="74"/>
      <c r="I108" s="1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74"/>
      <c r="F109" s="74"/>
      <c r="G109" s="74"/>
      <c r="H109" s="74"/>
      <c r="I109" s="1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74"/>
      <c r="F110" s="74"/>
      <c r="G110" s="74"/>
      <c r="H110" s="74"/>
      <c r="I110" s="1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74"/>
      <c r="F111" s="74"/>
      <c r="G111" s="74"/>
      <c r="H111" s="74"/>
      <c r="I111" s="1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74"/>
      <c r="F112" s="74"/>
      <c r="G112" s="74"/>
      <c r="H112" s="74"/>
      <c r="I112" s="1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74"/>
      <c r="F113" s="74"/>
      <c r="G113" s="74"/>
      <c r="H113" s="74"/>
      <c r="I113" s="1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74"/>
      <c r="F114" s="74"/>
      <c r="G114" s="74"/>
      <c r="H114" s="74"/>
      <c r="I114" s="1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74"/>
      <c r="F115" s="74"/>
      <c r="G115" s="74"/>
      <c r="H115" s="74"/>
      <c r="I115" s="1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74"/>
      <c r="F116" s="74"/>
      <c r="G116" s="74"/>
      <c r="H116" s="74"/>
      <c r="I116" s="1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74"/>
      <c r="F117" s="74"/>
      <c r="G117" s="74"/>
      <c r="H117" s="74"/>
      <c r="I117" s="1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74"/>
      <c r="F118" s="74"/>
      <c r="G118" s="74"/>
      <c r="H118" s="74"/>
      <c r="I118" s="1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74"/>
      <c r="F119" s="74"/>
      <c r="G119" s="74"/>
      <c r="H119" s="74"/>
      <c r="I119" s="1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74"/>
      <c r="F120" s="74"/>
      <c r="G120" s="74"/>
      <c r="H120" s="74"/>
      <c r="I120" s="1"/>
      <c r="J120" s="1"/>
      <c r="K120" s="1"/>
      <c r="L120" s="1"/>
      <c r="M120" s="1"/>
      <c r="N120" s="1"/>
    </row>
  </sheetData>
  <mergeCells count="2">
    <mergeCell ref="A1:H1"/>
    <mergeCell ref="A2:H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N120"/>
  <sheetViews>
    <sheetView tabSelected="1" workbookViewId="0">
      <selection sqref="A1:H1"/>
    </sheetView>
  </sheetViews>
  <sheetFormatPr defaultRowHeight="14.25"/>
  <cols>
    <col min="1" max="1" width="34" customWidth="1"/>
    <col min="2" max="2" width="18" style="75" customWidth="1"/>
    <col min="3" max="3" width="20" style="75" customWidth="1"/>
    <col min="4" max="5" width="16" style="75" customWidth="1"/>
    <col min="6" max="7" width="16" customWidth="1"/>
    <col min="8" max="8" width="48" customWidth="1"/>
  </cols>
  <sheetData>
    <row r="1" spans="1:14" ht="15" customHeight="1">
      <c r="A1" s="145" t="s">
        <v>689</v>
      </c>
      <c r="B1" s="147"/>
      <c r="C1" s="147"/>
      <c r="D1" s="147"/>
      <c r="E1" s="147"/>
      <c r="F1" s="147"/>
      <c r="G1" s="147"/>
      <c r="H1" s="178" t="s">
        <v>689</v>
      </c>
      <c r="I1" s="1"/>
      <c r="J1" s="1"/>
      <c r="K1" s="1"/>
      <c r="L1" s="1"/>
      <c r="M1" s="1"/>
      <c r="N1" s="1"/>
    </row>
    <row r="2" spans="1:14" ht="15" customHeight="1">
      <c r="A2" s="148" t="s">
        <v>690</v>
      </c>
      <c r="B2" s="148"/>
      <c r="C2" s="148"/>
      <c r="D2" s="148"/>
      <c r="E2" s="148"/>
      <c r="F2" s="148"/>
      <c r="G2" s="148"/>
      <c r="H2" s="163" t="s">
        <v>691</v>
      </c>
      <c r="I2" s="1"/>
      <c r="J2" s="1"/>
      <c r="K2" s="1"/>
      <c r="L2" s="1"/>
      <c r="M2" s="1"/>
      <c r="N2" s="1"/>
    </row>
    <row r="3" spans="1:14" ht="15" customHeight="1">
      <c r="A3" s="8"/>
      <c r="B3" s="68"/>
      <c r="C3" s="68"/>
      <c r="D3" s="68"/>
      <c r="E3" s="68"/>
      <c r="F3" s="8"/>
      <c r="G3" s="8"/>
      <c r="H3" s="4"/>
      <c r="I3" s="1"/>
      <c r="J3" s="1"/>
      <c r="K3" s="1"/>
      <c r="L3" s="1"/>
      <c r="M3" s="1"/>
      <c r="N3" s="1"/>
    </row>
    <row r="4" spans="1:14" ht="15" customHeight="1">
      <c r="A4" s="8" t="s">
        <v>692</v>
      </c>
      <c r="B4" s="68" t="s">
        <v>72</v>
      </c>
      <c r="C4" s="68"/>
      <c r="D4" s="68"/>
      <c r="E4" s="68"/>
      <c r="F4" s="8"/>
      <c r="G4" s="8"/>
      <c r="H4" s="4"/>
      <c r="I4" s="1"/>
      <c r="J4" s="1"/>
      <c r="K4" s="1"/>
      <c r="L4" s="1"/>
      <c r="M4" s="1"/>
      <c r="N4" s="1"/>
    </row>
    <row r="5" spans="1:14" ht="15" customHeight="1">
      <c r="A5" s="8" t="s">
        <v>693</v>
      </c>
      <c r="B5" s="68" t="s">
        <v>694</v>
      </c>
      <c r="C5" s="68"/>
      <c r="D5" s="68"/>
      <c r="E5" s="68"/>
      <c r="F5" s="8"/>
      <c r="G5" s="8"/>
      <c r="H5" s="4"/>
      <c r="I5" s="1"/>
      <c r="J5" s="1"/>
      <c r="K5" s="1"/>
      <c r="L5" s="1"/>
      <c r="M5" s="1"/>
      <c r="N5" s="1"/>
    </row>
    <row r="6" spans="1:14" ht="15" customHeight="1">
      <c r="A6" s="8" t="s">
        <v>695</v>
      </c>
      <c r="B6" s="104">
        <v>1</v>
      </c>
      <c r="C6" s="68"/>
      <c r="D6" s="68"/>
      <c r="E6" s="68"/>
      <c r="F6" s="8"/>
      <c r="G6" s="8"/>
      <c r="H6" s="4"/>
      <c r="I6" s="1"/>
      <c r="J6" s="1"/>
      <c r="K6" s="1"/>
      <c r="L6" s="1"/>
      <c r="M6" s="1"/>
      <c r="N6" s="1"/>
    </row>
    <row r="7" spans="1:14" ht="15" customHeight="1">
      <c r="A7" s="8" t="s">
        <v>696</v>
      </c>
      <c r="B7" s="96">
        <v>1</v>
      </c>
      <c r="C7" s="68"/>
      <c r="D7" s="68"/>
      <c r="E7" s="68"/>
      <c r="F7" s="8"/>
      <c r="G7" s="8"/>
      <c r="H7" s="4"/>
      <c r="I7" s="1"/>
      <c r="J7" s="1"/>
      <c r="K7" s="1"/>
      <c r="L7" s="1"/>
      <c r="M7" s="1"/>
      <c r="N7" s="1"/>
    </row>
    <row r="8" spans="1:14" ht="15" customHeight="1">
      <c r="A8" s="8" t="s">
        <v>697</v>
      </c>
      <c r="B8" s="68">
        <f>'Composição R_km'!F15</f>
        <v>12.157935788583728</v>
      </c>
      <c r="C8" s="68"/>
      <c r="D8" s="68"/>
      <c r="E8" s="68"/>
      <c r="F8" s="8"/>
      <c r="G8" s="8"/>
      <c r="H8" s="4"/>
      <c r="I8" s="1"/>
      <c r="J8" s="1"/>
      <c r="K8" s="1"/>
      <c r="L8" s="1"/>
      <c r="M8" s="1"/>
      <c r="N8" s="1"/>
    </row>
    <row r="9" spans="1:14" ht="15" customHeight="1">
      <c r="A9" s="8"/>
      <c r="B9" s="68"/>
      <c r="C9" s="68"/>
      <c r="D9" s="68"/>
      <c r="E9" s="68"/>
      <c r="F9" s="8"/>
      <c r="G9" s="8"/>
      <c r="H9" s="4"/>
      <c r="I9" s="1"/>
      <c r="J9" s="1"/>
      <c r="K9" s="1"/>
      <c r="L9" s="1"/>
      <c r="M9" s="1"/>
      <c r="N9" s="1"/>
    </row>
    <row r="10" spans="1:14" ht="15" customHeight="1">
      <c r="A10" s="22" t="s">
        <v>182</v>
      </c>
      <c r="B10" s="22" t="s">
        <v>745</v>
      </c>
      <c r="C10" s="22" t="s">
        <v>593</v>
      </c>
      <c r="D10" s="22" t="s">
        <v>746</v>
      </c>
      <c r="E10" s="22" t="s">
        <v>747</v>
      </c>
      <c r="F10" s="22" t="s">
        <v>748</v>
      </c>
      <c r="G10" s="22" t="s">
        <v>749</v>
      </c>
      <c r="H10" s="4" t="s">
        <v>27</v>
      </c>
      <c r="I10" s="1"/>
      <c r="J10" s="1"/>
      <c r="K10" s="1"/>
      <c r="L10" s="1"/>
      <c r="M10" s="1"/>
      <c r="N10" s="1"/>
    </row>
    <row r="11" spans="1:14" ht="33.950000000000003" customHeight="1">
      <c r="A11" s="114" t="s">
        <v>750</v>
      </c>
      <c r="B11" s="114">
        <f>'Composição R_km'!B5-B12</f>
        <v>105024.27359153244</v>
      </c>
      <c r="C11" s="114" t="s">
        <v>29</v>
      </c>
      <c r="D11" s="114">
        <f>B6</f>
        <v>1</v>
      </c>
      <c r="E11" s="114">
        <f>B11*D11</f>
        <v>105024.27359153244</v>
      </c>
      <c r="F11" s="114">
        <f>E11-B11</f>
        <v>0</v>
      </c>
      <c r="G11" s="114">
        <f>F11/'Informações Gerais'!B6</f>
        <v>0</v>
      </c>
      <c r="H11" s="2" t="s">
        <v>751</v>
      </c>
      <c r="I11" s="1"/>
      <c r="J11" s="1"/>
      <c r="K11" s="1"/>
      <c r="L11" s="1"/>
      <c r="M11" s="1"/>
      <c r="N11" s="1"/>
    </row>
    <row r="12" spans="1:14" ht="33.950000000000003" customHeight="1">
      <c r="A12" s="113" t="s">
        <v>752</v>
      </c>
      <c r="B12" s="123">
        <f>CCT!B15/12*'Informações Específicas'!B7*(1+BDI!C14)</f>
        <v>1175.0131578947369</v>
      </c>
      <c r="C12" s="126" t="s">
        <v>753</v>
      </c>
      <c r="D12" s="127">
        <v>1</v>
      </c>
      <c r="E12" s="123">
        <f>B12*D12</f>
        <v>1175.0131578947369</v>
      </c>
      <c r="F12" s="115">
        <f>E12-B12</f>
        <v>0</v>
      </c>
      <c r="G12" s="115">
        <f>F12/'Informações Gerais'!B6</f>
        <v>0</v>
      </c>
      <c r="H12" s="4" t="s">
        <v>754</v>
      </c>
      <c r="I12" s="1"/>
      <c r="J12" s="1"/>
      <c r="K12" s="1"/>
      <c r="L12" s="1"/>
      <c r="M12" s="1"/>
      <c r="N12" s="1"/>
    </row>
    <row r="13" spans="1:14" ht="33.950000000000003" customHeight="1">
      <c r="A13" s="113" t="s">
        <v>755</v>
      </c>
      <c r="B13" s="123">
        <f>'Composição R_km'!B12+'Composição R_km'!B13</f>
        <v>360887.51222936652</v>
      </c>
      <c r="C13" s="126" t="s">
        <v>32</v>
      </c>
      <c r="D13" s="127">
        <f>B7</f>
        <v>1</v>
      </c>
      <c r="E13" s="123">
        <f>B13*D13</f>
        <v>360887.51222936652</v>
      </c>
      <c r="F13" s="115">
        <f>E13-B13</f>
        <v>0</v>
      </c>
      <c r="G13" s="115">
        <f>F13/'Informações Gerais'!B6</f>
        <v>0</v>
      </c>
      <c r="H13" s="4" t="s">
        <v>756</v>
      </c>
      <c r="I13" s="1"/>
      <c r="J13" s="1"/>
      <c r="K13" s="1"/>
      <c r="L13" s="1"/>
      <c r="M13" s="1"/>
      <c r="N13" s="1"/>
    </row>
    <row r="14" spans="1:14" ht="33.950000000000003" customHeight="1">
      <c r="A14" s="113" t="s">
        <v>192</v>
      </c>
      <c r="B14" s="124">
        <f>SUM(B11:B13)</f>
        <v>467086.79897879367</v>
      </c>
      <c r="C14" s="125" t="s">
        <v>40</v>
      </c>
      <c r="D14" s="128">
        <v>1</v>
      </c>
      <c r="E14" s="124">
        <f>SUM(E11:E13)</f>
        <v>467086.79897879367</v>
      </c>
      <c r="F14" s="116">
        <f>SUM(F11:F13)</f>
        <v>0</v>
      </c>
      <c r="G14" s="116">
        <f>SUM(G11:G13)</f>
        <v>0</v>
      </c>
      <c r="H14" s="4" t="s">
        <v>757</v>
      </c>
      <c r="I14" s="1"/>
      <c r="J14" s="1"/>
      <c r="K14" s="1"/>
      <c r="L14" s="1"/>
      <c r="M14" s="1"/>
      <c r="N14" s="1"/>
    </row>
    <row r="15" spans="1:14" ht="15" customHeight="1">
      <c r="A15" s="8"/>
      <c r="B15" s="68"/>
      <c r="C15" s="68"/>
      <c r="D15" s="68"/>
      <c r="E15" s="68"/>
      <c r="F15" s="8"/>
      <c r="G15" s="8"/>
      <c r="H15" s="1"/>
      <c r="I15" s="1"/>
      <c r="J15" s="1"/>
      <c r="K15" s="1"/>
      <c r="L15" s="1"/>
      <c r="M15" s="1"/>
      <c r="N15" s="1"/>
    </row>
    <row r="16" spans="1:14" ht="15" customHeight="1">
      <c r="A16" s="8"/>
      <c r="B16" s="68"/>
      <c r="C16" s="68"/>
      <c r="D16" s="68"/>
      <c r="E16" s="68"/>
      <c r="F16" s="8"/>
      <c r="G16" s="8"/>
      <c r="H16" s="1"/>
      <c r="I16" s="1"/>
      <c r="J16" s="1"/>
      <c r="K16" s="1"/>
      <c r="L16" s="1"/>
      <c r="M16" s="1"/>
      <c r="N16" s="1"/>
    </row>
    <row r="17" spans="1:14" ht="15" customHeight="1">
      <c r="A17" s="8"/>
      <c r="B17" s="68"/>
      <c r="C17" s="68"/>
      <c r="D17" s="68"/>
      <c r="E17" s="68"/>
      <c r="F17" s="8"/>
      <c r="G17" s="8"/>
      <c r="H17" s="1"/>
      <c r="I17" s="1"/>
      <c r="J17" s="1"/>
      <c r="K17" s="1"/>
      <c r="L17" s="1"/>
      <c r="M17" s="1"/>
      <c r="N17" s="1"/>
    </row>
    <row r="18" spans="1:14" ht="15" customHeight="1">
      <c r="A18" s="8"/>
      <c r="B18" s="68"/>
      <c r="C18" s="68"/>
      <c r="D18" s="68"/>
      <c r="E18" s="68"/>
      <c r="F18" s="8"/>
      <c r="G18" s="8"/>
      <c r="H18" s="1"/>
      <c r="I18" s="1"/>
      <c r="J18" s="1"/>
      <c r="K18" s="1"/>
      <c r="L18" s="1"/>
      <c r="M18" s="1"/>
      <c r="N18" s="1"/>
    </row>
    <row r="19" spans="1:14" ht="15" customHeight="1">
      <c r="A19" s="1"/>
      <c r="B19" s="74"/>
      <c r="C19" s="74"/>
      <c r="D19" s="74"/>
      <c r="E19" s="74"/>
      <c r="F19" s="1"/>
      <c r="G19" s="1"/>
      <c r="H19" s="1"/>
      <c r="I19" s="1"/>
      <c r="J19" s="1"/>
      <c r="K19" s="1"/>
      <c r="L19" s="1"/>
      <c r="M19" s="1"/>
      <c r="N19" s="1"/>
    </row>
    <row r="20" spans="1:14" ht="15" customHeight="1">
      <c r="A20" s="1"/>
      <c r="B20" s="74"/>
      <c r="C20" s="74"/>
      <c r="D20" s="74"/>
      <c r="E20" s="74"/>
      <c r="F20" s="1"/>
      <c r="G20" s="1"/>
      <c r="H20" s="1"/>
      <c r="I20" s="1"/>
      <c r="J20" s="1"/>
      <c r="K20" s="1"/>
      <c r="L20" s="1"/>
      <c r="M20" s="1"/>
      <c r="N20" s="1"/>
    </row>
    <row r="21" spans="1:14" ht="15" customHeight="1">
      <c r="A21" s="1"/>
      <c r="B21" s="74"/>
      <c r="C21" s="74"/>
      <c r="D21" s="74"/>
      <c r="E21" s="74"/>
      <c r="F21" s="1"/>
      <c r="G21" s="1"/>
      <c r="H21" s="1"/>
      <c r="I21" s="1"/>
      <c r="J21" s="1"/>
      <c r="K21" s="1"/>
      <c r="L21" s="1"/>
      <c r="M21" s="1"/>
      <c r="N21" s="1"/>
    </row>
    <row r="22" spans="1:14" ht="15" customHeight="1">
      <c r="A22" s="1"/>
      <c r="B22" s="74"/>
      <c r="C22" s="74"/>
      <c r="D22" s="74"/>
      <c r="E22" s="74"/>
      <c r="F22" s="1"/>
      <c r="G22" s="1"/>
      <c r="H22" s="1"/>
      <c r="I22" s="1"/>
      <c r="J22" s="1"/>
      <c r="K22" s="1"/>
      <c r="L22" s="1"/>
      <c r="M22" s="1"/>
      <c r="N22" s="1"/>
    </row>
    <row r="23" spans="1:14" ht="15" customHeight="1">
      <c r="A23" s="1"/>
      <c r="B23" s="74"/>
      <c r="C23" s="74"/>
      <c r="D23" s="74"/>
      <c r="E23" s="74"/>
      <c r="F23" s="1"/>
      <c r="G23" s="1"/>
      <c r="H23" s="1"/>
      <c r="I23" s="1"/>
      <c r="J23" s="1"/>
      <c r="K23" s="1"/>
      <c r="L23" s="1"/>
      <c r="M23" s="1"/>
      <c r="N23" s="1"/>
    </row>
    <row r="24" spans="1:14" ht="15" customHeight="1">
      <c r="A24" s="1"/>
      <c r="B24" s="74"/>
      <c r="C24" s="74"/>
      <c r="D24" s="74"/>
      <c r="E24" s="74"/>
      <c r="F24" s="1"/>
      <c r="G24" s="1"/>
      <c r="H24" s="1"/>
      <c r="I24" s="1"/>
      <c r="J24" s="1"/>
      <c r="K24" s="1"/>
      <c r="L24" s="1"/>
      <c r="M24" s="1"/>
      <c r="N24" s="1"/>
    </row>
    <row r="25" spans="1:14" ht="15" customHeight="1">
      <c r="A25" s="1"/>
      <c r="B25" s="74"/>
      <c r="C25" s="74"/>
      <c r="D25" s="74"/>
      <c r="E25" s="74"/>
      <c r="F25" s="1"/>
      <c r="G25" s="1"/>
      <c r="H25" s="1"/>
      <c r="I25" s="1"/>
      <c r="J25" s="1"/>
      <c r="K25" s="1"/>
      <c r="L25" s="1"/>
      <c r="M25" s="1"/>
      <c r="N25" s="1"/>
    </row>
    <row r="26" spans="1:14" ht="15" customHeight="1">
      <c r="A26" s="1"/>
      <c r="B26" s="74"/>
      <c r="C26" s="74"/>
      <c r="D26" s="74"/>
      <c r="E26" s="74"/>
      <c r="F26" s="1"/>
      <c r="G26" s="1"/>
      <c r="H26" s="1"/>
      <c r="I26" s="1"/>
      <c r="J26" s="1"/>
      <c r="K26" s="1"/>
      <c r="L26" s="1"/>
      <c r="M26" s="1"/>
      <c r="N26" s="1"/>
    </row>
    <row r="27" spans="1:14" ht="15" customHeight="1">
      <c r="A27" s="1"/>
      <c r="B27" s="74"/>
      <c r="C27" s="74"/>
      <c r="D27" s="74"/>
      <c r="E27" s="74"/>
      <c r="F27" s="1"/>
      <c r="G27" s="1"/>
      <c r="H27" s="1"/>
      <c r="I27" s="1"/>
      <c r="J27" s="1"/>
      <c r="K27" s="1"/>
      <c r="L27" s="1"/>
      <c r="M27" s="1"/>
      <c r="N27" s="1"/>
    </row>
    <row r="28" spans="1:14" ht="15" customHeight="1">
      <c r="A28" s="1"/>
      <c r="B28" s="74"/>
      <c r="C28" s="74"/>
      <c r="D28" s="74"/>
      <c r="E28" s="74"/>
      <c r="F28" s="1"/>
      <c r="G28" s="1"/>
      <c r="H28" s="1"/>
      <c r="I28" s="1"/>
      <c r="J28" s="1"/>
      <c r="K28" s="1"/>
      <c r="L28" s="1"/>
      <c r="M28" s="1"/>
      <c r="N28" s="1"/>
    </row>
    <row r="29" spans="1:14" ht="15" customHeight="1">
      <c r="A29" s="1"/>
      <c r="B29" s="74"/>
      <c r="C29" s="74"/>
      <c r="D29" s="74"/>
      <c r="E29" s="74"/>
      <c r="F29" s="1"/>
      <c r="G29" s="1"/>
      <c r="H29" s="1"/>
      <c r="I29" s="1"/>
      <c r="J29" s="1"/>
      <c r="K29" s="1"/>
      <c r="L29" s="1"/>
      <c r="M29" s="1"/>
      <c r="N29" s="1"/>
    </row>
    <row r="30" spans="1:14" ht="15" customHeight="1">
      <c r="A30" s="1"/>
      <c r="B30" s="74"/>
      <c r="C30" s="74"/>
      <c r="D30" s="74"/>
      <c r="E30" s="74"/>
      <c r="F30" s="1"/>
      <c r="G30" s="1"/>
      <c r="H30" s="1"/>
      <c r="I30" s="1"/>
      <c r="J30" s="1"/>
      <c r="K30" s="1"/>
      <c r="L30" s="1"/>
      <c r="M30" s="1"/>
      <c r="N30" s="1"/>
    </row>
    <row r="31" spans="1:14" ht="15" customHeight="1">
      <c r="A31" s="1"/>
      <c r="B31" s="74"/>
      <c r="C31" s="74"/>
      <c r="D31" s="74"/>
      <c r="E31" s="74"/>
      <c r="F31" s="1"/>
      <c r="G31" s="1"/>
      <c r="H31" s="1"/>
      <c r="I31" s="1"/>
      <c r="J31" s="1"/>
      <c r="K31" s="1"/>
      <c r="L31" s="1"/>
      <c r="M31" s="1"/>
      <c r="N31" s="1"/>
    </row>
    <row r="32" spans="1:14" ht="15" customHeight="1">
      <c r="A32" s="1"/>
      <c r="B32" s="74"/>
      <c r="C32" s="74"/>
      <c r="D32" s="74"/>
      <c r="E32" s="74"/>
      <c r="F32" s="1"/>
      <c r="G32" s="1"/>
      <c r="H32" s="1"/>
      <c r="I32" s="1"/>
      <c r="J32" s="1"/>
      <c r="K32" s="1"/>
      <c r="L32" s="1"/>
      <c r="M32" s="1"/>
      <c r="N32" s="1"/>
    </row>
    <row r="33" spans="1:14" ht="15" customHeight="1">
      <c r="A33" s="1"/>
      <c r="B33" s="74"/>
      <c r="C33" s="74"/>
      <c r="D33" s="74"/>
      <c r="E33" s="74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>
      <c r="A34" s="1"/>
      <c r="B34" s="74"/>
      <c r="C34" s="74"/>
      <c r="D34" s="74"/>
      <c r="E34" s="74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>
      <c r="A35" s="1"/>
      <c r="B35" s="74"/>
      <c r="C35" s="74"/>
      <c r="D35" s="74"/>
      <c r="E35" s="74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>
      <c r="A36" s="1"/>
      <c r="B36" s="74"/>
      <c r="C36" s="74"/>
      <c r="D36" s="74"/>
      <c r="E36" s="74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>
      <c r="A37" s="1"/>
      <c r="B37" s="74"/>
      <c r="C37" s="74"/>
      <c r="D37" s="74"/>
      <c r="E37" s="74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>
      <c r="A38" s="1"/>
      <c r="B38" s="74"/>
      <c r="C38" s="74"/>
      <c r="D38" s="74"/>
      <c r="E38" s="74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>
      <c r="A39" s="1"/>
      <c r="B39" s="74"/>
      <c r="C39" s="74"/>
      <c r="D39" s="74"/>
      <c r="E39" s="74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>
      <c r="A40" s="1"/>
      <c r="B40" s="74"/>
      <c r="C40" s="74"/>
      <c r="D40" s="74"/>
      <c r="E40" s="74"/>
      <c r="F40" s="1"/>
      <c r="G40" s="1"/>
      <c r="H40" s="1"/>
      <c r="I40" s="1"/>
      <c r="J40" s="1"/>
      <c r="K40" s="1"/>
      <c r="L40" s="1"/>
      <c r="M40" s="1"/>
      <c r="N40" s="1"/>
    </row>
    <row r="41" spans="1:14" ht="15" customHeight="1">
      <c r="A41" s="1"/>
      <c r="B41" s="74"/>
      <c r="C41" s="74"/>
      <c r="D41" s="74"/>
      <c r="E41" s="74"/>
      <c r="F41" s="1"/>
      <c r="G41" s="1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74"/>
      <c r="C42" s="74"/>
      <c r="D42" s="74"/>
      <c r="E42" s="74"/>
      <c r="F42" s="1"/>
      <c r="G42" s="1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74"/>
      <c r="C43" s="74"/>
      <c r="D43" s="74"/>
      <c r="E43" s="74"/>
      <c r="F43" s="1"/>
      <c r="G43" s="1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74"/>
      <c r="C44" s="74"/>
      <c r="D44" s="74"/>
      <c r="E44" s="74"/>
      <c r="F44" s="1"/>
      <c r="G44" s="1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74"/>
      <c r="C45" s="74"/>
      <c r="D45" s="74"/>
      <c r="E45" s="74"/>
      <c r="F45" s="1"/>
      <c r="G45" s="1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74"/>
      <c r="C46" s="74"/>
      <c r="D46" s="74"/>
      <c r="E46" s="74"/>
      <c r="F46" s="1"/>
      <c r="G46" s="1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74"/>
      <c r="C47" s="74"/>
      <c r="D47" s="74"/>
      <c r="E47" s="74"/>
      <c r="F47" s="1"/>
      <c r="G47" s="1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74"/>
      <c r="C48" s="74"/>
      <c r="D48" s="74"/>
      <c r="E48" s="74"/>
      <c r="F48" s="1"/>
      <c r="G48" s="1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74"/>
      <c r="C49" s="74"/>
      <c r="D49" s="74"/>
      <c r="E49" s="74"/>
      <c r="F49" s="1"/>
      <c r="G49" s="1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74"/>
      <c r="C50" s="74"/>
      <c r="D50" s="74"/>
      <c r="E50" s="74"/>
      <c r="F50" s="1"/>
      <c r="G50" s="1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74"/>
      <c r="C51" s="74"/>
      <c r="D51" s="74"/>
      <c r="E51" s="74"/>
      <c r="F51" s="1"/>
      <c r="G51" s="1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74"/>
      <c r="C52" s="74"/>
      <c r="D52" s="74"/>
      <c r="E52" s="74"/>
      <c r="F52" s="1"/>
      <c r="G52" s="1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74"/>
      <c r="C53" s="74"/>
      <c r="D53" s="74"/>
      <c r="E53" s="74"/>
      <c r="F53" s="1"/>
      <c r="G53" s="1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74"/>
      <c r="C54" s="74"/>
      <c r="D54" s="74"/>
      <c r="E54" s="74"/>
      <c r="F54" s="1"/>
      <c r="G54" s="1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74"/>
      <c r="C55" s="74"/>
      <c r="D55" s="74"/>
      <c r="E55" s="74"/>
      <c r="F55" s="1"/>
      <c r="G55" s="1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74"/>
      <c r="C56" s="74"/>
      <c r="D56" s="74"/>
      <c r="E56" s="74"/>
      <c r="F56" s="1"/>
      <c r="G56" s="1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74"/>
      <c r="C57" s="74"/>
      <c r="D57" s="74"/>
      <c r="E57" s="74"/>
      <c r="F57" s="1"/>
      <c r="G57" s="1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74"/>
      <c r="C58" s="74"/>
      <c r="D58" s="74"/>
      <c r="E58" s="74"/>
      <c r="F58" s="1"/>
      <c r="G58" s="1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74"/>
      <c r="C59" s="74"/>
      <c r="D59" s="74"/>
      <c r="E59" s="74"/>
      <c r="F59" s="1"/>
      <c r="G59" s="1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74"/>
      <c r="C60" s="74"/>
      <c r="D60" s="74"/>
      <c r="E60" s="74"/>
      <c r="F60" s="1"/>
      <c r="G60" s="1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74"/>
      <c r="C61" s="74"/>
      <c r="D61" s="74"/>
      <c r="E61" s="74"/>
      <c r="F61" s="1"/>
      <c r="G61" s="1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74"/>
      <c r="C62" s="74"/>
      <c r="D62" s="74"/>
      <c r="E62" s="74"/>
      <c r="F62" s="1"/>
      <c r="G62" s="1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74"/>
      <c r="C63" s="74"/>
      <c r="D63" s="74"/>
      <c r="E63" s="74"/>
      <c r="F63" s="1"/>
      <c r="G63" s="1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74"/>
      <c r="C64" s="74"/>
      <c r="D64" s="74"/>
      <c r="E64" s="74"/>
      <c r="F64" s="1"/>
      <c r="G64" s="1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74"/>
      <c r="C65" s="74"/>
      <c r="D65" s="74"/>
      <c r="E65" s="74"/>
      <c r="F65" s="1"/>
      <c r="G65" s="1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74"/>
      <c r="C66" s="74"/>
      <c r="D66" s="74"/>
      <c r="E66" s="74"/>
      <c r="F66" s="1"/>
      <c r="G66" s="1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74"/>
      <c r="C67" s="74"/>
      <c r="D67" s="74"/>
      <c r="E67" s="74"/>
      <c r="F67" s="1"/>
      <c r="G67" s="1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74"/>
      <c r="C68" s="74"/>
      <c r="D68" s="74"/>
      <c r="E68" s="74"/>
      <c r="F68" s="1"/>
      <c r="G68" s="1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74"/>
      <c r="C69" s="74"/>
      <c r="D69" s="74"/>
      <c r="E69" s="74"/>
      <c r="F69" s="1"/>
      <c r="G69" s="1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74"/>
      <c r="C70" s="74"/>
      <c r="D70" s="74"/>
      <c r="E70" s="74"/>
      <c r="F70" s="1"/>
      <c r="G70" s="1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74"/>
      <c r="C71" s="74"/>
      <c r="D71" s="74"/>
      <c r="E71" s="74"/>
      <c r="F71" s="1"/>
      <c r="G71" s="1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74"/>
      <c r="C72" s="74"/>
      <c r="D72" s="74"/>
      <c r="E72" s="74"/>
      <c r="F72" s="1"/>
      <c r="G72" s="1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74"/>
      <c r="C73" s="74"/>
      <c r="D73" s="74"/>
      <c r="E73" s="74"/>
      <c r="F73" s="1"/>
      <c r="G73" s="1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74"/>
      <c r="C74" s="74"/>
      <c r="D74" s="74"/>
      <c r="E74" s="74"/>
      <c r="F74" s="1"/>
      <c r="G74" s="1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74"/>
      <c r="C75" s="74"/>
      <c r="D75" s="74"/>
      <c r="E75" s="74"/>
      <c r="F75" s="1"/>
      <c r="G75" s="1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74"/>
      <c r="C76" s="74"/>
      <c r="D76" s="74"/>
      <c r="E76" s="74"/>
      <c r="F76" s="1"/>
      <c r="G76" s="1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74"/>
      <c r="C77" s="74"/>
      <c r="D77" s="74"/>
      <c r="E77" s="74"/>
      <c r="F77" s="1"/>
      <c r="G77" s="1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74"/>
      <c r="C78" s="74"/>
      <c r="D78" s="74"/>
      <c r="E78" s="74"/>
      <c r="F78" s="1"/>
      <c r="G78" s="1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74"/>
      <c r="C79" s="74"/>
      <c r="D79" s="74"/>
      <c r="E79" s="74"/>
      <c r="F79" s="1"/>
      <c r="G79" s="1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74"/>
      <c r="C80" s="74"/>
      <c r="D80" s="74"/>
      <c r="E80" s="74"/>
      <c r="F80" s="1"/>
      <c r="G80" s="1"/>
      <c r="H80" s="1"/>
      <c r="I80" s="1"/>
      <c r="J80" s="1"/>
      <c r="K80" s="1"/>
      <c r="L80" s="1"/>
      <c r="M80" s="1"/>
      <c r="N80" s="1"/>
    </row>
    <row r="81" spans="1:14">
      <c r="A81" s="1"/>
      <c r="B81" s="74"/>
      <c r="C81" s="74"/>
      <c r="D81" s="74"/>
      <c r="E81" s="74"/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74"/>
      <c r="C82" s="74"/>
      <c r="D82" s="74"/>
      <c r="E82" s="74"/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74"/>
      <c r="C83" s="74"/>
      <c r="D83" s="74"/>
      <c r="E83" s="74"/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74"/>
      <c r="C84" s="74"/>
      <c r="D84" s="74"/>
      <c r="E84" s="74"/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74"/>
      <c r="C85" s="74"/>
      <c r="D85" s="74"/>
      <c r="E85" s="74"/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74"/>
      <c r="C86" s="74"/>
      <c r="D86" s="74"/>
      <c r="E86" s="74"/>
      <c r="F86" s="1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74"/>
      <c r="C87" s="74"/>
      <c r="D87" s="74"/>
      <c r="E87" s="74"/>
      <c r="F87" s="1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74"/>
      <c r="C88" s="74"/>
      <c r="D88" s="74"/>
      <c r="E88" s="74"/>
      <c r="F88" s="1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74"/>
      <c r="C89" s="74"/>
      <c r="D89" s="74"/>
      <c r="E89" s="74"/>
      <c r="F89" s="1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74"/>
      <c r="C90" s="74"/>
      <c r="D90" s="74"/>
      <c r="E90" s="74"/>
      <c r="F90" s="1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74"/>
      <c r="C91" s="74"/>
      <c r="D91" s="74"/>
      <c r="E91" s="74"/>
      <c r="F91" s="1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74"/>
      <c r="C92" s="74"/>
      <c r="D92" s="74"/>
      <c r="E92" s="74"/>
      <c r="F92" s="1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74"/>
      <c r="C93" s="74"/>
      <c r="D93" s="74"/>
      <c r="E93" s="74"/>
      <c r="F93" s="1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74"/>
      <c r="C94" s="74"/>
      <c r="D94" s="74"/>
      <c r="E94" s="74"/>
      <c r="F94" s="1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74"/>
      <c r="C95" s="74"/>
      <c r="D95" s="74"/>
      <c r="E95" s="74"/>
      <c r="F95" s="1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74"/>
      <c r="C96" s="74"/>
      <c r="D96" s="74"/>
      <c r="E96" s="74"/>
      <c r="F96" s="1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74"/>
      <c r="C97" s="74"/>
      <c r="D97" s="74"/>
      <c r="E97" s="74"/>
      <c r="F97" s="1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74"/>
      <c r="C98" s="74"/>
      <c r="D98" s="74"/>
      <c r="E98" s="74"/>
      <c r="F98" s="1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74"/>
      <c r="C99" s="74"/>
      <c r="D99" s="74"/>
      <c r="E99" s="74"/>
      <c r="F99" s="1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74"/>
      <c r="C100" s="74"/>
      <c r="D100" s="74"/>
      <c r="E100" s="74"/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74"/>
      <c r="C101" s="74"/>
      <c r="D101" s="74"/>
      <c r="E101" s="74"/>
      <c r="F101" s="1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74"/>
      <c r="C102" s="74"/>
      <c r="D102" s="74"/>
      <c r="E102" s="74"/>
      <c r="F102" s="1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74"/>
      <c r="C103" s="74"/>
      <c r="D103" s="74"/>
      <c r="E103" s="74"/>
      <c r="F103" s="1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74"/>
      <c r="C104" s="74"/>
      <c r="D104" s="74"/>
      <c r="E104" s="74"/>
      <c r="F104" s="1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74"/>
      <c r="C105" s="74"/>
      <c r="D105" s="74"/>
      <c r="E105" s="74"/>
      <c r="F105" s="1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74"/>
      <c r="C106" s="74"/>
      <c r="D106" s="74"/>
      <c r="E106" s="74"/>
      <c r="F106" s="1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74"/>
      <c r="C107" s="74"/>
      <c r="D107" s="74"/>
      <c r="E107" s="74"/>
      <c r="F107" s="1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74"/>
      <c r="C108" s="74"/>
      <c r="D108" s="74"/>
      <c r="E108" s="74"/>
      <c r="F108" s="1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74"/>
      <c r="C109" s="74"/>
      <c r="D109" s="74"/>
      <c r="E109" s="74"/>
      <c r="F109" s="1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74"/>
      <c r="C110" s="74"/>
      <c r="D110" s="74"/>
      <c r="E110" s="74"/>
      <c r="F110" s="1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74"/>
      <c r="C111" s="74"/>
      <c r="D111" s="74"/>
      <c r="E111" s="74"/>
      <c r="F111" s="1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74"/>
      <c r="C112" s="74"/>
      <c r="D112" s="74"/>
      <c r="E112" s="74"/>
      <c r="F112" s="1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74"/>
      <c r="C113" s="74"/>
      <c r="D113" s="74"/>
      <c r="E113" s="74"/>
      <c r="F113" s="1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74"/>
      <c r="C114" s="74"/>
      <c r="D114" s="74"/>
      <c r="E114" s="74"/>
      <c r="F114" s="1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74"/>
      <c r="C115" s="74"/>
      <c r="D115" s="74"/>
      <c r="E115" s="74"/>
      <c r="F115" s="1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74"/>
      <c r="C116" s="74"/>
      <c r="D116" s="74"/>
      <c r="E116" s="74"/>
      <c r="F116" s="1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74"/>
      <c r="C117" s="74"/>
      <c r="D117" s="74"/>
      <c r="E117" s="74"/>
      <c r="F117" s="1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74"/>
      <c r="C118" s="74"/>
      <c r="D118" s="74"/>
      <c r="E118" s="74"/>
      <c r="F118" s="1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74"/>
      <c r="C119" s="74"/>
      <c r="D119" s="74"/>
      <c r="E119" s="74"/>
      <c r="F119" s="1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74"/>
      <c r="C120" s="74"/>
      <c r="D120" s="74"/>
      <c r="E120" s="74"/>
      <c r="F120" s="1"/>
      <c r="G120" s="1"/>
      <c r="H120" s="1"/>
      <c r="I120" s="1"/>
      <c r="J120" s="1"/>
      <c r="K120" s="1"/>
      <c r="L120" s="1"/>
      <c r="M120" s="1"/>
      <c r="N120" s="1"/>
    </row>
  </sheetData>
  <mergeCells count="2">
    <mergeCell ref="A1:H1"/>
    <mergeCell ref="A2:H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N120"/>
  <sheetViews>
    <sheetView workbookViewId="0"/>
  </sheetViews>
  <sheetFormatPr defaultRowHeight="14.25"/>
  <cols>
    <col min="1" max="1" width="28" customWidth="1"/>
    <col min="2" max="2" width="24" customWidth="1"/>
    <col min="3" max="4" width="18" customWidth="1"/>
    <col min="5" max="5" width="24" customWidth="1"/>
    <col min="6" max="6" width="34" customWidth="1"/>
  </cols>
  <sheetData>
    <row r="1" spans="1:14" ht="15" customHeight="1">
      <c r="A1" s="145" t="s">
        <v>698</v>
      </c>
      <c r="B1" s="147"/>
      <c r="C1" s="147"/>
      <c r="D1" s="147"/>
      <c r="E1" s="147"/>
      <c r="F1" s="147"/>
      <c r="G1" s="147"/>
      <c r="H1" s="162" t="s">
        <v>698</v>
      </c>
      <c r="I1" s="1"/>
      <c r="J1" s="1"/>
      <c r="K1" s="1"/>
      <c r="L1" s="1"/>
      <c r="M1" s="1"/>
      <c r="N1" s="1"/>
    </row>
    <row r="2" spans="1:14" ht="15" customHeight="1">
      <c r="A2" s="148" t="s">
        <v>699</v>
      </c>
      <c r="B2" s="148"/>
      <c r="C2" s="148"/>
      <c r="D2" s="148"/>
      <c r="E2" s="148"/>
      <c r="F2" s="148"/>
      <c r="G2" s="148"/>
      <c r="H2" s="163" t="s">
        <v>699</v>
      </c>
      <c r="I2" s="1"/>
      <c r="J2" s="1"/>
      <c r="K2" s="1"/>
      <c r="L2" s="1"/>
      <c r="M2" s="1"/>
      <c r="N2" s="1"/>
    </row>
    <row r="3" spans="1:14" ht="15" customHeight="1">
      <c r="A3" s="8"/>
      <c r="B3" s="8"/>
      <c r="C3" s="8"/>
      <c r="D3" s="8"/>
      <c r="E3" s="8"/>
      <c r="F3" s="8"/>
      <c r="G3" s="8"/>
      <c r="H3" s="1"/>
      <c r="I3" s="1"/>
      <c r="J3" s="1"/>
      <c r="K3" s="1"/>
      <c r="L3" s="1"/>
      <c r="M3" s="1"/>
      <c r="N3" s="1"/>
    </row>
    <row r="4" spans="1:14" ht="15" customHeight="1">
      <c r="A4" s="23" t="s">
        <v>700</v>
      </c>
      <c r="B4" s="23" t="s">
        <v>701</v>
      </c>
      <c r="C4" s="8"/>
      <c r="D4" s="8"/>
      <c r="E4" s="8"/>
      <c r="F4" s="8"/>
      <c r="G4" s="8"/>
      <c r="H4" s="1"/>
      <c r="I4" s="1"/>
      <c r="J4" s="1"/>
      <c r="K4" s="1"/>
      <c r="L4" s="1"/>
      <c r="M4" s="1"/>
      <c r="N4" s="1"/>
    </row>
    <row r="5" spans="1:14" ht="15" customHeight="1">
      <c r="A5" s="11" t="s">
        <v>702</v>
      </c>
      <c r="B5" s="8" t="s">
        <v>703</v>
      </c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</row>
    <row r="6" spans="1:14" ht="15" customHeight="1">
      <c r="A6" s="11" t="s">
        <v>704</v>
      </c>
      <c r="B6" s="8" t="s">
        <v>705</v>
      </c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</row>
    <row r="7" spans="1:14" ht="15" customHeight="1">
      <c r="A7" s="11" t="s">
        <v>706</v>
      </c>
      <c r="B7" s="8" t="s">
        <v>707</v>
      </c>
      <c r="C7" s="8"/>
      <c r="D7" s="8"/>
      <c r="E7" s="8"/>
      <c r="F7" s="8"/>
      <c r="G7" s="8"/>
      <c r="H7" s="1"/>
      <c r="I7" s="1"/>
      <c r="J7" s="1"/>
      <c r="K7" s="1"/>
      <c r="L7" s="1"/>
      <c r="M7" s="1"/>
      <c r="N7" s="1"/>
    </row>
    <row r="8" spans="1:14" ht="15" customHeight="1">
      <c r="A8" s="11" t="s">
        <v>708</v>
      </c>
      <c r="B8" s="8" t="s">
        <v>709</v>
      </c>
      <c r="C8" s="8"/>
      <c r="D8" s="8"/>
      <c r="E8" s="8"/>
      <c r="F8" s="8"/>
      <c r="G8" s="8"/>
      <c r="H8" s="1"/>
      <c r="I8" s="1"/>
      <c r="J8" s="1"/>
      <c r="K8" s="1"/>
      <c r="L8" s="1"/>
      <c r="M8" s="1"/>
      <c r="N8" s="1"/>
    </row>
    <row r="9" spans="1:14" ht="15" customHeight="1">
      <c r="A9" s="11" t="s">
        <v>710</v>
      </c>
      <c r="B9" s="8" t="s">
        <v>711</v>
      </c>
      <c r="C9" s="8"/>
      <c r="D9" s="8"/>
      <c r="E9" s="8"/>
      <c r="F9" s="8"/>
      <c r="G9" s="8"/>
      <c r="H9" s="1"/>
      <c r="I9" s="1"/>
      <c r="J9" s="1"/>
      <c r="K9" s="1"/>
      <c r="L9" s="1"/>
      <c r="M9" s="1"/>
      <c r="N9" s="1"/>
    </row>
    <row r="10" spans="1:14" ht="15" customHeight="1">
      <c r="A10" s="11" t="s">
        <v>712</v>
      </c>
      <c r="B10" s="8" t="s">
        <v>713</v>
      </c>
      <c r="C10" s="8"/>
      <c r="D10" s="8"/>
      <c r="E10" s="8"/>
      <c r="F10" s="8"/>
      <c r="G10" s="8"/>
      <c r="H10" s="1"/>
      <c r="I10" s="1"/>
      <c r="J10" s="1"/>
      <c r="K10" s="1"/>
      <c r="L10" s="1"/>
      <c r="M10" s="1"/>
      <c r="N10" s="1"/>
    </row>
    <row r="11" spans="1:14" ht="15" customHeight="1">
      <c r="A11" s="11" t="s">
        <v>714</v>
      </c>
      <c r="B11" s="8" t="s">
        <v>715</v>
      </c>
      <c r="C11" s="8"/>
      <c r="D11" s="8"/>
      <c r="E11" s="8"/>
      <c r="F11" s="8"/>
      <c r="G11" s="8"/>
      <c r="H11" s="1"/>
      <c r="I11" s="1"/>
      <c r="J11" s="1"/>
      <c r="K11" s="1"/>
      <c r="L11" s="1"/>
      <c r="M11" s="1"/>
      <c r="N11" s="1"/>
    </row>
    <row r="12" spans="1:14" ht="15" customHeight="1">
      <c r="A12" s="11" t="s">
        <v>716</v>
      </c>
      <c r="B12" s="8" t="s">
        <v>717</v>
      </c>
      <c r="C12" s="8"/>
      <c r="D12" s="8"/>
      <c r="E12" s="8"/>
      <c r="F12" s="8"/>
      <c r="G12" s="8"/>
      <c r="H12" s="1"/>
      <c r="I12" s="1"/>
      <c r="J12" s="1"/>
      <c r="K12" s="1"/>
      <c r="L12" s="1"/>
      <c r="M12" s="1"/>
      <c r="N12" s="1"/>
    </row>
    <row r="13" spans="1:14" ht="15" customHeight="1">
      <c r="A13" s="11" t="s">
        <v>718</v>
      </c>
      <c r="B13" s="8" t="s">
        <v>719</v>
      </c>
      <c r="C13" s="8"/>
      <c r="D13" s="8"/>
      <c r="E13" s="8"/>
      <c r="F13" s="8"/>
      <c r="G13" s="8"/>
      <c r="H13" s="1"/>
      <c r="I13" s="1"/>
      <c r="J13" s="1"/>
      <c r="K13" s="1"/>
      <c r="L13" s="1"/>
      <c r="M13" s="1"/>
      <c r="N13" s="1"/>
    </row>
    <row r="14" spans="1:14" ht="15" customHeight="1">
      <c r="A14" s="11" t="s">
        <v>720</v>
      </c>
      <c r="B14" s="8" t="s">
        <v>721</v>
      </c>
      <c r="C14" s="8"/>
      <c r="D14" s="8"/>
      <c r="E14" s="8"/>
      <c r="F14" s="8"/>
      <c r="G14" s="8"/>
      <c r="H14" s="1"/>
      <c r="I14" s="1"/>
      <c r="J14" s="1"/>
      <c r="K14" s="1"/>
      <c r="L14" s="1"/>
      <c r="M14" s="1"/>
      <c r="N14" s="1"/>
    </row>
    <row r="15" spans="1:14" ht="15" customHeight="1">
      <c r="A15" s="11" t="s">
        <v>722</v>
      </c>
      <c r="B15" s="8" t="s">
        <v>723</v>
      </c>
      <c r="C15" s="8"/>
      <c r="D15" s="8"/>
      <c r="E15" s="8"/>
      <c r="F15" s="8"/>
      <c r="G15" s="8"/>
      <c r="H15" s="1"/>
      <c r="I15" s="1"/>
      <c r="J15" s="1"/>
      <c r="K15" s="1"/>
      <c r="L15" s="1"/>
      <c r="M15" s="1"/>
      <c r="N15" s="1"/>
    </row>
    <row r="16" spans="1:14" ht="15" customHeight="1">
      <c r="A16" s="11" t="s">
        <v>724</v>
      </c>
      <c r="B16" s="8" t="s">
        <v>758</v>
      </c>
      <c r="C16" s="8"/>
      <c r="D16" s="8"/>
      <c r="E16" s="8"/>
      <c r="F16" s="8"/>
      <c r="G16" s="8"/>
      <c r="H16" s="1"/>
      <c r="I16" s="1"/>
      <c r="J16" s="1"/>
      <c r="K16" s="1"/>
      <c r="L16" s="1"/>
      <c r="M16" s="1"/>
      <c r="N16" s="1"/>
    </row>
    <row r="17" spans="1:14" ht="15" customHeight="1">
      <c r="A17" s="11" t="s">
        <v>725</v>
      </c>
      <c r="B17" s="8" t="s">
        <v>726</v>
      </c>
      <c r="C17" s="8"/>
      <c r="D17" s="8"/>
      <c r="E17" s="8"/>
      <c r="F17" s="8"/>
      <c r="G17" s="8"/>
      <c r="H17" s="1"/>
      <c r="I17" s="1"/>
      <c r="J17" s="1"/>
      <c r="K17" s="1"/>
      <c r="L17" s="1"/>
      <c r="M17" s="1"/>
      <c r="N17" s="1"/>
    </row>
    <row r="18" spans="1:14" ht="15" customHeight="1">
      <c r="A18" s="11" t="s">
        <v>727</v>
      </c>
      <c r="B18" s="8" t="s">
        <v>759</v>
      </c>
      <c r="C18" s="8"/>
      <c r="D18" s="8"/>
      <c r="E18" s="8"/>
      <c r="F18" s="8"/>
      <c r="G18" s="8"/>
      <c r="H18" s="1"/>
      <c r="I18" s="1"/>
      <c r="J18" s="1"/>
      <c r="K18" s="1"/>
      <c r="L18" s="1"/>
      <c r="M18" s="1"/>
      <c r="N18" s="1"/>
    </row>
    <row r="19" spans="1:14" ht="15" customHeight="1">
      <c r="A19" s="11"/>
      <c r="B19" s="8"/>
      <c r="C19" s="8"/>
      <c r="D19" s="8"/>
      <c r="E19" s="8"/>
      <c r="F19" s="8"/>
      <c r="G19" s="8"/>
      <c r="H19" s="1"/>
      <c r="I19" s="1"/>
      <c r="J19" s="1"/>
      <c r="K19" s="1"/>
      <c r="L19" s="1"/>
      <c r="M19" s="1"/>
      <c r="N19" s="1"/>
    </row>
    <row r="20" spans="1:14" ht="15" customHeight="1">
      <c r="A20" s="8" t="s">
        <v>728</v>
      </c>
      <c r="B20" s="8" t="s">
        <v>729</v>
      </c>
      <c r="C20" s="8"/>
      <c r="D20" s="8"/>
      <c r="E20" s="8"/>
      <c r="F20" s="8"/>
      <c r="G20" s="8"/>
      <c r="H20" s="1"/>
      <c r="I20" s="1"/>
      <c r="J20" s="1"/>
      <c r="K20" s="1"/>
      <c r="L20" s="1"/>
      <c r="M20" s="1"/>
      <c r="N20" s="1"/>
    </row>
    <row r="21" spans="1:14" ht="15" customHeight="1">
      <c r="A21" s="8"/>
      <c r="B21" s="8"/>
      <c r="C21" s="8"/>
      <c r="D21" s="8"/>
      <c r="E21" s="8"/>
      <c r="F21" s="8"/>
      <c r="G21" s="8"/>
      <c r="H21" s="1"/>
      <c r="I21" s="1"/>
      <c r="J21" s="1"/>
      <c r="K21" s="1"/>
      <c r="L21" s="1"/>
      <c r="M21" s="1"/>
      <c r="N21" s="1"/>
    </row>
    <row r="22" spans="1:14" ht="15" customHeight="1">
      <c r="A22" s="8"/>
      <c r="B22" s="8"/>
      <c r="C22" s="8"/>
      <c r="D22" s="8"/>
      <c r="E22" s="8"/>
      <c r="F22" s="8"/>
      <c r="G22" s="8"/>
      <c r="H22" s="1"/>
      <c r="I22" s="1"/>
      <c r="J22" s="1"/>
      <c r="K22" s="1"/>
      <c r="L22" s="1"/>
      <c r="M22" s="1"/>
      <c r="N22" s="1"/>
    </row>
    <row r="23" spans="1:14" ht="1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</sheetData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20</vt:i4>
      </vt:variant>
    </vt:vector>
  </HeadingPairs>
  <TitlesOfParts>
    <vt:vector size="20" baseType="lpstr">
      <vt:lpstr>Resumo</vt:lpstr>
      <vt:lpstr>Motorista</vt:lpstr>
      <vt:lpstr>Informações Gerais</vt:lpstr>
      <vt:lpstr>Informações Específicas</vt:lpstr>
      <vt:lpstr>CCT</vt:lpstr>
      <vt:lpstr>Pesquisa 764</vt:lpstr>
      <vt:lpstr>BDI</vt:lpstr>
      <vt:lpstr>Uniformes</vt:lpstr>
      <vt:lpstr>Férias 5 anos</vt:lpstr>
      <vt:lpstr>Conta Vinculada</vt:lpstr>
      <vt:lpstr>PIS-Cofins</vt:lpstr>
      <vt:lpstr>Frota</vt:lpstr>
      <vt:lpstr>Combustível</vt:lpstr>
      <vt:lpstr>Pneus</vt:lpstr>
      <vt:lpstr>Manutenção</vt:lpstr>
      <vt:lpstr>Tecnologia</vt:lpstr>
      <vt:lpstr>Higienização</vt:lpstr>
      <vt:lpstr>Composição R_km</vt:lpstr>
      <vt:lpstr>Repactuação-Reajuste</vt:lpstr>
      <vt:lpstr>Instruções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Arklok</dc:creator>
  <cp:lastModifiedBy>eliseu.comprasfernandopolis@gmail.com</cp:lastModifiedBy>
  <dcterms:modified xsi:type="dcterms:W3CDTF">2026-09-04T12:59:34Z</dcterms:modified>
</cp:coreProperties>
</file>