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media/image2.wmf" ContentType="image/x-wmf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-  Joaquim" sheetId="1" state="visible" r:id="rId3"/>
    <sheet name="Cronograma - Joaquim" sheetId="2" state="visible" r:id="rId4"/>
    <sheet name="BDI" sheetId="3" state="visible" r:id="rId5"/>
  </sheets>
  <definedNames>
    <definedName function="false" hidden="false" localSheetId="1" name="_xlnm.Print_Area" vbProcedure="false">'Cronograma - Joaquim'!$A$1:$K$56</definedName>
    <definedName function="false" hidden="false" localSheetId="0" name="_xlnm.Print_Area" vbProcedure="false">'Orçamento-  Joaquim'!$A$1:$K$151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<sst xmlns="http://schemas.openxmlformats.org/spreadsheetml/2006/main" count="657" uniqueCount="445">
  <si>
    <t xml:space="preserve">OBJETO: CONTRATAÇÃO DE EMPRESA ESPECIALIZADA EM MÃO DE OBRA, COM FORNECIMENTO DE MATERIAIS, PARA REFORMA E AMPLIAÇÃO DE PRÉDIOS PÚBLICOS</t>
  </si>
  <si>
    <t xml:space="preserve">CEMEI “Joaquim Pires de Toledo”: Rodovia Alkindar Monteiro Junqueira, Km 32, Bairro dos Pires</t>
  </si>
  <si>
    <t xml:space="preserve">PMSP 07/2026    CDHU boletim 203   SINAPI 08/26</t>
  </si>
  <si>
    <t xml:space="preserve">ITEM</t>
  </si>
  <si>
    <t xml:space="preserve">FONTE</t>
  </si>
  <si>
    <t xml:space="preserve">CÓDIGO</t>
  </si>
  <si>
    <t xml:space="preserve">Serviço</t>
  </si>
  <si>
    <t xml:space="preserve">unid.</t>
  </si>
  <si>
    <t xml:space="preserve">QUANT.</t>
  </si>
  <si>
    <t xml:space="preserve">VALOR</t>
  </si>
  <si>
    <t xml:space="preserve">BDI</t>
  </si>
  <si>
    <t xml:space="preserve">Valores Parciais dos Serviços</t>
  </si>
  <si>
    <t xml:space="preserve">Memoria de Calculo</t>
  </si>
  <si>
    <t xml:space="preserve">1.0</t>
  </si>
  <si>
    <t xml:space="preserve">SERVIÇOS PRELIMINARES</t>
  </si>
  <si>
    <t xml:space="preserve">1.1</t>
  </si>
  <si>
    <t xml:space="preserve">CANTEIRO DE OBRAS</t>
  </si>
  <si>
    <t xml:space="preserve">1.1.1</t>
  </si>
  <si>
    <t xml:space="preserve">PMSP EDIF</t>
  </si>
  <si>
    <t xml:space="preserve">Placa de obra em chapa de aço galvanizado</t>
  </si>
  <si>
    <t xml:space="preserve">m²</t>
  </si>
  <si>
    <t xml:space="preserve">Conforme arte padrão fornecida pela Secretaria de Educação</t>
  </si>
  <si>
    <t xml:space="preserve">1.1.2</t>
  </si>
  <si>
    <t xml:space="preserve">CDHU</t>
  </si>
  <si>
    <t xml:space="preserve">02.02.150</t>
  </si>
  <si>
    <t xml:space="preserve">Locação de container tipo depósito - área mínima de 13,80 m²</t>
  </si>
  <si>
    <t xml:space="preserve">un x mês</t>
  </si>
  <si>
    <t xml:space="preserve">Considerado 1 depósito para o prazo da obra</t>
  </si>
  <si>
    <t xml:space="preserve">1.1.3</t>
  </si>
  <si>
    <t xml:space="preserve">02.02.130</t>
  </si>
  <si>
    <t xml:space="preserve">Locação de container tipo escritório com 1 vaso sanitário, 1 lavatório e 1 ponto para chuveiro - área mínima de 13,80 m²</t>
  </si>
  <si>
    <t xml:space="preserve">Considerado 1 contâiner para o prazo da obra</t>
  </si>
  <si>
    <t xml:space="preserve">1.1.4</t>
  </si>
  <si>
    <t xml:space="preserve">01.21.010</t>
  </si>
  <si>
    <t xml:space="preserve">Taxa de mobilização e desmobilização de equipamentos para execução de sondagem</t>
  </si>
  <si>
    <t xml:space="preserve">tx</t>
  </si>
  <si>
    <t xml:space="preserve">Considerado 1 taxa</t>
  </si>
  <si>
    <t xml:space="preserve">1.1.5</t>
  </si>
  <si>
    <t xml:space="preserve">01.21.110</t>
  </si>
  <si>
    <t xml:space="preserve">Sondagem do terreno à percussão (mínimo de 30 m)</t>
  </si>
  <si>
    <t xml:space="preserve">m</t>
  </si>
  <si>
    <t xml:space="preserve">Considerado uma perfuração</t>
  </si>
  <si>
    <t xml:space="preserve">1.1.6</t>
  </si>
  <si>
    <t xml:space="preserve">02.03.110</t>
  </si>
  <si>
    <t xml:space="preserve">Tapume móvel para fechamento de áreas</t>
  </si>
  <si>
    <t xml:space="preserve">M2</t>
  </si>
  <si>
    <t xml:space="preserve">Destinado ao isolamento da área da obra</t>
  </si>
  <si>
    <t xml:space="preserve">1.2</t>
  </si>
  <si>
    <t xml:space="preserve">PROJETOS</t>
  </si>
  <si>
    <t xml:space="preserve">1.2.1</t>
  </si>
  <si>
    <t xml:space="preserve">01.17.051</t>
  </si>
  <si>
    <t xml:space="preserve">Projeto executivo de estrutura em formato a1</t>
  </si>
  <si>
    <t xml:space="preserve">un</t>
  </si>
  <si>
    <t xml:space="preserve">Considerado 1 para infraestrutura e 1 para superestrutura</t>
  </si>
  <si>
    <t xml:space="preserve">1.2.2</t>
  </si>
  <si>
    <t xml:space="preserve">01.17.031</t>
  </si>
  <si>
    <t xml:space="preserve">Projeto executivo de arquitetura em formato a1</t>
  </si>
  <si>
    <t xml:space="preserve">Considerado 1 para coberturas</t>
  </si>
  <si>
    <t xml:space="preserve">1.2.3</t>
  </si>
  <si>
    <t xml:space="preserve">01.17.071</t>
  </si>
  <si>
    <t xml:space="preserve">Projeto executivo de instalações hidráulicas em formato a1</t>
  </si>
  <si>
    <t xml:space="preserve">Considerado 1 para água fria 1 para esgoto</t>
  </si>
  <si>
    <t xml:space="preserve">1.2.4</t>
  </si>
  <si>
    <t xml:space="preserve">01.17.111</t>
  </si>
  <si>
    <t xml:space="preserve">Projeto executivo de instalações elétricas em formato a1</t>
  </si>
  <si>
    <t xml:space="preserve">Considerado 1 para baixa tensão</t>
  </si>
  <si>
    <t xml:space="preserve">2.0</t>
  </si>
  <si>
    <t xml:space="preserve">DEMOLIÇÕES</t>
  </si>
  <si>
    <t xml:space="preserve">2.1</t>
  </si>
  <si>
    <t xml:space="preserve">ALVENARIA E REVESTIMENTOS</t>
  </si>
  <si>
    <t xml:space="preserve">2.1.1</t>
  </si>
  <si>
    <t xml:space="preserve">04.09.160</t>
  </si>
  <si>
    <t xml:space="preserve">Retirada de entelamento metálico em geral</t>
  </si>
  <si>
    <t xml:space="preserve">Retirada de alambrado existente</t>
  </si>
  <si>
    <t xml:space="preserve">2.1.2</t>
  </si>
  <si>
    <t xml:space="preserve">04.09.140</t>
  </si>
  <si>
    <t xml:space="preserve">Retirada de poste ou sistema de sustentação para alambrado ou fechamento</t>
  </si>
  <si>
    <t xml:space="preserve">2.2</t>
  </si>
  <si>
    <t xml:space="preserve">TRANSPORTE E DESCARTE DE ENTULHO</t>
  </si>
  <si>
    <t xml:space="preserve">2.2.1</t>
  </si>
  <si>
    <t xml:space="preserve">Remoção de entulho com caçamba metálica, inclusive carga manual e descarga em bota-fora</t>
  </si>
  <si>
    <t xml:space="preserve">m³</t>
  </si>
  <si>
    <t xml:space="preserve">Quantidade estimada</t>
  </si>
  <si>
    <t xml:space="preserve">3.0</t>
  </si>
  <si>
    <t xml:space="preserve">ESTRUTURA</t>
  </si>
  <si>
    <t xml:space="preserve">3.1</t>
  </si>
  <si>
    <t xml:space="preserve">INFRAESTRUTURA – RADIER</t>
  </si>
  <si>
    <t xml:space="preserve">3.1.1</t>
  </si>
  <si>
    <t xml:space="preserve">02.10.020</t>
  </si>
  <si>
    <t xml:space="preserve">Locação de obra de edificação</t>
  </si>
  <si>
    <t xml:space="preserve">Área construída ampliada</t>
  </si>
  <si>
    <t xml:space="preserve">3.1.2</t>
  </si>
  <si>
    <t xml:space="preserve">02.09.040</t>
  </si>
  <si>
    <t xml:space="preserve">Limpeza mecanizada do terreno, inclusive troncos até 15 cm de diâmetro, com caminhão à disposição dentro e fora da obra, com transporte no raio de até 1 km</t>
  </si>
  <si>
    <t xml:space="preserve">Área total ampliada</t>
  </si>
  <si>
    <t xml:space="preserve">3.1.3</t>
  </si>
  <si>
    <t xml:space="preserve">06.01.020</t>
  </si>
  <si>
    <t xml:space="preserve">Escavação manual em solo de 1ª e 2ª categoria em campo aberto</t>
  </si>
  <si>
    <t xml:space="preserve">M3</t>
  </si>
  <si>
    <t xml:space="preserve">Escavação para radier: 0,20 x 320,32 = 64,07 m³</t>
  </si>
  <si>
    <t xml:space="preserve">3.1.4</t>
  </si>
  <si>
    <t xml:space="preserve">54.01.010</t>
  </si>
  <si>
    <t xml:space="preserve">Regularização e compactação mecanizada de superfície, sem controle do proctor normal</t>
  </si>
  <si>
    <t xml:space="preserve">Área total ampliada radier</t>
  </si>
  <si>
    <t xml:space="preserve">3.1.5</t>
  </si>
  <si>
    <t xml:space="preserve">11.18.040</t>
  </si>
  <si>
    <t xml:space="preserve">Lastro de pedra britada</t>
  </si>
  <si>
    <t xml:space="preserve">m3</t>
  </si>
  <si>
    <t xml:space="preserve">Área total ampliada: 320,32 m² x 0,08 m = 22,02 m³</t>
  </si>
  <si>
    <t xml:space="preserve">3.1.6</t>
  </si>
  <si>
    <t xml:space="preserve">32.20.066</t>
  </si>
  <si>
    <t xml:space="preserve">Lona plástica em polietileno, 150 micras, para camada separadora de piso/pavimento</t>
  </si>
  <si>
    <t xml:space="preserve">Área total ampliada + calçada externa</t>
  </si>
  <si>
    <t xml:space="preserve">3.1.7</t>
  </si>
  <si>
    <t xml:space="preserve">Forma comum de tábuas de pinus</t>
  </si>
  <si>
    <t xml:space="preserve">m2</t>
  </si>
  <si>
    <t xml:space="preserve">Considerado 94,20 ml x 0,20 m = 18,84 m²</t>
  </si>
  <si>
    <t xml:space="preserve">3.1.8</t>
  </si>
  <si>
    <t xml:space="preserve">10.01.040</t>
  </si>
  <si>
    <t xml:space="preserve">Armadura em barra de aço CA-50 (A ou B) fyk = 500 MPa</t>
  </si>
  <si>
    <t xml:space="preserve">kg</t>
  </si>
  <si>
    <t xml:space="preserve">Quantidade estimada para estrutura complementar, 30% do valor total da armadura</t>
  </si>
  <si>
    <t xml:space="preserve">3.1.9</t>
  </si>
  <si>
    <t xml:space="preserve">10.02.020</t>
  </si>
  <si>
    <t xml:space="preserve">Armadura em tela soldada de aço</t>
  </si>
  <si>
    <t xml:space="preserve">Considera-se 7,20 kg/m², portanto temos 320,32 x 7,20 = 2306,30 Kg</t>
  </si>
  <si>
    <t xml:space="preserve">3.1.10</t>
  </si>
  <si>
    <t xml:space="preserve">11.01.130</t>
  </si>
  <si>
    <t xml:space="preserve">Concreto usinado, fck = 25 MPa</t>
  </si>
  <si>
    <t xml:space="preserve">Concreto radier: 320,32 m² x 0,20 m = 64,07 m³
Calçada: 74,08 x 0,08 = 5,93 m³</t>
  </si>
  <si>
    <t xml:space="preserve">3.1.11</t>
  </si>
  <si>
    <t xml:space="preserve">54.08.001</t>
  </si>
  <si>
    <t xml:space="preserve">Nivelamento e regularização de superfície e desempeno mecânico através de régua vibratória de pavimento em concreto</t>
  </si>
  <si>
    <t xml:space="preserve">3.1.12</t>
  </si>
  <si>
    <t xml:space="preserve">54.08.005</t>
  </si>
  <si>
    <t xml:space="preserve">Agente de cura química, retardador de evaporação, em pavimento de concreto</t>
  </si>
  <si>
    <t xml:space="preserve">3.1.13</t>
  </si>
  <si>
    <t xml:space="preserve">32.08.070</t>
  </si>
  <si>
    <t xml:space="preserve">Junta estrutural com perfil elastomérico para fissuras, painéis e estruturas em geral, movimentação máxima 15 mm</t>
  </si>
  <si>
    <t xml:space="preserve">M</t>
  </si>
  <si>
    <t xml:space="preserve">Considerado malha de 3 x 3 m</t>
  </si>
  <si>
    <t xml:space="preserve">3.2</t>
  </si>
  <si>
    <t xml:space="preserve">SUPERESTRUTURA</t>
  </si>
  <si>
    <t xml:space="preserve">3.2.1</t>
  </si>
  <si>
    <t xml:space="preserve">09.01.030</t>
  </si>
  <si>
    <t xml:space="preserve">Forma em madeira comum para estrutura</t>
  </si>
  <si>
    <t xml:space="preserve">41 pilares de 0,20 x 3,00 x 4 = 98,40 m² + viga sendo 108,60 x 0,30 x 2 + 108,60 x 0,20 = 86,88 m²</t>
  </si>
  <si>
    <t xml:space="preserve">3.2.2</t>
  </si>
  <si>
    <t xml:space="preserve">Volume total pilares 41 x 0,20 x 0,20 x 3,00 = 4,95 m³ + vigas 108,60 x 0,20 x 0,30 = 6,52 m³, portanto 11,47 m³, sendo 100Kg por m³ temos 1.147,00 Kg</t>
  </si>
  <si>
    <t xml:space="preserve">3.2.3</t>
  </si>
  <si>
    <t xml:space="preserve">11.01.160</t>
  </si>
  <si>
    <t xml:space="preserve">Concreto usinado, fck = 30 MPa</t>
  </si>
  <si>
    <t xml:space="preserve">Volume total pilares 41 x 0,20 x 0,20 x 3,00 = 4,95 m³ + vigas 108,60 x 0,20 x 0,30 = 6,52 m³, portanto 11,47 m³</t>
  </si>
  <si>
    <t xml:space="preserve">3.2.5</t>
  </si>
  <si>
    <t xml:space="preserve">13.01.340</t>
  </si>
  <si>
    <t xml:space="preserve">Laje pré-fabricada unidirecional em viga treliçada/lajota em EPS LT 25 (20 + 5), com capa de concreto de 25 MPa</t>
  </si>
  <si>
    <t xml:space="preserve">Área de laje: 196,54 m²</t>
  </si>
  <si>
    <t xml:space="preserve">3.2.6</t>
  </si>
  <si>
    <t xml:space="preserve">Considera-se:
1,48 Kg/m², portanto temos 196,54 m² x 1,48 Kg, logo 290,88 Kg</t>
  </si>
  <si>
    <t xml:space="preserve">3.2.7</t>
  </si>
  <si>
    <t xml:space="preserve">14.20.010</t>
  </si>
  <si>
    <t xml:space="preserve">Vergas, contravergas e pilaretes de concreto armado</t>
  </si>
  <si>
    <t xml:space="preserve">Execução em esquadrias : 109,10 ml x 0,20 x 0,20 = 4,37 m³</t>
  </si>
  <si>
    <t xml:space="preserve">4.0</t>
  </si>
  <si>
    <t xml:space="preserve">ALVENARIA</t>
  </si>
  <si>
    <t xml:space="preserve">4.1</t>
  </si>
  <si>
    <t xml:space="preserve">14.10.111</t>
  </si>
  <si>
    <t xml:space="preserve">Alvenaria de bloco de concreto de vedação de 14 cm - classe C</t>
  </si>
  <si>
    <t xml:space="preserve">Conforme projeto, temos 68,53 ml x 3,00 mh = 205,59 m² + 110,77 (corredor) x 2 = 221,54 m² + 17,19 m² de frontão + 1,90 x 4 x 1,20 = 9,12 m² para o abrigo da caixa d’água, portanto 436,25 m²</t>
  </si>
  <si>
    <t xml:space="preserve">4.2</t>
  </si>
  <si>
    <t xml:space="preserve">Alvenaria de vedação com elemento vazado de concreto - cobogó de 39x39x10 cm</t>
  </si>
  <si>
    <t xml:space="preserve">Considerado 2 x 15,30m de extensão, com faixa de altura estimada em 1,50 m</t>
  </si>
  <si>
    <t xml:space="preserve">4.3</t>
  </si>
  <si>
    <t xml:space="preserve">11.05.040</t>
  </si>
  <si>
    <t xml:space="preserve">Argamassa graute</t>
  </si>
  <si>
    <t xml:space="preserve">Estimado 8,09m³ (coef. 0,025m³/m²)</t>
  </si>
  <si>
    <t xml:space="preserve">5.0</t>
  </si>
  <si>
    <t xml:space="preserve">COBERTURA</t>
  </si>
  <si>
    <t xml:space="preserve">5.1</t>
  </si>
  <si>
    <t xml:space="preserve">15.03.030</t>
  </si>
  <si>
    <t xml:space="preserve">Fornecimento e montagem de estrutura em aço ASTM-A36, sem pintura</t>
  </si>
  <si>
    <t xml:space="preserve">Considera-se 9,68 Kg/m², portanto:
Construção principal: 488, x 9,68 = 4.724,91 Kg, incluso 88 unidades de Chumbador mecânico tipo Parabolt (Cunha) de aço carbono, bitola \(3/8'' \times 4''\). e 22 unidades de Placa de base quadrada em aço ASTM A36, na medida \(200 mmx200mmx 6,35(1/4''), com 4 furos de diâm de 12mm</t>
  </si>
  <si>
    <t xml:space="preserve">5.2</t>
  </si>
  <si>
    <t xml:space="preserve">16.13.130</t>
  </si>
  <si>
    <t xml:space="preserve">Telhamento em chapa de aço pré-pintada, tipo sanduíche, espessura de 0,50mm, com poliestireno expandido</t>
  </si>
  <si>
    <t xml:space="preserve">Construção ampliada: 287,73 + 10% = 316,50 m²</t>
  </si>
  <si>
    <t xml:space="preserve">5.3</t>
  </si>
  <si>
    <t xml:space="preserve">16.33.052</t>
  </si>
  <si>
    <t xml:space="preserve">Calha, rufo, afins em chapa galvanizada nº 24 - corte 0,50 m</t>
  </si>
  <si>
    <t xml:space="preserve">Calha: um segmento de 43,00 m e dois segmentos de 18,60 m de calha.
Um segmento de 6,00m de rufo para ligação entre prédios
Quatro segmentos de rufo ao redor do abrigo da caixa d’água: 7,60 m.
Rufo no prédio existente: 16,90 m.</t>
  </si>
  <si>
    <t xml:space="preserve">5.4</t>
  </si>
  <si>
    <t xml:space="preserve">16.12.200</t>
  </si>
  <si>
    <t xml:space="preserve">Cumeeira em chapa de aço pré-pintada, perfil trapezoidal, com espessura de 0,50mm</t>
  </si>
  <si>
    <t xml:space="preserve">Construção ampliada: 32,30 m</t>
  </si>
  <si>
    <t xml:space="preserve">6.0</t>
  </si>
  <si>
    <t xml:space="preserve">REVESTIMENTOS</t>
  </si>
  <si>
    <t xml:space="preserve">6.1</t>
  </si>
  <si>
    <t xml:space="preserve">REVESTIMENTO DE TETO</t>
  </si>
  <si>
    <t xml:space="preserve">6.1.1</t>
  </si>
  <si>
    <t xml:space="preserve">17.02.020</t>
  </si>
  <si>
    <t xml:space="preserve">Chapisco</t>
  </si>
  <si>
    <t xml:space="preserve">Conforme projeto, área da laje: 100,52 m²</t>
  </si>
  <si>
    <t xml:space="preserve">6.1.2</t>
  </si>
  <si>
    <t xml:space="preserve">17.02.140</t>
  </si>
  <si>
    <t xml:space="preserve">Emboço desempenado com espuma de poliéster</t>
  </si>
  <si>
    <t xml:space="preserve">6.1.3</t>
  </si>
  <si>
    <t xml:space="preserve">17.02.220</t>
  </si>
  <si>
    <t xml:space="preserve">Reboco</t>
  </si>
  <si>
    <t xml:space="preserve">6.2</t>
  </si>
  <si>
    <t xml:space="preserve">REVESTIMENTO DE PAREDES </t>
  </si>
  <si>
    <t xml:space="preserve">6.2.1</t>
  </si>
  <si>
    <t xml:space="preserve">Conforme área de alvenaria externa indicada no projeto: 439,02 m²</t>
  </si>
  <si>
    <t xml:space="preserve">6.2.2</t>
  </si>
  <si>
    <t xml:space="preserve">17.02.120</t>
  </si>
  <si>
    <t xml:space="preserve">Emboço comum</t>
  </si>
  <si>
    <t xml:space="preserve">6.2.3</t>
  </si>
  <si>
    <t xml:space="preserve">Conforme área de alvenaria externa indicada no projeto: 391,02 m²</t>
  </si>
  <si>
    <t xml:space="preserve">6.2.4</t>
  </si>
  <si>
    <t xml:space="preserve">17.04.040</t>
  </si>
  <si>
    <t xml:space="preserve">Revestimento em gesso liso desempenado sobre bloco</t>
  </si>
  <si>
    <t xml:space="preserve">Conforme área de alvenaria interna indicada no projeto: 373,70 m²</t>
  </si>
  <si>
    <t xml:space="preserve">6.2.5</t>
  </si>
  <si>
    <t xml:space="preserve">18.06.102</t>
  </si>
  <si>
    <t xml:space="preserve">Placa cerâmica esmaltada PEI-5 para área interna, grupo de absorção BIIb, resistência química B, assentado com argamassa colante industrializada</t>
  </si>
  <si>
    <t xml:space="preserve">Conforme projeto:
(5,40 + 10,40 + 5,00 + 5,00 + 5,60 + 5,60) x 3,00 + (24 x 1,00 x 4) = 207,00 m²</t>
  </si>
  <si>
    <t xml:space="preserve">6.3</t>
  </si>
  <si>
    <t xml:space="preserve">REVESTIMENTO DE PISOS</t>
  </si>
  <si>
    <t xml:space="preserve">6.3.1</t>
  </si>
  <si>
    <t xml:space="preserve">Salas de aula, sanitários e sala dos professores: 178,22 m²</t>
  </si>
  <si>
    <t xml:space="preserve">6.3.2</t>
  </si>
  <si>
    <t xml:space="preserve">18.06.103</t>
  </si>
  <si>
    <t xml:space="preserve">Rodapé em placa cerâmica esmaltada PEI-5 para área interna, grupo de absorção BIIb, resistência química B, assentado com argamassa colante industrializada</t>
  </si>
  <si>
    <t xml:space="preserve">Conforme projeto: 150,10 m</t>
  </si>
  <si>
    <t xml:space="preserve">6.3.3</t>
  </si>
  <si>
    <t xml:space="preserve">SINAPI</t>
  </si>
  <si>
    <t xml:space="preserve">104162</t>
  </si>
  <si>
    <t xml:space="preserve">Piso em granilite, marmorite ou granitina em ambientes internos, com espessura de 8 mm, incluso mistura em betoneira, colocação das juntas, aplicação do piso, 4 polimentos com politriz, estucamento, selador e cera. af_06/2022</t>
  </si>
  <si>
    <t xml:space="preserve">Conforme projeto: 104,04 m²</t>
  </si>
  <si>
    <t xml:space="preserve">7.0</t>
  </si>
  <si>
    <t xml:space="preserve">MARCENARIA</t>
  </si>
  <si>
    <t xml:space="preserve">7.1</t>
  </si>
  <si>
    <t xml:space="preserve">23.02.040</t>
  </si>
  <si>
    <t xml:space="preserve">Porta macho e fêmea com batente de madeira - 80 x 210 cm</t>
  </si>
  <si>
    <t xml:space="preserve">Conforme projeto</t>
  </si>
  <si>
    <t xml:space="preserve">8.0</t>
  </si>
  <si>
    <t xml:space="preserve">SERRALHERIA</t>
  </si>
  <si>
    <t xml:space="preserve">8.1</t>
  </si>
  <si>
    <t xml:space="preserve">25.01.030</t>
  </si>
  <si>
    <t xml:space="preserve">Caixilho basculante em aluminio anodizado com vidro - linha comercial</t>
  </si>
  <si>
    <t xml:space="preserve">Conforme projeto, temos:
0,80 x 1,00 x 3 = 2,40 m²</t>
  </si>
  <si>
    <t xml:space="preserve">8.2</t>
  </si>
  <si>
    <t xml:space="preserve">25.01.070</t>
  </si>
  <si>
    <t xml:space="preserve">Caixilho de correr em alumínio anodizado, sob medida</t>
  </si>
  <si>
    <t xml:space="preserve">Conforme projeto, temos:
2,50 x 1,50 x 8 = 30,00 m²
2,50 x 1,00 = 2,50 m²</t>
  </si>
  <si>
    <t xml:space="preserve">8.3</t>
  </si>
  <si>
    <t xml:space="preserve">25.02.050</t>
  </si>
  <si>
    <t xml:space="preserve">Porta veneziana de abrir em alumínio - cor branca</t>
  </si>
  <si>
    <t xml:space="preserve">Conforme projeto, temos:
Duas portas nos sanitários, sendo 0,70 x 2,10 x 2 = 2,94 m²
Uma porta para o depósito, sendo 0,80 x 2,10 = 1,68 m²
Duas portas de abrir para os parques e uma para o corredor, sendo 2,00 x 2,10 x 3 = 12,60 m²</t>
  </si>
  <si>
    <t xml:space="preserve">8.4</t>
  </si>
  <si>
    <t xml:space="preserve">Gradil de ferro galvanizado eletrofundido - barra 25x2mm - malha 65x132mm - montante com distância de 1650mm - com pintura</t>
  </si>
  <si>
    <t xml:space="preserve">Conforme projeto, temos:
5,50 x 1,70 x 4 = 37,40 m²
2,70 x 1,20 = 3,24 m²</t>
  </si>
  <si>
    <t xml:space="preserve">9.0</t>
  </si>
  <si>
    <t xml:space="preserve">COMPONENTES</t>
  </si>
  <si>
    <t xml:space="preserve">9.1</t>
  </si>
  <si>
    <t xml:space="preserve">44.02.062</t>
  </si>
  <si>
    <t xml:space="preserve">Tampo/bancada em granito, com frontão, espessura de 2 cm, acabamento polido</t>
  </si>
  <si>
    <t xml:space="preserve">Tampo para a pia da sala dos professores: 1,40 x 0,50 = 0,70 m²
Tampo para os sanitários dos alunos: 1,50 x 0,50 = 0,75 m²</t>
  </si>
  <si>
    <t xml:space="preserve">9.2</t>
  </si>
  <si>
    <t xml:space="preserve">44.04.030</t>
  </si>
  <si>
    <t xml:space="preserve">Prateleira em granito com espessura de 2 cm</t>
  </si>
  <si>
    <t xml:space="preserve">Considerado:
Duas prateleiras por sala, no total 8 prateleiras, com dimensões de 4,50 x 0,30
Duas prateleiras no depósito, com dimensões de 2,20 x 0,45</t>
  </si>
  <si>
    <t xml:space="preserve">9.3</t>
  </si>
  <si>
    <t xml:space="preserve">44.06.310</t>
  </si>
  <si>
    <t xml:space="preserve">Cuba em aço inoxidável simples de 465x300x140mm</t>
  </si>
  <si>
    <t xml:space="preserve">Para instalação na sala dos professores</t>
  </si>
  <si>
    <t xml:space="preserve">9.4</t>
  </si>
  <si>
    <t xml:space="preserve">23.08.170</t>
  </si>
  <si>
    <t xml:space="preserve">Lousa em laminado melamínico, branco - linha comercial</t>
  </si>
  <si>
    <t xml:space="preserve">Considerado quatro lousas nas medidas 1,00 x 5,00</t>
  </si>
  <si>
    <t xml:space="preserve">9.5</t>
  </si>
  <si>
    <t xml:space="preserve">Bebedouro elétrico com sistema de refrigeração e duas saídas - 80l</t>
  </si>
  <si>
    <t xml:space="preserve">UN</t>
  </si>
  <si>
    <t xml:space="preserve">Considerado uma unidade</t>
  </si>
  <si>
    <t xml:space="preserve">10.</t>
  </si>
  <si>
    <t xml:space="preserve">HIDRÁULICA</t>
  </si>
  <si>
    <t xml:space="preserve">10.1</t>
  </si>
  <si>
    <t xml:space="preserve">REDE DE AGUA FRIA</t>
  </si>
  <si>
    <t xml:space="preserve">10.1.1</t>
  </si>
  <si>
    <t xml:space="preserve">46.01.020</t>
  </si>
  <si>
    <t xml:space="preserve">Tubo de PVC rígido soldável marrom, DN= 25 mm, (3/4´), inclusive conexões</t>
  </si>
  <si>
    <t xml:space="preserve">10.1.2</t>
  </si>
  <si>
    <t xml:space="preserve">48.02.400</t>
  </si>
  <si>
    <t xml:space="preserve">Reservatório em polietileno com tampa de rosca - capacidade de 1.000 litros</t>
  </si>
  <si>
    <t xml:space="preserve">10.2</t>
  </si>
  <si>
    <t xml:space="preserve">REDE DE ESGOTO</t>
  </si>
  <si>
    <t xml:space="preserve">10.2.1</t>
  </si>
  <si>
    <t xml:space="preserve">46.02.070</t>
  </si>
  <si>
    <t xml:space="preserve">Tubo de pvc rígido branco pxb com virola e anel de borracha, linha esgoto série normal, dn= 100 mm, inclusive conexões</t>
  </si>
  <si>
    <t xml:space="preserve">10.2.2</t>
  </si>
  <si>
    <t xml:space="preserve">Ralo seco de pvc rígido, com saída soldada de 40mm - diâmetro 100mm</t>
  </si>
  <si>
    <t xml:space="preserve">10.3</t>
  </si>
  <si>
    <t xml:space="preserve">LOUÇAS SANITÁRIAS E PEÇAS METÁLICAS</t>
  </si>
  <si>
    <t xml:space="preserve">10.3.1</t>
  </si>
  <si>
    <t xml:space="preserve">Bacia sanitária infantil sifonada, de louça branca</t>
  </si>
  <si>
    <t xml:space="preserve">10.3.2</t>
  </si>
  <si>
    <t xml:space="preserve">44.01.100</t>
  </si>
  <si>
    <t xml:space="preserve">Lavatório de louça sem coluna</t>
  </si>
  <si>
    <t xml:space="preserve">10.3.3</t>
  </si>
  <si>
    <t xml:space="preserve">44.01.850</t>
  </si>
  <si>
    <t xml:space="preserve">Cuba de louça de embutir redonda</t>
  </si>
  <si>
    <t xml:space="preserve">10.3.4</t>
  </si>
  <si>
    <t xml:space="preserve">44.03.590</t>
  </si>
  <si>
    <t xml:space="preserve">Torneira de mesa para pia com bica móvel e arejador em latão fundido cromado</t>
  </si>
  <si>
    <t xml:space="preserve">10.4</t>
  </si>
  <si>
    <t xml:space="preserve">REDE DE ÁGUA PLUVIAL</t>
  </si>
  <si>
    <t xml:space="preserve">10.4.3</t>
  </si>
  <si>
    <t xml:space="preserve">Condutor em tubo de pvc rígido, ponta e bolsa - 150mm (6")</t>
  </si>
  <si>
    <t xml:space="preserve">11.0</t>
  </si>
  <si>
    <t xml:space="preserve">ELÉTRICA</t>
  </si>
  <si>
    <t xml:space="preserve">11.2</t>
  </si>
  <si>
    <t xml:space="preserve">REDE DE BAIXA TENSÃO</t>
  </si>
  <si>
    <t xml:space="preserve">11.2.1</t>
  </si>
  <si>
    <t xml:space="preserve">38.19.040</t>
  </si>
  <si>
    <t xml:space="preserve">Eletroduto de PVC corrugado flexível leve, diâmetro externo de 32 mm</t>
  </si>
  <si>
    <t xml:space="preserve">11.2.2</t>
  </si>
  <si>
    <t xml:space="preserve">37.13.630</t>
  </si>
  <si>
    <t xml:space="preserve">Disjuntor termomagnético, bipolar 220/380 V, corrente de 10 A até 50 A</t>
  </si>
  <si>
    <t xml:space="preserve">11.2.3</t>
  </si>
  <si>
    <t xml:space="preserve">37.13.640</t>
  </si>
  <si>
    <t xml:space="preserve">Disjuntor termomagnético, bipolar 220/380 V, corrente de 60 A até 100 A</t>
  </si>
  <si>
    <t xml:space="preserve">11.2.4</t>
  </si>
  <si>
    <t xml:space="preserve">40.07.010</t>
  </si>
  <si>
    <t xml:space="preserve">Caixa em PVC de 4´ x 2´</t>
  </si>
  <si>
    <t xml:space="preserve">11.2.5</t>
  </si>
  <si>
    <t xml:space="preserve">91940</t>
  </si>
  <si>
    <t xml:space="preserve">Caixa retangular 4” x 2” média (1,30 m do piso), pvc, instalada em parede – fornecimento e instalação. af_12/2015</t>
  </si>
  <si>
    <t xml:space="preserve">unid</t>
  </si>
  <si>
    <t xml:space="preserve">11.2.6</t>
  </si>
  <si>
    <t xml:space="preserve">91941</t>
  </si>
  <si>
    <t xml:space="preserve">Caixa retangular 4” x 2” baixa (0,30 m do piso), pvc, instalada em parede – fornecimento e instalação. af_12/2015</t>
  </si>
  <si>
    <t xml:space="preserve">11.2.7</t>
  </si>
  <si>
    <t xml:space="preserve">Caixa retangular 4" x 4" alta (2,00 m do piso), pvc, instalada em parede - fornecimento e instalação. Af_03/2023</t>
  </si>
  <si>
    <t xml:space="preserve">11.2.8</t>
  </si>
  <si>
    <t xml:space="preserve">39.02.016</t>
  </si>
  <si>
    <t xml:space="preserve">Cabo de cobre de 2,5 mm², isolamento 750 V - isolação em PVC 70°C</t>
  </si>
  <si>
    <t xml:space="preserve">11.2.9</t>
  </si>
  <si>
    <t xml:space="preserve">40.05.020</t>
  </si>
  <si>
    <t xml:space="preserve">Interruptor com 1 tecla simples e placa</t>
  </si>
  <si>
    <t xml:space="preserve">CJ</t>
  </si>
  <si>
    <t xml:space="preserve">11.2.10</t>
  </si>
  <si>
    <t xml:space="preserve">40.04.450</t>
  </si>
  <si>
    <t xml:space="preserve">Tomada 2P+T de 10 A - 250 V, completa</t>
  </si>
  <si>
    <t xml:space="preserve">11.2.11</t>
  </si>
  <si>
    <t xml:space="preserve">Ventilador de parede, diâm. mín.=65cm</t>
  </si>
  <si>
    <t xml:space="preserve">11.3</t>
  </si>
  <si>
    <t xml:space="preserve">ILUMINAÇÃO </t>
  </si>
  <si>
    <t xml:space="preserve">11.3.1</t>
  </si>
  <si>
    <t xml:space="preserve">Luminária de sobrepor com aletas com 2 lâmpadas de led t8 de 1,2m - 20w</t>
  </si>
  <si>
    <t xml:space="preserve">11.3.2</t>
  </si>
  <si>
    <t xml:space="preserve">40.01.040</t>
  </si>
  <si>
    <t xml:space="preserve">Caixa de ferro estampada 4´ x 4´</t>
  </si>
  <si>
    <t xml:space="preserve">12.0</t>
  </si>
  <si>
    <t xml:space="preserve">ACABAMENTO E PINTURA</t>
  </si>
  <si>
    <t xml:space="preserve">12.1</t>
  </si>
  <si>
    <t xml:space="preserve">33.10.050</t>
  </si>
  <si>
    <t xml:space="preserve">Tinta acrílica em massa, inclusive preparo</t>
  </si>
  <si>
    <t xml:space="preserve">Pintura interna, acima de 1,00 m (barrado); e da laje + 10%</t>
  </si>
  <si>
    <t xml:space="preserve">12.3</t>
  </si>
  <si>
    <t xml:space="preserve">33.10.041</t>
  </si>
  <si>
    <t xml:space="preserve">Esmalte à base de água em massa, inclusive preparo</t>
  </si>
  <si>
    <t xml:space="preserve">Pintura interna do barrado, com 1,00 m de altura</t>
  </si>
  <si>
    <t xml:space="preserve">12.4</t>
  </si>
  <si>
    <t xml:space="preserve">33.12.011</t>
  </si>
  <si>
    <t xml:space="preserve">Esmalte à base de água em madeira, inclusive preparo</t>
  </si>
  <si>
    <t xml:space="preserve">Pintura de 06 portas e batentes</t>
  </si>
  <si>
    <t xml:space="preserve">13.0</t>
  </si>
  <si>
    <t xml:space="preserve">SERVIÇOS COMPLEMENTARES</t>
  </si>
  <si>
    <t xml:space="preserve">13.1</t>
  </si>
  <si>
    <t xml:space="preserve">Limpeza geral da obra</t>
  </si>
  <si>
    <t xml:space="preserve">Considerado a área ampliada</t>
  </si>
  <si>
    <t xml:space="preserve">13.2</t>
  </si>
  <si>
    <t xml:space="preserve">34.05.360</t>
  </si>
  <si>
    <t xml:space="preserve">Gradil tela eletrosoldado, malha de 5 x 15cm, galvanizado</t>
  </si>
  <si>
    <t xml:space="preserve">Instalação ao lado do parque de areia</t>
  </si>
  <si>
    <t xml:space="preserve">13.3</t>
  </si>
  <si>
    <t xml:space="preserve">97.02.036</t>
  </si>
  <si>
    <t xml:space="preserve">Placa de identificação em PVC com texto em vinil</t>
  </si>
  <si>
    <t xml:space="preserve">Instalação nas salas de aula e na sala dos professores</t>
  </si>
  <si>
    <t xml:space="preserve">VALOR GLOBAL DOS SERVIÇOS</t>
  </si>
  <si>
    <t xml:space="preserve">Itatiba, 05 de Outubro de 2026</t>
  </si>
  <si>
    <t xml:space="preserve">Departamento de Obras Escolares</t>
  </si>
  <si>
    <t xml:space="preserve">Secretaria de Educação</t>
  </si>
  <si>
    <t xml:space="preserve">CRONOGRAMA FÍSICO / FINANCEIRO</t>
  </si>
  <si>
    <t xml:space="preserve">CEMEI “JOAQUIM PIRES DE TOLEDO”</t>
  </si>
  <si>
    <t xml:space="preserve">DISCRIMINAÇÃO</t>
  </si>
  <si>
    <t xml:space="preserve">TOTAL DO ITEM</t>
  </si>
  <si>
    <t xml:space="preserve">Primeiro</t>
  </si>
  <si>
    <t xml:space="preserve">Segundo</t>
  </si>
  <si>
    <t xml:space="preserve">Terceiro</t>
  </si>
  <si>
    <t xml:space="preserve">Quarto</t>
  </si>
  <si>
    <t xml:space="preserve">Quinto</t>
  </si>
  <si>
    <t xml:space="preserve">Sexto</t>
  </si>
  <si>
    <t xml:space="preserve">Sétimo</t>
  </si>
  <si>
    <t xml:space="preserve">Oitavo</t>
  </si>
  <si>
    <t xml:space="preserve">( % / R$ )</t>
  </si>
  <si>
    <t xml:space="preserve">Mês</t>
  </si>
  <si>
    <t xml:space="preserve">TOTAL GERAL:</t>
  </si>
  <si>
    <t xml:space="preserve">DESEMBOLSO TOTAL DO MÊS (R$):</t>
  </si>
  <si>
    <t xml:space="preserve">MENSAL</t>
  </si>
  <si>
    <t xml:space="preserve">ACUM.</t>
  </si>
  <si>
    <t xml:space="preserve">PERCENTUAL:</t>
  </si>
  <si>
    <t xml:space="preserve">DECOMPOSIÇÃO DE BDI</t>
  </si>
  <si>
    <t xml:space="preserve">Conforme legislação tributária municipal, definir estimativa de percentual da base de cálculo para o ISS:</t>
  </si>
  <si>
    <t xml:space="preserve">Sobre a base de cálculo, definir a respectiva alíquota do ISS (entre 2% e 5%):</t>
  </si>
  <si>
    <t xml:space="preserve">DETALHAMENTO DO BDI</t>
  </si>
  <si>
    <t xml:space="preserve">Item</t>
  </si>
  <si>
    <t xml:space="preserve">Descrição dos Serviços</t>
  </si>
  <si>
    <t xml:space="preserve">Siglas</t>
  </si>
  <si>
    <t xml:space="preserve">%</t>
  </si>
  <si>
    <t xml:space="preserve">SEM DESONERAÇÃO</t>
  </si>
  <si>
    <t xml:space="preserve">Administração Central</t>
  </si>
  <si>
    <t xml:space="preserve">AC</t>
  </si>
  <si>
    <t xml:space="preserve">Seguro e Garantias</t>
  </si>
  <si>
    <t xml:space="preserve">SG</t>
  </si>
  <si>
    <t xml:space="preserve">1.3</t>
  </si>
  <si>
    <t xml:space="preserve">Risco</t>
  </si>
  <si>
    <t xml:space="preserve">R</t>
  </si>
  <si>
    <t xml:space="preserve">1.4</t>
  </si>
  <si>
    <t xml:space="preserve">Despesas Financeiras</t>
  </si>
  <si>
    <t xml:space="preserve">DF</t>
  </si>
  <si>
    <t xml:space="preserve">1.5</t>
  </si>
  <si>
    <t xml:space="preserve">Lucro</t>
  </si>
  <si>
    <t xml:space="preserve">L</t>
  </si>
  <si>
    <t xml:space="preserve">1.6</t>
  </si>
  <si>
    <t xml:space="preserve">Tributos (Impostos COFINS 3% e PIS 0,65%)</t>
  </si>
  <si>
    <t xml:space="preserve">CP</t>
  </si>
  <si>
    <t xml:space="preserve">1.7</t>
  </si>
  <si>
    <t xml:space="preserve">Tributos (ISS)</t>
  </si>
  <si>
    <t xml:space="preserve">ISS</t>
  </si>
  <si>
    <t xml:space="preserve">1.8</t>
  </si>
  <si>
    <t xml:space="preserve">Tributos (Contribuição Previdenciária de Receita Bruta)</t>
  </si>
  <si>
    <t xml:space="preserve">CPRB</t>
  </si>
  <si>
    <t xml:space="preserve">1.9</t>
  </si>
  <si>
    <t xml:space="preserve">BDI CALCULADO</t>
  </si>
  <si>
    <t xml:space="preserve">BDI CALCULADO CONFORME ACÓRDÃO Nº 2369/2011 – TCU</t>
  </si>
</sst>
</file>

<file path=xl/styles.xml><?xml version="1.0" encoding="utf-8"?>
<styleSheet xmlns="http://schemas.openxmlformats.org/spreadsheetml/2006/main">
  <numFmts count="13">
    <numFmt numFmtId="164" formatCode="General"/>
    <numFmt numFmtId="165" formatCode="#,##0.00"/>
    <numFmt numFmtId="166" formatCode="[$R$-416]\ #,##0.00;[RED]\-[$R$-416]\ #,##0.00"/>
    <numFmt numFmtId="167" formatCode="#,##0.00;\-#,##0.00"/>
    <numFmt numFmtId="168" formatCode="\ * #,##0.00\ ;\-* #,##0.00\ ;\ * \-#\ ;\ @\ "/>
    <numFmt numFmtId="169" formatCode="0.00%"/>
    <numFmt numFmtId="170" formatCode="00\-000\-000"/>
    <numFmt numFmtId="171" formatCode="0.00"/>
    <numFmt numFmtId="172" formatCode="dd/mm/yy"/>
    <numFmt numFmtId="173" formatCode="@"/>
    <numFmt numFmtId="174" formatCode="#,##0.00;[RED]#,##0.00"/>
    <numFmt numFmtId="175" formatCode="00"/>
    <numFmt numFmtId="176" formatCode="0%"/>
  </numFmts>
  <fonts count="3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</font>
    <font>
      <b val="true"/>
      <sz val="10"/>
      <name val="Arial"/>
      <family val="2"/>
    </font>
    <font>
      <b val="true"/>
      <sz val="12"/>
      <name val="Arial"/>
      <family val="2"/>
    </font>
    <font>
      <b val="true"/>
      <sz val="9"/>
      <color rgb="FF000000"/>
      <name val="Arial"/>
      <family val="2"/>
    </font>
    <font>
      <sz val="11"/>
      <color rgb="FF000000"/>
      <name val="Calibri"/>
      <family val="2"/>
    </font>
    <font>
      <b val="true"/>
      <sz val="10"/>
      <color rgb="FF000000"/>
      <name val="Arial"/>
      <family val="2"/>
    </font>
    <font>
      <sz val="10"/>
      <color rgb="FF0000FF"/>
      <name val="Arial"/>
      <family val="2"/>
    </font>
    <font>
      <sz val="10"/>
      <color rgb="FF000000"/>
      <name val="Arial"/>
      <family val="0"/>
    </font>
    <font>
      <sz val="11"/>
      <name val="Arial"/>
      <family val="2"/>
    </font>
    <font>
      <b val="true"/>
      <sz val="11"/>
      <name val="Arial"/>
      <family val="2"/>
    </font>
    <font>
      <sz val="8"/>
      <name val="Arial"/>
      <family val="2"/>
    </font>
    <font>
      <b val="true"/>
      <sz val="13"/>
      <color rgb="FF000000"/>
      <name val="Arial1"/>
      <family val="0"/>
    </font>
    <font>
      <b val="true"/>
      <sz val="12"/>
      <color rgb="FF000000"/>
      <name val="Arial"/>
      <family val="2"/>
    </font>
    <font>
      <b val="true"/>
      <sz val="12"/>
      <color rgb="FF000000"/>
      <name val="Times New Roman"/>
      <family val="1"/>
    </font>
    <font>
      <b val="true"/>
      <sz val="8"/>
      <color rgb="FF000000"/>
      <name val="Times New Roman"/>
      <family val="1"/>
    </font>
    <font>
      <b val="true"/>
      <sz val="10"/>
      <color rgb="FF000000"/>
      <name val="Arial1"/>
      <family val="0"/>
    </font>
    <font>
      <b val="true"/>
      <sz val="12"/>
      <color rgb="FF000000"/>
      <name val="Arial1"/>
      <family val="0"/>
    </font>
    <font>
      <b val="true"/>
      <sz val="8"/>
      <color rgb="FF000000"/>
      <name val="Arial1"/>
      <family val="0"/>
    </font>
    <font>
      <i val="true"/>
      <sz val="11"/>
      <color rgb="FF7F7F7F"/>
      <name val="Calibri"/>
      <family val="2"/>
    </font>
    <font>
      <b val="true"/>
      <sz val="10"/>
      <color rgb="FF000000"/>
      <name val="Arial"/>
      <family val="0"/>
    </font>
    <font>
      <sz val="10"/>
      <color rgb="FF7F7F7F"/>
      <name val="Arial"/>
      <family val="0"/>
    </font>
    <font>
      <b val="true"/>
      <sz val="11"/>
      <color rgb="FFFFFFFF"/>
      <name val="Calibri2"/>
      <family val="0"/>
    </font>
    <font>
      <sz val="11"/>
      <color rgb="FFFFFFFF"/>
      <name val="Calibri2"/>
      <family val="0"/>
    </font>
    <font>
      <sz val="11"/>
      <color rgb="FF000000"/>
      <name val="Calibri2"/>
      <family val="0"/>
    </font>
    <font>
      <b val="true"/>
      <sz val="10"/>
      <color rgb="FF000000"/>
      <name val="Arial21"/>
      <family val="0"/>
    </font>
    <font>
      <b val="true"/>
      <sz val="11"/>
      <color rgb="FF000000"/>
      <name val="Calibri2"/>
      <family val="0"/>
    </font>
    <font>
      <sz val="10"/>
      <color rgb="FF000000"/>
      <name val="Arial21"/>
      <family val="0"/>
    </font>
    <font>
      <b val="true"/>
      <sz val="11"/>
      <color rgb="FF000000"/>
      <name val="Calibri"/>
      <family val="2"/>
    </font>
    <font>
      <sz val="11"/>
      <color rgb="FF000000"/>
      <name val="Arial"/>
      <family val="2"/>
    </font>
    <font>
      <sz val="10"/>
      <color rgb="FF33333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77BC65"/>
        <bgColor rgb="FFAFD095"/>
      </patternFill>
    </fill>
    <fill>
      <patternFill patternType="solid">
        <fgColor rgb="FFAFD095"/>
        <bgColor rgb="FFD9D9D9"/>
      </patternFill>
    </fill>
    <fill>
      <patternFill patternType="solid">
        <fgColor rgb="FFDDE8CB"/>
        <bgColor rgb="FFD9D9D9"/>
      </patternFill>
    </fill>
    <fill>
      <patternFill patternType="solid">
        <fgColor rgb="FFFFFFFF"/>
        <bgColor rgb="FFF2F2F2"/>
      </patternFill>
    </fill>
    <fill>
      <patternFill patternType="solid">
        <fgColor rgb="FFF2F2F2"/>
        <bgColor rgb="FFF6F9D4"/>
      </patternFill>
    </fill>
    <fill>
      <patternFill patternType="solid">
        <fgColor rgb="FFD9D9D9"/>
        <bgColor rgb="FFDDE8CB"/>
      </patternFill>
    </fill>
    <fill>
      <patternFill patternType="solid">
        <fgColor rgb="FF461EF2"/>
        <bgColor rgb="FF0033CC"/>
      </patternFill>
    </fill>
    <fill>
      <patternFill patternType="solid">
        <fgColor rgb="FF000000"/>
        <bgColor rgb="FF003300"/>
      </patternFill>
    </fill>
    <fill>
      <patternFill patternType="solid">
        <fgColor rgb="FFF6F9D4"/>
        <bgColor rgb="FFF2F2F2"/>
      </patternFill>
    </fill>
  </fills>
  <borders count="2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>
        <color rgb="FF0000FF"/>
      </left>
      <right style="thin">
        <color rgb="FF0000FF"/>
      </right>
      <top style="hair">
        <color rgb="FF0000FF"/>
      </top>
      <bottom style="hair">
        <color rgb="FF0000FF"/>
      </bottom>
      <diagonal/>
    </border>
    <border diagonalUp="false" diagonalDown="false">
      <left style="hair">
        <color rgb="FF0000FF"/>
      </left>
      <right style="hair">
        <color rgb="FF0000FF"/>
      </right>
      <top style="hair">
        <color rgb="FF0000FF"/>
      </top>
      <bottom style="hair">
        <color rgb="FF0000FF"/>
      </bottom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 diagonalUp="false" diagonalDown="false">
      <left style="thin">
        <color rgb="FF0000FF"/>
      </left>
      <right style="hair">
        <color rgb="FF0000FF"/>
      </right>
      <top style="thin">
        <color rgb="FF0000FF"/>
      </top>
      <bottom style="hair">
        <color rgb="FF0000FF"/>
      </bottom>
      <diagonal/>
    </border>
    <border diagonalUp="false" diagonalDown="false">
      <left style="thin">
        <color rgb="FF0000FF"/>
      </left>
      <right/>
      <top style="hair">
        <color rgb="FF0000FF"/>
      </top>
      <bottom style="hair">
        <color rgb="FF0000FF"/>
      </bottom>
      <diagonal/>
    </border>
    <border diagonalUp="false" diagonalDown="false">
      <left/>
      <right/>
      <top style="hair">
        <color rgb="FF0000FF"/>
      </top>
      <bottom style="hair">
        <color rgb="FF0000FF"/>
      </bottom>
      <diagonal/>
    </border>
    <border diagonalUp="false" diagonalDown="false">
      <left style="thin">
        <color rgb="FF0000FF"/>
      </left>
      <right style="thin">
        <color rgb="FF0033CC"/>
      </right>
      <top style="thin">
        <color rgb="FF0033CC"/>
      </top>
      <bottom style="thin">
        <color rgb="FF0000FF"/>
      </bottom>
      <diagonal/>
    </border>
    <border diagonalUp="false" diagonalDown="false">
      <left style="thin">
        <color rgb="FF0033CC"/>
      </left>
      <right style="thin">
        <color rgb="FF0033CC"/>
      </right>
      <top style="thin">
        <color rgb="FF0033CC"/>
      </top>
      <bottom style="thin">
        <color rgb="FF0000FF"/>
      </bottom>
      <diagonal/>
    </border>
    <border diagonalUp="false" diagonalDown="false">
      <left style="thin">
        <color rgb="FF0033CC"/>
      </left>
      <right style="thin">
        <color rgb="FF0033CC"/>
      </right>
      <top style="thin">
        <color rgb="FF0033CC"/>
      </top>
      <bottom style="thin">
        <color rgb="FF0033CC"/>
      </bottom>
      <diagonal/>
    </border>
    <border diagonalUp="false" diagonalDown="false">
      <left style="thin">
        <color rgb="FF0033CC"/>
      </left>
      <right style="thin">
        <color rgb="FF0033CC"/>
      </right>
      <top style="thin">
        <color rgb="FF0033CC"/>
      </top>
      <bottom/>
      <diagonal/>
    </border>
    <border diagonalUp="false" diagonalDown="false">
      <left style="thin">
        <color rgb="FF0000FF"/>
      </left>
      <right style="thin">
        <color rgb="FF0033CC"/>
      </right>
      <top style="thin">
        <color rgb="FF0000FF"/>
      </top>
      <bottom style="thin">
        <color rgb="FF0000FF"/>
      </bottom>
      <diagonal/>
    </border>
    <border diagonalUp="false" diagonalDown="false">
      <left style="thin">
        <color rgb="FF0033CC"/>
      </left>
      <right style="thin">
        <color rgb="FF0033CC"/>
      </right>
      <top style="thin">
        <color rgb="FF0000FF"/>
      </top>
      <bottom style="thin">
        <color rgb="FF0000FF"/>
      </bottom>
      <diagonal/>
    </border>
    <border diagonalUp="false" diagonalDown="false">
      <left style="thin">
        <color rgb="FF0033CC"/>
      </left>
      <right style="thin">
        <color rgb="FF0033CC"/>
      </right>
      <top style="thin">
        <color rgb="FF0000FF"/>
      </top>
      <bottom style="thin">
        <color rgb="FF0033CC"/>
      </bottom>
      <diagonal/>
    </border>
    <border diagonalUp="false" diagonalDown="false">
      <left style="thin">
        <color rgb="FF0033CC"/>
      </left>
      <right style="thin">
        <color rgb="FF0033CC"/>
      </right>
      <top/>
      <bottom style="thin">
        <color rgb="FF0033CC"/>
      </bottom>
      <diagonal/>
    </border>
    <border diagonalUp="false" diagonalDown="false">
      <left style="thin">
        <color rgb="FF0000FF"/>
      </left>
      <right/>
      <top style="thin">
        <color rgb="FF0000FF"/>
      </top>
      <bottom style="thin">
        <color rgb="FF0000FF"/>
      </bottom>
      <diagonal/>
    </border>
    <border diagonalUp="false" diagonalDown="false">
      <left/>
      <right/>
      <top style="thin">
        <color rgb="FF0000FF"/>
      </top>
      <bottom style="thin">
        <color rgb="FF0000FF"/>
      </bottom>
      <diagonal/>
    </border>
    <border diagonalUp="false" diagonalDown="false">
      <left style="thin"/>
      <right style="thin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8" fontId="8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76" fontId="0" fillId="0" borderId="0" applyFont="fals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center" textRotation="0" wrapText="true" indent="0" shrinkToFit="false"/>
      <protection locked="true" hidden="false"/>
    </xf>
    <xf numFmtId="166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5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5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5" fillId="2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2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5" fillId="3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0" fillId="4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4" fillId="0" borderId="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0" fillId="0" borderId="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4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4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5" fillId="3" borderId="1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4" borderId="1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0" borderId="2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6" fontId="0" fillId="0" borderId="2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0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0" borderId="0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6" fontId="0" fillId="0" borderId="0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0" fillId="0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true" indent="0" shrinkToFit="false"/>
      <protection locked="fals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4" fillId="0" borderId="1" xfId="15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4" fillId="0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4" fillId="0" borderId="2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justify" vertical="center" textRotation="0" wrapText="true" indent="0" shrinkToFit="false"/>
      <protection locked="false" hidden="false"/>
    </xf>
    <xf numFmtId="165" fontId="0" fillId="0" borderId="1" xfId="15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justify" vertical="center" textRotation="0" wrapText="true" indent="0" shrinkToFit="false"/>
      <protection locked="fals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0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5" fontId="0" fillId="0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6" fontId="0" fillId="0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0" fillId="0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justify" vertical="center" textRotation="0" wrapText="true" indent="0" shrinkToFit="false"/>
      <protection locked="false" hidden="false"/>
    </xf>
    <xf numFmtId="166" fontId="0" fillId="0" borderId="1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5" fontId="0" fillId="0" borderId="1" xfId="15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4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" fillId="0" borderId="2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1" xfId="15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1" fillId="0" borderId="2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0" xfId="15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11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2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0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4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4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0" fillId="4" borderId="2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3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6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6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6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6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6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5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7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7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19" fillId="7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19" fillId="7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20" fillId="6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6" borderId="1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9" fillId="6" borderId="17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21" fillId="6" borderId="17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21" fillId="0" borderId="17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9" fillId="6" borderId="13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21" fillId="8" borderId="13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9" fillId="6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1" fillId="6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6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1" fillId="6" borderId="1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9" fillId="6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21" fillId="0" borderId="13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9" fillId="6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1" fillId="6" borderId="1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21" fillId="6" borderId="13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1" fillId="6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1" fillId="0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21" fillId="0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21" fillId="0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4" fontId="19" fillId="7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9" fillId="5" borderId="19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9" fillId="5" borderId="20" xfId="19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9" fillId="6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19" fillId="6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9" fillId="6" borderId="7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6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9" fillId="6" borderId="7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0" borderId="0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4" fillId="0" borderId="0" xfId="22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1" fillId="0" borderId="0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0" borderId="0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1" fillId="0" borderId="0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23" fillId="0" borderId="0" xfId="22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5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9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8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2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2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1" fontId="2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1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1" fontId="31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31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3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3" fontId="3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_Plan1" xfId="20"/>
    <cellStyle name="Excel Built-in Normal" xfId="21"/>
    <cellStyle name="Excel Built-in Explanatory Text" xfId="22"/>
  </cellStyles>
  <dxfs count="3">
    <dxf>
      <fill>
        <patternFill patternType="solid">
          <bgColor rgb="FF000000"/>
        </patternFill>
      </fill>
    </dxf>
    <dxf>
      <fill>
        <patternFill>
          <bgColor theme="0" tint="-0.15"/>
        </patternFill>
      </fill>
    </dxf>
    <dxf>
      <fill>
        <patternFill>
          <bgColor theme="0" tint="-0.1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FD095"/>
      <rgbColor rgb="FF7F7F7F"/>
      <rgbColor rgb="FF9999FF"/>
      <rgbColor rgb="FF993366"/>
      <rgbColor rgb="FFF6F9D4"/>
      <rgbColor rgb="FFF2F2F2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461EF2"/>
      <rgbColor rgb="FF00CCFF"/>
      <rgbColor rgb="FFCCFFFF"/>
      <rgbColor rgb="FFDDE8CB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77BC65"/>
      <rgbColor rgb="FF003366"/>
      <rgbColor rgb="FF339966"/>
      <rgbColor rgb="FF003300"/>
      <rgbColor rgb="FF333300"/>
      <rgbColor rgb="FF993300"/>
      <rgbColor rgb="FF993366"/>
      <rgbColor rgb="FF0033CC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414360</xdr:colOff>
      <xdr:row>0</xdr:row>
      <xdr:rowOff>53640</xdr:rowOff>
    </xdr:from>
    <xdr:to>
      <xdr:col>2</xdr:col>
      <xdr:colOff>322920</xdr:colOff>
      <xdr:row>4</xdr:row>
      <xdr:rowOff>261000</xdr:rowOff>
    </xdr:to>
    <xdr:pic>
      <xdr:nvPicPr>
        <xdr:cNvPr id="1" name="Figura 1"/>
        <xdr:cNvPicPr/>
      </xdr:nvPicPr>
      <xdr:blipFill>
        <a:blip r:embed="rId1"/>
        <a:stretch/>
      </xdr:blipFill>
      <xdr:spPr>
        <a:xfrm>
          <a:off x="414360" y="53640"/>
          <a:ext cx="1534320" cy="1268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629280</xdr:colOff>
      <xdr:row>0</xdr:row>
      <xdr:rowOff>17280</xdr:rowOff>
    </xdr:from>
    <xdr:to>
      <xdr:col>1</xdr:col>
      <xdr:colOff>888840</xdr:colOff>
      <xdr:row>2</xdr:row>
      <xdr:rowOff>529560</xdr:rowOff>
    </xdr:to>
    <xdr:pic>
      <xdr:nvPicPr>
        <xdr:cNvPr id="2" name="Picture 1"/>
        <xdr:cNvPicPr/>
      </xdr:nvPicPr>
      <xdr:blipFill>
        <a:blip r:embed="rId1"/>
        <a:stretch/>
      </xdr:blipFill>
      <xdr:spPr>
        <a:xfrm>
          <a:off x="629280" y="17280"/>
          <a:ext cx="1072440" cy="9601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L1048576"/>
  <sheetViews>
    <sheetView showFormulas="false" showGridLines="true" showRowColHeaders="true" showZeros="false" rightToLeft="false" tabSelected="true" showOutlineSymbols="true" defaultGridColor="true" view="normal" topLeftCell="A13" colorId="64" zoomScale="90" zoomScaleNormal="90" zoomScalePageLayoutView="100" workbookViewId="0">
      <selection pane="topLeft" activeCell="D1" activeCellId="0" sqref="D1"/>
    </sheetView>
  </sheetViews>
  <sheetFormatPr defaultColWidth="11.53515625" defaultRowHeight="18.45" customHeight="true" zeroHeight="false" outlineLevelRow="0" outlineLevelCol="0"/>
  <cols>
    <col collapsed="false" customWidth="false" hidden="false" outlineLevel="0" max="2" min="1" style="1" width="11.53"/>
    <col collapsed="false" customWidth="true" hidden="false" outlineLevel="0" max="3" min="3" style="1" width="12.91"/>
    <col collapsed="false" customWidth="true" hidden="false" outlineLevel="0" max="4" min="4" style="1" width="65.37"/>
    <col collapsed="false" customWidth="false" hidden="false" outlineLevel="0" max="5" min="5" style="1" width="11.53"/>
    <col collapsed="false" customWidth="false" hidden="false" outlineLevel="0" max="6" min="6" style="2" width="11.53"/>
    <col collapsed="false" customWidth="true" hidden="false" outlineLevel="0" max="7" min="7" style="3" width="13.2"/>
    <col collapsed="false" customWidth="true" hidden="false" outlineLevel="0" max="9" min="8" style="3" width="20.31"/>
    <col collapsed="false" customWidth="true" hidden="false" outlineLevel="0" max="10" min="10" style="1" width="2.92"/>
    <col collapsed="false" customWidth="true" hidden="false" outlineLevel="0" max="11" min="11" style="4" width="50.07"/>
    <col collapsed="false" customWidth="false" hidden="false" outlineLevel="0" max="64" min="12" style="1" width="11.53"/>
  </cols>
  <sheetData>
    <row r="1" customFormat="false" ht="20.3" hidden="false" customHeight="true" outlineLevel="0" collapsed="false">
      <c r="A1" s="5"/>
      <c r="B1" s="5"/>
      <c r="C1" s="5"/>
      <c r="D1" s="6" t="s">
        <v>0</v>
      </c>
      <c r="E1" s="6"/>
      <c r="F1" s="6"/>
      <c r="G1" s="6"/>
      <c r="H1" s="6"/>
      <c r="I1" s="6"/>
      <c r="J1" s="7"/>
      <c r="K1" s="8"/>
    </row>
    <row r="2" customFormat="false" ht="20.3" hidden="false" customHeight="true" outlineLevel="0" collapsed="false">
      <c r="A2" s="5"/>
      <c r="B2" s="5"/>
      <c r="C2" s="5"/>
      <c r="D2" s="6"/>
      <c r="E2" s="6"/>
      <c r="F2" s="6"/>
      <c r="G2" s="6"/>
      <c r="H2" s="6"/>
      <c r="I2" s="6"/>
      <c r="J2" s="7"/>
      <c r="K2" s="8"/>
    </row>
    <row r="3" customFormat="false" ht="22.65" hidden="false" customHeight="true" outlineLevel="0" collapsed="false">
      <c r="A3" s="5"/>
      <c r="B3" s="5"/>
      <c r="C3" s="5"/>
      <c r="D3" s="9" t="s">
        <v>1</v>
      </c>
      <c r="E3" s="9"/>
      <c r="F3" s="9"/>
      <c r="G3" s="9"/>
      <c r="H3" s="9"/>
      <c r="I3" s="9"/>
      <c r="J3" s="7"/>
      <c r="K3" s="8"/>
    </row>
    <row r="4" customFormat="false" ht="20.3" hidden="false" customHeight="true" outlineLevel="0" collapsed="false">
      <c r="A4" s="5"/>
      <c r="B4" s="5"/>
      <c r="C4" s="5"/>
      <c r="D4" s="10" t="s">
        <v>2</v>
      </c>
      <c r="E4" s="10"/>
      <c r="F4" s="10"/>
      <c r="G4" s="10"/>
      <c r="H4" s="10"/>
      <c r="I4" s="10"/>
      <c r="J4" s="7"/>
      <c r="K4" s="8"/>
    </row>
    <row r="5" customFormat="false" ht="38.95" hidden="false" customHeight="true" outlineLevel="0" collapsed="false">
      <c r="A5" s="5"/>
      <c r="B5" s="5"/>
      <c r="C5" s="5"/>
      <c r="D5" s="10"/>
      <c r="E5" s="10"/>
      <c r="F5" s="10"/>
      <c r="G5" s="10"/>
      <c r="H5" s="10"/>
      <c r="I5" s="10"/>
      <c r="J5" s="7"/>
      <c r="K5" s="8"/>
    </row>
    <row r="6" customFormat="false" ht="20.3" hidden="false" customHeight="true" outlineLevel="0" collapsed="false">
      <c r="A6" s="11" t="s">
        <v>3</v>
      </c>
      <c r="B6" s="11" t="s">
        <v>4</v>
      </c>
      <c r="C6" s="11" t="s">
        <v>5</v>
      </c>
      <c r="D6" s="11" t="s">
        <v>6</v>
      </c>
      <c r="E6" s="12" t="s">
        <v>7</v>
      </c>
      <c r="F6" s="13" t="s">
        <v>8</v>
      </c>
      <c r="G6" s="14" t="s">
        <v>9</v>
      </c>
      <c r="H6" s="14" t="s">
        <v>10</v>
      </c>
      <c r="I6" s="14" t="s">
        <v>11</v>
      </c>
      <c r="J6" s="7"/>
      <c r="K6" s="8"/>
    </row>
    <row r="7" customFormat="false" ht="20.3" hidden="false" customHeight="true" outlineLevel="0" collapsed="false">
      <c r="A7" s="11"/>
      <c r="B7" s="11"/>
      <c r="C7" s="11"/>
      <c r="D7" s="11"/>
      <c r="E7" s="12"/>
      <c r="F7" s="13"/>
      <c r="G7" s="14"/>
      <c r="H7" s="15" t="n">
        <v>0.23</v>
      </c>
      <c r="I7" s="14"/>
      <c r="J7" s="7"/>
      <c r="K7" s="8"/>
    </row>
    <row r="8" customFormat="false" ht="20.3" hidden="false" customHeight="true" outlineLevel="0" collapsed="false">
      <c r="A8" s="11"/>
      <c r="B8" s="11"/>
      <c r="C8" s="11"/>
      <c r="D8" s="11"/>
      <c r="E8" s="12"/>
      <c r="F8" s="13"/>
      <c r="G8" s="14"/>
      <c r="H8" s="14" t="n">
        <v>0</v>
      </c>
      <c r="I8" s="14"/>
      <c r="J8" s="7"/>
      <c r="K8" s="16" t="s">
        <v>12</v>
      </c>
    </row>
    <row r="9" customFormat="false" ht="20.3" hidden="false" customHeight="true" outlineLevel="0" collapsed="false">
      <c r="A9" s="17" t="s">
        <v>13</v>
      </c>
      <c r="B9" s="17" t="s">
        <v>14</v>
      </c>
      <c r="C9" s="17"/>
      <c r="D9" s="17"/>
      <c r="E9" s="17"/>
      <c r="F9" s="17"/>
      <c r="G9" s="17"/>
      <c r="H9" s="17"/>
      <c r="I9" s="18" t="n">
        <f aca="false">ROUND((I10+I18),2)</f>
        <v>61558.99</v>
      </c>
      <c r="J9" s="7"/>
      <c r="K9" s="8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</row>
    <row r="10" customFormat="false" ht="20.3" hidden="false" customHeight="true" outlineLevel="0" collapsed="false">
      <c r="A10" s="19" t="s">
        <v>15</v>
      </c>
      <c r="B10" s="20" t="s">
        <v>16</v>
      </c>
      <c r="C10" s="20"/>
      <c r="D10" s="20"/>
      <c r="E10" s="20"/>
      <c r="F10" s="20"/>
      <c r="G10" s="20"/>
      <c r="H10" s="20"/>
      <c r="I10" s="21" t="n">
        <f aca="false">ROUND(SUM(I11:I16),2)</f>
        <v>46481.6</v>
      </c>
      <c r="J10" s="7"/>
      <c r="K10" s="8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</row>
    <row r="11" customFormat="false" ht="32.15" hidden="false" customHeight="true" outlineLevel="0" collapsed="false">
      <c r="A11" s="22" t="s">
        <v>17</v>
      </c>
      <c r="B11" s="22" t="s">
        <v>18</v>
      </c>
      <c r="C11" s="23" t="n">
        <v>17030002</v>
      </c>
      <c r="D11" s="24" t="s">
        <v>19</v>
      </c>
      <c r="E11" s="25" t="s">
        <v>20</v>
      </c>
      <c r="F11" s="26" t="n">
        <v>6</v>
      </c>
      <c r="G11" s="27" t="n">
        <v>408.42</v>
      </c>
      <c r="H11" s="27" t="n">
        <f aca="false">G11</f>
        <v>408.42</v>
      </c>
      <c r="I11" s="27" t="n">
        <f aca="false">ROUND((H11*F11),2)</f>
        <v>2450.52</v>
      </c>
      <c r="J11" s="7"/>
      <c r="K11" s="28" t="s">
        <v>21</v>
      </c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</row>
    <row r="12" customFormat="false" ht="20.3" hidden="false" customHeight="true" outlineLevel="0" collapsed="false">
      <c r="A12" s="22" t="s">
        <v>22</v>
      </c>
      <c r="B12" s="29" t="s">
        <v>23</v>
      </c>
      <c r="C12" s="25" t="s">
        <v>24</v>
      </c>
      <c r="D12" s="30" t="s">
        <v>25</v>
      </c>
      <c r="E12" s="31" t="s">
        <v>26</v>
      </c>
      <c r="F12" s="32" t="n">
        <v>8</v>
      </c>
      <c r="G12" s="27" t="n">
        <v>1004.37</v>
      </c>
      <c r="H12" s="27" t="n">
        <f aca="false">G12*$H$7+G12</f>
        <v>1235.3751</v>
      </c>
      <c r="I12" s="27" t="n">
        <f aca="false">ROUND((H12*F12),2)</f>
        <v>9883</v>
      </c>
      <c r="J12" s="7"/>
      <c r="K12" s="28" t="s">
        <v>27</v>
      </c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</row>
    <row r="13" customFormat="false" ht="32.15" hidden="false" customHeight="true" outlineLevel="0" collapsed="false">
      <c r="A13" s="22" t="s">
        <v>28</v>
      </c>
      <c r="B13" s="29" t="s">
        <v>23</v>
      </c>
      <c r="C13" s="25" t="s">
        <v>29</v>
      </c>
      <c r="D13" s="30" t="s">
        <v>30</v>
      </c>
      <c r="E13" s="31" t="s">
        <v>26</v>
      </c>
      <c r="F13" s="32" t="n">
        <v>8</v>
      </c>
      <c r="G13" s="27" t="n">
        <v>1553.18</v>
      </c>
      <c r="H13" s="27" t="n">
        <f aca="false">G13*$H$7+G13</f>
        <v>1910.4114</v>
      </c>
      <c r="I13" s="27" t="n">
        <f aca="false">ROUND((H13*F13),2)</f>
        <v>15283.29</v>
      </c>
      <c r="J13" s="7"/>
      <c r="K13" s="28" t="s">
        <v>31</v>
      </c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</row>
    <row r="14" customFormat="false" ht="32.15" hidden="false" customHeight="true" outlineLevel="0" collapsed="false">
      <c r="A14" s="22" t="s">
        <v>32</v>
      </c>
      <c r="B14" s="29" t="s">
        <v>23</v>
      </c>
      <c r="C14" s="25" t="s">
        <v>33</v>
      </c>
      <c r="D14" s="33" t="s">
        <v>34</v>
      </c>
      <c r="E14" s="31" t="s">
        <v>35</v>
      </c>
      <c r="F14" s="32" t="n">
        <v>1</v>
      </c>
      <c r="G14" s="27" t="n">
        <v>1458.93</v>
      </c>
      <c r="H14" s="27" t="n">
        <f aca="false">G14*$H$7+G14</f>
        <v>1794.4839</v>
      </c>
      <c r="I14" s="27" t="n">
        <f aca="false">ROUND((H14*F14),2)</f>
        <v>1794.48</v>
      </c>
      <c r="J14" s="7"/>
      <c r="K14" s="28" t="s">
        <v>36</v>
      </c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</row>
    <row r="15" customFormat="false" ht="20.3" hidden="false" customHeight="true" outlineLevel="0" collapsed="false">
      <c r="A15" s="22" t="s">
        <v>37</v>
      </c>
      <c r="B15" s="29" t="s">
        <v>23</v>
      </c>
      <c r="C15" s="25" t="s">
        <v>38</v>
      </c>
      <c r="D15" s="33" t="s">
        <v>39</v>
      </c>
      <c r="E15" s="31" t="s">
        <v>40</v>
      </c>
      <c r="F15" s="32" t="n">
        <v>30</v>
      </c>
      <c r="G15" s="27" t="n">
        <v>97.11</v>
      </c>
      <c r="H15" s="27" t="n">
        <f aca="false">G15*$H$7+G15</f>
        <v>119.4453</v>
      </c>
      <c r="I15" s="27" t="n">
        <f aca="false">ROUND((H15*F15),2)</f>
        <v>3583.36</v>
      </c>
      <c r="J15" s="7"/>
      <c r="K15" s="28" t="s">
        <v>41</v>
      </c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customFormat="false" ht="20.3" hidden="false" customHeight="true" outlineLevel="0" collapsed="false">
      <c r="A16" s="22" t="s">
        <v>42</v>
      </c>
      <c r="B16" s="29" t="s">
        <v>23</v>
      </c>
      <c r="C16" s="25" t="s">
        <v>43</v>
      </c>
      <c r="D16" s="33" t="s">
        <v>44</v>
      </c>
      <c r="E16" s="31" t="s">
        <v>45</v>
      </c>
      <c r="F16" s="32" t="n">
        <v>100</v>
      </c>
      <c r="G16" s="27" t="n">
        <v>109.65</v>
      </c>
      <c r="H16" s="27" t="n">
        <f aca="false">G16*$H$7+G16</f>
        <v>134.8695</v>
      </c>
      <c r="I16" s="27" t="n">
        <f aca="false">ROUND((H16*F16),2)</f>
        <v>13486.95</v>
      </c>
      <c r="J16" s="7"/>
      <c r="K16" s="28" t="s">
        <v>46</v>
      </c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</row>
    <row r="17" customFormat="false" ht="20.3" hidden="false" customHeight="true" outlineLevel="0" collapsed="false">
      <c r="A17" s="34"/>
      <c r="B17" s="34"/>
      <c r="C17" s="34"/>
      <c r="D17" s="34"/>
      <c r="E17" s="34"/>
      <c r="F17" s="34"/>
      <c r="G17" s="34"/>
      <c r="H17" s="34"/>
      <c r="I17" s="34"/>
      <c r="J17" s="7"/>
      <c r="K17" s="8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</row>
    <row r="18" customFormat="false" ht="20.3" hidden="false" customHeight="true" outlineLevel="0" collapsed="false">
      <c r="A18" s="19" t="s">
        <v>47</v>
      </c>
      <c r="B18" s="20" t="s">
        <v>48</v>
      </c>
      <c r="C18" s="20"/>
      <c r="D18" s="20"/>
      <c r="E18" s="20"/>
      <c r="F18" s="20"/>
      <c r="G18" s="20"/>
      <c r="H18" s="20"/>
      <c r="I18" s="21" t="n">
        <f aca="false">ROUND(SUM(I19:I22),2)</f>
        <v>15077.39</v>
      </c>
      <c r="J18" s="7"/>
      <c r="K18" s="8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customFormat="false" ht="20.55" hidden="false" customHeight="true" outlineLevel="0" collapsed="false">
      <c r="A19" s="35" t="s">
        <v>49</v>
      </c>
      <c r="B19" s="29" t="s">
        <v>23</v>
      </c>
      <c r="C19" s="25" t="s">
        <v>50</v>
      </c>
      <c r="D19" s="30" t="s">
        <v>51</v>
      </c>
      <c r="E19" s="31" t="s">
        <v>52</v>
      </c>
      <c r="F19" s="32" t="n">
        <v>2</v>
      </c>
      <c r="G19" s="36" t="n">
        <v>2608.72</v>
      </c>
      <c r="H19" s="37" t="n">
        <f aca="false">G19*$H$7+G19</f>
        <v>3208.7256</v>
      </c>
      <c r="I19" s="38" t="n">
        <f aca="false">ROUND(H19*F19,2)</f>
        <v>6417.45</v>
      </c>
      <c r="J19" s="7"/>
      <c r="K19" s="28" t="s">
        <v>53</v>
      </c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</row>
    <row r="20" customFormat="false" ht="20.3" hidden="false" customHeight="true" outlineLevel="0" collapsed="false">
      <c r="A20" s="35" t="s">
        <v>54</v>
      </c>
      <c r="B20" s="29" t="s">
        <v>23</v>
      </c>
      <c r="C20" s="25" t="s">
        <v>55</v>
      </c>
      <c r="D20" s="30" t="s">
        <v>56</v>
      </c>
      <c r="E20" s="31" t="s">
        <v>52</v>
      </c>
      <c r="F20" s="32" t="n">
        <v>1</v>
      </c>
      <c r="G20" s="36" t="n">
        <v>3557.12</v>
      </c>
      <c r="H20" s="37" t="n">
        <f aca="false">G20*$H$7+G20</f>
        <v>4375.2576</v>
      </c>
      <c r="I20" s="38" t="n">
        <f aca="false">ROUND(H20*F20,2)</f>
        <v>4375.26</v>
      </c>
      <c r="J20" s="7"/>
      <c r="K20" s="28" t="s">
        <v>57</v>
      </c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customFormat="false" ht="20.3" hidden="false" customHeight="true" outlineLevel="0" collapsed="false">
      <c r="A21" s="35" t="s">
        <v>58</v>
      </c>
      <c r="B21" s="29" t="s">
        <v>23</v>
      </c>
      <c r="C21" s="25" t="s">
        <v>59</v>
      </c>
      <c r="D21" s="30" t="s">
        <v>60</v>
      </c>
      <c r="E21" s="31" t="s">
        <v>52</v>
      </c>
      <c r="F21" s="32" t="n">
        <v>2</v>
      </c>
      <c r="G21" s="36" t="n">
        <v>1119.92</v>
      </c>
      <c r="H21" s="37" t="n">
        <f aca="false">G21*$H$7+G21</f>
        <v>1377.5016</v>
      </c>
      <c r="I21" s="38" t="n">
        <f aca="false">ROUND(H21*F21,2)</f>
        <v>2755</v>
      </c>
      <c r="J21" s="7"/>
      <c r="K21" s="28" t="s">
        <v>61</v>
      </c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customFormat="false" ht="20.3" hidden="false" customHeight="true" outlineLevel="0" collapsed="false">
      <c r="A22" s="35" t="s">
        <v>62</v>
      </c>
      <c r="B22" s="29" t="s">
        <v>23</v>
      </c>
      <c r="C22" s="25" t="s">
        <v>63</v>
      </c>
      <c r="D22" s="30" t="s">
        <v>64</v>
      </c>
      <c r="E22" s="31" t="s">
        <v>52</v>
      </c>
      <c r="F22" s="32" t="n">
        <v>1</v>
      </c>
      <c r="G22" s="36" t="n">
        <v>1243.64</v>
      </c>
      <c r="H22" s="37" t="n">
        <f aca="false">G22*$H$7+G22</f>
        <v>1529.6772</v>
      </c>
      <c r="I22" s="38" t="n">
        <f aca="false">ROUND(H22*F22,2)</f>
        <v>1529.68</v>
      </c>
      <c r="J22" s="7"/>
      <c r="K22" s="28" t="s">
        <v>65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</row>
    <row r="23" customFormat="false" ht="20.3" hidden="false" customHeight="true" outlineLevel="0" collapsed="false">
      <c r="A23" s="39"/>
      <c r="B23" s="39"/>
      <c r="C23" s="39"/>
      <c r="D23" s="39"/>
      <c r="E23" s="39"/>
      <c r="F23" s="39"/>
      <c r="G23" s="39"/>
      <c r="H23" s="39"/>
      <c r="I23" s="39"/>
      <c r="J23" s="7"/>
      <c r="K23" s="8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</row>
    <row r="24" customFormat="false" ht="20.55" hidden="false" customHeight="true" outlineLevel="0" collapsed="false">
      <c r="A24" s="40" t="s">
        <v>66</v>
      </c>
      <c r="B24" s="40" t="s">
        <v>67</v>
      </c>
      <c r="C24" s="40"/>
      <c r="D24" s="40"/>
      <c r="E24" s="40"/>
      <c r="F24" s="40"/>
      <c r="G24" s="40"/>
      <c r="H24" s="40"/>
      <c r="I24" s="41" t="n">
        <f aca="false">ROUND(SUM(I25+I29),2)</f>
        <v>2124.07</v>
      </c>
      <c r="J24" s="7"/>
      <c r="K24" s="8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</row>
    <row r="25" customFormat="false" ht="20.3" hidden="false" customHeight="true" outlineLevel="0" collapsed="false">
      <c r="A25" s="42" t="s">
        <v>68</v>
      </c>
      <c r="B25" s="20" t="s">
        <v>69</v>
      </c>
      <c r="C25" s="20"/>
      <c r="D25" s="20"/>
      <c r="E25" s="20"/>
      <c r="F25" s="20"/>
      <c r="G25" s="20"/>
      <c r="H25" s="20"/>
      <c r="I25" s="43" t="n">
        <f aca="false">ROUND(SUM(I26:I27),2)</f>
        <v>882.46</v>
      </c>
      <c r="J25" s="7"/>
      <c r="K25" s="8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</row>
    <row r="26" customFormat="false" ht="20.55" hidden="false" customHeight="true" outlineLevel="0" collapsed="false">
      <c r="A26" s="44" t="s">
        <v>70</v>
      </c>
      <c r="B26" s="45" t="s">
        <v>23</v>
      </c>
      <c r="C26" s="46" t="s">
        <v>71</v>
      </c>
      <c r="D26" s="47" t="s">
        <v>72</v>
      </c>
      <c r="E26" s="46" t="s">
        <v>20</v>
      </c>
      <c r="F26" s="48" t="n">
        <v>60</v>
      </c>
      <c r="G26" s="49" t="n">
        <v>4.71</v>
      </c>
      <c r="H26" s="49" t="n">
        <f aca="false">G26*$H$7+G26</f>
        <v>5.7933</v>
      </c>
      <c r="I26" s="49" t="n">
        <f aca="false">F26*H26</f>
        <v>347.598</v>
      </c>
      <c r="J26" s="7"/>
      <c r="K26" s="28" t="s">
        <v>73</v>
      </c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</row>
    <row r="27" customFormat="false" ht="20.55" hidden="false" customHeight="true" outlineLevel="0" collapsed="false">
      <c r="A27" s="44" t="s">
        <v>74</v>
      </c>
      <c r="B27" s="45" t="s">
        <v>23</v>
      </c>
      <c r="C27" s="46" t="s">
        <v>75</v>
      </c>
      <c r="D27" s="47" t="s">
        <v>76</v>
      </c>
      <c r="E27" s="46" t="s">
        <v>52</v>
      </c>
      <c r="F27" s="48" t="n">
        <v>15</v>
      </c>
      <c r="G27" s="49" t="n">
        <v>28.99</v>
      </c>
      <c r="H27" s="49" t="n">
        <f aca="false">G27*$H$7+G27</f>
        <v>35.6577</v>
      </c>
      <c r="I27" s="49" t="n">
        <f aca="false">F27*H27</f>
        <v>534.8655</v>
      </c>
      <c r="J27" s="7"/>
      <c r="K27" s="28" t="s">
        <v>73</v>
      </c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</row>
    <row r="28" customFormat="false" ht="20.3" hidden="false" customHeight="true" outlineLevel="0" collapsed="false">
      <c r="A28" s="50"/>
      <c r="B28" s="51"/>
      <c r="C28" s="52"/>
      <c r="D28" s="53"/>
      <c r="E28" s="52"/>
      <c r="F28" s="54"/>
      <c r="G28" s="55"/>
      <c r="H28" s="55"/>
      <c r="I28" s="55"/>
      <c r="J28" s="7"/>
      <c r="K28" s="56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</row>
    <row r="29" customFormat="false" ht="20.3" hidden="false" customHeight="true" outlineLevel="0" collapsed="false">
      <c r="A29" s="42" t="s">
        <v>77</v>
      </c>
      <c r="B29" s="20" t="s">
        <v>78</v>
      </c>
      <c r="C29" s="20"/>
      <c r="D29" s="20"/>
      <c r="E29" s="20"/>
      <c r="F29" s="20"/>
      <c r="G29" s="20"/>
      <c r="H29" s="20"/>
      <c r="I29" s="43" t="n">
        <f aca="false">ROUND(SUM(I30),2)</f>
        <v>1241.61</v>
      </c>
      <c r="J29" s="7"/>
      <c r="K29" s="8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</row>
    <row r="30" customFormat="false" ht="30.5" hidden="false" customHeight="true" outlineLevel="0" collapsed="false">
      <c r="A30" s="57" t="s">
        <v>79</v>
      </c>
      <c r="B30" s="58" t="s">
        <v>18</v>
      </c>
      <c r="C30" s="58" t="n">
        <v>10107</v>
      </c>
      <c r="D30" s="47" t="s">
        <v>80</v>
      </c>
      <c r="E30" s="59" t="s">
        <v>81</v>
      </c>
      <c r="F30" s="60" t="n">
        <v>6</v>
      </c>
      <c r="G30" s="61" t="n">
        <v>168.24</v>
      </c>
      <c r="H30" s="61" t="n">
        <f aca="false">G30*$H$7+G30</f>
        <v>206.9352</v>
      </c>
      <c r="I30" s="27" t="n">
        <f aca="false">H30*F30</f>
        <v>1241.6112</v>
      </c>
      <c r="J30" s="7"/>
      <c r="K30" s="62" t="s">
        <v>82</v>
      </c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</row>
    <row r="31" customFormat="false" ht="20.3" hidden="false" customHeight="true" outlineLevel="0" collapsed="false">
      <c r="A31" s="63"/>
      <c r="B31" s="63"/>
      <c r="C31" s="63"/>
      <c r="D31" s="63"/>
      <c r="E31" s="63"/>
      <c r="F31" s="64"/>
      <c r="G31" s="63"/>
      <c r="H31" s="63"/>
      <c r="I31" s="63"/>
      <c r="J31" s="7"/>
      <c r="K31" s="8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</row>
    <row r="32" customFormat="false" ht="20.55" hidden="false" customHeight="true" outlineLevel="0" collapsed="false">
      <c r="A32" s="40" t="s">
        <v>83</v>
      </c>
      <c r="B32" s="40" t="s">
        <v>84</v>
      </c>
      <c r="C32" s="40"/>
      <c r="D32" s="40"/>
      <c r="E32" s="40"/>
      <c r="F32" s="40"/>
      <c r="G32" s="40"/>
      <c r="H32" s="40"/>
      <c r="I32" s="41" t="n">
        <f aca="false">ROUND(SUM(I33+I48),2)</f>
        <v>299060.38</v>
      </c>
      <c r="J32" s="7"/>
      <c r="K32" s="8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</row>
    <row r="33" customFormat="false" ht="20.3" hidden="false" customHeight="true" outlineLevel="0" collapsed="false">
      <c r="A33" s="42" t="s">
        <v>85</v>
      </c>
      <c r="B33" s="20" t="s">
        <v>86</v>
      </c>
      <c r="C33" s="20"/>
      <c r="D33" s="20"/>
      <c r="E33" s="20"/>
      <c r="F33" s="20"/>
      <c r="G33" s="20"/>
      <c r="H33" s="20"/>
      <c r="I33" s="43" t="n">
        <f aca="false">ROUND(SUM(I34:I46),2)</f>
        <v>137730.4</v>
      </c>
      <c r="J33" s="7"/>
      <c r="K33" s="8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</row>
    <row r="34" customFormat="false" ht="20.3" hidden="false" customHeight="true" outlineLevel="0" collapsed="false">
      <c r="A34" s="65" t="s">
        <v>87</v>
      </c>
      <c r="B34" s="34" t="s">
        <v>23</v>
      </c>
      <c r="C34" s="65" t="s">
        <v>88</v>
      </c>
      <c r="D34" s="24" t="s">
        <v>89</v>
      </c>
      <c r="E34" s="35" t="s">
        <v>45</v>
      </c>
      <c r="F34" s="66" t="n">
        <v>320.32</v>
      </c>
      <c r="G34" s="61" t="n">
        <v>18.22</v>
      </c>
      <c r="H34" s="49" t="n">
        <f aca="false">G34*$H$7+G34</f>
        <v>22.4106</v>
      </c>
      <c r="I34" s="61" t="n">
        <f aca="false">ROUND((H34*F34),2)</f>
        <v>7178.56</v>
      </c>
      <c r="J34" s="67"/>
      <c r="K34" s="28" t="s">
        <v>90</v>
      </c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</row>
    <row r="35" customFormat="false" ht="43.75" hidden="false" customHeight="true" outlineLevel="0" collapsed="false">
      <c r="A35" s="65" t="s">
        <v>91</v>
      </c>
      <c r="B35" s="34" t="s">
        <v>23</v>
      </c>
      <c r="C35" s="65" t="s">
        <v>92</v>
      </c>
      <c r="D35" s="24" t="s">
        <v>93</v>
      </c>
      <c r="E35" s="35" t="s">
        <v>45</v>
      </c>
      <c r="F35" s="66" t="n">
        <v>422.84</v>
      </c>
      <c r="G35" s="61" t="n">
        <v>5.8</v>
      </c>
      <c r="H35" s="49" t="n">
        <f aca="false">G35*$H$7+G35</f>
        <v>7.134</v>
      </c>
      <c r="I35" s="61" t="n">
        <f aca="false">ROUND((H35*F35),2)</f>
        <v>3016.54</v>
      </c>
      <c r="J35" s="67"/>
      <c r="K35" s="28" t="s">
        <v>94</v>
      </c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</row>
    <row r="36" customFormat="false" ht="43.75" hidden="false" customHeight="true" outlineLevel="0" collapsed="false">
      <c r="A36" s="65" t="s">
        <v>95</v>
      </c>
      <c r="B36" s="34" t="s">
        <v>23</v>
      </c>
      <c r="C36" s="35" t="s">
        <v>96</v>
      </c>
      <c r="D36" s="68" t="s">
        <v>97</v>
      </c>
      <c r="E36" s="65" t="s">
        <v>98</v>
      </c>
      <c r="F36" s="66" t="n">
        <v>64.07</v>
      </c>
      <c r="G36" s="61" t="n">
        <v>55.75</v>
      </c>
      <c r="H36" s="49" t="n">
        <f aca="false">G36*$H$7+G36</f>
        <v>68.5725</v>
      </c>
      <c r="I36" s="61" t="n">
        <f aca="false">ROUND((H36*F36),2)</f>
        <v>4393.44</v>
      </c>
      <c r="J36" s="67"/>
      <c r="K36" s="28" t="s">
        <v>99</v>
      </c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</row>
    <row r="37" customFormat="false" ht="32.15" hidden="false" customHeight="true" outlineLevel="0" collapsed="false">
      <c r="A37" s="69" t="s">
        <v>100</v>
      </c>
      <c r="B37" s="69" t="s">
        <v>23</v>
      </c>
      <c r="C37" s="70" t="s">
        <v>101</v>
      </c>
      <c r="D37" s="71" t="s">
        <v>102</v>
      </c>
      <c r="E37" s="70" t="s">
        <v>45</v>
      </c>
      <c r="F37" s="72" t="n">
        <v>320.32</v>
      </c>
      <c r="G37" s="73" t="n">
        <v>3.8</v>
      </c>
      <c r="H37" s="74" t="n">
        <f aca="false">G37*$H$7+G37</f>
        <v>4.674</v>
      </c>
      <c r="I37" s="73" t="n">
        <f aca="false">ROUND((H37*F37),2)</f>
        <v>1497.18</v>
      </c>
      <c r="J37" s="75"/>
      <c r="K37" s="62" t="s">
        <v>103</v>
      </c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</row>
    <row r="38" customFormat="false" ht="20.3" hidden="false" customHeight="true" outlineLevel="0" collapsed="false">
      <c r="A38" s="65" t="s">
        <v>104</v>
      </c>
      <c r="B38" s="34" t="s">
        <v>23</v>
      </c>
      <c r="C38" s="35" t="s">
        <v>105</v>
      </c>
      <c r="D38" s="68" t="s">
        <v>106</v>
      </c>
      <c r="E38" s="35" t="s">
        <v>107</v>
      </c>
      <c r="F38" s="76" t="n">
        <v>25.63</v>
      </c>
      <c r="G38" s="61" t="n">
        <v>221.72</v>
      </c>
      <c r="H38" s="49" t="n">
        <f aca="false">G38*$H$7+G38</f>
        <v>272.7156</v>
      </c>
      <c r="I38" s="61" t="n">
        <f aca="false">ROUND((H38*F38),2)</f>
        <v>6989.7</v>
      </c>
      <c r="J38" s="67"/>
      <c r="K38" s="28" t="s">
        <v>108</v>
      </c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</row>
    <row r="39" customFormat="false" ht="32.15" hidden="false" customHeight="true" outlineLevel="0" collapsed="false">
      <c r="A39" s="69" t="s">
        <v>109</v>
      </c>
      <c r="B39" s="77" t="s">
        <v>23</v>
      </c>
      <c r="C39" s="70" t="s">
        <v>110</v>
      </c>
      <c r="D39" s="78" t="s">
        <v>111</v>
      </c>
      <c r="E39" s="70" t="s">
        <v>45</v>
      </c>
      <c r="F39" s="72" t="n">
        <v>422.84</v>
      </c>
      <c r="G39" s="73" t="n">
        <v>1.96</v>
      </c>
      <c r="H39" s="74" t="n">
        <f aca="false">G39*$H$7+G39</f>
        <v>2.4108</v>
      </c>
      <c r="I39" s="73" t="n">
        <f aca="false">ROUND((H39*F39),2)</f>
        <v>1019.38</v>
      </c>
      <c r="J39" s="67"/>
      <c r="K39" s="28" t="s">
        <v>112</v>
      </c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</row>
    <row r="40" customFormat="false" ht="32.15" hidden="false" customHeight="true" outlineLevel="0" collapsed="false">
      <c r="A40" s="65" t="s">
        <v>113</v>
      </c>
      <c r="B40" s="34" t="s">
        <v>18</v>
      </c>
      <c r="C40" s="35" t="n">
        <v>2003001</v>
      </c>
      <c r="D40" s="68" t="s">
        <v>114</v>
      </c>
      <c r="E40" s="35" t="s">
        <v>115</v>
      </c>
      <c r="F40" s="66" t="n">
        <v>18.84</v>
      </c>
      <c r="G40" s="61" t="n">
        <v>89.78</v>
      </c>
      <c r="H40" s="49" t="n">
        <f aca="false">G40*$H$7+G40</f>
        <v>110.4294</v>
      </c>
      <c r="I40" s="61" t="n">
        <f aca="false">ROUND((H40*F40),2)</f>
        <v>2080.49</v>
      </c>
      <c r="J40" s="67"/>
      <c r="K40" s="28" t="s">
        <v>116</v>
      </c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</row>
    <row r="41" customFormat="false" ht="32.15" hidden="false" customHeight="true" outlineLevel="0" collapsed="false">
      <c r="A41" s="65" t="s">
        <v>117</v>
      </c>
      <c r="B41" s="34" t="s">
        <v>23</v>
      </c>
      <c r="C41" s="35" t="s">
        <v>118</v>
      </c>
      <c r="D41" s="68" t="s">
        <v>119</v>
      </c>
      <c r="E41" s="35" t="s">
        <v>120</v>
      </c>
      <c r="F41" s="79" t="n">
        <v>370.22</v>
      </c>
      <c r="G41" s="61" t="n">
        <v>10.18</v>
      </c>
      <c r="H41" s="49" t="n">
        <f aca="false">G41*$H$7+G41</f>
        <v>12.5214</v>
      </c>
      <c r="I41" s="61" t="n">
        <f aca="false">ROUND((H41*F41),2)</f>
        <v>4635.67</v>
      </c>
      <c r="J41" s="67"/>
      <c r="K41" s="28" t="s">
        <v>121</v>
      </c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</row>
    <row r="42" customFormat="false" ht="55.4" hidden="false" customHeight="true" outlineLevel="0" collapsed="false">
      <c r="A42" s="65" t="s">
        <v>122</v>
      </c>
      <c r="B42" s="34" t="s">
        <v>23</v>
      </c>
      <c r="C42" s="35" t="s">
        <v>123</v>
      </c>
      <c r="D42" s="68" t="s">
        <v>124</v>
      </c>
      <c r="E42" s="65" t="s">
        <v>120</v>
      </c>
      <c r="F42" s="66" t="n">
        <v>2306.3</v>
      </c>
      <c r="G42" s="61" t="n">
        <v>9.89</v>
      </c>
      <c r="H42" s="49" t="n">
        <f aca="false">G42*$H$7+G42</f>
        <v>12.1647</v>
      </c>
      <c r="I42" s="61" t="n">
        <f aca="false">ROUND((H42*F42),2)</f>
        <v>28055.45</v>
      </c>
      <c r="J42" s="67"/>
      <c r="K42" s="28" t="s">
        <v>125</v>
      </c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</row>
    <row r="43" customFormat="false" ht="32.15" hidden="false" customHeight="true" outlineLevel="0" collapsed="false">
      <c r="A43" s="65" t="s">
        <v>126</v>
      </c>
      <c r="B43" s="34" t="s">
        <v>23</v>
      </c>
      <c r="C43" s="35" t="s">
        <v>127</v>
      </c>
      <c r="D43" s="68" t="s">
        <v>128</v>
      </c>
      <c r="E43" s="65" t="s">
        <v>107</v>
      </c>
      <c r="F43" s="66" t="n">
        <f aca="false">64.07+5.93</f>
        <v>70</v>
      </c>
      <c r="G43" s="61" t="n">
        <v>546.68</v>
      </c>
      <c r="H43" s="49" t="n">
        <f aca="false">G43*$H$7+G43</f>
        <v>672.4164</v>
      </c>
      <c r="I43" s="61" t="n">
        <f aca="false">ROUND((H43*F43),2)</f>
        <v>47069.15</v>
      </c>
      <c r="J43" s="67"/>
      <c r="K43" s="28" t="s">
        <v>129</v>
      </c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</row>
    <row r="44" customFormat="false" ht="32.15" hidden="false" customHeight="true" outlineLevel="0" collapsed="false">
      <c r="A44" s="65" t="s">
        <v>130</v>
      </c>
      <c r="B44" s="34" t="s">
        <v>23</v>
      </c>
      <c r="C44" s="35" t="s">
        <v>131</v>
      </c>
      <c r="D44" s="68" t="s">
        <v>132</v>
      </c>
      <c r="E44" s="65" t="s">
        <v>45</v>
      </c>
      <c r="F44" s="66" t="n">
        <v>320.32</v>
      </c>
      <c r="G44" s="61" t="n">
        <v>0.56</v>
      </c>
      <c r="H44" s="49" t="n">
        <f aca="false">G44*$H$7+G44</f>
        <v>0.6888</v>
      </c>
      <c r="I44" s="61" t="n">
        <f aca="false">ROUND((H44*F44),2)</f>
        <v>220.64</v>
      </c>
      <c r="J44" s="67"/>
      <c r="K44" s="28" t="s">
        <v>94</v>
      </c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</row>
    <row r="45" customFormat="false" ht="32.15" hidden="false" customHeight="true" outlineLevel="0" collapsed="false">
      <c r="A45" s="65" t="s">
        <v>133</v>
      </c>
      <c r="B45" s="34" t="s">
        <v>23</v>
      </c>
      <c r="C45" s="35" t="s">
        <v>134</v>
      </c>
      <c r="D45" s="68" t="s">
        <v>135</v>
      </c>
      <c r="E45" s="65" t="s">
        <v>20</v>
      </c>
      <c r="F45" s="66" t="n">
        <v>320.32</v>
      </c>
      <c r="G45" s="61" t="n">
        <v>3.58</v>
      </c>
      <c r="H45" s="49" t="n">
        <f aca="false">G45*$H$7+G45</f>
        <v>4.4034</v>
      </c>
      <c r="I45" s="61" t="n">
        <f aca="false">ROUND((H45*F45),2)</f>
        <v>1410.5</v>
      </c>
      <c r="J45" s="67"/>
      <c r="K45" s="28" t="s">
        <v>94</v>
      </c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</row>
    <row r="46" customFormat="false" ht="32.15" hidden="false" customHeight="true" outlineLevel="0" collapsed="false">
      <c r="A46" s="65" t="s">
        <v>136</v>
      </c>
      <c r="B46" s="34" t="s">
        <v>23</v>
      </c>
      <c r="C46" s="35" t="s">
        <v>137</v>
      </c>
      <c r="D46" s="68" t="s">
        <v>138</v>
      </c>
      <c r="E46" s="65" t="s">
        <v>139</v>
      </c>
      <c r="F46" s="66" t="n">
        <v>176.3</v>
      </c>
      <c r="G46" s="61" t="n">
        <v>139.1</v>
      </c>
      <c r="H46" s="49" t="n">
        <f aca="false">G46*$H$7+G46</f>
        <v>171.093</v>
      </c>
      <c r="I46" s="61" t="n">
        <f aca="false">ROUND((H46*F46),2)</f>
        <v>30163.7</v>
      </c>
      <c r="J46" s="67"/>
      <c r="K46" s="28" t="s">
        <v>140</v>
      </c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</row>
    <row r="47" customFormat="false" ht="20.3" hidden="false" customHeight="true" outlineLevel="0" collapsed="false">
      <c r="A47" s="50"/>
      <c r="B47" s="51"/>
      <c r="C47" s="52"/>
      <c r="D47" s="53"/>
      <c r="E47" s="52"/>
      <c r="F47" s="54"/>
      <c r="G47" s="55"/>
      <c r="H47" s="55"/>
      <c r="I47" s="55"/>
      <c r="J47" s="7"/>
      <c r="K47" s="8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</row>
    <row r="48" customFormat="false" ht="20.3" hidden="false" customHeight="true" outlineLevel="0" collapsed="false">
      <c r="A48" s="42" t="s">
        <v>141</v>
      </c>
      <c r="B48" s="20" t="s">
        <v>142</v>
      </c>
      <c r="C48" s="20"/>
      <c r="D48" s="20"/>
      <c r="E48" s="20"/>
      <c r="F48" s="20"/>
      <c r="G48" s="20"/>
      <c r="H48" s="20"/>
      <c r="I48" s="43" t="n">
        <f aca="false">ROUND(SUM(I49:I54),2)</f>
        <v>161329.98</v>
      </c>
      <c r="J48" s="7"/>
      <c r="K48" s="8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</row>
    <row r="49" customFormat="false" ht="32.15" hidden="false" customHeight="true" outlineLevel="0" collapsed="false">
      <c r="A49" s="35" t="s">
        <v>143</v>
      </c>
      <c r="B49" s="34" t="s">
        <v>23</v>
      </c>
      <c r="C49" s="35" t="s">
        <v>144</v>
      </c>
      <c r="D49" s="68" t="s">
        <v>145</v>
      </c>
      <c r="E49" s="35" t="s">
        <v>115</v>
      </c>
      <c r="F49" s="79" t="n">
        <f aca="false">98.4+86.88</f>
        <v>185.28</v>
      </c>
      <c r="G49" s="61" t="n">
        <v>258.37</v>
      </c>
      <c r="H49" s="49" t="n">
        <f aca="false">G49*$H$7+G49</f>
        <v>317.7951</v>
      </c>
      <c r="I49" s="61" t="n">
        <f aca="false">ROUND((H49*F49),2)</f>
        <v>58881.08</v>
      </c>
      <c r="J49" s="67"/>
      <c r="K49" s="28" t="s">
        <v>146</v>
      </c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67"/>
      <c r="BG49" s="67"/>
      <c r="BH49" s="67"/>
      <c r="BI49" s="67"/>
      <c r="BJ49" s="67"/>
      <c r="BK49" s="67"/>
      <c r="BL49" s="67"/>
    </row>
    <row r="50" customFormat="false" ht="43.75" hidden="false" customHeight="true" outlineLevel="0" collapsed="false">
      <c r="A50" s="35" t="s">
        <v>147</v>
      </c>
      <c r="B50" s="34" t="s">
        <v>23</v>
      </c>
      <c r="C50" s="35" t="s">
        <v>118</v>
      </c>
      <c r="D50" s="68" t="s">
        <v>119</v>
      </c>
      <c r="E50" s="35" t="s">
        <v>120</v>
      </c>
      <c r="F50" s="79" t="n">
        <v>1147</v>
      </c>
      <c r="G50" s="61" t="n">
        <v>10.18</v>
      </c>
      <c r="H50" s="49" t="n">
        <f aca="false">G50*$H$7+G50</f>
        <v>12.5214</v>
      </c>
      <c r="I50" s="61" t="n">
        <f aca="false">ROUND((H50*F50),2)</f>
        <v>14362.05</v>
      </c>
      <c r="J50" s="67"/>
      <c r="K50" s="28" t="s">
        <v>148</v>
      </c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67"/>
      <c r="BG50" s="67"/>
      <c r="BH50" s="67"/>
      <c r="BI50" s="67"/>
      <c r="BJ50" s="67"/>
      <c r="BK50" s="67"/>
      <c r="BL50" s="67"/>
    </row>
    <row r="51" customFormat="false" ht="43.75" hidden="false" customHeight="true" outlineLevel="0" collapsed="false">
      <c r="A51" s="35" t="s">
        <v>149</v>
      </c>
      <c r="B51" s="34" t="s">
        <v>23</v>
      </c>
      <c r="C51" s="35" t="s">
        <v>150</v>
      </c>
      <c r="D51" s="68" t="s">
        <v>151</v>
      </c>
      <c r="E51" s="65" t="s">
        <v>98</v>
      </c>
      <c r="F51" s="66" t="n">
        <v>11.47</v>
      </c>
      <c r="G51" s="61" t="n">
        <v>572.72</v>
      </c>
      <c r="H51" s="49" t="n">
        <f aca="false">G51*$H$7+G51</f>
        <v>704.4456</v>
      </c>
      <c r="I51" s="61" t="n">
        <f aca="false">ROUND((H51*F51),2)</f>
        <v>8079.99</v>
      </c>
      <c r="J51" s="67"/>
      <c r="K51" s="28" t="s">
        <v>152</v>
      </c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7"/>
      <c r="AM51" s="67"/>
      <c r="AN51" s="67"/>
      <c r="AO51" s="67"/>
      <c r="AP51" s="67"/>
      <c r="AQ51" s="67"/>
      <c r="AR51" s="67"/>
      <c r="AS51" s="67"/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  <c r="BG51" s="67"/>
      <c r="BH51" s="67"/>
      <c r="BI51" s="67"/>
      <c r="BJ51" s="67"/>
      <c r="BK51" s="67"/>
      <c r="BL51" s="67"/>
    </row>
    <row r="52" customFormat="false" ht="32.15" hidden="false" customHeight="true" outlineLevel="0" collapsed="false">
      <c r="A52" s="35" t="s">
        <v>153</v>
      </c>
      <c r="B52" s="34" t="s">
        <v>23</v>
      </c>
      <c r="C52" s="35" t="s">
        <v>154</v>
      </c>
      <c r="D52" s="68" t="s">
        <v>155</v>
      </c>
      <c r="E52" s="65" t="s">
        <v>115</v>
      </c>
      <c r="F52" s="66" t="n">
        <v>196.54</v>
      </c>
      <c r="G52" s="61" t="n">
        <v>273.62</v>
      </c>
      <c r="H52" s="49" t="n">
        <f aca="false">G52*$H$7+G52</f>
        <v>336.5526</v>
      </c>
      <c r="I52" s="61" t="n">
        <f aca="false">F52*H52</f>
        <v>66146.048004</v>
      </c>
      <c r="J52" s="67"/>
      <c r="K52" s="28" t="s">
        <v>156</v>
      </c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/>
      <c r="BH52" s="67"/>
      <c r="BI52" s="67"/>
      <c r="BJ52" s="67"/>
      <c r="BK52" s="67"/>
      <c r="BL52" s="67"/>
    </row>
    <row r="53" customFormat="false" ht="55.4" hidden="false" customHeight="true" outlineLevel="0" collapsed="false">
      <c r="A53" s="35" t="s">
        <v>157</v>
      </c>
      <c r="B53" s="34" t="s">
        <v>23</v>
      </c>
      <c r="C53" s="35" t="s">
        <v>123</v>
      </c>
      <c r="D53" s="68" t="s">
        <v>124</v>
      </c>
      <c r="E53" s="65" t="s">
        <v>120</v>
      </c>
      <c r="F53" s="66" t="n">
        <v>290.88</v>
      </c>
      <c r="G53" s="61" t="n">
        <v>9.89</v>
      </c>
      <c r="H53" s="49" t="n">
        <f aca="false">G53*$H$7+G53</f>
        <v>12.1647</v>
      </c>
      <c r="I53" s="61" t="n">
        <f aca="false">ROUND((H53*F53),2)</f>
        <v>3538.47</v>
      </c>
      <c r="J53" s="67"/>
      <c r="K53" s="28" t="s">
        <v>158</v>
      </c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</row>
    <row r="54" customFormat="false" ht="32.15" hidden="false" customHeight="true" outlineLevel="0" collapsed="false">
      <c r="A54" s="35" t="s">
        <v>159</v>
      </c>
      <c r="B54" s="34" t="s">
        <v>23</v>
      </c>
      <c r="C54" s="35" t="s">
        <v>160</v>
      </c>
      <c r="D54" s="68" t="s">
        <v>161</v>
      </c>
      <c r="E54" s="65" t="s">
        <v>98</v>
      </c>
      <c r="F54" s="66" t="n">
        <v>4.37</v>
      </c>
      <c r="G54" s="61" t="n">
        <v>1920.4</v>
      </c>
      <c r="H54" s="49" t="n">
        <f aca="false">G54*$H$7+G54</f>
        <v>2362.092</v>
      </c>
      <c r="I54" s="61" t="n">
        <f aca="false">F54*H54</f>
        <v>10322.34204</v>
      </c>
      <c r="J54" s="67"/>
      <c r="K54" s="28" t="s">
        <v>162</v>
      </c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  <c r="AR54" s="67"/>
      <c r="AS54" s="67"/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  <c r="BG54" s="67"/>
      <c r="BH54" s="67"/>
      <c r="BI54" s="67"/>
      <c r="BJ54" s="67"/>
      <c r="BK54" s="67"/>
      <c r="BL54" s="67"/>
    </row>
    <row r="55" customFormat="false" ht="20.3" hidden="false" customHeight="true" outlineLevel="0" collapsed="false">
      <c r="A55" s="80"/>
      <c r="B55" s="81"/>
      <c r="C55" s="80"/>
      <c r="D55" s="82"/>
      <c r="E55" s="83"/>
      <c r="F55" s="84"/>
      <c r="G55" s="85"/>
      <c r="H55" s="85"/>
      <c r="I55" s="85"/>
      <c r="J55" s="67"/>
      <c r="K55" s="56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67"/>
      <c r="BE55" s="67"/>
      <c r="BF55" s="67"/>
      <c r="BG55" s="67"/>
      <c r="BH55" s="67"/>
      <c r="BI55" s="67"/>
      <c r="BJ55" s="67"/>
      <c r="BK55" s="67"/>
      <c r="BL55" s="67"/>
    </row>
    <row r="56" customFormat="false" ht="20.55" hidden="false" customHeight="true" outlineLevel="0" collapsed="false">
      <c r="A56" s="40" t="s">
        <v>163</v>
      </c>
      <c r="B56" s="40" t="s">
        <v>164</v>
      </c>
      <c r="C56" s="40"/>
      <c r="D56" s="40"/>
      <c r="E56" s="40"/>
      <c r="F56" s="40"/>
      <c r="G56" s="40"/>
      <c r="H56" s="40"/>
      <c r="I56" s="41" t="n">
        <f aca="false">ROUND(SUM(I57:I59),2)</f>
        <v>76218.27</v>
      </c>
      <c r="J56" s="7"/>
      <c r="K56" s="8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</row>
    <row r="57" customFormat="false" ht="67" hidden="false" customHeight="true" outlineLevel="0" collapsed="false">
      <c r="A57" s="35" t="s">
        <v>165</v>
      </c>
      <c r="B57" s="65" t="s">
        <v>23</v>
      </c>
      <c r="C57" s="35" t="s">
        <v>166</v>
      </c>
      <c r="D57" s="86" t="s">
        <v>167</v>
      </c>
      <c r="E57" s="35" t="s">
        <v>115</v>
      </c>
      <c r="F57" s="79" t="n">
        <v>436.25</v>
      </c>
      <c r="G57" s="61" t="n">
        <v>102.77</v>
      </c>
      <c r="H57" s="49" t="n">
        <f aca="false">G57*$H$7+G57</f>
        <v>126.4071</v>
      </c>
      <c r="I57" s="61" t="n">
        <f aca="false">ROUND((H57*F57),2)</f>
        <v>55145.1</v>
      </c>
      <c r="J57" s="75"/>
      <c r="K57" s="62" t="s">
        <v>168</v>
      </c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75"/>
      <c r="AO57" s="75"/>
      <c r="AP57" s="75"/>
      <c r="AQ57" s="75"/>
      <c r="AR57" s="75"/>
      <c r="AS57" s="75"/>
      <c r="AT57" s="75"/>
      <c r="AU57" s="75"/>
      <c r="AV57" s="75"/>
      <c r="AW57" s="75"/>
      <c r="AX57" s="75"/>
      <c r="AY57" s="75"/>
      <c r="AZ57" s="75"/>
      <c r="BA57" s="75"/>
      <c r="BB57" s="75"/>
      <c r="BC57" s="75"/>
      <c r="BD57" s="75"/>
      <c r="BE57" s="75"/>
      <c r="BF57" s="75"/>
      <c r="BG57" s="75"/>
      <c r="BH57" s="75"/>
      <c r="BI57" s="75"/>
      <c r="BJ57" s="75"/>
      <c r="BK57" s="75"/>
      <c r="BL57" s="75"/>
    </row>
    <row r="58" customFormat="false" ht="32.15" hidden="false" customHeight="true" outlineLevel="0" collapsed="false">
      <c r="A58" s="35" t="s">
        <v>169</v>
      </c>
      <c r="B58" s="65" t="s">
        <v>18</v>
      </c>
      <c r="C58" s="35" t="n">
        <v>4002006</v>
      </c>
      <c r="D58" s="87" t="s">
        <v>170</v>
      </c>
      <c r="E58" s="35" t="s">
        <v>45</v>
      </c>
      <c r="F58" s="79" t="n">
        <v>45.9</v>
      </c>
      <c r="G58" s="61" t="n">
        <v>259.63</v>
      </c>
      <c r="H58" s="49" t="n">
        <f aca="false">G58*$H$7+G58</f>
        <v>319.3449</v>
      </c>
      <c r="I58" s="61" t="n">
        <f aca="false">ROUND((H58*F58),2)</f>
        <v>14657.93</v>
      </c>
      <c r="J58" s="75"/>
      <c r="K58" s="62" t="s">
        <v>171</v>
      </c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  <c r="AZ58" s="75"/>
      <c r="BA58" s="75"/>
      <c r="BB58" s="75"/>
      <c r="BC58" s="75"/>
      <c r="BD58" s="75"/>
      <c r="BE58" s="75"/>
      <c r="BF58" s="75"/>
      <c r="BG58" s="75"/>
      <c r="BH58" s="75"/>
      <c r="BI58" s="75"/>
      <c r="BJ58" s="75"/>
      <c r="BK58" s="75"/>
      <c r="BL58" s="75"/>
    </row>
    <row r="59" customFormat="false" ht="20.3" hidden="false" customHeight="true" outlineLevel="0" collapsed="false">
      <c r="A59" s="35" t="s">
        <v>172</v>
      </c>
      <c r="B59" s="34" t="s">
        <v>23</v>
      </c>
      <c r="C59" s="35" t="s">
        <v>173</v>
      </c>
      <c r="D59" s="88" t="s">
        <v>174</v>
      </c>
      <c r="E59" s="65" t="s">
        <v>107</v>
      </c>
      <c r="F59" s="66" t="n">
        <v>10.8</v>
      </c>
      <c r="G59" s="61" t="n">
        <v>482.93</v>
      </c>
      <c r="H59" s="49" t="n">
        <f aca="false">G59*$H$7+G59</f>
        <v>594.0039</v>
      </c>
      <c r="I59" s="61" t="n">
        <f aca="false">ROUND((H59*F59),2)</f>
        <v>6415.24</v>
      </c>
      <c r="J59" s="67"/>
      <c r="K59" s="28" t="s">
        <v>175</v>
      </c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67"/>
      <c r="BJ59" s="67"/>
      <c r="BK59" s="67"/>
      <c r="BL59" s="67"/>
    </row>
    <row r="60" customFormat="false" ht="20.3" hidden="false" customHeight="true" outlineLevel="0" collapsed="false">
      <c r="A60" s="57"/>
      <c r="B60" s="57"/>
      <c r="C60" s="57"/>
      <c r="D60" s="57"/>
      <c r="E60" s="57"/>
      <c r="F60" s="57"/>
      <c r="G60" s="57"/>
      <c r="H60" s="57"/>
      <c r="I60" s="57"/>
      <c r="J60" s="7"/>
      <c r="K60" s="8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</row>
    <row r="61" customFormat="false" ht="20.55" hidden="false" customHeight="true" outlineLevel="0" collapsed="false">
      <c r="A61" s="40" t="s">
        <v>176</v>
      </c>
      <c r="B61" s="40" t="s">
        <v>177</v>
      </c>
      <c r="C61" s="40"/>
      <c r="D61" s="40"/>
      <c r="E61" s="40"/>
      <c r="F61" s="40"/>
      <c r="G61" s="40"/>
      <c r="H61" s="40"/>
      <c r="I61" s="41" t="n">
        <f aca="false">ROUND(SUM(I62:I65),2)</f>
        <v>287912.95</v>
      </c>
      <c r="J61" s="7"/>
      <c r="K61" s="8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</row>
    <row r="62" customFormat="false" ht="90.2" hidden="false" customHeight="true" outlineLevel="0" collapsed="false">
      <c r="A62" s="39" t="s">
        <v>178</v>
      </c>
      <c r="B62" s="39" t="s">
        <v>23</v>
      </c>
      <c r="C62" s="39" t="s">
        <v>179</v>
      </c>
      <c r="D62" s="88" t="s">
        <v>180</v>
      </c>
      <c r="E62" s="39" t="s">
        <v>120</v>
      </c>
      <c r="F62" s="89" t="n">
        <v>4724.91</v>
      </c>
      <c r="G62" s="90" t="n">
        <v>29.93</v>
      </c>
      <c r="H62" s="49" t="n">
        <f aca="false">G62*$H$7+G62</f>
        <v>36.8139</v>
      </c>
      <c r="I62" s="49" t="n">
        <f aca="false">F62*H62</f>
        <v>173942.364249</v>
      </c>
      <c r="J62" s="7"/>
      <c r="K62" s="62" t="s">
        <v>181</v>
      </c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</row>
    <row r="63" customFormat="false" ht="32.15" hidden="false" customHeight="true" outlineLevel="0" collapsed="false">
      <c r="A63" s="39" t="s">
        <v>182</v>
      </c>
      <c r="B63" s="91" t="s">
        <v>23</v>
      </c>
      <c r="C63" s="44" t="s">
        <v>183</v>
      </c>
      <c r="D63" s="24" t="s">
        <v>184</v>
      </c>
      <c r="E63" s="22" t="s">
        <v>115</v>
      </c>
      <c r="F63" s="89" t="n">
        <v>488.11</v>
      </c>
      <c r="G63" s="90" t="n">
        <v>147.48</v>
      </c>
      <c r="H63" s="49" t="n">
        <f aca="false">G63*$H$7+G63</f>
        <v>181.4004</v>
      </c>
      <c r="I63" s="49" t="n">
        <f aca="false">F63*H63</f>
        <v>88543.349244</v>
      </c>
      <c r="J63" s="7"/>
      <c r="K63" s="62" t="s">
        <v>185</v>
      </c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</row>
    <row r="64" customFormat="false" ht="78.6" hidden="false" customHeight="true" outlineLevel="0" collapsed="false">
      <c r="A64" s="39" t="s">
        <v>186</v>
      </c>
      <c r="B64" s="91" t="s">
        <v>23</v>
      </c>
      <c r="C64" s="44" t="s">
        <v>187</v>
      </c>
      <c r="D64" s="24" t="s">
        <v>188</v>
      </c>
      <c r="E64" s="22" t="s">
        <v>40</v>
      </c>
      <c r="F64" s="89" t="n">
        <f aca="false">43+18.6+18.6+6+16.9+7.6</f>
        <v>110.7</v>
      </c>
      <c r="G64" s="92" t="n">
        <v>161.68</v>
      </c>
      <c r="H64" s="49" t="n">
        <f aca="false">G64*$H$7+G64</f>
        <v>198.8664</v>
      </c>
      <c r="I64" s="49" t="n">
        <f aca="false">F64*H64</f>
        <v>22014.51048</v>
      </c>
      <c r="J64" s="7"/>
      <c r="K64" s="62" t="s">
        <v>189</v>
      </c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</row>
    <row r="65" customFormat="false" ht="30.5" hidden="false" customHeight="true" outlineLevel="0" collapsed="false">
      <c r="A65" s="39" t="s">
        <v>190</v>
      </c>
      <c r="B65" s="91" t="s">
        <v>23</v>
      </c>
      <c r="C65" s="93" t="s">
        <v>191</v>
      </c>
      <c r="D65" s="30" t="s">
        <v>192</v>
      </c>
      <c r="E65" s="93" t="s">
        <v>40</v>
      </c>
      <c r="F65" s="89" t="n">
        <v>32.3</v>
      </c>
      <c r="G65" s="92" t="n">
        <v>85.9</v>
      </c>
      <c r="H65" s="49" t="n">
        <f aca="false">G65*$H$7+G65</f>
        <v>105.657</v>
      </c>
      <c r="I65" s="49" t="n">
        <f aca="false">F65*H65</f>
        <v>3412.7211</v>
      </c>
      <c r="J65" s="7"/>
      <c r="K65" s="62" t="s">
        <v>193</v>
      </c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</row>
    <row r="66" customFormat="false" ht="20.3" hidden="false" customHeight="true" outlineLevel="0" collapsed="false">
      <c r="A66" s="50"/>
      <c r="B66" s="50"/>
      <c r="C66" s="50"/>
      <c r="D66" s="50"/>
      <c r="E66" s="50"/>
      <c r="F66" s="54"/>
      <c r="G66" s="50"/>
      <c r="H66" s="50"/>
      <c r="I66" s="50"/>
      <c r="J66" s="7"/>
      <c r="K66" s="8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</row>
    <row r="67" customFormat="false" ht="20.55" hidden="false" customHeight="true" outlineLevel="0" collapsed="false">
      <c r="A67" s="40" t="s">
        <v>194</v>
      </c>
      <c r="B67" s="40" t="s">
        <v>195</v>
      </c>
      <c r="C67" s="40"/>
      <c r="D67" s="40"/>
      <c r="E67" s="40"/>
      <c r="F67" s="40"/>
      <c r="G67" s="40"/>
      <c r="H67" s="40"/>
      <c r="I67" s="41" t="n">
        <f aca="false">ROUND(SUM(I68+I73+I80),2)</f>
        <v>81758.14</v>
      </c>
      <c r="J67" s="7"/>
      <c r="K67" s="8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</row>
    <row r="68" customFormat="false" ht="20.3" hidden="false" customHeight="true" outlineLevel="0" collapsed="false">
      <c r="A68" s="94" t="s">
        <v>196</v>
      </c>
      <c r="B68" s="20" t="s">
        <v>197</v>
      </c>
      <c r="C68" s="20"/>
      <c r="D68" s="20"/>
      <c r="E68" s="20"/>
      <c r="F68" s="20"/>
      <c r="G68" s="20"/>
      <c r="H68" s="20"/>
      <c r="I68" s="21" t="n">
        <f aca="false">ROUND(SUM(I69:I71),2)</f>
        <v>6540.54</v>
      </c>
      <c r="J68" s="67"/>
      <c r="K68" s="95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</row>
    <row r="69" customFormat="false" ht="20.3" hidden="false" customHeight="true" outlineLevel="0" collapsed="false">
      <c r="A69" s="35" t="s">
        <v>198</v>
      </c>
      <c r="B69" s="34" t="s">
        <v>23</v>
      </c>
      <c r="C69" s="35" t="s">
        <v>199</v>
      </c>
      <c r="D69" s="68" t="s">
        <v>200</v>
      </c>
      <c r="E69" s="35" t="s">
        <v>115</v>
      </c>
      <c r="F69" s="76" t="n">
        <v>100.52</v>
      </c>
      <c r="G69" s="61" t="n">
        <v>7.89</v>
      </c>
      <c r="H69" s="49" t="n">
        <f aca="false">G69*$H$7+G69</f>
        <v>9.7047</v>
      </c>
      <c r="I69" s="61" t="n">
        <f aca="false">ROUND((H69*F69),2)</f>
        <v>975.52</v>
      </c>
      <c r="J69" s="96"/>
      <c r="K69" s="28" t="s">
        <v>201</v>
      </c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</row>
    <row r="70" customFormat="false" ht="20.3" hidden="false" customHeight="true" outlineLevel="0" collapsed="false">
      <c r="A70" s="35" t="s">
        <v>202</v>
      </c>
      <c r="B70" s="34" t="s">
        <v>23</v>
      </c>
      <c r="C70" s="35" t="s">
        <v>203</v>
      </c>
      <c r="D70" s="68" t="s">
        <v>204</v>
      </c>
      <c r="E70" s="35" t="s">
        <v>115</v>
      </c>
      <c r="F70" s="76" t="n">
        <v>100.52</v>
      </c>
      <c r="G70" s="61" t="n">
        <v>30.5</v>
      </c>
      <c r="H70" s="49" t="n">
        <f aca="false">G70*$H$7+G70</f>
        <v>37.515</v>
      </c>
      <c r="I70" s="61" t="n">
        <f aca="false">ROUND((H70*F70),2)</f>
        <v>3771.01</v>
      </c>
      <c r="J70" s="96"/>
      <c r="K70" s="28" t="s">
        <v>201</v>
      </c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</row>
    <row r="71" customFormat="false" ht="20.3" hidden="false" customHeight="true" outlineLevel="0" collapsed="false">
      <c r="A71" s="35" t="s">
        <v>205</v>
      </c>
      <c r="B71" s="34" t="s">
        <v>23</v>
      </c>
      <c r="C71" s="35" t="s">
        <v>206</v>
      </c>
      <c r="D71" s="68" t="s">
        <v>207</v>
      </c>
      <c r="E71" s="35" t="s">
        <v>115</v>
      </c>
      <c r="F71" s="76" t="n">
        <v>100.52</v>
      </c>
      <c r="G71" s="61" t="n">
        <v>14.51</v>
      </c>
      <c r="H71" s="49" t="n">
        <f aca="false">G71*$H$7+G71</f>
        <v>17.8473</v>
      </c>
      <c r="I71" s="61" t="n">
        <f aca="false">ROUND((H71*F71),2)</f>
        <v>1794.01</v>
      </c>
      <c r="J71" s="96"/>
      <c r="K71" s="28" t="s">
        <v>201</v>
      </c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</row>
    <row r="72" customFormat="false" ht="20.3" hidden="false" customHeight="true" outlineLevel="0" collapsed="false">
      <c r="A72" s="35"/>
      <c r="B72" s="35"/>
      <c r="C72" s="35"/>
      <c r="D72" s="35"/>
      <c r="E72" s="35"/>
      <c r="F72" s="35"/>
      <c r="G72" s="35"/>
      <c r="H72" s="35"/>
      <c r="I72" s="35"/>
      <c r="J72" s="67"/>
      <c r="K72" s="95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</row>
    <row r="73" customFormat="false" ht="20.3" hidden="false" customHeight="true" outlineLevel="0" collapsed="false">
      <c r="A73" s="94" t="s">
        <v>208</v>
      </c>
      <c r="B73" s="20" t="s">
        <v>209</v>
      </c>
      <c r="C73" s="20"/>
      <c r="D73" s="20"/>
      <c r="E73" s="20"/>
      <c r="F73" s="20"/>
      <c r="G73" s="20"/>
      <c r="H73" s="20"/>
      <c r="I73" s="21" t="n">
        <f aca="false">ROUND(SUM(I74:I78),2)</f>
        <v>48297.34</v>
      </c>
      <c r="J73" s="67"/>
      <c r="K73" s="95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</row>
    <row r="74" customFormat="false" ht="32.15" hidden="false" customHeight="true" outlineLevel="0" collapsed="false">
      <c r="A74" s="35" t="s">
        <v>210</v>
      </c>
      <c r="B74" s="34" t="s">
        <v>23</v>
      </c>
      <c r="C74" s="35" t="s">
        <v>199</v>
      </c>
      <c r="D74" s="68" t="s">
        <v>200</v>
      </c>
      <c r="E74" s="35" t="s">
        <v>115</v>
      </c>
      <c r="F74" s="76" t="n">
        <f aca="false">391.02+48</f>
        <v>439.02</v>
      </c>
      <c r="G74" s="61" t="n">
        <v>7.89</v>
      </c>
      <c r="H74" s="49" t="n">
        <f aca="false">G74*$H$7+G74</f>
        <v>9.7047</v>
      </c>
      <c r="I74" s="61" t="n">
        <f aca="false">ROUND((H74*F74),2)</f>
        <v>4260.56</v>
      </c>
      <c r="J74" s="67"/>
      <c r="K74" s="28" t="s">
        <v>211</v>
      </c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</row>
    <row r="75" customFormat="false" ht="32.15" hidden="false" customHeight="true" outlineLevel="0" collapsed="false">
      <c r="A75" s="35" t="s">
        <v>212</v>
      </c>
      <c r="B75" s="34" t="s">
        <v>23</v>
      </c>
      <c r="C75" s="35" t="s">
        <v>213</v>
      </c>
      <c r="D75" s="68" t="s">
        <v>214</v>
      </c>
      <c r="E75" s="35" t="s">
        <v>115</v>
      </c>
      <c r="F75" s="76" t="n">
        <f aca="false">391.02+48</f>
        <v>439.02</v>
      </c>
      <c r="G75" s="61" t="n">
        <v>25.07</v>
      </c>
      <c r="H75" s="49" t="n">
        <f aca="false">G75*$H$7+G75</f>
        <v>30.8361</v>
      </c>
      <c r="I75" s="61" t="n">
        <f aca="false">ROUND((H75*F75),2)</f>
        <v>13537.66</v>
      </c>
      <c r="J75" s="67"/>
      <c r="K75" s="28" t="s">
        <v>211</v>
      </c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</row>
    <row r="76" customFormat="false" ht="32.15" hidden="false" customHeight="true" outlineLevel="0" collapsed="false">
      <c r="A76" s="35" t="s">
        <v>215</v>
      </c>
      <c r="B76" s="34" t="s">
        <v>23</v>
      </c>
      <c r="C76" s="35" t="s">
        <v>206</v>
      </c>
      <c r="D76" s="68" t="s">
        <v>207</v>
      </c>
      <c r="E76" s="35" t="s">
        <v>115</v>
      </c>
      <c r="F76" s="76" t="n">
        <v>391.02</v>
      </c>
      <c r="G76" s="61" t="n">
        <v>14.51</v>
      </c>
      <c r="H76" s="49" t="n">
        <f aca="false">G76*$H$7+G76</f>
        <v>17.8473</v>
      </c>
      <c r="I76" s="61" t="n">
        <f aca="false">ROUND((H76*F76),2)</f>
        <v>6978.65</v>
      </c>
      <c r="J76" s="67"/>
      <c r="K76" s="28" t="s">
        <v>216</v>
      </c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</row>
    <row r="77" customFormat="false" ht="32.15" hidden="false" customHeight="true" outlineLevel="0" collapsed="false">
      <c r="A77" s="35" t="s">
        <v>217</v>
      </c>
      <c r="B77" s="34" t="s">
        <v>23</v>
      </c>
      <c r="C77" s="35" t="s">
        <v>218</v>
      </c>
      <c r="D77" s="68" t="s">
        <v>219</v>
      </c>
      <c r="E77" s="35" t="s">
        <v>115</v>
      </c>
      <c r="F77" s="76" t="n">
        <v>373.7</v>
      </c>
      <c r="G77" s="61" t="n">
        <v>23.79</v>
      </c>
      <c r="H77" s="49" t="n">
        <f aca="false">G77*$H$7+G77</f>
        <v>29.2617</v>
      </c>
      <c r="I77" s="61" t="n">
        <f aca="false">ROUND((H77*F77),2)</f>
        <v>10935.1</v>
      </c>
      <c r="J77" s="67"/>
      <c r="K77" s="28" t="s">
        <v>220</v>
      </c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</row>
    <row r="78" customFormat="false" ht="43.75" hidden="false" customHeight="true" outlineLevel="0" collapsed="false">
      <c r="A78" s="35" t="s">
        <v>221</v>
      </c>
      <c r="B78" s="34" t="s">
        <v>23</v>
      </c>
      <c r="C78" s="35" t="s">
        <v>222</v>
      </c>
      <c r="D78" s="68" t="s">
        <v>223</v>
      </c>
      <c r="E78" s="35" t="s">
        <v>115</v>
      </c>
      <c r="F78" s="76" t="n">
        <v>207</v>
      </c>
      <c r="G78" s="61" t="n">
        <v>49.43</v>
      </c>
      <c r="H78" s="49" t="n">
        <f aca="false">G78*$H$7+G78</f>
        <v>60.7989</v>
      </c>
      <c r="I78" s="61" t="n">
        <f aca="false">ROUND((H78*F78),2)</f>
        <v>12585.37</v>
      </c>
      <c r="J78" s="67"/>
      <c r="K78" s="28" t="s">
        <v>224</v>
      </c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</row>
    <row r="79" customFormat="false" ht="20.3" hidden="false" customHeight="true" outlineLevel="0" collapsed="false">
      <c r="A79" s="35"/>
      <c r="B79" s="35"/>
      <c r="C79" s="35"/>
      <c r="D79" s="35"/>
      <c r="E79" s="35"/>
      <c r="F79" s="35"/>
      <c r="G79" s="35"/>
      <c r="H79" s="35"/>
      <c r="I79" s="35"/>
      <c r="J79" s="67"/>
      <c r="K79" s="95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</row>
    <row r="80" customFormat="false" ht="20.3" hidden="false" customHeight="true" outlineLevel="0" collapsed="false">
      <c r="A80" s="94" t="s">
        <v>225</v>
      </c>
      <c r="B80" s="20" t="s">
        <v>226</v>
      </c>
      <c r="C80" s="20"/>
      <c r="D80" s="20"/>
      <c r="E80" s="20"/>
      <c r="F80" s="20"/>
      <c r="G80" s="20"/>
      <c r="H80" s="20"/>
      <c r="I80" s="21" t="n">
        <f aca="false">ROUND(SUM(I81:I83),2)</f>
        <v>26920.26</v>
      </c>
      <c r="J80" s="67"/>
      <c r="K80" s="95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</row>
    <row r="81" customFormat="false" ht="32.15" hidden="false" customHeight="true" outlineLevel="0" collapsed="false">
      <c r="A81" s="22" t="s">
        <v>227</v>
      </c>
      <c r="B81" s="34" t="s">
        <v>23</v>
      </c>
      <c r="C81" s="35" t="s">
        <v>222</v>
      </c>
      <c r="D81" s="68" t="s">
        <v>223</v>
      </c>
      <c r="E81" s="35" t="s">
        <v>115</v>
      </c>
      <c r="F81" s="97" t="n">
        <v>178.22</v>
      </c>
      <c r="G81" s="27" t="n">
        <v>49.43</v>
      </c>
      <c r="H81" s="49" t="n">
        <f aca="false">G81*$H$7+G81</f>
        <v>60.7989</v>
      </c>
      <c r="I81" s="27" t="n">
        <f aca="false">ROUND((H81*F81),2)</f>
        <v>10835.58</v>
      </c>
      <c r="J81" s="67"/>
      <c r="K81" s="28" t="s">
        <v>228</v>
      </c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</row>
    <row r="82" customFormat="false" ht="43.75" hidden="false" customHeight="true" outlineLevel="0" collapsed="false">
      <c r="A82" s="22" t="s">
        <v>229</v>
      </c>
      <c r="B82" s="93" t="s">
        <v>23</v>
      </c>
      <c r="C82" s="22" t="s">
        <v>230</v>
      </c>
      <c r="D82" s="98" t="s">
        <v>231</v>
      </c>
      <c r="E82" s="35" t="s">
        <v>40</v>
      </c>
      <c r="F82" s="97" t="n">
        <v>150.1</v>
      </c>
      <c r="G82" s="27" t="n">
        <v>6.69</v>
      </c>
      <c r="H82" s="49" t="n">
        <f aca="false">G82*$H$7+G82</f>
        <v>8.2287</v>
      </c>
      <c r="I82" s="27" t="n">
        <f aca="false">ROUND((H82*F82),2)</f>
        <v>1235.13</v>
      </c>
      <c r="J82" s="67"/>
      <c r="K82" s="28" t="s">
        <v>232</v>
      </c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</row>
    <row r="83" customFormat="false" ht="53.7" hidden="false" customHeight="true" outlineLevel="0" collapsed="false">
      <c r="A83" s="22" t="s">
        <v>233</v>
      </c>
      <c r="B83" s="45" t="s">
        <v>234</v>
      </c>
      <c r="C83" s="45" t="s">
        <v>235</v>
      </c>
      <c r="D83" s="47" t="s">
        <v>236</v>
      </c>
      <c r="E83" s="46" t="s">
        <v>115</v>
      </c>
      <c r="F83" s="48" t="n">
        <v>104.04</v>
      </c>
      <c r="G83" s="49" t="n">
        <v>116.04</v>
      </c>
      <c r="H83" s="49" t="n">
        <f aca="false">G83*$H$7+G83</f>
        <v>142.7292</v>
      </c>
      <c r="I83" s="99" t="n">
        <f aca="false">F83*H83</f>
        <v>14849.545968</v>
      </c>
      <c r="J83" s="7"/>
      <c r="K83" s="28" t="s">
        <v>237</v>
      </c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</row>
    <row r="84" customFormat="false" ht="20.3" hidden="false" customHeight="true" outlineLevel="0" collapsed="false">
      <c r="A84" s="50"/>
      <c r="B84" s="50"/>
      <c r="C84" s="50"/>
      <c r="D84" s="50"/>
      <c r="E84" s="50"/>
      <c r="F84" s="54"/>
      <c r="G84" s="50"/>
      <c r="H84" s="50"/>
      <c r="I84" s="50"/>
      <c r="J84" s="7"/>
      <c r="K84" s="8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</row>
    <row r="85" customFormat="false" ht="20.55" hidden="false" customHeight="true" outlineLevel="0" collapsed="false">
      <c r="A85" s="40" t="s">
        <v>238</v>
      </c>
      <c r="B85" s="40" t="s">
        <v>239</v>
      </c>
      <c r="C85" s="40"/>
      <c r="D85" s="40"/>
      <c r="E85" s="40"/>
      <c r="F85" s="40"/>
      <c r="G85" s="40"/>
      <c r="H85" s="40"/>
      <c r="I85" s="41" t="n">
        <f aca="false">ROUND(SUM(I86),2)</f>
        <v>15026.37</v>
      </c>
      <c r="J85" s="7"/>
      <c r="K85" s="8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</row>
    <row r="86" customFormat="false" ht="20.55" hidden="false" customHeight="true" outlineLevel="0" collapsed="false">
      <c r="A86" s="39" t="s">
        <v>240</v>
      </c>
      <c r="B86" s="93" t="s">
        <v>23</v>
      </c>
      <c r="C86" s="100" t="s">
        <v>241</v>
      </c>
      <c r="D86" s="101" t="s">
        <v>242</v>
      </c>
      <c r="E86" s="100" t="s">
        <v>52</v>
      </c>
      <c r="F86" s="102" t="n">
        <v>8</v>
      </c>
      <c r="G86" s="99" t="n">
        <v>1527.07</v>
      </c>
      <c r="H86" s="49" t="n">
        <f aca="false">G86*$H$7+G86</f>
        <v>1878.2961</v>
      </c>
      <c r="I86" s="99" t="n">
        <f aca="false">F86*H86</f>
        <v>15026.3688</v>
      </c>
      <c r="J86" s="7"/>
      <c r="K86" s="103" t="s">
        <v>243</v>
      </c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</row>
    <row r="87" customFormat="false" ht="20.3" hidden="false" customHeight="true" outlineLevel="0" collapsed="false">
      <c r="A87" s="50"/>
      <c r="B87" s="50"/>
      <c r="C87" s="50"/>
      <c r="D87" s="50"/>
      <c r="E87" s="50"/>
      <c r="F87" s="54"/>
      <c r="G87" s="50"/>
      <c r="H87" s="50"/>
      <c r="I87" s="50"/>
      <c r="J87" s="7"/>
      <c r="K87" s="8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</row>
    <row r="88" customFormat="false" ht="20.55" hidden="false" customHeight="true" outlineLevel="0" collapsed="false">
      <c r="A88" s="40" t="s">
        <v>244</v>
      </c>
      <c r="B88" s="40" t="s">
        <v>245</v>
      </c>
      <c r="C88" s="40"/>
      <c r="D88" s="40"/>
      <c r="E88" s="40"/>
      <c r="F88" s="40"/>
      <c r="G88" s="40"/>
      <c r="H88" s="40"/>
      <c r="I88" s="41" t="n">
        <f aca="false">ROUND(SUM(I89:I92),2)</f>
        <v>41696.99</v>
      </c>
      <c r="J88" s="7"/>
      <c r="K88" s="8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</row>
    <row r="89" customFormat="false" ht="32.15" hidden="false" customHeight="true" outlineLevel="0" collapsed="false">
      <c r="A89" s="39" t="s">
        <v>246</v>
      </c>
      <c r="B89" s="46" t="s">
        <v>23</v>
      </c>
      <c r="C89" s="46" t="s">
        <v>247</v>
      </c>
      <c r="D89" s="104" t="s">
        <v>248</v>
      </c>
      <c r="E89" s="46" t="s">
        <v>45</v>
      </c>
      <c r="F89" s="102" t="n">
        <v>2.4</v>
      </c>
      <c r="G89" s="105" t="n">
        <v>467.1</v>
      </c>
      <c r="H89" s="49" t="n">
        <f aca="false">G89*$H$7+G89</f>
        <v>574.533</v>
      </c>
      <c r="I89" s="99" t="n">
        <f aca="false">F89*H89</f>
        <v>1378.8792</v>
      </c>
      <c r="J89" s="7"/>
      <c r="K89" s="103" t="s">
        <v>249</v>
      </c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</row>
    <row r="90" customFormat="false" ht="43.75" hidden="false" customHeight="true" outlineLevel="0" collapsed="false">
      <c r="A90" s="39" t="s">
        <v>250</v>
      </c>
      <c r="B90" s="46" t="s">
        <v>23</v>
      </c>
      <c r="C90" s="46" t="s">
        <v>251</v>
      </c>
      <c r="D90" s="104" t="s">
        <v>252</v>
      </c>
      <c r="E90" s="46" t="s">
        <v>45</v>
      </c>
      <c r="F90" s="102" t="n">
        <f aca="false">30+2.5</f>
        <v>32.5</v>
      </c>
      <c r="G90" s="105" t="n">
        <v>340.89</v>
      </c>
      <c r="H90" s="49" t="n">
        <f aca="false">G90*$H$7+G90</f>
        <v>419.2947</v>
      </c>
      <c r="I90" s="99" t="n">
        <f aca="false">F90*H90</f>
        <v>13627.07775</v>
      </c>
      <c r="J90" s="7"/>
      <c r="K90" s="103" t="s">
        <v>253</v>
      </c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</row>
    <row r="91" customFormat="false" ht="67" hidden="false" customHeight="true" outlineLevel="0" collapsed="false">
      <c r="A91" s="39" t="s">
        <v>254</v>
      </c>
      <c r="B91" s="46" t="s">
        <v>23</v>
      </c>
      <c r="C91" s="46" t="s">
        <v>255</v>
      </c>
      <c r="D91" s="104" t="s">
        <v>256</v>
      </c>
      <c r="E91" s="46" t="s">
        <v>115</v>
      </c>
      <c r="F91" s="102" t="n">
        <f aca="false">2.94+1.68+12.6</f>
        <v>17.22</v>
      </c>
      <c r="G91" s="105" t="n">
        <v>444.65</v>
      </c>
      <c r="H91" s="49" t="n">
        <f aca="false">G91*$H$7+G91</f>
        <v>546.9195</v>
      </c>
      <c r="I91" s="99" t="n">
        <f aca="false">F91*H91</f>
        <v>9417.95379</v>
      </c>
      <c r="J91" s="7"/>
      <c r="K91" s="103" t="s">
        <v>257</v>
      </c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</row>
    <row r="92" customFormat="false" ht="43.75" hidden="false" customHeight="true" outlineLevel="0" collapsed="false">
      <c r="A92" s="39" t="s">
        <v>258</v>
      </c>
      <c r="B92" s="46" t="s">
        <v>18</v>
      </c>
      <c r="C92" s="46" t="n">
        <v>17001091</v>
      </c>
      <c r="D92" s="106" t="s">
        <v>259</v>
      </c>
      <c r="E92" s="46" t="s">
        <v>20</v>
      </c>
      <c r="F92" s="102" t="n">
        <f aca="false">37.4+3.24</f>
        <v>40.64</v>
      </c>
      <c r="G92" s="105" t="n">
        <v>345.55</v>
      </c>
      <c r="H92" s="49" t="n">
        <f aca="false">G92*$H$7+G92</f>
        <v>425.0265</v>
      </c>
      <c r="I92" s="99" t="n">
        <f aca="false">F92*H92</f>
        <v>17273.07696</v>
      </c>
      <c r="J92" s="7"/>
      <c r="K92" s="103" t="s">
        <v>260</v>
      </c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</row>
    <row r="93" customFormat="false" ht="20.3" hidden="false" customHeight="true" outlineLevel="0" collapsed="false">
      <c r="A93" s="50"/>
      <c r="B93" s="52"/>
      <c r="C93" s="52"/>
      <c r="D93" s="53"/>
      <c r="E93" s="52"/>
      <c r="F93" s="107"/>
      <c r="G93" s="55"/>
      <c r="H93" s="55"/>
      <c r="I93" s="55"/>
      <c r="J93" s="7"/>
      <c r="K93" s="56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</row>
    <row r="94" customFormat="false" ht="20.55" hidden="false" customHeight="true" outlineLevel="0" collapsed="false">
      <c r="A94" s="40" t="s">
        <v>261</v>
      </c>
      <c r="B94" s="40" t="s">
        <v>262</v>
      </c>
      <c r="C94" s="40"/>
      <c r="D94" s="40"/>
      <c r="E94" s="40"/>
      <c r="F94" s="40"/>
      <c r="G94" s="40"/>
      <c r="H94" s="40"/>
      <c r="I94" s="41" t="n">
        <f aca="false">ROUND(SUM(I95:I99),2)</f>
        <v>21631.84</v>
      </c>
      <c r="J94" s="7"/>
      <c r="K94" s="8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</row>
    <row r="95" customFormat="false" ht="55.4" hidden="false" customHeight="true" outlineLevel="0" collapsed="false">
      <c r="A95" s="39" t="s">
        <v>263</v>
      </c>
      <c r="B95" s="46" t="s">
        <v>23</v>
      </c>
      <c r="C95" s="46" t="s">
        <v>264</v>
      </c>
      <c r="D95" s="47" t="s">
        <v>265</v>
      </c>
      <c r="E95" s="46" t="s">
        <v>20</v>
      </c>
      <c r="F95" s="102" t="n">
        <f aca="false">0.7++0.75</f>
        <v>1.45</v>
      </c>
      <c r="G95" s="99" t="n">
        <v>1067.25</v>
      </c>
      <c r="H95" s="49" t="n">
        <f aca="false">G95*$H$7+G95</f>
        <v>1312.7175</v>
      </c>
      <c r="I95" s="99" t="n">
        <f aca="false">F95*H95</f>
        <v>1903.440375</v>
      </c>
      <c r="J95" s="7"/>
      <c r="K95" s="103" t="s">
        <v>266</v>
      </c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</row>
    <row r="96" customFormat="false" ht="67" hidden="false" customHeight="true" outlineLevel="0" collapsed="false">
      <c r="A96" s="39" t="s">
        <v>267</v>
      </c>
      <c r="B96" s="45" t="s">
        <v>23</v>
      </c>
      <c r="C96" s="45" t="s">
        <v>268</v>
      </c>
      <c r="D96" s="47" t="s">
        <v>269</v>
      </c>
      <c r="E96" s="46" t="s">
        <v>20</v>
      </c>
      <c r="F96" s="102" t="n">
        <v>11.79</v>
      </c>
      <c r="G96" s="99" t="n">
        <v>643.54</v>
      </c>
      <c r="H96" s="49" t="n">
        <f aca="false">G96*$H$7+G96</f>
        <v>791.5542</v>
      </c>
      <c r="I96" s="99" t="n">
        <f aca="false">F96*H96</f>
        <v>9332.424018</v>
      </c>
      <c r="J96" s="71"/>
      <c r="K96" s="108" t="s">
        <v>270</v>
      </c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  <c r="BC96" s="71"/>
      <c r="BD96" s="71"/>
      <c r="BE96" s="71"/>
      <c r="BF96" s="71"/>
      <c r="BG96" s="71"/>
      <c r="BH96" s="71"/>
      <c r="BI96" s="71"/>
      <c r="BJ96" s="71"/>
      <c r="BK96" s="71"/>
      <c r="BL96" s="71"/>
    </row>
    <row r="97" customFormat="false" ht="20.3" hidden="false" customHeight="true" outlineLevel="0" collapsed="false">
      <c r="A97" s="39" t="s">
        <v>271</v>
      </c>
      <c r="B97" s="93" t="s">
        <v>23</v>
      </c>
      <c r="C97" s="22" t="s">
        <v>272</v>
      </c>
      <c r="D97" s="101" t="s">
        <v>273</v>
      </c>
      <c r="E97" s="100" t="s">
        <v>52</v>
      </c>
      <c r="F97" s="97" t="n">
        <v>1</v>
      </c>
      <c r="G97" s="99" t="n">
        <v>305.28</v>
      </c>
      <c r="H97" s="49" t="n">
        <f aca="false">G97*$H$7+G97</f>
        <v>375.4944</v>
      </c>
      <c r="I97" s="99" t="n">
        <f aca="false">F97*H97</f>
        <v>375.4944</v>
      </c>
      <c r="J97" s="71"/>
      <c r="K97" s="62" t="s">
        <v>274</v>
      </c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71"/>
      <c r="BA97" s="71"/>
      <c r="BB97" s="71"/>
      <c r="BC97" s="71"/>
      <c r="BD97" s="71"/>
      <c r="BE97" s="71"/>
      <c r="BF97" s="71"/>
      <c r="BG97" s="71"/>
      <c r="BH97" s="71"/>
      <c r="BI97" s="71"/>
      <c r="BJ97" s="71"/>
      <c r="BK97" s="71"/>
      <c r="BL97" s="71"/>
    </row>
    <row r="98" customFormat="false" ht="20.3" hidden="false" customHeight="true" outlineLevel="0" collapsed="false">
      <c r="A98" s="39" t="s">
        <v>275</v>
      </c>
      <c r="B98" s="93" t="s">
        <v>23</v>
      </c>
      <c r="C98" s="22" t="s">
        <v>276</v>
      </c>
      <c r="D98" s="101" t="s">
        <v>277</v>
      </c>
      <c r="E98" s="100" t="s">
        <v>45</v>
      </c>
      <c r="F98" s="97" t="n">
        <v>20</v>
      </c>
      <c r="G98" s="99" t="n">
        <v>308.75</v>
      </c>
      <c r="H98" s="49" t="n">
        <f aca="false">G98*$H$7+G98</f>
        <v>379.7625</v>
      </c>
      <c r="I98" s="99" t="n">
        <f aca="false">F98*H98</f>
        <v>7595.25</v>
      </c>
      <c r="J98" s="71"/>
      <c r="K98" s="62" t="s">
        <v>278</v>
      </c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71"/>
      <c r="AU98" s="71"/>
      <c r="AV98" s="71"/>
      <c r="AW98" s="71"/>
      <c r="AX98" s="71"/>
      <c r="AY98" s="71"/>
      <c r="AZ98" s="71"/>
      <c r="BA98" s="71"/>
      <c r="BB98" s="71"/>
      <c r="BC98" s="71"/>
      <c r="BD98" s="71"/>
      <c r="BE98" s="71"/>
      <c r="BF98" s="71"/>
      <c r="BG98" s="71"/>
      <c r="BH98" s="71"/>
      <c r="BI98" s="71"/>
      <c r="BJ98" s="71"/>
      <c r="BK98" s="71"/>
      <c r="BL98" s="71"/>
    </row>
    <row r="99" customFormat="false" ht="20.3" hidden="false" customHeight="true" outlineLevel="0" collapsed="false">
      <c r="A99" s="39" t="s">
        <v>279</v>
      </c>
      <c r="B99" s="93" t="s">
        <v>18</v>
      </c>
      <c r="C99" s="22" t="n">
        <v>10013071</v>
      </c>
      <c r="D99" s="101" t="s">
        <v>280</v>
      </c>
      <c r="E99" s="100" t="s">
        <v>281</v>
      </c>
      <c r="F99" s="97" t="n">
        <v>1</v>
      </c>
      <c r="G99" s="99" t="n">
        <v>1971.73</v>
      </c>
      <c r="H99" s="49" t="n">
        <f aca="false">G99*$H$7+G99</f>
        <v>2425.2279</v>
      </c>
      <c r="I99" s="99" t="n">
        <f aca="false">F99*H99</f>
        <v>2425.2279</v>
      </c>
      <c r="J99" s="71"/>
      <c r="K99" s="62" t="s">
        <v>282</v>
      </c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71"/>
      <c r="AU99" s="71"/>
      <c r="AV99" s="71"/>
      <c r="AW99" s="71"/>
      <c r="AX99" s="71"/>
      <c r="AY99" s="71"/>
      <c r="AZ99" s="71"/>
      <c r="BA99" s="71"/>
      <c r="BB99" s="71"/>
      <c r="BC99" s="71"/>
      <c r="BD99" s="71"/>
      <c r="BE99" s="71"/>
      <c r="BF99" s="71"/>
      <c r="BG99" s="71"/>
      <c r="BH99" s="71"/>
      <c r="BI99" s="71"/>
      <c r="BJ99" s="71"/>
      <c r="BK99" s="71"/>
      <c r="BL99" s="71"/>
    </row>
    <row r="100" customFormat="false" ht="20.3" hidden="false" customHeight="true" outlineLevel="0" collapsed="false">
      <c r="A100" s="39"/>
      <c r="B100" s="39"/>
      <c r="C100" s="39"/>
      <c r="D100" s="39"/>
      <c r="E100" s="39"/>
      <c r="F100" s="39"/>
      <c r="G100" s="39"/>
      <c r="H100" s="39"/>
      <c r="I100" s="39"/>
      <c r="J100" s="7"/>
      <c r="K100" s="8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</row>
    <row r="101" customFormat="false" ht="20.55" hidden="false" customHeight="true" outlineLevel="0" collapsed="false">
      <c r="A101" s="40" t="s">
        <v>283</v>
      </c>
      <c r="B101" s="109" t="s">
        <v>284</v>
      </c>
      <c r="C101" s="109"/>
      <c r="D101" s="109"/>
      <c r="E101" s="109"/>
      <c r="F101" s="109"/>
      <c r="G101" s="109"/>
      <c r="H101" s="109"/>
      <c r="I101" s="41" t="n">
        <f aca="false">ROUND(SUM(I102+I106+I110+I116),2)</f>
        <v>20510.49</v>
      </c>
      <c r="J101" s="7"/>
      <c r="K101" s="8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</row>
    <row r="102" customFormat="false" ht="20.3" hidden="false" customHeight="true" outlineLevel="0" collapsed="false">
      <c r="A102" s="94" t="s">
        <v>285</v>
      </c>
      <c r="B102" s="20" t="s">
        <v>286</v>
      </c>
      <c r="C102" s="20"/>
      <c r="D102" s="20"/>
      <c r="E102" s="20"/>
      <c r="F102" s="20"/>
      <c r="G102" s="20"/>
      <c r="H102" s="20"/>
      <c r="I102" s="21" t="n">
        <f aca="false">ROUND(SUM(I103:I104),2)</f>
        <v>7661.33</v>
      </c>
      <c r="J102" s="7"/>
      <c r="K102" s="8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</row>
    <row r="103" customFormat="false" ht="20.55" hidden="false" customHeight="true" outlineLevel="0" collapsed="false">
      <c r="A103" s="35" t="s">
        <v>287</v>
      </c>
      <c r="B103" s="34" t="s">
        <v>23</v>
      </c>
      <c r="C103" s="35" t="s">
        <v>288</v>
      </c>
      <c r="D103" s="68" t="s">
        <v>289</v>
      </c>
      <c r="E103" s="65" t="s">
        <v>40</v>
      </c>
      <c r="F103" s="76" t="n">
        <v>150</v>
      </c>
      <c r="G103" s="61" t="n">
        <v>34.52</v>
      </c>
      <c r="H103" s="49" t="n">
        <f aca="false">G103*$H$7+G103</f>
        <v>42.4596</v>
      </c>
      <c r="I103" s="61" t="n">
        <f aca="false">ROUND((H103*F103),2)</f>
        <v>6368.94</v>
      </c>
      <c r="J103" s="7"/>
      <c r="K103" s="28" t="s">
        <v>82</v>
      </c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</row>
    <row r="104" customFormat="false" ht="20.55" hidden="false" customHeight="true" outlineLevel="0" collapsed="false">
      <c r="A104" s="35" t="s">
        <v>290</v>
      </c>
      <c r="B104" s="34" t="s">
        <v>23</v>
      </c>
      <c r="C104" s="35" t="s">
        <v>291</v>
      </c>
      <c r="D104" s="68" t="s">
        <v>292</v>
      </c>
      <c r="E104" s="65" t="s">
        <v>52</v>
      </c>
      <c r="F104" s="76" t="n">
        <v>1</v>
      </c>
      <c r="G104" s="61" t="n">
        <v>1050.72</v>
      </c>
      <c r="H104" s="49" t="n">
        <f aca="false">G104*$H$7+G104</f>
        <v>1292.3856</v>
      </c>
      <c r="I104" s="61" t="n">
        <f aca="false">ROUND((H104*F104),2)</f>
        <v>1292.39</v>
      </c>
      <c r="J104" s="7"/>
      <c r="K104" s="62" t="s">
        <v>282</v>
      </c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</row>
    <row r="105" customFormat="false" ht="20.3" hidden="false" customHeight="true" outlineLevel="0" collapsed="false">
      <c r="A105" s="35"/>
      <c r="B105" s="35"/>
      <c r="C105" s="35"/>
      <c r="D105" s="35"/>
      <c r="E105" s="35"/>
      <c r="F105" s="35"/>
      <c r="G105" s="35"/>
      <c r="H105" s="35"/>
      <c r="I105" s="35"/>
      <c r="J105" s="7"/>
      <c r="K105" s="8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</row>
    <row r="106" customFormat="false" ht="20.3" hidden="false" customHeight="true" outlineLevel="0" collapsed="false">
      <c r="A106" s="94" t="s">
        <v>293</v>
      </c>
      <c r="B106" s="20" t="s">
        <v>294</v>
      </c>
      <c r="C106" s="20"/>
      <c r="D106" s="20"/>
      <c r="E106" s="20"/>
      <c r="F106" s="20"/>
      <c r="G106" s="20"/>
      <c r="H106" s="20"/>
      <c r="I106" s="21" t="n">
        <f aca="false">ROUND(SUM(I107:I108),2)</f>
        <v>5641</v>
      </c>
      <c r="J106" s="7"/>
      <c r="K106" s="8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</row>
    <row r="107" customFormat="false" ht="32.15" hidden="false" customHeight="true" outlineLevel="0" collapsed="false">
      <c r="A107" s="35" t="s">
        <v>295</v>
      </c>
      <c r="B107" s="39" t="s">
        <v>23</v>
      </c>
      <c r="C107" s="39" t="s">
        <v>296</v>
      </c>
      <c r="D107" s="88" t="s">
        <v>297</v>
      </c>
      <c r="E107" s="39" t="s">
        <v>40</v>
      </c>
      <c r="F107" s="89" t="n">
        <v>50</v>
      </c>
      <c r="G107" s="90" t="n">
        <v>88.18</v>
      </c>
      <c r="H107" s="49" t="n">
        <f aca="false">G107*$H$7+G107</f>
        <v>108.4614</v>
      </c>
      <c r="I107" s="99" t="n">
        <f aca="false">F107*H107</f>
        <v>5423.07</v>
      </c>
      <c r="J107" s="7"/>
      <c r="K107" s="28" t="s">
        <v>82</v>
      </c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</row>
    <row r="108" customFormat="false" ht="20.55" hidden="false" customHeight="true" outlineLevel="0" collapsed="false">
      <c r="A108" s="35" t="s">
        <v>298</v>
      </c>
      <c r="B108" s="34" t="s">
        <v>18</v>
      </c>
      <c r="C108" s="35" t="n">
        <v>10010001</v>
      </c>
      <c r="D108" s="68" t="s">
        <v>299</v>
      </c>
      <c r="E108" s="65" t="s">
        <v>281</v>
      </c>
      <c r="F108" s="76" t="n">
        <v>3</v>
      </c>
      <c r="G108" s="61" t="n">
        <v>59.06</v>
      </c>
      <c r="H108" s="49" t="n">
        <f aca="false">G108*$H$7+G108</f>
        <v>72.6438</v>
      </c>
      <c r="I108" s="99" t="n">
        <f aca="false">F108*H108</f>
        <v>217.9314</v>
      </c>
      <c r="J108" s="7"/>
      <c r="K108" s="28" t="s">
        <v>82</v>
      </c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</row>
    <row r="109" customFormat="false" ht="20.3" hidden="false" customHeight="true" outlineLevel="0" collapsed="false">
      <c r="A109" s="35"/>
      <c r="B109" s="35"/>
      <c r="C109" s="35"/>
      <c r="D109" s="35"/>
      <c r="E109" s="35"/>
      <c r="F109" s="35"/>
      <c r="G109" s="35"/>
      <c r="H109" s="35"/>
      <c r="I109" s="35"/>
      <c r="J109" s="7"/>
      <c r="K109" s="8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</row>
    <row r="110" customFormat="false" ht="20.3" hidden="false" customHeight="true" outlineLevel="0" collapsed="false">
      <c r="A110" s="94" t="s">
        <v>300</v>
      </c>
      <c r="B110" s="20" t="s">
        <v>301</v>
      </c>
      <c r="C110" s="20"/>
      <c r="D110" s="20"/>
      <c r="E110" s="20"/>
      <c r="F110" s="20"/>
      <c r="G110" s="20"/>
      <c r="H110" s="20"/>
      <c r="I110" s="21" t="n">
        <f aca="false">ROUND(SUM(I111:I114),2)</f>
        <v>4262.85</v>
      </c>
      <c r="J110" s="7"/>
      <c r="K110" s="8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</row>
    <row r="111" customFormat="false" ht="20.55" hidden="false" customHeight="true" outlineLevel="0" collapsed="false">
      <c r="A111" s="35" t="s">
        <v>302</v>
      </c>
      <c r="B111" s="45" t="s">
        <v>18</v>
      </c>
      <c r="C111" s="45" t="n">
        <v>10013004</v>
      </c>
      <c r="D111" s="47" t="s">
        <v>303</v>
      </c>
      <c r="E111" s="46" t="s">
        <v>281</v>
      </c>
      <c r="F111" s="89" t="n">
        <v>4</v>
      </c>
      <c r="G111" s="61" t="n">
        <v>603.72</v>
      </c>
      <c r="H111" s="49" t="n">
        <f aca="false">G111*$H$7+G111</f>
        <v>742.5756</v>
      </c>
      <c r="I111" s="61" t="n">
        <f aca="false">ROUND((H111*F111),2)</f>
        <v>2970.3</v>
      </c>
      <c r="J111" s="7"/>
      <c r="K111" s="28" t="s">
        <v>243</v>
      </c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</row>
    <row r="112" customFormat="false" ht="20.3" hidden="false" customHeight="true" outlineLevel="0" collapsed="false">
      <c r="A112" s="35" t="s">
        <v>304</v>
      </c>
      <c r="B112" s="34" t="s">
        <v>23</v>
      </c>
      <c r="C112" s="35" t="s">
        <v>305</v>
      </c>
      <c r="D112" s="68" t="s">
        <v>306</v>
      </c>
      <c r="E112" s="65" t="s">
        <v>281</v>
      </c>
      <c r="F112" s="76" t="n">
        <v>3</v>
      </c>
      <c r="G112" s="61" t="n">
        <v>178.06</v>
      </c>
      <c r="H112" s="49" t="n">
        <f aca="false">G112*$H$7+G112</f>
        <v>219.0138</v>
      </c>
      <c r="I112" s="61" t="n">
        <f aca="false">ROUND((H112*F112),2)</f>
        <v>657.04</v>
      </c>
      <c r="J112" s="7"/>
      <c r="K112" s="28" t="s">
        <v>243</v>
      </c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</row>
    <row r="113" customFormat="false" ht="20.3" hidden="false" customHeight="true" outlineLevel="0" collapsed="false">
      <c r="A113" s="35" t="s">
        <v>307</v>
      </c>
      <c r="B113" s="34" t="s">
        <v>23</v>
      </c>
      <c r="C113" s="35" t="s">
        <v>308</v>
      </c>
      <c r="D113" s="68" t="s">
        <v>309</v>
      </c>
      <c r="E113" s="65" t="s">
        <v>281</v>
      </c>
      <c r="F113" s="76" t="n">
        <v>2</v>
      </c>
      <c r="G113" s="61" t="n">
        <v>145.45</v>
      </c>
      <c r="H113" s="49" t="n">
        <f aca="false">G113*$H$7+G113</f>
        <v>178.9035</v>
      </c>
      <c r="I113" s="61" t="n">
        <f aca="false">ROUND((H113*F113),2)</f>
        <v>357.81</v>
      </c>
      <c r="J113" s="7"/>
      <c r="K113" s="28" t="s">
        <v>243</v>
      </c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</row>
    <row r="114" customFormat="false" ht="32.15" hidden="false" customHeight="true" outlineLevel="0" collapsed="false">
      <c r="A114" s="35" t="s">
        <v>310</v>
      </c>
      <c r="B114" s="34" t="s">
        <v>23</v>
      </c>
      <c r="C114" s="35" t="s">
        <v>311</v>
      </c>
      <c r="D114" s="68" t="s">
        <v>312</v>
      </c>
      <c r="E114" s="65" t="s">
        <v>281</v>
      </c>
      <c r="F114" s="76" t="n">
        <v>1</v>
      </c>
      <c r="G114" s="61" t="n">
        <v>225.77</v>
      </c>
      <c r="H114" s="49" t="n">
        <f aca="false">G114*$H$7+G114</f>
        <v>277.6971</v>
      </c>
      <c r="I114" s="61" t="n">
        <f aca="false">ROUND((H114*F114),2)</f>
        <v>277.7</v>
      </c>
      <c r="J114" s="7"/>
      <c r="K114" s="28" t="s">
        <v>243</v>
      </c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</row>
    <row r="115" customFormat="false" ht="20.3" hidden="false" customHeight="true" outlineLevel="0" collapsed="false">
      <c r="A115" s="35"/>
      <c r="B115" s="35"/>
      <c r="C115" s="35"/>
      <c r="D115" s="35"/>
      <c r="E115" s="35"/>
      <c r="F115" s="35"/>
      <c r="G115" s="35"/>
      <c r="H115" s="35"/>
      <c r="I115" s="35"/>
      <c r="J115" s="71"/>
      <c r="K115" s="110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</row>
    <row r="116" customFormat="false" ht="20.3" hidden="false" customHeight="true" outlineLevel="0" collapsed="false">
      <c r="A116" s="94" t="s">
        <v>313</v>
      </c>
      <c r="B116" s="20" t="s">
        <v>314</v>
      </c>
      <c r="C116" s="20"/>
      <c r="D116" s="20"/>
      <c r="E116" s="20"/>
      <c r="F116" s="20"/>
      <c r="G116" s="20"/>
      <c r="H116" s="20"/>
      <c r="I116" s="21" t="n">
        <f aca="false">ROUND(SUM(I117),2)</f>
        <v>2945.31</v>
      </c>
      <c r="J116" s="7"/>
      <c r="K116" s="8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</row>
    <row r="117" customFormat="false" ht="20.3" hidden="false" customHeight="true" outlineLevel="0" collapsed="false">
      <c r="A117" s="35" t="s">
        <v>315</v>
      </c>
      <c r="B117" s="34" t="s">
        <v>18</v>
      </c>
      <c r="C117" s="35" t="n">
        <v>10012017</v>
      </c>
      <c r="D117" s="68" t="s">
        <v>316</v>
      </c>
      <c r="E117" s="65" t="s">
        <v>139</v>
      </c>
      <c r="F117" s="76" t="n">
        <v>28</v>
      </c>
      <c r="G117" s="61" t="n">
        <v>85.52</v>
      </c>
      <c r="H117" s="49" t="n">
        <f aca="false">G117*$H$7+G117</f>
        <v>105.1896</v>
      </c>
      <c r="I117" s="61" t="n">
        <f aca="false">ROUND((H117*F117),2)</f>
        <v>2945.31</v>
      </c>
      <c r="J117" s="7"/>
      <c r="K117" s="28" t="s">
        <v>82</v>
      </c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</row>
    <row r="118" customFormat="false" ht="20.3" hidden="false" customHeight="true" outlineLevel="0" collapsed="false">
      <c r="A118" s="35"/>
      <c r="B118" s="35"/>
      <c r="C118" s="35"/>
      <c r="D118" s="35"/>
      <c r="E118" s="35"/>
      <c r="F118" s="35"/>
      <c r="G118" s="35"/>
      <c r="H118" s="35"/>
      <c r="I118" s="35"/>
      <c r="J118" s="71"/>
      <c r="K118" s="110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</row>
    <row r="119" customFormat="false" ht="20.3" hidden="false" customHeight="true" outlineLevel="0" collapsed="false">
      <c r="A119" s="40" t="s">
        <v>317</v>
      </c>
      <c r="B119" s="109" t="s">
        <v>318</v>
      </c>
      <c r="C119" s="109"/>
      <c r="D119" s="109"/>
      <c r="E119" s="109"/>
      <c r="F119" s="109"/>
      <c r="G119" s="109"/>
      <c r="H119" s="109"/>
      <c r="I119" s="41" t="n">
        <f aca="false">ROUND(SUM(I120+I133),2)</f>
        <v>36370.37</v>
      </c>
      <c r="J119" s="7"/>
      <c r="K119" s="8"/>
      <c r="L119" s="7"/>
      <c r="M119" s="7"/>
      <c r="N119" s="7"/>
      <c r="O119" s="111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</row>
    <row r="120" customFormat="false" ht="20.55" hidden="false" customHeight="true" outlineLevel="0" collapsed="false">
      <c r="A120" s="112" t="s">
        <v>319</v>
      </c>
      <c r="B120" s="113" t="s">
        <v>320</v>
      </c>
      <c r="C120" s="113"/>
      <c r="D120" s="113"/>
      <c r="E120" s="113"/>
      <c r="F120" s="113"/>
      <c r="G120" s="113"/>
      <c r="H120" s="113"/>
      <c r="I120" s="43" t="n">
        <f aca="false">ROUND(SUM(I121:I131),2)</f>
        <v>22505.35</v>
      </c>
      <c r="J120" s="7"/>
      <c r="K120" s="114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</row>
    <row r="121" customFormat="false" ht="20.55" hidden="false" customHeight="true" outlineLevel="0" collapsed="false">
      <c r="A121" s="39" t="s">
        <v>321</v>
      </c>
      <c r="B121" s="45" t="s">
        <v>23</v>
      </c>
      <c r="C121" s="45" t="s">
        <v>322</v>
      </c>
      <c r="D121" s="47" t="s">
        <v>323</v>
      </c>
      <c r="E121" s="46" t="s">
        <v>139</v>
      </c>
      <c r="F121" s="89" t="n">
        <v>250</v>
      </c>
      <c r="G121" s="99" t="n">
        <v>21.82</v>
      </c>
      <c r="H121" s="49" t="n">
        <f aca="false">G121*$H$7+G121</f>
        <v>26.8386</v>
      </c>
      <c r="I121" s="99" t="n">
        <f aca="false">F121*H121</f>
        <v>6709.65</v>
      </c>
      <c r="J121" s="7"/>
      <c r="K121" s="28" t="s">
        <v>82</v>
      </c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</row>
    <row r="122" customFormat="false" ht="20.55" hidden="false" customHeight="true" outlineLevel="0" collapsed="false">
      <c r="A122" s="39" t="s">
        <v>324</v>
      </c>
      <c r="B122" s="91" t="s">
        <v>23</v>
      </c>
      <c r="C122" s="44" t="s">
        <v>325</v>
      </c>
      <c r="D122" s="98" t="s">
        <v>326</v>
      </c>
      <c r="E122" s="115" t="s">
        <v>281</v>
      </c>
      <c r="F122" s="116" t="n">
        <v>1</v>
      </c>
      <c r="G122" s="49" t="n">
        <v>131.63</v>
      </c>
      <c r="H122" s="49" t="n">
        <f aca="false">G122*$H$7+G122</f>
        <v>161.9049</v>
      </c>
      <c r="I122" s="99" t="n">
        <f aca="false">F122*H122</f>
        <v>161.9049</v>
      </c>
      <c r="J122" s="7"/>
      <c r="K122" s="28" t="s">
        <v>82</v>
      </c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</row>
    <row r="123" customFormat="false" ht="20.55" hidden="false" customHeight="true" outlineLevel="0" collapsed="false">
      <c r="A123" s="39" t="s">
        <v>327</v>
      </c>
      <c r="B123" s="91" t="s">
        <v>23</v>
      </c>
      <c r="C123" s="44" t="s">
        <v>328</v>
      </c>
      <c r="D123" s="98" t="s">
        <v>329</v>
      </c>
      <c r="E123" s="115" t="s">
        <v>281</v>
      </c>
      <c r="F123" s="116" t="n">
        <v>1</v>
      </c>
      <c r="G123" s="49" t="n">
        <v>148.98</v>
      </c>
      <c r="H123" s="49" t="n">
        <f aca="false">G123*$H$7+G123</f>
        <v>183.2454</v>
      </c>
      <c r="I123" s="99" t="n">
        <f aca="false">F123*H123</f>
        <v>183.2454</v>
      </c>
      <c r="J123" s="7"/>
      <c r="K123" s="28" t="s">
        <v>82</v>
      </c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</row>
    <row r="124" customFormat="false" ht="20.55" hidden="false" customHeight="true" outlineLevel="0" collapsed="false">
      <c r="A124" s="39" t="s">
        <v>330</v>
      </c>
      <c r="B124" s="45" t="s">
        <v>23</v>
      </c>
      <c r="C124" s="45" t="s">
        <v>331</v>
      </c>
      <c r="D124" s="47" t="s">
        <v>332</v>
      </c>
      <c r="E124" s="46" t="s">
        <v>281</v>
      </c>
      <c r="F124" s="102" t="n">
        <v>12</v>
      </c>
      <c r="G124" s="49" t="n">
        <v>17.49</v>
      </c>
      <c r="H124" s="49" t="n">
        <f aca="false">G124*$H$7+G124</f>
        <v>21.5127</v>
      </c>
      <c r="I124" s="99" t="n">
        <f aca="false">F124*H124</f>
        <v>258.1524</v>
      </c>
      <c r="J124" s="7"/>
      <c r="K124" s="28" t="s">
        <v>82</v>
      </c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</row>
    <row r="125" customFormat="false" ht="30.5" hidden="false" customHeight="true" outlineLevel="0" collapsed="false">
      <c r="A125" s="39" t="s">
        <v>333</v>
      </c>
      <c r="B125" s="45" t="s">
        <v>234</v>
      </c>
      <c r="C125" s="45" t="s">
        <v>334</v>
      </c>
      <c r="D125" s="47" t="s">
        <v>335</v>
      </c>
      <c r="E125" s="46" t="s">
        <v>336</v>
      </c>
      <c r="F125" s="89" t="n">
        <v>9</v>
      </c>
      <c r="G125" s="49" t="n">
        <v>26.16</v>
      </c>
      <c r="H125" s="49" t="n">
        <f aca="false">G125*$H$7+G125</f>
        <v>32.1768</v>
      </c>
      <c r="I125" s="99" t="n">
        <f aca="false">F125*H125</f>
        <v>289.5912</v>
      </c>
      <c r="J125" s="7"/>
      <c r="K125" s="28" t="s">
        <v>82</v>
      </c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</row>
    <row r="126" customFormat="false" ht="30.5" hidden="false" customHeight="true" outlineLevel="0" collapsed="false">
      <c r="A126" s="39" t="s">
        <v>337</v>
      </c>
      <c r="B126" s="45" t="s">
        <v>234</v>
      </c>
      <c r="C126" s="45" t="s">
        <v>338</v>
      </c>
      <c r="D126" s="47" t="s">
        <v>339</v>
      </c>
      <c r="E126" s="46" t="s">
        <v>336</v>
      </c>
      <c r="F126" s="89" t="n">
        <v>2</v>
      </c>
      <c r="G126" s="49" t="n">
        <v>15.16</v>
      </c>
      <c r="H126" s="49" t="n">
        <f aca="false">G126*$H$7+G126</f>
        <v>18.6468</v>
      </c>
      <c r="I126" s="99" t="n">
        <f aca="false">F126*H126</f>
        <v>37.2936</v>
      </c>
      <c r="J126" s="7"/>
      <c r="K126" s="28" t="s">
        <v>82</v>
      </c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</row>
    <row r="127" customFormat="false" ht="30.5" hidden="false" customHeight="true" outlineLevel="0" collapsed="false">
      <c r="A127" s="39" t="s">
        <v>340</v>
      </c>
      <c r="B127" s="45" t="s">
        <v>234</v>
      </c>
      <c r="C127" s="45" t="n">
        <v>91942</v>
      </c>
      <c r="D127" s="47" t="s">
        <v>341</v>
      </c>
      <c r="E127" s="46" t="s">
        <v>336</v>
      </c>
      <c r="F127" s="89" t="n">
        <v>9</v>
      </c>
      <c r="G127" s="49" t="n">
        <v>48.1</v>
      </c>
      <c r="H127" s="49" t="n">
        <f aca="false">G127*$H$7+G127</f>
        <v>59.163</v>
      </c>
      <c r="I127" s="99" t="n">
        <f aca="false">F127*H127</f>
        <v>532.467</v>
      </c>
      <c r="J127" s="7"/>
      <c r="K127" s="28" t="s">
        <v>82</v>
      </c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</row>
    <row r="128" customFormat="false" ht="20.3" hidden="false" customHeight="true" outlineLevel="0" collapsed="false">
      <c r="A128" s="39" t="s">
        <v>342</v>
      </c>
      <c r="B128" s="91" t="s">
        <v>23</v>
      </c>
      <c r="C128" s="91" t="s">
        <v>343</v>
      </c>
      <c r="D128" s="30" t="s">
        <v>344</v>
      </c>
      <c r="E128" s="91" t="s">
        <v>139</v>
      </c>
      <c r="F128" s="117" t="n">
        <v>500</v>
      </c>
      <c r="G128" s="118" t="n">
        <v>5.23</v>
      </c>
      <c r="H128" s="49" t="n">
        <f aca="false">G128*$H$7+G128</f>
        <v>6.4329</v>
      </c>
      <c r="I128" s="99" t="n">
        <f aca="false">F128*H128</f>
        <v>3216.45</v>
      </c>
      <c r="J128" s="7"/>
      <c r="K128" s="28" t="s">
        <v>82</v>
      </c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</row>
    <row r="129" customFormat="false" ht="20.55" hidden="false" customHeight="true" outlineLevel="0" collapsed="false">
      <c r="A129" s="39" t="s">
        <v>345</v>
      </c>
      <c r="B129" s="91" t="s">
        <v>23</v>
      </c>
      <c r="C129" s="44" t="s">
        <v>346</v>
      </c>
      <c r="D129" s="98" t="s">
        <v>347</v>
      </c>
      <c r="E129" s="115" t="s">
        <v>348</v>
      </c>
      <c r="F129" s="116" t="n">
        <v>12</v>
      </c>
      <c r="G129" s="49" t="n">
        <v>34</v>
      </c>
      <c r="H129" s="49" t="n">
        <f aca="false">G129*$H$7+G129</f>
        <v>41.82</v>
      </c>
      <c r="I129" s="99" t="n">
        <f aca="false">F129*H129</f>
        <v>501.84</v>
      </c>
      <c r="J129" s="7"/>
      <c r="K129" s="28" t="s">
        <v>82</v>
      </c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</row>
    <row r="130" customFormat="false" ht="20.55" hidden="false" customHeight="true" outlineLevel="0" collapsed="false">
      <c r="A130" s="39" t="s">
        <v>349</v>
      </c>
      <c r="B130" s="91" t="s">
        <v>23</v>
      </c>
      <c r="C130" s="44" t="s">
        <v>350</v>
      </c>
      <c r="D130" s="98" t="s">
        <v>351</v>
      </c>
      <c r="E130" s="115" t="s">
        <v>348</v>
      </c>
      <c r="F130" s="116" t="n">
        <v>20</v>
      </c>
      <c r="G130" s="49" t="n">
        <v>29.95</v>
      </c>
      <c r="H130" s="49" t="n">
        <f aca="false">G130*$H$7+G130</f>
        <v>36.8385</v>
      </c>
      <c r="I130" s="99" t="n">
        <f aca="false">F130*H130</f>
        <v>736.77</v>
      </c>
      <c r="J130" s="7"/>
      <c r="K130" s="28" t="s">
        <v>82</v>
      </c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</row>
    <row r="131" customFormat="false" ht="20.55" hidden="false" customHeight="true" outlineLevel="0" collapsed="false">
      <c r="A131" s="39" t="s">
        <v>352</v>
      </c>
      <c r="B131" s="91" t="s">
        <v>18</v>
      </c>
      <c r="C131" s="44" t="n">
        <v>17010071</v>
      </c>
      <c r="D131" s="30" t="s">
        <v>353</v>
      </c>
      <c r="E131" s="115" t="s">
        <v>52</v>
      </c>
      <c r="F131" s="116" t="n">
        <v>9</v>
      </c>
      <c r="G131" s="49" t="n">
        <v>892.32</v>
      </c>
      <c r="H131" s="49" t="n">
        <f aca="false">G131*$H$7+G131</f>
        <v>1097.5536</v>
      </c>
      <c r="I131" s="99" t="n">
        <f aca="false">F131*H131</f>
        <v>9877.9824</v>
      </c>
      <c r="J131" s="7"/>
      <c r="K131" s="28" t="s">
        <v>82</v>
      </c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</row>
    <row r="132" customFormat="false" ht="20.3" hidden="false" customHeight="true" outlineLevel="0" collapsed="false">
      <c r="A132" s="35"/>
      <c r="B132" s="35"/>
      <c r="C132" s="35"/>
      <c r="D132" s="35"/>
      <c r="E132" s="35"/>
      <c r="F132" s="35"/>
      <c r="G132" s="35"/>
      <c r="H132" s="35"/>
      <c r="I132" s="35"/>
      <c r="J132" s="7"/>
      <c r="K132" s="114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</row>
    <row r="133" customFormat="false" ht="20.55" hidden="false" customHeight="true" outlineLevel="0" collapsed="false">
      <c r="A133" s="119" t="s">
        <v>354</v>
      </c>
      <c r="B133" s="120" t="s">
        <v>355</v>
      </c>
      <c r="C133" s="120"/>
      <c r="D133" s="120"/>
      <c r="E133" s="120"/>
      <c r="F133" s="120"/>
      <c r="G133" s="120"/>
      <c r="H133" s="120"/>
      <c r="I133" s="121" t="n">
        <f aca="false">ROUND(SUM(I134:I135),2)</f>
        <v>13865.02</v>
      </c>
      <c r="J133" s="7"/>
      <c r="K133" s="114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</row>
    <row r="134" customFormat="false" ht="20.55" hidden="false" customHeight="true" outlineLevel="0" collapsed="false">
      <c r="A134" s="44" t="s">
        <v>356</v>
      </c>
      <c r="B134" s="115" t="s">
        <v>18</v>
      </c>
      <c r="C134" s="44" t="n">
        <v>9009056</v>
      </c>
      <c r="D134" s="98" t="s">
        <v>357</v>
      </c>
      <c r="E134" s="115" t="s">
        <v>52</v>
      </c>
      <c r="F134" s="116" t="n">
        <v>42</v>
      </c>
      <c r="G134" s="49" t="n">
        <v>250.52</v>
      </c>
      <c r="H134" s="49" t="n">
        <f aca="false">G134*$H$7+G134</f>
        <v>308.1396</v>
      </c>
      <c r="I134" s="49" t="n">
        <f aca="false">ROUND((H134*F134),2)</f>
        <v>12941.86</v>
      </c>
      <c r="J134" s="7"/>
      <c r="K134" s="28" t="s">
        <v>82</v>
      </c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</row>
    <row r="135" customFormat="false" ht="20.55" hidden="false" customHeight="true" outlineLevel="0" collapsed="false">
      <c r="A135" s="44" t="s">
        <v>358</v>
      </c>
      <c r="B135" s="91" t="s">
        <v>23</v>
      </c>
      <c r="C135" s="44" t="s">
        <v>359</v>
      </c>
      <c r="D135" s="30" t="s">
        <v>360</v>
      </c>
      <c r="E135" s="115" t="s">
        <v>281</v>
      </c>
      <c r="F135" s="116" t="n">
        <v>42</v>
      </c>
      <c r="G135" s="49" t="n">
        <v>17.87</v>
      </c>
      <c r="H135" s="49" t="n">
        <f aca="false">G135*$H$7+G135</f>
        <v>21.9801</v>
      </c>
      <c r="I135" s="49" t="n">
        <f aca="false">ROUND((H135*F135),2)</f>
        <v>923.16</v>
      </c>
      <c r="J135" s="7"/>
      <c r="K135" s="28" t="s">
        <v>82</v>
      </c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</row>
    <row r="136" customFormat="false" ht="20.3" hidden="false" customHeight="true" outlineLevel="0" collapsed="false">
      <c r="A136" s="35"/>
      <c r="B136" s="35"/>
      <c r="C136" s="35"/>
      <c r="D136" s="35"/>
      <c r="E136" s="35"/>
      <c r="F136" s="35"/>
      <c r="G136" s="35"/>
      <c r="H136" s="35"/>
      <c r="I136" s="35"/>
      <c r="J136" s="7"/>
      <c r="K136" s="114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</row>
    <row r="137" customFormat="false" ht="20.55" hidden="false" customHeight="true" outlineLevel="0" collapsed="false">
      <c r="A137" s="40" t="s">
        <v>361</v>
      </c>
      <c r="B137" s="109" t="s">
        <v>362</v>
      </c>
      <c r="C137" s="109"/>
      <c r="D137" s="109"/>
      <c r="E137" s="109"/>
      <c r="F137" s="109"/>
      <c r="G137" s="109"/>
      <c r="H137" s="109"/>
      <c r="I137" s="41" t="n">
        <f aca="false">ROUND(SUM(I138:I140),2)</f>
        <v>54531.93</v>
      </c>
      <c r="J137" s="7"/>
      <c r="K137" s="8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</row>
    <row r="138" customFormat="false" ht="20.55" hidden="false" customHeight="true" outlineLevel="0" collapsed="false">
      <c r="A138" s="39" t="s">
        <v>363</v>
      </c>
      <c r="B138" s="34" t="s">
        <v>23</v>
      </c>
      <c r="C138" s="35" t="s">
        <v>364</v>
      </c>
      <c r="D138" s="68" t="s">
        <v>365</v>
      </c>
      <c r="E138" s="35" t="s">
        <v>20</v>
      </c>
      <c r="F138" s="102" t="n">
        <f aca="false">949.64*1.1</f>
        <v>1044.604</v>
      </c>
      <c r="G138" s="99" t="n">
        <v>36.89</v>
      </c>
      <c r="H138" s="49" t="n">
        <f aca="false">G138*$H$7+G138</f>
        <v>45.3747</v>
      </c>
      <c r="I138" s="99" t="n">
        <f aca="false">F138*H138</f>
        <v>47398.5931188</v>
      </c>
      <c r="J138" s="122"/>
      <c r="K138" s="123" t="s">
        <v>366</v>
      </c>
      <c r="L138" s="71"/>
      <c r="M138" s="71"/>
      <c r="N138" s="71"/>
      <c r="O138" s="71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71"/>
      <c r="AA138" s="71"/>
      <c r="AB138" s="71"/>
      <c r="AC138" s="71"/>
      <c r="AD138" s="71"/>
      <c r="AE138" s="71"/>
      <c r="AF138" s="71"/>
      <c r="AG138" s="71"/>
      <c r="AH138" s="71"/>
      <c r="AI138" s="71"/>
      <c r="AJ138" s="71"/>
      <c r="AK138" s="71"/>
      <c r="AL138" s="71"/>
      <c r="AM138" s="71"/>
      <c r="AN138" s="71"/>
      <c r="AO138" s="71"/>
      <c r="AP138" s="71"/>
      <c r="AQ138" s="71"/>
      <c r="AR138" s="71"/>
      <c r="AS138" s="71"/>
      <c r="AT138" s="71"/>
      <c r="AU138" s="71"/>
      <c r="AV138" s="71"/>
      <c r="AW138" s="71"/>
      <c r="AX138" s="71"/>
      <c r="AY138" s="71"/>
      <c r="AZ138" s="71"/>
      <c r="BA138" s="71"/>
      <c r="BB138" s="71"/>
      <c r="BC138" s="71"/>
      <c r="BD138" s="71"/>
      <c r="BE138" s="71"/>
      <c r="BF138" s="71"/>
      <c r="BG138" s="71"/>
      <c r="BH138" s="71"/>
      <c r="BI138" s="71"/>
      <c r="BJ138" s="71"/>
      <c r="BK138" s="71"/>
      <c r="BL138" s="71"/>
    </row>
    <row r="139" customFormat="false" ht="20.55" hidden="false" customHeight="true" outlineLevel="0" collapsed="false">
      <c r="A139" s="39" t="s">
        <v>367</v>
      </c>
      <c r="B139" s="34" t="s">
        <v>23</v>
      </c>
      <c r="C139" s="35" t="s">
        <v>368</v>
      </c>
      <c r="D139" s="68" t="s">
        <v>369</v>
      </c>
      <c r="E139" s="35" t="s">
        <v>20</v>
      </c>
      <c r="F139" s="102" t="n">
        <v>102.2</v>
      </c>
      <c r="G139" s="99" t="n">
        <v>39.19</v>
      </c>
      <c r="H139" s="49" t="n">
        <f aca="false">G139*$H$7+G139</f>
        <v>48.2037</v>
      </c>
      <c r="I139" s="99" t="n">
        <f aca="false">F139*H139</f>
        <v>4926.41814</v>
      </c>
      <c r="J139" s="122"/>
      <c r="K139" s="123" t="s">
        <v>370</v>
      </c>
      <c r="L139" s="71"/>
      <c r="M139" s="71"/>
      <c r="N139" s="71"/>
      <c r="O139" s="71"/>
      <c r="P139" s="71"/>
      <c r="Q139" s="71"/>
      <c r="R139" s="71"/>
      <c r="S139" s="71"/>
      <c r="T139" s="71"/>
      <c r="U139" s="71"/>
      <c r="V139" s="71"/>
      <c r="W139" s="71"/>
      <c r="X139" s="71"/>
      <c r="Y139" s="71"/>
      <c r="Z139" s="71"/>
      <c r="AA139" s="71"/>
      <c r="AB139" s="71"/>
      <c r="AC139" s="71"/>
      <c r="AD139" s="71"/>
      <c r="AE139" s="71"/>
      <c r="AF139" s="71"/>
      <c r="AG139" s="71"/>
      <c r="AH139" s="71"/>
      <c r="AI139" s="71"/>
      <c r="AJ139" s="71"/>
      <c r="AK139" s="71"/>
      <c r="AL139" s="71"/>
      <c r="AM139" s="71"/>
      <c r="AN139" s="71"/>
      <c r="AO139" s="71"/>
      <c r="AP139" s="71"/>
      <c r="AQ139" s="71"/>
      <c r="AR139" s="71"/>
      <c r="AS139" s="71"/>
      <c r="AT139" s="71"/>
      <c r="AU139" s="71"/>
      <c r="AV139" s="71"/>
      <c r="AW139" s="71"/>
      <c r="AX139" s="71"/>
      <c r="AY139" s="71"/>
      <c r="AZ139" s="71"/>
      <c r="BA139" s="71"/>
      <c r="BB139" s="71"/>
      <c r="BC139" s="71"/>
      <c r="BD139" s="71"/>
      <c r="BE139" s="71"/>
      <c r="BF139" s="71"/>
      <c r="BG139" s="71"/>
      <c r="BH139" s="71"/>
      <c r="BI139" s="71"/>
      <c r="BJ139" s="71"/>
      <c r="BK139" s="71"/>
      <c r="BL139" s="71"/>
    </row>
    <row r="140" customFormat="false" ht="20.55" hidden="false" customHeight="true" outlineLevel="0" collapsed="false">
      <c r="A140" s="39" t="s">
        <v>371</v>
      </c>
      <c r="B140" s="45" t="s">
        <v>23</v>
      </c>
      <c r="C140" s="45" t="s">
        <v>372</v>
      </c>
      <c r="D140" s="47" t="s">
        <v>373</v>
      </c>
      <c r="E140" s="46" t="s">
        <v>20</v>
      </c>
      <c r="F140" s="89" t="n">
        <v>33.6</v>
      </c>
      <c r="G140" s="99" t="n">
        <v>53.4</v>
      </c>
      <c r="H140" s="49" t="n">
        <f aca="false">G140*$H$7+G140</f>
        <v>65.682</v>
      </c>
      <c r="I140" s="99" t="n">
        <f aca="false">F140*H140</f>
        <v>2206.9152</v>
      </c>
      <c r="J140" s="7"/>
      <c r="K140" s="28" t="s">
        <v>374</v>
      </c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</row>
    <row r="141" customFormat="false" ht="20.3" hidden="false" customHeight="true" outlineLevel="0" collapsed="false">
      <c r="A141" s="39"/>
      <c r="B141" s="39"/>
      <c r="C141" s="39"/>
      <c r="D141" s="39"/>
      <c r="E141" s="39"/>
      <c r="F141" s="39"/>
      <c r="G141" s="39"/>
      <c r="H141" s="39"/>
      <c r="I141" s="39"/>
      <c r="J141" s="7"/>
      <c r="K141" s="8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</row>
    <row r="142" customFormat="false" ht="20.55" hidden="false" customHeight="true" outlineLevel="0" collapsed="false">
      <c r="A142" s="40" t="s">
        <v>375</v>
      </c>
      <c r="B142" s="109" t="s">
        <v>376</v>
      </c>
      <c r="C142" s="109"/>
      <c r="D142" s="109"/>
      <c r="E142" s="109"/>
      <c r="F142" s="109"/>
      <c r="G142" s="109"/>
      <c r="H142" s="109"/>
      <c r="I142" s="41" t="n">
        <f aca="false">ROUND(SUM(I143:I145),2)</f>
        <v>20323.11</v>
      </c>
      <c r="J142" s="7"/>
      <c r="K142" s="8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</row>
    <row r="143" customFormat="false" ht="20.55" hidden="false" customHeight="true" outlineLevel="0" collapsed="false">
      <c r="A143" s="44" t="s">
        <v>377</v>
      </c>
      <c r="B143" s="45" t="s">
        <v>18</v>
      </c>
      <c r="C143" s="45" t="n">
        <v>170401</v>
      </c>
      <c r="D143" s="47" t="s">
        <v>378</v>
      </c>
      <c r="E143" s="46" t="s">
        <v>20</v>
      </c>
      <c r="F143" s="116" t="n">
        <v>320.32</v>
      </c>
      <c r="G143" s="49" t="n">
        <v>15.41</v>
      </c>
      <c r="H143" s="49" t="n">
        <f aca="false">G143*$H$7+G143</f>
        <v>18.9543</v>
      </c>
      <c r="I143" s="49" t="n">
        <f aca="false">F143*H143</f>
        <v>6071.441376</v>
      </c>
      <c r="J143" s="7"/>
      <c r="K143" s="28" t="s">
        <v>379</v>
      </c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</row>
    <row r="144" customFormat="false" ht="20.55" hidden="false" customHeight="true" outlineLevel="0" collapsed="false">
      <c r="A144" s="44" t="s">
        <v>380</v>
      </c>
      <c r="B144" s="45" t="s">
        <v>23</v>
      </c>
      <c r="C144" s="124" t="s">
        <v>381</v>
      </c>
      <c r="D144" s="125" t="s">
        <v>382</v>
      </c>
      <c r="E144" s="46" t="s">
        <v>20</v>
      </c>
      <c r="F144" s="116" t="n">
        <v>40</v>
      </c>
      <c r="G144" s="49" t="n">
        <v>215.16</v>
      </c>
      <c r="H144" s="49" t="n">
        <f aca="false">G144*$H$7+G144</f>
        <v>264.6468</v>
      </c>
      <c r="I144" s="49" t="n">
        <f aca="false">F144*H144</f>
        <v>10585.872</v>
      </c>
      <c r="J144" s="7"/>
      <c r="K144" s="28" t="s">
        <v>383</v>
      </c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</row>
    <row r="145" customFormat="false" ht="20.55" hidden="false" customHeight="true" outlineLevel="0" collapsed="false">
      <c r="A145" s="44" t="s">
        <v>384</v>
      </c>
      <c r="B145" s="34" t="s">
        <v>23</v>
      </c>
      <c r="C145" s="65" t="s">
        <v>385</v>
      </c>
      <c r="D145" s="126" t="s">
        <v>386</v>
      </c>
      <c r="E145" s="65" t="s">
        <v>52</v>
      </c>
      <c r="F145" s="76" t="n">
        <v>8</v>
      </c>
      <c r="G145" s="61" t="n">
        <v>372.54</v>
      </c>
      <c r="H145" s="49" t="n">
        <f aca="false">G145*$H$7+G145</f>
        <v>458.2242</v>
      </c>
      <c r="I145" s="49" t="n">
        <f aca="false">F145*H145</f>
        <v>3665.7936</v>
      </c>
      <c r="J145" s="7"/>
      <c r="K145" s="28" t="s">
        <v>387</v>
      </c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</row>
    <row r="146" customFormat="false" ht="18.45" hidden="false" customHeight="true" outlineLevel="0" collapsed="false">
      <c r="A146" s="127"/>
      <c r="B146" s="127"/>
      <c r="C146" s="127"/>
      <c r="D146" s="127"/>
      <c r="E146" s="127"/>
    </row>
    <row r="147" customFormat="false" ht="20.65" hidden="false" customHeight="true" outlineLevel="0" collapsed="false">
      <c r="A147" s="128" t="s">
        <v>388</v>
      </c>
      <c r="B147" s="128"/>
      <c r="C147" s="128"/>
      <c r="D147" s="128"/>
      <c r="E147" s="128"/>
      <c r="F147" s="128"/>
      <c r="G147" s="128"/>
      <c r="H147" s="128"/>
      <c r="I147" s="129" t="n">
        <f aca="false">ROUND(SUM(I9+I24+I32+I56+I61+I67+I85+I88+I94+I101+I119+I137+I142),2)</f>
        <v>1018723.9</v>
      </c>
    </row>
    <row r="148" customFormat="false" ht="18.45" hidden="false" customHeight="true" outlineLevel="0" collapsed="false">
      <c r="A148" s="127"/>
      <c r="B148" s="127"/>
      <c r="C148" s="127"/>
      <c r="D148" s="127"/>
      <c r="E148" s="127"/>
    </row>
    <row r="149" customFormat="false" ht="19.7" hidden="false" customHeight="true" outlineLevel="0" collapsed="false">
      <c r="A149" s="130" t="s">
        <v>389</v>
      </c>
      <c r="B149" s="130"/>
      <c r="C149" s="130"/>
      <c r="D149" s="130"/>
      <c r="E149" s="130"/>
      <c r="F149" s="130"/>
      <c r="G149" s="130"/>
      <c r="H149" s="130"/>
      <c r="I149" s="130"/>
    </row>
    <row r="150" customFormat="false" ht="19.7" hidden="false" customHeight="true" outlineLevel="0" collapsed="false">
      <c r="A150" s="131" t="s">
        <v>390</v>
      </c>
      <c r="B150" s="131"/>
      <c r="C150" s="131"/>
      <c r="D150" s="131"/>
      <c r="E150" s="131"/>
      <c r="F150" s="131"/>
      <c r="G150" s="131"/>
      <c r="H150" s="131"/>
      <c r="I150" s="131"/>
    </row>
    <row r="151" customFormat="false" ht="19.7" hidden="false" customHeight="true" outlineLevel="0" collapsed="false">
      <c r="A151" s="131" t="s">
        <v>391</v>
      </c>
      <c r="B151" s="131"/>
      <c r="C151" s="131"/>
      <c r="D151" s="131"/>
      <c r="E151" s="131"/>
      <c r="F151" s="131"/>
      <c r="G151" s="131"/>
      <c r="H151" s="131"/>
      <c r="I151" s="131"/>
    </row>
    <row r="152" customFormat="false" ht="18.45" hidden="false" customHeight="true" outlineLevel="0" collapsed="false">
      <c r="A152" s="127"/>
      <c r="B152" s="127"/>
      <c r="C152" s="127"/>
      <c r="D152" s="127"/>
      <c r="E152" s="127"/>
    </row>
    <row r="153" customFormat="false" ht="18.45" hidden="false" customHeight="true" outlineLevel="0" collapsed="false">
      <c r="A153" s="127"/>
      <c r="B153" s="127"/>
      <c r="C153" s="127"/>
      <c r="D153" s="127"/>
      <c r="E153" s="127"/>
    </row>
    <row r="154" customFormat="false" ht="18.45" hidden="false" customHeight="true" outlineLevel="0" collapsed="false">
      <c r="A154" s="127"/>
      <c r="B154" s="127"/>
      <c r="C154" s="127"/>
      <c r="D154" s="127"/>
      <c r="E154" s="127"/>
    </row>
    <row r="155" customFormat="false" ht="18.45" hidden="false" customHeight="true" outlineLevel="0" collapsed="false">
      <c r="A155" s="127"/>
      <c r="B155" s="127"/>
      <c r="C155" s="127"/>
      <c r="D155" s="127"/>
      <c r="E155" s="127"/>
    </row>
    <row r="156" customFormat="false" ht="18.45" hidden="false" customHeight="true" outlineLevel="0" collapsed="false">
      <c r="A156" s="127"/>
      <c r="B156" s="127"/>
      <c r="C156" s="127"/>
      <c r="D156" s="127"/>
      <c r="E156" s="127"/>
    </row>
    <row r="157" customFormat="false" ht="18.45" hidden="false" customHeight="true" outlineLevel="0" collapsed="false">
      <c r="A157" s="127"/>
      <c r="B157" s="127"/>
      <c r="C157" s="127"/>
      <c r="D157" s="127"/>
      <c r="E157" s="127"/>
    </row>
    <row r="158" customFormat="false" ht="18.45" hidden="false" customHeight="true" outlineLevel="0" collapsed="false">
      <c r="A158" s="127"/>
      <c r="B158" s="127"/>
      <c r="C158" s="127"/>
      <c r="D158" s="127"/>
      <c r="E158" s="127"/>
    </row>
    <row r="159" customFormat="false" ht="18.45" hidden="false" customHeight="true" outlineLevel="0" collapsed="false">
      <c r="A159" s="127"/>
      <c r="B159" s="127"/>
      <c r="C159" s="127"/>
      <c r="D159" s="127"/>
      <c r="E159" s="127"/>
    </row>
    <row r="160" customFormat="false" ht="18.45" hidden="false" customHeight="true" outlineLevel="0" collapsed="false">
      <c r="A160" s="127"/>
      <c r="B160" s="127"/>
      <c r="C160" s="127"/>
      <c r="D160" s="127"/>
      <c r="E160" s="127"/>
    </row>
    <row r="161" customFormat="false" ht="18.45" hidden="false" customHeight="true" outlineLevel="0" collapsed="false">
      <c r="A161" s="127"/>
      <c r="B161" s="127"/>
      <c r="C161" s="127"/>
      <c r="D161" s="127"/>
      <c r="E161" s="127"/>
    </row>
    <row r="162" customFormat="false" ht="18.45" hidden="false" customHeight="true" outlineLevel="0" collapsed="false">
      <c r="A162" s="127"/>
      <c r="B162" s="127"/>
      <c r="C162" s="127"/>
      <c r="D162" s="127"/>
      <c r="E162" s="127"/>
    </row>
    <row r="163" customFormat="false" ht="18.45" hidden="false" customHeight="true" outlineLevel="0" collapsed="false">
      <c r="A163" s="127"/>
      <c r="B163" s="127"/>
      <c r="C163" s="127"/>
      <c r="D163" s="127"/>
      <c r="E163" s="127"/>
    </row>
    <row r="164" customFormat="false" ht="18.45" hidden="false" customHeight="true" outlineLevel="0" collapsed="false">
      <c r="A164" s="127"/>
      <c r="B164" s="127"/>
      <c r="C164" s="127"/>
      <c r="D164" s="127"/>
      <c r="E164" s="127"/>
    </row>
    <row r="165" customFormat="false" ht="18.45" hidden="false" customHeight="true" outlineLevel="0" collapsed="false">
      <c r="A165" s="127"/>
      <c r="B165" s="127"/>
      <c r="C165" s="127"/>
      <c r="D165" s="127"/>
      <c r="E165" s="127"/>
    </row>
    <row r="166" customFormat="false" ht="18.45" hidden="false" customHeight="true" outlineLevel="0" collapsed="false">
      <c r="A166" s="127"/>
      <c r="B166" s="127"/>
      <c r="C166" s="127"/>
      <c r="D166" s="127"/>
      <c r="E166" s="127"/>
    </row>
    <row r="167" customFormat="false" ht="18.45" hidden="false" customHeight="true" outlineLevel="0" collapsed="false">
      <c r="A167" s="127"/>
      <c r="B167" s="127"/>
      <c r="C167" s="127"/>
      <c r="D167" s="127"/>
      <c r="E167" s="127"/>
    </row>
    <row r="168" customFormat="false" ht="18.45" hidden="false" customHeight="true" outlineLevel="0" collapsed="false">
      <c r="A168" s="127"/>
      <c r="B168" s="127"/>
      <c r="C168" s="127"/>
      <c r="D168" s="127"/>
      <c r="E168" s="127"/>
    </row>
    <row r="169" customFormat="false" ht="18.45" hidden="false" customHeight="true" outlineLevel="0" collapsed="false">
      <c r="A169" s="127"/>
      <c r="B169" s="127"/>
      <c r="C169" s="127"/>
      <c r="D169" s="127"/>
      <c r="E169" s="127"/>
    </row>
    <row r="170" customFormat="false" ht="18.45" hidden="false" customHeight="true" outlineLevel="0" collapsed="false">
      <c r="A170" s="127"/>
      <c r="B170" s="127"/>
      <c r="C170" s="127"/>
      <c r="D170" s="127"/>
      <c r="E170" s="127"/>
    </row>
    <row r="171" customFormat="false" ht="18.45" hidden="false" customHeight="true" outlineLevel="0" collapsed="false">
      <c r="A171" s="127"/>
      <c r="B171" s="127"/>
      <c r="C171" s="127"/>
      <c r="D171" s="127"/>
      <c r="E171" s="127"/>
    </row>
    <row r="172" customFormat="false" ht="18.45" hidden="false" customHeight="true" outlineLevel="0" collapsed="false">
      <c r="A172" s="127"/>
      <c r="B172" s="127"/>
      <c r="C172" s="127"/>
      <c r="D172" s="127"/>
      <c r="E172" s="127"/>
    </row>
    <row r="173" customFormat="false" ht="18.45" hidden="false" customHeight="true" outlineLevel="0" collapsed="false">
      <c r="A173" s="127"/>
      <c r="B173" s="127"/>
      <c r="C173" s="127"/>
      <c r="D173" s="127"/>
      <c r="E173" s="127"/>
    </row>
    <row r="174" customFormat="false" ht="18.45" hidden="false" customHeight="true" outlineLevel="0" collapsed="false">
      <c r="A174" s="127"/>
      <c r="B174" s="127"/>
      <c r="C174" s="127"/>
      <c r="D174" s="127"/>
      <c r="E174" s="127"/>
    </row>
    <row r="175" customFormat="false" ht="18.45" hidden="false" customHeight="true" outlineLevel="0" collapsed="false">
      <c r="A175" s="127"/>
      <c r="B175" s="127"/>
      <c r="C175" s="127"/>
      <c r="D175" s="127"/>
      <c r="E175" s="127"/>
    </row>
    <row r="176" customFormat="false" ht="18.45" hidden="false" customHeight="true" outlineLevel="0" collapsed="false">
      <c r="A176" s="127"/>
      <c r="B176" s="127"/>
      <c r="C176" s="127"/>
      <c r="D176" s="127"/>
      <c r="E176" s="127"/>
    </row>
    <row r="177" customFormat="false" ht="18.45" hidden="false" customHeight="true" outlineLevel="0" collapsed="false">
      <c r="A177" s="127"/>
      <c r="B177" s="127"/>
      <c r="C177" s="127"/>
      <c r="D177" s="127"/>
      <c r="E177" s="127"/>
    </row>
    <row r="178" customFormat="false" ht="18.45" hidden="false" customHeight="true" outlineLevel="0" collapsed="false">
      <c r="A178" s="127"/>
      <c r="B178" s="127"/>
      <c r="C178" s="127"/>
      <c r="D178" s="127"/>
      <c r="E178" s="127"/>
    </row>
    <row r="179" customFormat="false" ht="18.45" hidden="false" customHeight="true" outlineLevel="0" collapsed="false">
      <c r="A179" s="127"/>
      <c r="B179" s="127"/>
      <c r="C179" s="127"/>
      <c r="D179" s="127"/>
      <c r="E179" s="127"/>
    </row>
    <row r="180" customFormat="false" ht="18.45" hidden="false" customHeight="true" outlineLevel="0" collapsed="false">
      <c r="A180" s="127"/>
      <c r="B180" s="127"/>
      <c r="C180" s="127"/>
      <c r="D180" s="127"/>
      <c r="E180" s="127"/>
    </row>
    <row r="181" customFormat="false" ht="18.45" hidden="false" customHeight="true" outlineLevel="0" collapsed="false">
      <c r="A181" s="127"/>
      <c r="B181" s="127"/>
      <c r="C181" s="127"/>
      <c r="D181" s="127"/>
      <c r="E181" s="127"/>
    </row>
    <row r="182" customFormat="false" ht="18.45" hidden="false" customHeight="true" outlineLevel="0" collapsed="false">
      <c r="A182" s="127"/>
      <c r="B182" s="127"/>
      <c r="C182" s="127"/>
      <c r="D182" s="127"/>
      <c r="E182" s="127"/>
    </row>
    <row r="183" customFormat="false" ht="18.45" hidden="false" customHeight="true" outlineLevel="0" collapsed="false">
      <c r="A183" s="127"/>
      <c r="B183" s="127"/>
      <c r="C183" s="127"/>
      <c r="D183" s="127"/>
      <c r="E183" s="127"/>
    </row>
    <row r="184" customFormat="false" ht="18.45" hidden="false" customHeight="true" outlineLevel="0" collapsed="false">
      <c r="A184" s="127"/>
      <c r="B184" s="127"/>
      <c r="C184" s="127"/>
      <c r="D184" s="127"/>
      <c r="E184" s="127"/>
    </row>
    <row r="185" customFormat="false" ht="18.45" hidden="false" customHeight="true" outlineLevel="0" collapsed="false">
      <c r="A185" s="127"/>
      <c r="B185" s="127"/>
      <c r="C185" s="127"/>
      <c r="D185" s="127"/>
      <c r="E185" s="127"/>
    </row>
    <row r="186" customFormat="false" ht="18.45" hidden="false" customHeight="true" outlineLevel="0" collapsed="false">
      <c r="A186" s="127"/>
      <c r="B186" s="127"/>
      <c r="C186" s="127"/>
      <c r="D186" s="127"/>
      <c r="E186" s="127"/>
    </row>
    <row r="187" customFormat="false" ht="18.45" hidden="false" customHeight="true" outlineLevel="0" collapsed="false">
      <c r="A187" s="127"/>
      <c r="B187" s="127"/>
      <c r="C187" s="127"/>
      <c r="D187" s="127"/>
      <c r="E187" s="127"/>
    </row>
    <row r="188" customFormat="false" ht="18.45" hidden="false" customHeight="true" outlineLevel="0" collapsed="false">
      <c r="A188" s="127"/>
      <c r="B188" s="127"/>
      <c r="C188" s="127"/>
      <c r="D188" s="127"/>
      <c r="E188" s="127"/>
    </row>
    <row r="189" customFormat="false" ht="18.45" hidden="false" customHeight="true" outlineLevel="0" collapsed="false">
      <c r="A189" s="127"/>
      <c r="B189" s="127"/>
      <c r="C189" s="127"/>
      <c r="D189" s="127"/>
      <c r="E189" s="127"/>
    </row>
    <row r="190" customFormat="false" ht="18.45" hidden="false" customHeight="true" outlineLevel="0" collapsed="false">
      <c r="A190" s="127"/>
      <c r="B190" s="127"/>
      <c r="C190" s="127"/>
      <c r="D190" s="127"/>
      <c r="E190" s="127"/>
    </row>
    <row r="191" customFormat="false" ht="18.45" hidden="false" customHeight="true" outlineLevel="0" collapsed="false">
      <c r="A191" s="127"/>
      <c r="B191" s="127"/>
      <c r="C191" s="127"/>
      <c r="D191" s="127"/>
      <c r="E191" s="127"/>
    </row>
    <row r="192" customFormat="false" ht="18.45" hidden="false" customHeight="true" outlineLevel="0" collapsed="false">
      <c r="A192" s="127"/>
      <c r="B192" s="127"/>
      <c r="C192" s="127"/>
      <c r="D192" s="127"/>
      <c r="E192" s="127"/>
    </row>
    <row r="193" customFormat="false" ht="18.45" hidden="false" customHeight="true" outlineLevel="0" collapsed="false">
      <c r="A193" s="127"/>
      <c r="B193" s="127"/>
      <c r="C193" s="127"/>
      <c r="D193" s="127"/>
      <c r="E193" s="127"/>
    </row>
    <row r="194" customFormat="false" ht="18.45" hidden="false" customHeight="true" outlineLevel="0" collapsed="false">
      <c r="A194" s="127"/>
      <c r="B194" s="127"/>
      <c r="C194" s="127"/>
      <c r="D194" s="127"/>
      <c r="E194" s="127"/>
    </row>
    <row r="195" customFormat="false" ht="18.45" hidden="false" customHeight="true" outlineLevel="0" collapsed="false">
      <c r="A195" s="127"/>
      <c r="B195" s="127"/>
      <c r="C195" s="127"/>
      <c r="D195" s="127"/>
      <c r="E195" s="127"/>
    </row>
    <row r="196" customFormat="false" ht="18.45" hidden="false" customHeight="true" outlineLevel="0" collapsed="false">
      <c r="A196" s="127"/>
      <c r="B196" s="127"/>
      <c r="C196" s="127"/>
      <c r="D196" s="127"/>
      <c r="E196" s="127"/>
    </row>
    <row r="197" customFormat="false" ht="18.45" hidden="false" customHeight="true" outlineLevel="0" collapsed="false">
      <c r="A197" s="127"/>
      <c r="B197" s="127"/>
      <c r="C197" s="127"/>
      <c r="D197" s="127"/>
      <c r="E197" s="127"/>
    </row>
    <row r="198" customFormat="false" ht="18.45" hidden="false" customHeight="true" outlineLevel="0" collapsed="false">
      <c r="A198" s="127"/>
      <c r="B198" s="127"/>
      <c r="C198" s="127"/>
      <c r="D198" s="127"/>
      <c r="E198" s="127"/>
    </row>
    <row r="199" customFormat="false" ht="18.45" hidden="false" customHeight="true" outlineLevel="0" collapsed="false">
      <c r="A199" s="127"/>
      <c r="B199" s="127"/>
      <c r="C199" s="127"/>
      <c r="D199" s="127"/>
      <c r="E199" s="127"/>
    </row>
    <row r="200" customFormat="false" ht="18.45" hidden="false" customHeight="true" outlineLevel="0" collapsed="false">
      <c r="A200" s="127"/>
      <c r="B200" s="127"/>
      <c r="C200" s="127"/>
      <c r="D200" s="127"/>
      <c r="E200" s="127"/>
    </row>
    <row r="201" customFormat="false" ht="18.45" hidden="false" customHeight="true" outlineLevel="0" collapsed="false">
      <c r="A201" s="127"/>
      <c r="B201" s="127"/>
      <c r="C201" s="127"/>
      <c r="D201" s="127"/>
      <c r="E201" s="127"/>
    </row>
    <row r="202" customFormat="false" ht="18.45" hidden="false" customHeight="true" outlineLevel="0" collapsed="false">
      <c r="A202" s="127"/>
      <c r="B202" s="127"/>
      <c r="C202" s="127"/>
      <c r="D202" s="127"/>
      <c r="E202" s="127"/>
    </row>
    <row r="203" customFormat="false" ht="18.45" hidden="false" customHeight="true" outlineLevel="0" collapsed="false">
      <c r="A203" s="127"/>
      <c r="B203" s="127"/>
      <c r="C203" s="127"/>
      <c r="D203" s="127"/>
      <c r="E203" s="127"/>
    </row>
    <row r="204" customFormat="false" ht="18.45" hidden="false" customHeight="true" outlineLevel="0" collapsed="false">
      <c r="A204" s="127"/>
      <c r="B204" s="127"/>
      <c r="C204" s="127"/>
      <c r="D204" s="127"/>
      <c r="E204" s="127"/>
    </row>
    <row r="205" customFormat="false" ht="18.45" hidden="false" customHeight="true" outlineLevel="0" collapsed="false">
      <c r="A205" s="127"/>
      <c r="B205" s="127"/>
      <c r="C205" s="127"/>
      <c r="D205" s="127"/>
      <c r="E205" s="127"/>
    </row>
    <row r="206" customFormat="false" ht="18.45" hidden="false" customHeight="true" outlineLevel="0" collapsed="false">
      <c r="A206" s="127"/>
      <c r="B206" s="127"/>
      <c r="C206" s="127"/>
      <c r="D206" s="127"/>
      <c r="E206" s="127"/>
    </row>
    <row r="207" customFormat="false" ht="18.45" hidden="false" customHeight="true" outlineLevel="0" collapsed="false">
      <c r="A207" s="127"/>
      <c r="B207" s="127"/>
      <c r="C207" s="127"/>
      <c r="D207" s="127"/>
      <c r="E207" s="127"/>
    </row>
    <row r="208" customFormat="false" ht="18.45" hidden="false" customHeight="true" outlineLevel="0" collapsed="false">
      <c r="A208" s="127"/>
      <c r="B208" s="127"/>
      <c r="C208" s="127"/>
      <c r="D208" s="127"/>
      <c r="E208" s="127"/>
    </row>
    <row r="209" customFormat="false" ht="18.45" hidden="false" customHeight="true" outlineLevel="0" collapsed="false">
      <c r="A209" s="127"/>
      <c r="B209" s="127"/>
      <c r="C209" s="127"/>
      <c r="D209" s="127"/>
      <c r="E209" s="127"/>
    </row>
    <row r="210" customFormat="false" ht="18.45" hidden="false" customHeight="true" outlineLevel="0" collapsed="false">
      <c r="A210" s="127"/>
      <c r="B210" s="127"/>
      <c r="C210" s="127"/>
      <c r="D210" s="127"/>
      <c r="E210" s="127"/>
    </row>
    <row r="211" customFormat="false" ht="18.45" hidden="false" customHeight="true" outlineLevel="0" collapsed="false">
      <c r="A211" s="127"/>
      <c r="B211" s="127"/>
      <c r="C211" s="127"/>
      <c r="D211" s="127"/>
      <c r="E211" s="127"/>
    </row>
    <row r="212" customFormat="false" ht="18.45" hidden="false" customHeight="true" outlineLevel="0" collapsed="false">
      <c r="A212" s="127"/>
      <c r="B212" s="127"/>
      <c r="C212" s="127"/>
      <c r="D212" s="127"/>
      <c r="E212" s="127"/>
    </row>
    <row r="213" customFormat="false" ht="18.45" hidden="false" customHeight="true" outlineLevel="0" collapsed="false">
      <c r="A213" s="127"/>
      <c r="B213" s="127"/>
      <c r="C213" s="127"/>
      <c r="D213" s="127"/>
      <c r="E213" s="127"/>
    </row>
    <row r="214" customFormat="false" ht="18.45" hidden="false" customHeight="true" outlineLevel="0" collapsed="false">
      <c r="A214" s="127"/>
      <c r="B214" s="127"/>
      <c r="C214" s="127"/>
      <c r="D214" s="127"/>
      <c r="E214" s="127"/>
    </row>
    <row r="215" customFormat="false" ht="18.45" hidden="false" customHeight="true" outlineLevel="0" collapsed="false">
      <c r="A215" s="127"/>
      <c r="B215" s="127"/>
      <c r="C215" s="127"/>
      <c r="D215" s="127"/>
      <c r="E215" s="127"/>
    </row>
    <row r="216" customFormat="false" ht="18.45" hidden="false" customHeight="true" outlineLevel="0" collapsed="false">
      <c r="A216" s="127"/>
      <c r="B216" s="127"/>
      <c r="C216" s="127"/>
      <c r="D216" s="127"/>
      <c r="E216" s="127"/>
    </row>
    <row r="217" customFormat="false" ht="18.45" hidden="false" customHeight="true" outlineLevel="0" collapsed="false">
      <c r="A217" s="127"/>
      <c r="B217" s="127"/>
      <c r="C217" s="127"/>
      <c r="D217" s="127"/>
      <c r="E217" s="127"/>
    </row>
    <row r="218" customFormat="false" ht="18.45" hidden="false" customHeight="true" outlineLevel="0" collapsed="false">
      <c r="A218" s="127"/>
      <c r="B218" s="127"/>
      <c r="C218" s="127"/>
      <c r="D218" s="127"/>
      <c r="E218" s="127"/>
    </row>
    <row r="219" customFormat="false" ht="18.45" hidden="false" customHeight="true" outlineLevel="0" collapsed="false">
      <c r="A219" s="127"/>
      <c r="B219" s="127"/>
      <c r="C219" s="127"/>
      <c r="D219" s="127"/>
      <c r="E219" s="127"/>
    </row>
    <row r="220" customFormat="false" ht="18.45" hidden="false" customHeight="true" outlineLevel="0" collapsed="false">
      <c r="A220" s="127"/>
      <c r="B220" s="127"/>
      <c r="C220" s="127"/>
      <c r="D220" s="127"/>
      <c r="E220" s="127"/>
    </row>
    <row r="221" customFormat="false" ht="18.45" hidden="false" customHeight="true" outlineLevel="0" collapsed="false">
      <c r="A221" s="127"/>
      <c r="B221" s="127"/>
      <c r="C221" s="127"/>
      <c r="D221" s="127"/>
      <c r="E221" s="127"/>
    </row>
    <row r="222" customFormat="false" ht="18.45" hidden="false" customHeight="true" outlineLevel="0" collapsed="false">
      <c r="A222" s="127"/>
      <c r="B222" s="127"/>
      <c r="C222" s="127"/>
      <c r="D222" s="127"/>
      <c r="E222" s="127"/>
    </row>
    <row r="223" customFormat="false" ht="18.45" hidden="false" customHeight="true" outlineLevel="0" collapsed="false">
      <c r="A223" s="127"/>
      <c r="B223" s="127"/>
      <c r="C223" s="127"/>
      <c r="D223" s="127"/>
      <c r="E223" s="127"/>
    </row>
    <row r="224" customFormat="false" ht="18.45" hidden="false" customHeight="true" outlineLevel="0" collapsed="false">
      <c r="A224" s="127"/>
      <c r="B224" s="127"/>
      <c r="C224" s="127"/>
      <c r="D224" s="127"/>
      <c r="E224" s="127"/>
    </row>
    <row r="225" customFormat="false" ht="18.45" hidden="false" customHeight="true" outlineLevel="0" collapsed="false">
      <c r="A225" s="127"/>
      <c r="B225" s="127"/>
      <c r="C225" s="127"/>
      <c r="D225" s="127"/>
      <c r="E225" s="127"/>
    </row>
    <row r="226" customFormat="false" ht="18.45" hidden="false" customHeight="true" outlineLevel="0" collapsed="false">
      <c r="A226" s="127"/>
      <c r="B226" s="127"/>
      <c r="C226" s="127"/>
      <c r="D226" s="127"/>
      <c r="E226" s="127"/>
    </row>
    <row r="227" customFormat="false" ht="18.45" hidden="false" customHeight="true" outlineLevel="0" collapsed="false">
      <c r="A227" s="127"/>
      <c r="B227" s="127"/>
      <c r="C227" s="127"/>
      <c r="D227" s="127"/>
      <c r="E227" s="127"/>
    </row>
    <row r="228" customFormat="false" ht="18.45" hidden="false" customHeight="true" outlineLevel="0" collapsed="false">
      <c r="A228" s="127"/>
      <c r="B228" s="127"/>
      <c r="C228" s="127"/>
      <c r="D228" s="127"/>
      <c r="E228" s="127"/>
    </row>
    <row r="229" customFormat="false" ht="18.45" hidden="false" customHeight="true" outlineLevel="0" collapsed="false">
      <c r="A229" s="127"/>
      <c r="B229" s="127"/>
      <c r="C229" s="127"/>
      <c r="D229" s="127"/>
      <c r="E229" s="127"/>
    </row>
    <row r="230" customFormat="false" ht="18.45" hidden="false" customHeight="true" outlineLevel="0" collapsed="false">
      <c r="A230" s="127"/>
      <c r="B230" s="127"/>
      <c r="C230" s="127"/>
      <c r="D230" s="127"/>
      <c r="E230" s="127"/>
    </row>
    <row r="231" customFormat="false" ht="18.45" hidden="false" customHeight="true" outlineLevel="0" collapsed="false">
      <c r="A231" s="127"/>
      <c r="B231" s="127"/>
      <c r="C231" s="127"/>
      <c r="D231" s="127"/>
      <c r="E231" s="127"/>
    </row>
    <row r="232" customFormat="false" ht="18.45" hidden="false" customHeight="true" outlineLevel="0" collapsed="false">
      <c r="A232" s="127"/>
      <c r="B232" s="127"/>
      <c r="C232" s="127"/>
      <c r="D232" s="127"/>
      <c r="E232" s="127"/>
    </row>
    <row r="233" customFormat="false" ht="18.45" hidden="false" customHeight="true" outlineLevel="0" collapsed="false">
      <c r="A233" s="127"/>
      <c r="B233" s="127"/>
      <c r="C233" s="127"/>
      <c r="D233" s="127"/>
      <c r="E233" s="127"/>
    </row>
    <row r="234" customFormat="false" ht="18.45" hidden="false" customHeight="true" outlineLevel="0" collapsed="false">
      <c r="A234" s="127"/>
      <c r="B234" s="127"/>
      <c r="C234" s="127"/>
      <c r="D234" s="127"/>
      <c r="E234" s="127"/>
    </row>
    <row r="235" customFormat="false" ht="18.45" hidden="false" customHeight="true" outlineLevel="0" collapsed="false">
      <c r="A235" s="127"/>
      <c r="B235" s="127"/>
      <c r="C235" s="127"/>
      <c r="D235" s="127"/>
      <c r="E235" s="127"/>
    </row>
    <row r="236" customFormat="false" ht="18.45" hidden="false" customHeight="true" outlineLevel="0" collapsed="false">
      <c r="A236" s="127"/>
      <c r="B236" s="127"/>
      <c r="C236" s="127"/>
      <c r="D236" s="127"/>
      <c r="E236" s="127"/>
    </row>
    <row r="237" customFormat="false" ht="18.45" hidden="false" customHeight="true" outlineLevel="0" collapsed="false">
      <c r="A237" s="127"/>
      <c r="B237" s="127"/>
      <c r="C237" s="127"/>
      <c r="D237" s="127"/>
      <c r="E237" s="127"/>
    </row>
    <row r="238" customFormat="false" ht="18.45" hidden="false" customHeight="true" outlineLevel="0" collapsed="false">
      <c r="A238" s="127"/>
      <c r="B238" s="127"/>
      <c r="C238" s="127"/>
      <c r="D238" s="127"/>
      <c r="E238" s="127"/>
    </row>
    <row r="239" customFormat="false" ht="18.45" hidden="false" customHeight="true" outlineLevel="0" collapsed="false">
      <c r="A239" s="127"/>
      <c r="B239" s="127"/>
      <c r="C239" s="127"/>
      <c r="D239" s="127"/>
      <c r="E239" s="127"/>
    </row>
    <row r="240" customFormat="false" ht="18.45" hidden="false" customHeight="true" outlineLevel="0" collapsed="false">
      <c r="A240" s="127"/>
      <c r="B240" s="127"/>
      <c r="C240" s="127"/>
      <c r="D240" s="127"/>
      <c r="E240" s="127"/>
    </row>
    <row r="241" customFormat="false" ht="18.45" hidden="false" customHeight="true" outlineLevel="0" collapsed="false">
      <c r="A241" s="127"/>
      <c r="B241" s="127"/>
      <c r="C241" s="127"/>
      <c r="D241" s="127"/>
      <c r="E241" s="127"/>
    </row>
    <row r="242" customFormat="false" ht="18.45" hidden="false" customHeight="true" outlineLevel="0" collapsed="false">
      <c r="A242" s="127"/>
      <c r="B242" s="127"/>
      <c r="C242" s="127"/>
      <c r="D242" s="127"/>
      <c r="E242" s="127"/>
    </row>
    <row r="243" customFormat="false" ht="18.45" hidden="false" customHeight="true" outlineLevel="0" collapsed="false">
      <c r="A243" s="127"/>
      <c r="B243" s="127"/>
      <c r="C243" s="127"/>
      <c r="D243" s="127"/>
      <c r="E243" s="127"/>
    </row>
    <row r="244" customFormat="false" ht="18.45" hidden="false" customHeight="true" outlineLevel="0" collapsed="false">
      <c r="A244" s="127"/>
      <c r="B244" s="127"/>
      <c r="C244" s="127"/>
      <c r="D244" s="127"/>
      <c r="E244" s="127"/>
    </row>
    <row r="245" customFormat="false" ht="18.45" hidden="false" customHeight="true" outlineLevel="0" collapsed="false">
      <c r="A245" s="127"/>
      <c r="B245" s="127"/>
      <c r="C245" s="127"/>
      <c r="D245" s="127"/>
      <c r="E245" s="127"/>
    </row>
    <row r="246" customFormat="false" ht="18.45" hidden="false" customHeight="true" outlineLevel="0" collapsed="false">
      <c r="A246" s="127"/>
      <c r="B246" s="127"/>
      <c r="C246" s="127"/>
      <c r="D246" s="127"/>
      <c r="E246" s="127"/>
    </row>
    <row r="247" customFormat="false" ht="18.45" hidden="false" customHeight="true" outlineLevel="0" collapsed="false">
      <c r="A247" s="127"/>
      <c r="B247" s="127"/>
      <c r="C247" s="127"/>
      <c r="D247" s="127"/>
      <c r="E247" s="127"/>
    </row>
    <row r="248" customFormat="false" ht="18.45" hidden="false" customHeight="true" outlineLevel="0" collapsed="false">
      <c r="A248" s="127"/>
      <c r="B248" s="127"/>
      <c r="C248" s="127"/>
      <c r="D248" s="127"/>
      <c r="E248" s="127"/>
    </row>
    <row r="249" customFormat="false" ht="18.45" hidden="false" customHeight="true" outlineLevel="0" collapsed="false">
      <c r="A249" s="127"/>
      <c r="B249" s="127"/>
      <c r="C249" s="127"/>
      <c r="D249" s="127"/>
      <c r="E249" s="127"/>
    </row>
    <row r="250" customFormat="false" ht="18.45" hidden="false" customHeight="true" outlineLevel="0" collapsed="false">
      <c r="A250" s="127"/>
      <c r="B250" s="127"/>
      <c r="C250" s="127"/>
      <c r="D250" s="127"/>
      <c r="E250" s="127"/>
    </row>
    <row r="251" customFormat="false" ht="18.45" hidden="false" customHeight="true" outlineLevel="0" collapsed="false">
      <c r="A251" s="127"/>
      <c r="B251" s="127"/>
      <c r="C251" s="127"/>
      <c r="D251" s="127"/>
      <c r="E251" s="127"/>
    </row>
    <row r="252" customFormat="false" ht="18.45" hidden="false" customHeight="true" outlineLevel="0" collapsed="false">
      <c r="A252" s="127"/>
      <c r="B252" s="127"/>
      <c r="C252" s="127"/>
      <c r="D252" s="127"/>
      <c r="E252" s="127"/>
    </row>
    <row r="253" customFormat="false" ht="18.45" hidden="false" customHeight="true" outlineLevel="0" collapsed="false">
      <c r="A253" s="127"/>
      <c r="B253" s="127"/>
      <c r="C253" s="127"/>
      <c r="D253" s="127"/>
      <c r="E253" s="127"/>
    </row>
    <row r="254" customFormat="false" ht="18.45" hidden="false" customHeight="true" outlineLevel="0" collapsed="false">
      <c r="A254" s="127"/>
      <c r="B254" s="127"/>
      <c r="C254" s="127"/>
      <c r="D254" s="127"/>
      <c r="E254" s="127"/>
    </row>
    <row r="255" customFormat="false" ht="18.45" hidden="false" customHeight="true" outlineLevel="0" collapsed="false">
      <c r="A255" s="127"/>
      <c r="B255" s="127"/>
      <c r="C255" s="127"/>
      <c r="D255" s="127"/>
      <c r="E255" s="127"/>
    </row>
    <row r="256" customFormat="false" ht="18.45" hidden="false" customHeight="true" outlineLevel="0" collapsed="false">
      <c r="A256" s="127"/>
      <c r="B256" s="127"/>
      <c r="C256" s="127"/>
      <c r="D256" s="127"/>
      <c r="E256" s="127"/>
    </row>
    <row r="257" customFormat="false" ht="18.45" hidden="false" customHeight="true" outlineLevel="0" collapsed="false">
      <c r="A257" s="127"/>
      <c r="B257" s="127"/>
      <c r="C257" s="127"/>
      <c r="D257" s="127"/>
      <c r="E257" s="127"/>
    </row>
    <row r="258" customFormat="false" ht="18.45" hidden="false" customHeight="true" outlineLevel="0" collapsed="false">
      <c r="A258" s="127"/>
      <c r="B258" s="127"/>
      <c r="C258" s="127"/>
      <c r="D258" s="127"/>
      <c r="E258" s="127"/>
    </row>
    <row r="259" customFormat="false" ht="18.45" hidden="false" customHeight="true" outlineLevel="0" collapsed="false">
      <c r="A259" s="127"/>
      <c r="B259" s="127"/>
      <c r="C259" s="127"/>
      <c r="D259" s="127"/>
      <c r="E259" s="127"/>
    </row>
    <row r="260" customFormat="false" ht="18.45" hidden="false" customHeight="true" outlineLevel="0" collapsed="false">
      <c r="A260" s="127"/>
      <c r="B260" s="127"/>
      <c r="C260" s="127"/>
      <c r="D260" s="127"/>
      <c r="E260" s="127"/>
    </row>
    <row r="261" customFormat="false" ht="18.45" hidden="false" customHeight="true" outlineLevel="0" collapsed="false">
      <c r="A261" s="127"/>
      <c r="B261" s="127"/>
      <c r="C261" s="127"/>
      <c r="D261" s="127"/>
      <c r="E261" s="127"/>
    </row>
    <row r="262" customFormat="false" ht="18.45" hidden="false" customHeight="true" outlineLevel="0" collapsed="false">
      <c r="A262" s="127"/>
      <c r="B262" s="127"/>
      <c r="C262" s="127"/>
      <c r="D262" s="127"/>
      <c r="E262" s="127"/>
    </row>
    <row r="263" customFormat="false" ht="18.45" hidden="false" customHeight="true" outlineLevel="0" collapsed="false">
      <c r="A263" s="127"/>
      <c r="B263" s="127"/>
      <c r="C263" s="127"/>
      <c r="D263" s="127"/>
      <c r="E263" s="127"/>
    </row>
    <row r="264" customFormat="false" ht="18.45" hidden="false" customHeight="true" outlineLevel="0" collapsed="false">
      <c r="A264" s="127"/>
      <c r="B264" s="127"/>
      <c r="C264" s="127"/>
      <c r="D264" s="127"/>
      <c r="E264" s="127"/>
    </row>
    <row r="265" customFormat="false" ht="18.45" hidden="false" customHeight="true" outlineLevel="0" collapsed="false">
      <c r="A265" s="127"/>
      <c r="B265" s="127"/>
      <c r="C265" s="127"/>
      <c r="D265" s="127"/>
      <c r="E265" s="127"/>
    </row>
    <row r="266" customFormat="false" ht="18.45" hidden="false" customHeight="true" outlineLevel="0" collapsed="false">
      <c r="A266" s="127"/>
      <c r="B266" s="127"/>
      <c r="C266" s="127"/>
      <c r="D266" s="127"/>
      <c r="E266" s="127"/>
    </row>
    <row r="267" customFormat="false" ht="18.45" hidden="false" customHeight="true" outlineLevel="0" collapsed="false">
      <c r="A267" s="127"/>
      <c r="B267" s="127"/>
      <c r="C267" s="127"/>
      <c r="D267" s="127"/>
      <c r="E267" s="127"/>
    </row>
    <row r="268" customFormat="false" ht="18.45" hidden="false" customHeight="true" outlineLevel="0" collapsed="false">
      <c r="A268" s="127"/>
      <c r="B268" s="127"/>
      <c r="C268" s="127"/>
      <c r="D268" s="127"/>
      <c r="E268" s="127"/>
    </row>
    <row r="269" customFormat="false" ht="18.45" hidden="false" customHeight="true" outlineLevel="0" collapsed="false">
      <c r="A269" s="127"/>
      <c r="B269" s="127"/>
      <c r="C269" s="127"/>
      <c r="D269" s="127"/>
      <c r="E269" s="127"/>
    </row>
    <row r="270" customFormat="false" ht="18.45" hidden="false" customHeight="true" outlineLevel="0" collapsed="false">
      <c r="A270" s="127"/>
      <c r="B270" s="127"/>
      <c r="C270" s="127"/>
      <c r="D270" s="127"/>
      <c r="E270" s="127"/>
    </row>
    <row r="271" customFormat="false" ht="18.45" hidden="false" customHeight="true" outlineLevel="0" collapsed="false">
      <c r="A271" s="127"/>
      <c r="B271" s="127"/>
      <c r="C271" s="127"/>
      <c r="D271" s="127"/>
      <c r="E271" s="127"/>
    </row>
    <row r="272" customFormat="false" ht="18.45" hidden="false" customHeight="true" outlineLevel="0" collapsed="false">
      <c r="A272" s="127"/>
      <c r="B272" s="127"/>
      <c r="C272" s="127"/>
      <c r="D272" s="127"/>
      <c r="E272" s="127"/>
    </row>
    <row r="273" customFormat="false" ht="18.45" hidden="false" customHeight="true" outlineLevel="0" collapsed="false">
      <c r="A273" s="127"/>
      <c r="B273" s="127"/>
      <c r="C273" s="127"/>
      <c r="D273" s="127"/>
      <c r="E273" s="127"/>
    </row>
    <row r="274" customFormat="false" ht="18.45" hidden="false" customHeight="true" outlineLevel="0" collapsed="false">
      <c r="A274" s="127"/>
      <c r="B274" s="127"/>
      <c r="C274" s="127"/>
      <c r="D274" s="127"/>
      <c r="E274" s="127"/>
    </row>
    <row r="275" customFormat="false" ht="18.45" hidden="false" customHeight="true" outlineLevel="0" collapsed="false">
      <c r="A275" s="127"/>
      <c r="B275" s="127"/>
      <c r="C275" s="127"/>
      <c r="D275" s="127"/>
      <c r="E275" s="127"/>
    </row>
    <row r="276" customFormat="false" ht="18.45" hidden="false" customHeight="true" outlineLevel="0" collapsed="false">
      <c r="A276" s="127"/>
      <c r="B276" s="127"/>
      <c r="C276" s="127"/>
      <c r="D276" s="127"/>
      <c r="E276" s="127"/>
    </row>
    <row r="277" customFormat="false" ht="18.45" hidden="false" customHeight="true" outlineLevel="0" collapsed="false">
      <c r="A277" s="127"/>
      <c r="B277" s="127"/>
      <c r="C277" s="127"/>
      <c r="D277" s="127"/>
      <c r="E277" s="127"/>
    </row>
    <row r="278" customFormat="false" ht="18.45" hidden="false" customHeight="true" outlineLevel="0" collapsed="false">
      <c r="A278" s="127"/>
      <c r="B278" s="127"/>
      <c r="C278" s="127"/>
      <c r="D278" s="127"/>
      <c r="E278" s="127"/>
    </row>
    <row r="279" customFormat="false" ht="18.45" hidden="false" customHeight="true" outlineLevel="0" collapsed="false">
      <c r="A279" s="127"/>
      <c r="B279" s="127"/>
      <c r="C279" s="127"/>
      <c r="D279" s="127"/>
      <c r="E279" s="127"/>
    </row>
    <row r="280" customFormat="false" ht="18.45" hidden="false" customHeight="true" outlineLevel="0" collapsed="false">
      <c r="A280" s="127"/>
      <c r="B280" s="127"/>
      <c r="C280" s="127"/>
      <c r="D280" s="127"/>
      <c r="E280" s="127"/>
    </row>
    <row r="281" customFormat="false" ht="18.45" hidden="false" customHeight="true" outlineLevel="0" collapsed="false">
      <c r="A281" s="127"/>
      <c r="B281" s="127"/>
      <c r="C281" s="127"/>
      <c r="D281" s="127"/>
      <c r="E281" s="127"/>
    </row>
    <row r="282" customFormat="false" ht="18.45" hidden="false" customHeight="true" outlineLevel="0" collapsed="false">
      <c r="A282" s="127"/>
      <c r="B282" s="127"/>
      <c r="C282" s="127"/>
      <c r="D282" s="127"/>
      <c r="E282" s="127"/>
    </row>
    <row r="283" customFormat="false" ht="18.45" hidden="false" customHeight="true" outlineLevel="0" collapsed="false">
      <c r="A283" s="127"/>
      <c r="B283" s="127"/>
      <c r="C283" s="127"/>
      <c r="D283" s="127"/>
      <c r="E283" s="127"/>
    </row>
    <row r="284" customFormat="false" ht="18.45" hidden="false" customHeight="true" outlineLevel="0" collapsed="false">
      <c r="A284" s="127"/>
      <c r="B284" s="127"/>
      <c r="C284" s="127"/>
      <c r="D284" s="127"/>
      <c r="E284" s="127"/>
    </row>
    <row r="285" customFormat="false" ht="18.45" hidden="false" customHeight="true" outlineLevel="0" collapsed="false">
      <c r="A285" s="127"/>
      <c r="B285" s="127"/>
      <c r="C285" s="127"/>
      <c r="D285" s="127"/>
      <c r="E285" s="127"/>
    </row>
    <row r="286" customFormat="false" ht="18.45" hidden="false" customHeight="true" outlineLevel="0" collapsed="false">
      <c r="A286" s="127"/>
      <c r="B286" s="127"/>
      <c r="C286" s="127"/>
      <c r="D286" s="127"/>
      <c r="E286" s="127"/>
    </row>
    <row r="287" customFormat="false" ht="18.45" hidden="false" customHeight="true" outlineLevel="0" collapsed="false">
      <c r="A287" s="127"/>
      <c r="B287" s="127"/>
      <c r="C287" s="127"/>
      <c r="D287" s="127"/>
      <c r="E287" s="127"/>
    </row>
    <row r="288" customFormat="false" ht="18.45" hidden="false" customHeight="true" outlineLevel="0" collapsed="false">
      <c r="A288" s="127"/>
      <c r="B288" s="127"/>
      <c r="C288" s="127"/>
      <c r="D288" s="127"/>
      <c r="E288" s="127"/>
    </row>
    <row r="289" customFormat="false" ht="18.45" hidden="false" customHeight="true" outlineLevel="0" collapsed="false">
      <c r="A289" s="127"/>
      <c r="B289" s="127"/>
      <c r="C289" s="127"/>
      <c r="D289" s="127"/>
      <c r="E289" s="127"/>
    </row>
    <row r="290" customFormat="false" ht="18.45" hidden="false" customHeight="true" outlineLevel="0" collapsed="false">
      <c r="A290" s="127"/>
      <c r="B290" s="127"/>
      <c r="C290" s="127"/>
      <c r="D290" s="127"/>
      <c r="E290" s="127"/>
    </row>
    <row r="291" customFormat="false" ht="18.45" hidden="false" customHeight="true" outlineLevel="0" collapsed="false">
      <c r="A291" s="127"/>
      <c r="B291" s="127"/>
      <c r="C291" s="127"/>
      <c r="D291" s="127"/>
      <c r="E291" s="127"/>
    </row>
    <row r="292" customFormat="false" ht="18.45" hidden="false" customHeight="true" outlineLevel="0" collapsed="false">
      <c r="A292" s="127"/>
      <c r="B292" s="127"/>
      <c r="C292" s="127"/>
      <c r="D292" s="127"/>
      <c r="E292" s="127"/>
    </row>
    <row r="293" customFormat="false" ht="18.45" hidden="false" customHeight="true" outlineLevel="0" collapsed="false">
      <c r="A293" s="127"/>
      <c r="B293" s="127"/>
      <c r="C293" s="127"/>
      <c r="D293" s="127"/>
      <c r="E293" s="127"/>
    </row>
    <row r="294" customFormat="false" ht="18.45" hidden="false" customHeight="true" outlineLevel="0" collapsed="false">
      <c r="A294" s="127"/>
      <c r="B294" s="127"/>
      <c r="C294" s="127"/>
      <c r="D294" s="127"/>
      <c r="E294" s="127"/>
    </row>
    <row r="295" customFormat="false" ht="18.45" hidden="false" customHeight="true" outlineLevel="0" collapsed="false">
      <c r="A295" s="127"/>
      <c r="B295" s="127"/>
      <c r="C295" s="127"/>
      <c r="D295" s="127"/>
      <c r="E295" s="127"/>
    </row>
    <row r="296" customFormat="false" ht="18.45" hidden="false" customHeight="true" outlineLevel="0" collapsed="false">
      <c r="A296" s="127"/>
      <c r="B296" s="127"/>
      <c r="C296" s="127"/>
      <c r="D296" s="127"/>
      <c r="E296" s="127"/>
    </row>
    <row r="297" customFormat="false" ht="18.45" hidden="false" customHeight="true" outlineLevel="0" collapsed="false">
      <c r="A297" s="127"/>
      <c r="B297" s="127"/>
      <c r="C297" s="127"/>
      <c r="D297" s="127"/>
      <c r="E297" s="127"/>
    </row>
    <row r="298" customFormat="false" ht="18.45" hidden="false" customHeight="true" outlineLevel="0" collapsed="false">
      <c r="A298" s="127"/>
      <c r="B298" s="127"/>
      <c r="C298" s="127"/>
      <c r="D298" s="127"/>
      <c r="E298" s="127"/>
    </row>
    <row r="299" customFormat="false" ht="18.45" hidden="false" customHeight="true" outlineLevel="0" collapsed="false">
      <c r="A299" s="127"/>
      <c r="B299" s="127"/>
      <c r="C299" s="127"/>
      <c r="D299" s="127"/>
      <c r="E299" s="127"/>
    </row>
    <row r="300" customFormat="false" ht="18.45" hidden="false" customHeight="true" outlineLevel="0" collapsed="false">
      <c r="A300" s="127"/>
      <c r="B300" s="127"/>
      <c r="C300" s="127"/>
      <c r="D300" s="127"/>
      <c r="E300" s="127"/>
    </row>
    <row r="301" customFormat="false" ht="18.45" hidden="false" customHeight="true" outlineLevel="0" collapsed="false">
      <c r="A301" s="127"/>
      <c r="B301" s="127"/>
      <c r="C301" s="127"/>
      <c r="D301" s="127"/>
      <c r="E301" s="127"/>
    </row>
    <row r="302" customFormat="false" ht="18.45" hidden="false" customHeight="true" outlineLevel="0" collapsed="false">
      <c r="A302" s="127"/>
      <c r="B302" s="127"/>
      <c r="C302" s="127"/>
      <c r="D302" s="127"/>
      <c r="E302" s="127"/>
    </row>
    <row r="303" customFormat="false" ht="18.45" hidden="false" customHeight="true" outlineLevel="0" collapsed="false">
      <c r="A303" s="127"/>
      <c r="B303" s="127"/>
      <c r="C303" s="127"/>
      <c r="D303" s="127"/>
      <c r="E303" s="127"/>
    </row>
    <row r="304" customFormat="false" ht="18.45" hidden="false" customHeight="true" outlineLevel="0" collapsed="false">
      <c r="A304" s="127"/>
      <c r="B304" s="127"/>
      <c r="C304" s="127"/>
      <c r="D304" s="127"/>
      <c r="E304" s="127"/>
    </row>
    <row r="305" customFormat="false" ht="18.45" hidden="false" customHeight="true" outlineLevel="0" collapsed="false">
      <c r="A305" s="127"/>
      <c r="B305" s="127"/>
      <c r="C305" s="127"/>
      <c r="D305" s="127"/>
      <c r="E305" s="127"/>
    </row>
    <row r="306" customFormat="false" ht="18.45" hidden="false" customHeight="true" outlineLevel="0" collapsed="false">
      <c r="A306" s="127"/>
      <c r="B306" s="127"/>
      <c r="C306" s="127"/>
      <c r="D306" s="127"/>
      <c r="E306" s="127"/>
    </row>
    <row r="307" customFormat="false" ht="18.45" hidden="false" customHeight="true" outlineLevel="0" collapsed="false">
      <c r="A307" s="127"/>
      <c r="B307" s="127"/>
      <c r="C307" s="127"/>
      <c r="D307" s="127"/>
      <c r="E307" s="127"/>
    </row>
    <row r="308" customFormat="false" ht="18.45" hidden="false" customHeight="true" outlineLevel="0" collapsed="false">
      <c r="A308" s="127"/>
      <c r="B308" s="127"/>
      <c r="C308" s="127"/>
      <c r="D308" s="127"/>
      <c r="E308" s="127"/>
    </row>
    <row r="309" customFormat="false" ht="18.45" hidden="false" customHeight="true" outlineLevel="0" collapsed="false">
      <c r="A309" s="127"/>
      <c r="B309" s="127"/>
      <c r="C309" s="127"/>
      <c r="D309" s="127"/>
      <c r="E309" s="127"/>
    </row>
    <row r="310" customFormat="false" ht="18.45" hidden="false" customHeight="true" outlineLevel="0" collapsed="false">
      <c r="A310" s="127"/>
      <c r="B310" s="127"/>
      <c r="C310" s="127"/>
      <c r="D310" s="127"/>
      <c r="E310" s="127"/>
    </row>
    <row r="311" customFormat="false" ht="18.45" hidden="false" customHeight="true" outlineLevel="0" collapsed="false">
      <c r="A311" s="127"/>
      <c r="B311" s="127"/>
      <c r="C311" s="127"/>
      <c r="D311" s="127"/>
      <c r="E311" s="127"/>
    </row>
    <row r="312" customFormat="false" ht="18.45" hidden="false" customHeight="true" outlineLevel="0" collapsed="false">
      <c r="A312" s="127"/>
      <c r="B312" s="127"/>
      <c r="C312" s="127"/>
      <c r="D312" s="127"/>
      <c r="E312" s="127"/>
    </row>
    <row r="313" customFormat="false" ht="18.45" hidden="false" customHeight="true" outlineLevel="0" collapsed="false">
      <c r="A313" s="127"/>
      <c r="B313" s="127"/>
      <c r="C313" s="127"/>
      <c r="D313" s="127"/>
      <c r="E313" s="127"/>
    </row>
    <row r="314" customFormat="false" ht="18.45" hidden="false" customHeight="true" outlineLevel="0" collapsed="false">
      <c r="A314" s="127"/>
      <c r="B314" s="127"/>
      <c r="C314" s="127"/>
      <c r="D314" s="127"/>
      <c r="E314" s="127"/>
    </row>
    <row r="315" customFormat="false" ht="18.45" hidden="false" customHeight="true" outlineLevel="0" collapsed="false">
      <c r="A315" s="127"/>
      <c r="B315" s="127"/>
      <c r="C315" s="127"/>
      <c r="D315" s="127"/>
      <c r="E315" s="127"/>
    </row>
    <row r="316" customFormat="false" ht="18.45" hidden="false" customHeight="true" outlineLevel="0" collapsed="false">
      <c r="A316" s="127"/>
      <c r="B316" s="127"/>
      <c r="C316" s="127"/>
      <c r="D316" s="127"/>
      <c r="E316" s="127"/>
    </row>
    <row r="317" customFormat="false" ht="18.45" hidden="false" customHeight="true" outlineLevel="0" collapsed="false">
      <c r="A317" s="127"/>
      <c r="B317" s="127"/>
      <c r="C317" s="127"/>
      <c r="D317" s="127"/>
      <c r="E317" s="127"/>
    </row>
    <row r="318" customFormat="false" ht="18.45" hidden="false" customHeight="true" outlineLevel="0" collapsed="false">
      <c r="A318" s="127"/>
      <c r="B318" s="127"/>
      <c r="C318" s="127"/>
      <c r="D318" s="127"/>
      <c r="E318" s="127"/>
    </row>
    <row r="319" customFormat="false" ht="18.45" hidden="false" customHeight="true" outlineLevel="0" collapsed="false">
      <c r="A319" s="127"/>
      <c r="B319" s="127"/>
      <c r="C319" s="127"/>
      <c r="D319" s="127"/>
      <c r="E319" s="127"/>
    </row>
    <row r="320" customFormat="false" ht="18.45" hidden="false" customHeight="true" outlineLevel="0" collapsed="false">
      <c r="A320" s="127"/>
      <c r="B320" s="127"/>
      <c r="C320" s="127"/>
      <c r="D320" s="127"/>
      <c r="E320" s="127"/>
    </row>
    <row r="321" customFormat="false" ht="18.45" hidden="false" customHeight="true" outlineLevel="0" collapsed="false">
      <c r="A321" s="127"/>
      <c r="B321" s="127"/>
      <c r="C321" s="127"/>
      <c r="D321" s="127"/>
      <c r="E321" s="127"/>
    </row>
    <row r="322" customFormat="false" ht="18.45" hidden="false" customHeight="true" outlineLevel="0" collapsed="false">
      <c r="A322" s="127"/>
      <c r="B322" s="127"/>
      <c r="C322" s="127"/>
      <c r="D322" s="127"/>
      <c r="E322" s="127"/>
    </row>
    <row r="323" customFormat="false" ht="18.45" hidden="false" customHeight="true" outlineLevel="0" collapsed="false">
      <c r="A323" s="127"/>
      <c r="B323" s="127"/>
      <c r="C323" s="127"/>
      <c r="D323" s="127"/>
      <c r="E323" s="127"/>
    </row>
    <row r="324" customFormat="false" ht="18.45" hidden="false" customHeight="true" outlineLevel="0" collapsed="false">
      <c r="A324" s="127"/>
      <c r="B324" s="127"/>
      <c r="C324" s="127"/>
      <c r="D324" s="127"/>
      <c r="E324" s="127"/>
    </row>
    <row r="325" customFormat="false" ht="18.45" hidden="false" customHeight="true" outlineLevel="0" collapsed="false">
      <c r="A325" s="127"/>
      <c r="B325" s="127"/>
      <c r="C325" s="127"/>
      <c r="D325" s="127"/>
      <c r="E325" s="127"/>
    </row>
    <row r="326" customFormat="false" ht="18.45" hidden="false" customHeight="true" outlineLevel="0" collapsed="false">
      <c r="A326" s="127"/>
      <c r="B326" s="127"/>
      <c r="C326" s="127"/>
      <c r="D326" s="127"/>
      <c r="E326" s="127"/>
    </row>
    <row r="327" customFormat="false" ht="18.45" hidden="false" customHeight="true" outlineLevel="0" collapsed="false">
      <c r="A327" s="127"/>
      <c r="B327" s="127"/>
      <c r="C327" s="127"/>
      <c r="D327" s="127"/>
      <c r="E327" s="127"/>
    </row>
    <row r="328" customFormat="false" ht="18.45" hidden="false" customHeight="true" outlineLevel="0" collapsed="false">
      <c r="A328" s="127"/>
      <c r="B328" s="127"/>
      <c r="C328" s="127"/>
      <c r="D328" s="127"/>
      <c r="E328" s="127"/>
    </row>
    <row r="329" customFormat="false" ht="18.45" hidden="false" customHeight="true" outlineLevel="0" collapsed="false">
      <c r="A329" s="127"/>
      <c r="B329" s="127"/>
      <c r="C329" s="127"/>
      <c r="D329" s="127"/>
      <c r="E329" s="127"/>
    </row>
    <row r="330" customFormat="false" ht="18.45" hidden="false" customHeight="true" outlineLevel="0" collapsed="false">
      <c r="A330" s="127"/>
      <c r="B330" s="127"/>
      <c r="C330" s="127"/>
      <c r="D330" s="127"/>
      <c r="E330" s="127"/>
    </row>
    <row r="331" customFormat="false" ht="18.45" hidden="false" customHeight="true" outlineLevel="0" collapsed="false">
      <c r="A331" s="127"/>
      <c r="B331" s="127"/>
      <c r="C331" s="127"/>
      <c r="D331" s="127"/>
      <c r="E331" s="127"/>
    </row>
    <row r="332" customFormat="false" ht="18.45" hidden="false" customHeight="true" outlineLevel="0" collapsed="false">
      <c r="A332" s="127"/>
      <c r="B332" s="127"/>
      <c r="C332" s="127"/>
      <c r="D332" s="127"/>
      <c r="E332" s="127"/>
    </row>
    <row r="333" customFormat="false" ht="18.45" hidden="false" customHeight="true" outlineLevel="0" collapsed="false">
      <c r="A333" s="127"/>
      <c r="B333" s="127"/>
      <c r="C333" s="127"/>
      <c r="D333" s="127"/>
      <c r="E333" s="127"/>
    </row>
    <row r="334" customFormat="false" ht="18.45" hidden="false" customHeight="true" outlineLevel="0" collapsed="false">
      <c r="A334" s="127"/>
      <c r="B334" s="127"/>
      <c r="C334" s="127"/>
      <c r="D334" s="127"/>
      <c r="E334" s="127"/>
    </row>
    <row r="335" customFormat="false" ht="18.45" hidden="false" customHeight="true" outlineLevel="0" collapsed="false">
      <c r="A335" s="127"/>
      <c r="B335" s="127"/>
      <c r="C335" s="127"/>
      <c r="D335" s="127"/>
      <c r="E335" s="127"/>
    </row>
    <row r="336" customFormat="false" ht="18.45" hidden="false" customHeight="true" outlineLevel="0" collapsed="false">
      <c r="A336" s="127"/>
      <c r="B336" s="127"/>
      <c r="C336" s="127"/>
      <c r="D336" s="127"/>
      <c r="E336" s="127"/>
    </row>
    <row r="337" customFormat="false" ht="18.45" hidden="false" customHeight="true" outlineLevel="0" collapsed="false">
      <c r="A337" s="127"/>
      <c r="B337" s="127"/>
      <c r="C337" s="127"/>
      <c r="D337" s="127"/>
      <c r="E337" s="127"/>
    </row>
    <row r="338" customFormat="false" ht="18.45" hidden="false" customHeight="true" outlineLevel="0" collapsed="false">
      <c r="A338" s="127"/>
      <c r="B338" s="127"/>
      <c r="C338" s="127"/>
      <c r="D338" s="127"/>
      <c r="E338" s="127"/>
    </row>
    <row r="339" customFormat="false" ht="18.45" hidden="false" customHeight="true" outlineLevel="0" collapsed="false">
      <c r="A339" s="127"/>
      <c r="B339" s="127"/>
      <c r="C339" s="127"/>
      <c r="D339" s="127"/>
      <c r="E339" s="127"/>
    </row>
    <row r="340" customFormat="false" ht="18.45" hidden="false" customHeight="true" outlineLevel="0" collapsed="false">
      <c r="A340" s="127"/>
      <c r="B340" s="127"/>
      <c r="C340" s="127"/>
      <c r="D340" s="127"/>
      <c r="E340" s="127"/>
    </row>
    <row r="341" customFormat="false" ht="18.45" hidden="false" customHeight="true" outlineLevel="0" collapsed="false">
      <c r="A341" s="127"/>
      <c r="B341" s="127"/>
      <c r="C341" s="127"/>
      <c r="D341" s="127"/>
      <c r="E341" s="127"/>
    </row>
    <row r="342" customFormat="false" ht="18.45" hidden="false" customHeight="true" outlineLevel="0" collapsed="false">
      <c r="A342" s="127"/>
      <c r="B342" s="127"/>
      <c r="C342" s="127"/>
      <c r="D342" s="127"/>
      <c r="E342" s="127"/>
    </row>
    <row r="343" customFormat="false" ht="18.45" hidden="false" customHeight="true" outlineLevel="0" collapsed="false">
      <c r="A343" s="127"/>
      <c r="B343" s="127"/>
      <c r="C343" s="127"/>
      <c r="D343" s="127"/>
      <c r="E343" s="127"/>
    </row>
    <row r="344" customFormat="false" ht="18.45" hidden="false" customHeight="true" outlineLevel="0" collapsed="false">
      <c r="A344" s="127"/>
      <c r="B344" s="127"/>
      <c r="C344" s="127"/>
      <c r="D344" s="127"/>
      <c r="E344" s="127"/>
    </row>
    <row r="345" customFormat="false" ht="18.45" hidden="false" customHeight="true" outlineLevel="0" collapsed="false">
      <c r="A345" s="127"/>
      <c r="B345" s="127"/>
      <c r="C345" s="127"/>
      <c r="D345" s="127"/>
      <c r="E345" s="127"/>
    </row>
    <row r="346" customFormat="false" ht="18.45" hidden="false" customHeight="true" outlineLevel="0" collapsed="false">
      <c r="A346" s="127"/>
      <c r="B346" s="127"/>
      <c r="C346" s="127"/>
      <c r="D346" s="127"/>
      <c r="E346" s="127"/>
    </row>
    <row r="347" customFormat="false" ht="18.45" hidden="false" customHeight="true" outlineLevel="0" collapsed="false">
      <c r="A347" s="127"/>
      <c r="B347" s="127"/>
      <c r="C347" s="127"/>
      <c r="D347" s="127"/>
      <c r="E347" s="127"/>
    </row>
    <row r="348" customFormat="false" ht="18.45" hidden="false" customHeight="true" outlineLevel="0" collapsed="false">
      <c r="A348" s="127"/>
      <c r="B348" s="127"/>
      <c r="C348" s="127"/>
      <c r="D348" s="127"/>
      <c r="E348" s="127"/>
    </row>
    <row r="349" customFormat="false" ht="18.45" hidden="false" customHeight="true" outlineLevel="0" collapsed="false">
      <c r="A349" s="127"/>
      <c r="B349" s="127"/>
      <c r="C349" s="127"/>
      <c r="D349" s="127"/>
      <c r="E349" s="127"/>
    </row>
    <row r="350" customFormat="false" ht="18.45" hidden="false" customHeight="true" outlineLevel="0" collapsed="false">
      <c r="A350" s="127"/>
      <c r="B350" s="127"/>
      <c r="C350" s="127"/>
      <c r="D350" s="127"/>
      <c r="E350" s="127"/>
    </row>
    <row r="351" customFormat="false" ht="18.45" hidden="false" customHeight="true" outlineLevel="0" collapsed="false">
      <c r="A351" s="127"/>
      <c r="B351" s="127"/>
      <c r="C351" s="127"/>
      <c r="D351" s="127"/>
      <c r="E351" s="127"/>
    </row>
    <row r="352" customFormat="false" ht="18.45" hidden="false" customHeight="true" outlineLevel="0" collapsed="false">
      <c r="A352" s="127"/>
      <c r="B352" s="127"/>
      <c r="C352" s="127"/>
      <c r="D352" s="127"/>
      <c r="E352" s="127"/>
    </row>
    <row r="353" customFormat="false" ht="18.45" hidden="false" customHeight="true" outlineLevel="0" collapsed="false">
      <c r="A353" s="127"/>
      <c r="B353" s="127"/>
      <c r="C353" s="127"/>
      <c r="D353" s="127"/>
      <c r="E353" s="127"/>
    </row>
    <row r="354" customFormat="false" ht="18.45" hidden="false" customHeight="true" outlineLevel="0" collapsed="false">
      <c r="A354" s="127"/>
      <c r="B354" s="127"/>
      <c r="C354" s="127"/>
      <c r="D354" s="127"/>
      <c r="E354" s="127"/>
    </row>
    <row r="355" customFormat="false" ht="18.45" hidden="false" customHeight="true" outlineLevel="0" collapsed="false">
      <c r="A355" s="127"/>
      <c r="B355" s="127"/>
      <c r="C355" s="127"/>
      <c r="D355" s="127"/>
      <c r="E355" s="127"/>
    </row>
    <row r="356" customFormat="false" ht="18.45" hidden="false" customHeight="true" outlineLevel="0" collapsed="false">
      <c r="A356" s="127"/>
      <c r="B356" s="127"/>
      <c r="C356" s="127"/>
      <c r="D356" s="127"/>
      <c r="E356" s="127"/>
    </row>
    <row r="357" customFormat="false" ht="18.45" hidden="false" customHeight="true" outlineLevel="0" collapsed="false">
      <c r="A357" s="127"/>
      <c r="B357" s="127"/>
      <c r="C357" s="127"/>
      <c r="D357" s="127"/>
      <c r="E357" s="127"/>
    </row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58">
    <mergeCell ref="A1:C5"/>
    <mergeCell ref="D1:I2"/>
    <mergeCell ref="D3:I3"/>
    <mergeCell ref="D4:I4"/>
    <mergeCell ref="D5:I5"/>
    <mergeCell ref="A6:A8"/>
    <mergeCell ref="B6:B8"/>
    <mergeCell ref="C6:C8"/>
    <mergeCell ref="D6:D8"/>
    <mergeCell ref="E6:E8"/>
    <mergeCell ref="F6:F8"/>
    <mergeCell ref="G6:G8"/>
    <mergeCell ref="I6:I8"/>
    <mergeCell ref="B9:H9"/>
    <mergeCell ref="B10:H10"/>
    <mergeCell ref="A17:I17"/>
    <mergeCell ref="B18:H18"/>
    <mergeCell ref="A23:I23"/>
    <mergeCell ref="B24:H24"/>
    <mergeCell ref="B25:H25"/>
    <mergeCell ref="B29:H29"/>
    <mergeCell ref="B32:H32"/>
    <mergeCell ref="B33:H33"/>
    <mergeCell ref="B48:H48"/>
    <mergeCell ref="B56:H56"/>
    <mergeCell ref="A60:I60"/>
    <mergeCell ref="B61:G61"/>
    <mergeCell ref="B67:G67"/>
    <mergeCell ref="B68:H68"/>
    <mergeCell ref="A72:I72"/>
    <mergeCell ref="B73:H73"/>
    <mergeCell ref="A79:I79"/>
    <mergeCell ref="B80:H80"/>
    <mergeCell ref="B85:G85"/>
    <mergeCell ref="B88:G88"/>
    <mergeCell ref="B94:G94"/>
    <mergeCell ref="A100:I100"/>
    <mergeCell ref="B101:G101"/>
    <mergeCell ref="B102:H102"/>
    <mergeCell ref="A105:I105"/>
    <mergeCell ref="B106:H106"/>
    <mergeCell ref="A109:I109"/>
    <mergeCell ref="B110:H110"/>
    <mergeCell ref="A115:I115"/>
    <mergeCell ref="B116:H116"/>
    <mergeCell ref="A118:I118"/>
    <mergeCell ref="B119:G119"/>
    <mergeCell ref="B120:H120"/>
    <mergeCell ref="A132:I132"/>
    <mergeCell ref="B133:H133"/>
    <mergeCell ref="A136:I136"/>
    <mergeCell ref="B137:G137"/>
    <mergeCell ref="A141:I141"/>
    <mergeCell ref="B142:G142"/>
    <mergeCell ref="A147:H147"/>
    <mergeCell ref="A149:I149"/>
    <mergeCell ref="A150:I150"/>
    <mergeCell ref="A151:I151"/>
  </mergeCells>
  <conditionalFormatting sqref="D144">
    <cfRule type="expression" priority="2" aboveAverage="0" equalAverage="0" bottom="0" percent="0" rank="0" text="" dxfId="1">
      <formula>I144&lt;6</formula>
    </cfRule>
  </conditionalFormatting>
  <conditionalFormatting sqref="C144">
    <cfRule type="expression" priority="3" aboveAverage="0" equalAverage="0" bottom="0" percent="0" rank="0" text="" dxfId="2">
      <formula>I144&lt;6</formula>
    </cfRule>
  </conditionalFormatting>
  <printOptions headings="false" gridLines="false" gridLinesSet="true" horizontalCentered="false" verticalCentered="false"/>
  <pageMargins left="0.39375" right="0.39375" top="0.63125" bottom="0.63125" header="0.39375" footer="0.39375"/>
  <pageSetup paperSize="9" scale="10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F60"/>
  <sheetViews>
    <sheetView showFormulas="false" showGridLines="true" showRowColHeaders="true" showZeros="false" rightToLeft="false" tabSelected="false" showOutlineSymbols="true" defaultGridColor="true" view="normal" topLeftCell="A1" colorId="64" zoomScale="90" zoomScaleNormal="90" zoomScalePageLayoutView="100" workbookViewId="0">
      <selection pane="topLeft" activeCell="A54" activeCellId="0" sqref="A54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2" min="2" style="132" width="26.98"/>
    <col collapsed="false" customWidth="true" hidden="false" outlineLevel="0" max="3" min="3" style="0" width="21.13"/>
    <col collapsed="false" customWidth="true" hidden="false" outlineLevel="0" max="11" min="4" style="0" width="22.98"/>
  </cols>
  <sheetData>
    <row r="1" customFormat="false" ht="31.5" hidden="false" customHeight="true" outlineLevel="0" collapsed="false">
      <c r="A1" s="133"/>
      <c r="B1" s="133"/>
      <c r="C1" s="134" t="s">
        <v>392</v>
      </c>
      <c r="D1" s="134"/>
      <c r="E1" s="134"/>
      <c r="F1" s="134"/>
      <c r="G1" s="134"/>
      <c r="H1" s="134"/>
      <c r="I1" s="134"/>
      <c r="J1" s="134"/>
      <c r="K1" s="134"/>
    </row>
    <row r="2" customFormat="false" ht="3.75" hidden="false" customHeight="true" outlineLevel="0" collapsed="false">
      <c r="A2" s="133"/>
      <c r="B2" s="133"/>
      <c r="C2" s="135"/>
      <c r="D2" s="136"/>
      <c r="E2" s="136"/>
      <c r="F2" s="136"/>
      <c r="G2" s="136"/>
      <c r="H2" s="136"/>
      <c r="I2" s="136"/>
      <c r="J2" s="136"/>
      <c r="K2" s="136"/>
    </row>
    <row r="3" customFormat="false" ht="45.5" hidden="false" customHeight="true" outlineLevel="0" collapsed="false">
      <c r="A3" s="133"/>
      <c r="B3" s="133"/>
      <c r="C3" s="137" t="s">
        <v>0</v>
      </c>
      <c r="D3" s="137"/>
      <c r="E3" s="137"/>
      <c r="F3" s="137"/>
      <c r="G3" s="137"/>
      <c r="H3" s="137"/>
      <c r="I3" s="137"/>
      <c r="J3" s="137"/>
      <c r="K3" s="137"/>
    </row>
    <row r="4" customFormat="false" ht="15" hidden="false" customHeight="false" outlineLevel="0" collapsed="false">
      <c r="A4" s="138"/>
      <c r="B4" s="139"/>
      <c r="C4" s="140"/>
      <c r="D4" s="140"/>
      <c r="E4" s="140"/>
      <c r="F4" s="140"/>
      <c r="G4" s="140"/>
      <c r="H4" s="140"/>
      <c r="I4" s="140"/>
      <c r="J4" s="140"/>
      <c r="K4" s="140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</row>
    <row r="5" customFormat="false" ht="22.35" hidden="false" customHeight="true" outlineLevel="0" collapsed="false">
      <c r="A5" s="142" t="s">
        <v>393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1"/>
      <c r="AW5" s="141"/>
      <c r="AX5" s="141"/>
      <c r="AY5" s="141"/>
    </row>
    <row r="6" customFormat="false" ht="22.5" hidden="false" customHeight="true" outlineLevel="0" collapsed="false">
      <c r="A6" s="143" t="s">
        <v>3</v>
      </c>
      <c r="B6" s="144" t="s">
        <v>394</v>
      </c>
      <c r="C6" s="145" t="s">
        <v>395</v>
      </c>
      <c r="D6" s="145" t="s">
        <v>396</v>
      </c>
      <c r="E6" s="145" t="s">
        <v>397</v>
      </c>
      <c r="F6" s="145" t="s">
        <v>398</v>
      </c>
      <c r="G6" s="145" t="s">
        <v>399</v>
      </c>
      <c r="H6" s="145" t="s">
        <v>400</v>
      </c>
      <c r="I6" s="145" t="s">
        <v>401</v>
      </c>
      <c r="J6" s="145" t="s">
        <v>402</v>
      </c>
      <c r="K6" s="145" t="s">
        <v>403</v>
      </c>
    </row>
    <row r="7" customFormat="false" ht="20.25" hidden="false" customHeight="true" outlineLevel="0" collapsed="false">
      <c r="A7" s="143"/>
      <c r="B7" s="144"/>
      <c r="C7" s="146" t="s">
        <v>404</v>
      </c>
      <c r="D7" s="146" t="s">
        <v>405</v>
      </c>
      <c r="E7" s="146" t="s">
        <v>405</v>
      </c>
      <c r="F7" s="146" t="s">
        <v>405</v>
      </c>
      <c r="G7" s="146" t="s">
        <v>405</v>
      </c>
      <c r="H7" s="146" t="s">
        <v>405</v>
      </c>
      <c r="I7" s="146" t="s">
        <v>405</v>
      </c>
      <c r="J7" s="146" t="s">
        <v>405</v>
      </c>
      <c r="K7" s="146" t="s">
        <v>405</v>
      </c>
    </row>
    <row r="8" customFormat="false" ht="18" hidden="false" customHeight="true" outlineLevel="0" collapsed="false">
      <c r="A8" s="147" t="n">
        <v>1</v>
      </c>
      <c r="B8" s="148" t="str">
        <f aca="false">'Orçamento-  Joaquim'!B9</f>
        <v>SERVIÇOS PRELIMINARES</v>
      </c>
      <c r="C8" s="149" t="n">
        <f aca="false">C10/$C$48</f>
        <v>0.0604275505855905</v>
      </c>
      <c r="D8" s="150" t="n">
        <v>0.3</v>
      </c>
      <c r="E8" s="151" t="n">
        <v>0.1</v>
      </c>
      <c r="F8" s="151" t="n">
        <v>0.1</v>
      </c>
      <c r="G8" s="151" t="n">
        <v>0.1</v>
      </c>
      <c r="H8" s="151" t="n">
        <v>0.1</v>
      </c>
      <c r="I8" s="151" t="n">
        <v>0.1</v>
      </c>
      <c r="J8" s="151" t="n">
        <v>0.1</v>
      </c>
      <c r="K8" s="151" t="n">
        <v>0.1</v>
      </c>
    </row>
    <row r="9" customFormat="false" ht="7.5" hidden="false" customHeight="true" outlineLevel="0" collapsed="false">
      <c r="A9" s="147"/>
      <c r="B9" s="148"/>
      <c r="C9" s="152"/>
      <c r="D9" s="153"/>
      <c r="E9" s="153"/>
      <c r="F9" s="153"/>
      <c r="G9" s="153"/>
      <c r="H9" s="153"/>
      <c r="I9" s="153"/>
      <c r="J9" s="153"/>
      <c r="K9" s="153"/>
    </row>
    <row r="10" customFormat="false" ht="20.1" hidden="false" customHeight="true" outlineLevel="0" collapsed="false">
      <c r="A10" s="147"/>
      <c r="B10" s="148"/>
      <c r="C10" s="154" t="n">
        <f aca="false">'Orçamento-  Joaquim'!I9</f>
        <v>61558.99</v>
      </c>
      <c r="D10" s="155" t="n">
        <f aca="false">D8*$C$10</f>
        <v>18467.697</v>
      </c>
      <c r="E10" s="155" t="n">
        <f aca="false">E8*$C$10</f>
        <v>6155.899</v>
      </c>
      <c r="F10" s="155" t="n">
        <f aca="false">F8*$C$10</f>
        <v>6155.899</v>
      </c>
      <c r="G10" s="155" t="n">
        <f aca="false">G8*$C$10</f>
        <v>6155.899</v>
      </c>
      <c r="H10" s="155" t="n">
        <f aca="false">H8*$C$10</f>
        <v>6155.899</v>
      </c>
      <c r="I10" s="155" t="n">
        <f aca="false">I8*$C$10</f>
        <v>6155.899</v>
      </c>
      <c r="J10" s="155" t="n">
        <f aca="false">J8*$C$10</f>
        <v>6155.899</v>
      </c>
      <c r="K10" s="155" t="n">
        <f aca="false">K8*$C$10</f>
        <v>6155.899</v>
      </c>
    </row>
    <row r="11" customFormat="false" ht="15" hidden="false" customHeight="true" outlineLevel="0" collapsed="false">
      <c r="A11" s="147" t="n">
        <v>2</v>
      </c>
      <c r="B11" s="156" t="str">
        <f aca="false">'Orçamento-  Joaquim'!B24</f>
        <v>DEMOLIÇÕES</v>
      </c>
      <c r="C11" s="152" t="n">
        <f aca="false">C13/$C$48</f>
        <v>0.00208503010482035</v>
      </c>
      <c r="D11" s="157" t="n">
        <v>1</v>
      </c>
      <c r="E11" s="157"/>
      <c r="F11" s="157"/>
      <c r="G11" s="157"/>
      <c r="H11" s="157"/>
      <c r="I11" s="157"/>
      <c r="J11" s="157"/>
      <c r="K11" s="157"/>
    </row>
    <row r="12" customFormat="false" ht="7.5" hidden="false" customHeight="true" outlineLevel="0" collapsed="false">
      <c r="A12" s="147"/>
      <c r="B12" s="156"/>
      <c r="C12" s="158"/>
      <c r="D12" s="153"/>
      <c r="E12" s="159"/>
      <c r="F12" s="159"/>
      <c r="G12" s="159"/>
      <c r="H12" s="159"/>
      <c r="I12" s="159"/>
      <c r="J12" s="159"/>
      <c r="K12" s="159"/>
    </row>
    <row r="13" customFormat="false" ht="17.25" hidden="false" customHeight="true" outlineLevel="0" collapsed="false">
      <c r="A13" s="147"/>
      <c r="B13" s="156"/>
      <c r="C13" s="160" t="n">
        <f aca="false">'Orçamento-  Joaquim'!I24</f>
        <v>2124.07</v>
      </c>
      <c r="D13" s="161" t="n">
        <f aca="false">C13</f>
        <v>2124.07</v>
      </c>
      <c r="E13" s="161"/>
      <c r="F13" s="161"/>
      <c r="G13" s="161"/>
      <c r="H13" s="161"/>
      <c r="I13" s="161"/>
      <c r="J13" s="161"/>
      <c r="K13" s="161"/>
    </row>
    <row r="14" customFormat="false" ht="15" hidden="false" customHeight="true" outlineLevel="0" collapsed="false">
      <c r="A14" s="147" t="n">
        <v>3</v>
      </c>
      <c r="B14" s="156" t="str">
        <f aca="false">'Orçamento-  Joaquim'!B32</f>
        <v>ESTRUTURA</v>
      </c>
      <c r="C14" s="152" t="n">
        <f aca="false">C16/$C$48</f>
        <v>0.293563722221497</v>
      </c>
      <c r="D14" s="162" t="n">
        <v>0.2</v>
      </c>
      <c r="E14" s="162" t="n">
        <v>0.2</v>
      </c>
      <c r="F14" s="159" t="n">
        <v>0.3</v>
      </c>
      <c r="G14" s="157" t="n">
        <v>0.3</v>
      </c>
      <c r="H14" s="157"/>
      <c r="I14" s="157"/>
      <c r="J14" s="157"/>
      <c r="K14" s="157"/>
    </row>
    <row r="15" customFormat="false" ht="7.5" hidden="false" customHeight="true" outlineLevel="0" collapsed="false">
      <c r="A15" s="147"/>
      <c r="B15" s="156"/>
      <c r="C15" s="158"/>
      <c r="D15" s="153"/>
      <c r="E15" s="153"/>
      <c r="F15" s="153"/>
      <c r="G15" s="153"/>
      <c r="H15" s="159"/>
      <c r="I15" s="159"/>
      <c r="J15" s="159"/>
      <c r="K15" s="159"/>
    </row>
    <row r="16" customFormat="false" ht="17.25" hidden="false" customHeight="true" outlineLevel="0" collapsed="false">
      <c r="A16" s="147"/>
      <c r="B16" s="156"/>
      <c r="C16" s="158" t="n">
        <f aca="false">'Orçamento-  Joaquim'!I32</f>
        <v>299060.38</v>
      </c>
      <c r="D16" s="163" t="n">
        <f aca="false">D14*$C16</f>
        <v>59812.076</v>
      </c>
      <c r="E16" s="163" t="n">
        <f aca="false">E14*$C16</f>
        <v>59812.076</v>
      </c>
      <c r="F16" s="163" t="n">
        <f aca="false">F14*$C16</f>
        <v>89718.114</v>
      </c>
      <c r="G16" s="161" t="n">
        <f aca="false">G14*$C16</f>
        <v>89718.114</v>
      </c>
      <c r="H16" s="161" t="n">
        <f aca="false">H14*$C16</f>
        <v>0</v>
      </c>
      <c r="I16" s="161" t="n">
        <f aca="false">I14*$C16</f>
        <v>0</v>
      </c>
      <c r="J16" s="161" t="n">
        <f aca="false">J14*$C16</f>
        <v>0</v>
      </c>
      <c r="K16" s="161" t="n">
        <f aca="false">K14*$C16</f>
        <v>0</v>
      </c>
    </row>
    <row r="17" customFormat="false" ht="17.25" hidden="false" customHeight="true" outlineLevel="0" collapsed="false">
      <c r="A17" s="147" t="n">
        <v>4</v>
      </c>
      <c r="B17" s="156" t="str">
        <f aca="false">'Orçamento-  Joaquim'!B56</f>
        <v>ALVENARIA</v>
      </c>
      <c r="C17" s="152" t="n">
        <f aca="false">C19/$C$48</f>
        <v>0.0748173965487607</v>
      </c>
      <c r="D17" s="159"/>
      <c r="E17" s="162"/>
      <c r="F17" s="162" t="n">
        <v>0.4</v>
      </c>
      <c r="G17" s="162" t="n">
        <v>0.6</v>
      </c>
      <c r="H17" s="162"/>
      <c r="I17" s="162"/>
      <c r="J17" s="162"/>
      <c r="K17" s="162"/>
    </row>
    <row r="18" customFormat="false" ht="7.5" hidden="false" customHeight="true" outlineLevel="0" collapsed="false">
      <c r="A18" s="147"/>
      <c r="B18" s="156"/>
      <c r="C18" s="158"/>
      <c r="D18" s="159"/>
      <c r="E18" s="159"/>
      <c r="F18" s="153"/>
      <c r="G18" s="153"/>
      <c r="H18" s="159"/>
      <c r="I18" s="159"/>
      <c r="J18" s="159"/>
      <c r="K18" s="159"/>
    </row>
    <row r="19" customFormat="false" ht="21" hidden="false" customHeight="true" outlineLevel="0" collapsed="false">
      <c r="A19" s="147"/>
      <c r="B19" s="156"/>
      <c r="C19" s="160" t="n">
        <f aca="false">'Orçamento-  Joaquim'!I56</f>
        <v>76218.27</v>
      </c>
      <c r="D19" s="164"/>
      <c r="E19" s="163"/>
      <c r="F19" s="163" t="n">
        <f aca="false">F17*$C19</f>
        <v>30487.308</v>
      </c>
      <c r="G19" s="163" t="n">
        <f aca="false">G17*$C19</f>
        <v>45730.962</v>
      </c>
      <c r="H19" s="163" t="n">
        <f aca="false">H17*$C19</f>
        <v>0</v>
      </c>
      <c r="I19" s="163" t="n">
        <f aca="false">I17*$C19</f>
        <v>0</v>
      </c>
      <c r="J19" s="163" t="n">
        <f aca="false">J17*$C19</f>
        <v>0</v>
      </c>
      <c r="K19" s="163" t="n">
        <f aca="false">K17*$C19</f>
        <v>0</v>
      </c>
    </row>
    <row r="20" customFormat="false" ht="15" hidden="false" customHeight="true" outlineLevel="0" collapsed="false">
      <c r="A20" s="147" t="n">
        <v>5</v>
      </c>
      <c r="B20" s="156" t="str">
        <f aca="false">'Orçamento-  Joaquim'!B61</f>
        <v>COBERTURA</v>
      </c>
      <c r="C20" s="152" t="n">
        <f aca="false">C22/$C$48</f>
        <v>0.282621179300888</v>
      </c>
      <c r="D20" s="165"/>
      <c r="E20" s="165"/>
      <c r="F20" s="165"/>
      <c r="G20" s="157"/>
      <c r="H20" s="157" t="n">
        <v>0.5</v>
      </c>
      <c r="I20" s="157" t="n">
        <v>0.5</v>
      </c>
      <c r="J20" s="157"/>
      <c r="K20" s="157"/>
    </row>
    <row r="21" customFormat="false" ht="7.5" hidden="false" customHeight="true" outlineLevel="0" collapsed="false">
      <c r="A21" s="147"/>
      <c r="B21" s="156"/>
      <c r="C21" s="158"/>
      <c r="D21" s="159"/>
      <c r="E21" s="159"/>
      <c r="F21" s="159"/>
      <c r="G21" s="159"/>
      <c r="H21" s="153"/>
      <c r="I21" s="153"/>
      <c r="J21" s="159"/>
      <c r="K21" s="159"/>
    </row>
    <row r="22" customFormat="false" ht="17.25" hidden="false" customHeight="true" outlineLevel="0" collapsed="false">
      <c r="A22" s="147"/>
      <c r="B22" s="156"/>
      <c r="C22" s="160" t="n">
        <f aca="false">'Orçamento-  Joaquim'!I61</f>
        <v>287912.95</v>
      </c>
      <c r="D22" s="164"/>
      <c r="E22" s="164"/>
      <c r="F22" s="161" t="n">
        <f aca="false">F20*$C22</f>
        <v>0</v>
      </c>
      <c r="G22" s="161" t="n">
        <f aca="false">G20*$C22</f>
        <v>0</v>
      </c>
      <c r="H22" s="161" t="n">
        <f aca="false">H20*$C22</f>
        <v>143956.475</v>
      </c>
      <c r="I22" s="161" t="n">
        <f aca="false">I20*$C22</f>
        <v>143956.475</v>
      </c>
      <c r="J22" s="161"/>
      <c r="K22" s="161"/>
    </row>
    <row r="23" customFormat="false" ht="15" hidden="false" customHeight="true" outlineLevel="0" collapsed="false">
      <c r="A23" s="147" t="n">
        <v>6</v>
      </c>
      <c r="B23" s="156" t="str">
        <f aca="false">'Orçamento-  Joaquim'!B67</f>
        <v>REVESTIMENTOS</v>
      </c>
      <c r="C23" s="152" t="n">
        <f aca="false">C25/$C$48</f>
        <v>0.0802554450720161</v>
      </c>
      <c r="D23" s="159"/>
      <c r="E23" s="165"/>
      <c r="F23" s="165"/>
      <c r="G23" s="157"/>
      <c r="H23" s="157" t="n">
        <v>0.4</v>
      </c>
      <c r="I23" s="157" t="n">
        <v>0.4</v>
      </c>
      <c r="J23" s="157" t="n">
        <v>0.2</v>
      </c>
      <c r="K23" s="157"/>
    </row>
    <row r="24" customFormat="false" ht="7.5" hidden="false" customHeight="true" outlineLevel="0" collapsed="false">
      <c r="A24" s="147"/>
      <c r="B24" s="156"/>
      <c r="C24" s="158"/>
      <c r="D24" s="159"/>
      <c r="E24" s="159"/>
      <c r="F24" s="159"/>
      <c r="G24" s="159"/>
      <c r="H24" s="153"/>
      <c r="I24" s="153"/>
      <c r="J24" s="153"/>
      <c r="K24" s="159"/>
    </row>
    <row r="25" customFormat="false" ht="17.25" hidden="false" customHeight="true" outlineLevel="0" collapsed="false">
      <c r="A25" s="147"/>
      <c r="B25" s="156"/>
      <c r="C25" s="158" t="n">
        <f aca="false">'Orçamento-  Joaquim'!I67</f>
        <v>81758.14</v>
      </c>
      <c r="D25" s="164" t="n">
        <f aca="false">D23*$C25</f>
        <v>0</v>
      </c>
      <c r="E25" s="164"/>
      <c r="F25" s="161" t="n">
        <f aca="false">F23*$C25</f>
        <v>0</v>
      </c>
      <c r="G25" s="161" t="n">
        <f aca="false">G23*$C25</f>
        <v>0</v>
      </c>
      <c r="H25" s="161" t="n">
        <f aca="false">H23*$C25</f>
        <v>32703.256</v>
      </c>
      <c r="I25" s="161" t="n">
        <f aca="false">I23*$C25</f>
        <v>32703.256</v>
      </c>
      <c r="J25" s="161" t="n">
        <f aca="false">J23*$C25</f>
        <v>16351.628</v>
      </c>
      <c r="K25" s="161" t="n">
        <f aca="false">K23*$C25</f>
        <v>0</v>
      </c>
    </row>
    <row r="26" customFormat="false" ht="15" hidden="false" customHeight="true" outlineLevel="0" collapsed="false">
      <c r="A26" s="147" t="n">
        <v>7</v>
      </c>
      <c r="B26" s="156" t="str">
        <f aca="false">'Orçamento-  Joaquim'!B85</f>
        <v>MARCENARIA</v>
      </c>
      <c r="C26" s="152" t="n">
        <f aca="false">C28/$C$48</f>
        <v>0.0147501889373558</v>
      </c>
      <c r="D26" s="165"/>
      <c r="E26" s="165"/>
      <c r="F26" s="165"/>
      <c r="G26" s="165"/>
      <c r="H26" s="165" t="n">
        <v>1</v>
      </c>
      <c r="I26" s="165"/>
      <c r="J26" s="165"/>
      <c r="K26" s="165"/>
    </row>
    <row r="27" customFormat="false" ht="7.5" hidden="false" customHeight="true" outlineLevel="0" collapsed="false">
      <c r="A27" s="147"/>
      <c r="B27" s="156"/>
      <c r="C27" s="158"/>
      <c r="D27" s="159"/>
      <c r="E27" s="166"/>
      <c r="F27" s="159"/>
      <c r="G27" s="159"/>
      <c r="H27" s="153"/>
      <c r="I27" s="159"/>
      <c r="J27" s="159"/>
      <c r="K27" s="159"/>
    </row>
    <row r="28" customFormat="false" ht="19.5" hidden="false" customHeight="true" outlineLevel="0" collapsed="false">
      <c r="A28" s="147"/>
      <c r="B28" s="156"/>
      <c r="C28" s="158" t="n">
        <f aca="false">'Orçamento-  Joaquim'!I85</f>
        <v>15026.37</v>
      </c>
      <c r="D28" s="164" t="n">
        <f aca="false">D26*$C28</f>
        <v>0</v>
      </c>
      <c r="E28" s="164" t="n">
        <f aca="false">E26*$C28</f>
        <v>0</v>
      </c>
      <c r="F28" s="164" t="n">
        <f aca="false">F26*$C28</f>
        <v>0</v>
      </c>
      <c r="G28" s="164" t="n">
        <f aca="false">G26*$C28</f>
        <v>0</v>
      </c>
      <c r="H28" s="164" t="n">
        <f aca="false">H26*$C28</f>
        <v>15026.37</v>
      </c>
      <c r="I28" s="164"/>
      <c r="J28" s="164"/>
      <c r="K28" s="164"/>
    </row>
    <row r="29" customFormat="false" ht="15" hidden="false" customHeight="true" outlineLevel="0" collapsed="false">
      <c r="A29" s="147" t="n">
        <v>8</v>
      </c>
      <c r="B29" s="156" t="str">
        <f aca="false">'Orçamento-  Joaquim'!B88</f>
        <v>SERRALHERIA</v>
      </c>
      <c r="C29" s="152" t="n">
        <f aca="false">C31/$C$48</f>
        <v>0.0409306093633417</v>
      </c>
      <c r="D29" s="159"/>
      <c r="E29" s="159"/>
      <c r="F29" s="159"/>
      <c r="G29" s="159"/>
      <c r="H29" s="159" t="n">
        <v>0.6</v>
      </c>
      <c r="I29" s="159" t="n">
        <v>0.4</v>
      </c>
      <c r="J29" s="159"/>
      <c r="K29" s="159"/>
    </row>
    <row r="30" customFormat="false" ht="7.5" hidden="false" customHeight="true" outlineLevel="0" collapsed="false">
      <c r="A30" s="147"/>
      <c r="B30" s="156"/>
      <c r="C30" s="158"/>
      <c r="D30" s="159"/>
      <c r="E30" s="159"/>
      <c r="F30" s="159"/>
      <c r="G30" s="159"/>
      <c r="H30" s="153"/>
      <c r="I30" s="153"/>
      <c r="J30" s="159"/>
      <c r="K30" s="159"/>
    </row>
    <row r="31" customFormat="false" ht="17.25" hidden="false" customHeight="true" outlineLevel="0" collapsed="false">
      <c r="A31" s="147"/>
      <c r="B31" s="156"/>
      <c r="C31" s="158" t="n">
        <f aca="false">'Orçamento-  Joaquim'!I88</f>
        <v>41696.99</v>
      </c>
      <c r="D31" s="164" t="n">
        <f aca="false">D29*$C31</f>
        <v>0</v>
      </c>
      <c r="E31" s="164"/>
      <c r="F31" s="164" t="n">
        <f aca="false">F29*$C31</f>
        <v>0</v>
      </c>
      <c r="G31" s="164" t="n">
        <f aca="false">G29*$C31</f>
        <v>0</v>
      </c>
      <c r="H31" s="164" t="n">
        <f aca="false">H29*$C31</f>
        <v>25018.194</v>
      </c>
      <c r="I31" s="164" t="n">
        <f aca="false">I29*$C31</f>
        <v>16678.796</v>
      </c>
      <c r="J31" s="164" t="n">
        <f aca="false">J29*$C31</f>
        <v>0</v>
      </c>
      <c r="K31" s="164" t="n">
        <f aca="false">K29*$C31</f>
        <v>0</v>
      </c>
    </row>
    <row r="32" customFormat="false" ht="17.25" hidden="false" customHeight="true" outlineLevel="0" collapsed="false">
      <c r="A32" s="147" t="n">
        <v>9</v>
      </c>
      <c r="B32" s="156" t="str">
        <f aca="false">'Orçamento-  Joaquim'!B94</f>
        <v>COMPONENTES</v>
      </c>
      <c r="C32" s="152" t="n">
        <f aca="false">C34/$C$48</f>
        <v>0.0212342519891798</v>
      </c>
      <c r="D32" s="159"/>
      <c r="E32" s="159"/>
      <c r="F32" s="159"/>
      <c r="G32" s="162"/>
      <c r="H32" s="162"/>
      <c r="I32" s="162"/>
      <c r="J32" s="162" t="n">
        <v>1</v>
      </c>
      <c r="K32" s="162"/>
    </row>
    <row r="33" customFormat="false" ht="7.5" hidden="false" customHeight="true" outlineLevel="0" collapsed="false">
      <c r="A33" s="147"/>
      <c r="B33" s="156"/>
      <c r="C33" s="158"/>
      <c r="D33" s="159"/>
      <c r="E33" s="159"/>
      <c r="F33" s="159"/>
      <c r="G33" s="159"/>
      <c r="H33" s="159"/>
      <c r="I33" s="159"/>
      <c r="J33" s="153"/>
      <c r="K33" s="159"/>
    </row>
    <row r="34" customFormat="false" ht="21" hidden="false" customHeight="true" outlineLevel="0" collapsed="false">
      <c r="A34" s="147"/>
      <c r="B34" s="156"/>
      <c r="C34" s="158" t="n">
        <f aca="false">'Orçamento-  Joaquim'!I94</f>
        <v>21631.84</v>
      </c>
      <c r="D34" s="164" t="n">
        <f aca="false">D32*$C34</f>
        <v>0</v>
      </c>
      <c r="E34" s="164"/>
      <c r="F34" s="163" t="n">
        <f aca="false">F32*$C34</f>
        <v>0</v>
      </c>
      <c r="G34" s="163" t="n">
        <f aca="false">G32*$C34</f>
        <v>0</v>
      </c>
      <c r="H34" s="163" t="n">
        <f aca="false">H32*$C34</f>
        <v>0</v>
      </c>
      <c r="I34" s="163" t="n">
        <f aca="false">I32*$C34</f>
        <v>0</v>
      </c>
      <c r="J34" s="163" t="n">
        <f aca="false">J32*$C34</f>
        <v>21631.84</v>
      </c>
      <c r="K34" s="163" t="n">
        <f aca="false">K32*$C34</f>
        <v>0</v>
      </c>
    </row>
    <row r="35" customFormat="false" ht="17.25" hidden="false" customHeight="true" outlineLevel="0" collapsed="false">
      <c r="A35" s="147" t="n">
        <v>10</v>
      </c>
      <c r="B35" s="156" t="str">
        <f aca="false">'Orçamento-  Joaquim'!B101</f>
        <v>HIDRÁULICA</v>
      </c>
      <c r="C35" s="152" t="n">
        <f aca="false">C37/$C$48</f>
        <v>0.0201335121321881</v>
      </c>
      <c r="D35" s="159" t="n">
        <v>0.3</v>
      </c>
      <c r="E35" s="159" t="n">
        <v>0.3</v>
      </c>
      <c r="F35" s="162" t="n">
        <v>0.2</v>
      </c>
      <c r="G35" s="162" t="n">
        <v>0.2</v>
      </c>
      <c r="H35" s="162"/>
      <c r="I35" s="162"/>
      <c r="J35" s="162"/>
      <c r="K35" s="162"/>
    </row>
    <row r="36" customFormat="false" ht="7.5" hidden="false" customHeight="true" outlineLevel="0" collapsed="false">
      <c r="A36" s="147"/>
      <c r="B36" s="156"/>
      <c r="C36" s="158"/>
      <c r="D36" s="153"/>
      <c r="E36" s="153"/>
      <c r="F36" s="153"/>
      <c r="G36" s="153"/>
      <c r="H36" s="159"/>
      <c r="I36" s="159"/>
      <c r="J36" s="159"/>
      <c r="K36" s="159"/>
    </row>
    <row r="37" customFormat="false" ht="21" hidden="false" customHeight="true" outlineLevel="0" collapsed="false">
      <c r="A37" s="147"/>
      <c r="B37" s="156"/>
      <c r="C37" s="158" t="n">
        <f aca="false">'Orçamento-  Joaquim'!I101</f>
        <v>20510.49</v>
      </c>
      <c r="D37" s="163" t="n">
        <f aca="false">D35*$C37</f>
        <v>6153.147</v>
      </c>
      <c r="E37" s="163" t="n">
        <f aca="false">E35*$C37</f>
        <v>6153.147</v>
      </c>
      <c r="F37" s="163" t="n">
        <f aca="false">F35*$C37</f>
        <v>4102.098</v>
      </c>
      <c r="G37" s="163" t="n">
        <f aca="false">G35*$C37</f>
        <v>4102.098</v>
      </c>
      <c r="H37" s="163"/>
      <c r="I37" s="163"/>
      <c r="J37" s="163"/>
      <c r="K37" s="163"/>
    </row>
    <row r="38" customFormat="false" ht="17.25" hidden="false" customHeight="true" outlineLevel="0" collapsed="false">
      <c r="A38" s="147" t="n">
        <v>11</v>
      </c>
      <c r="B38" s="156" t="str">
        <f aca="false">'Orçamento-  Joaquim'!B119</f>
        <v>ELÉTRICA</v>
      </c>
      <c r="C38" s="152" t="n">
        <f aca="false">C40/$C$48</f>
        <v>0.0357018913564313</v>
      </c>
      <c r="D38" s="159"/>
      <c r="E38" s="159"/>
      <c r="F38" s="159"/>
      <c r="G38" s="162" t="n">
        <v>0.5</v>
      </c>
      <c r="H38" s="162" t="n">
        <v>0.3</v>
      </c>
      <c r="I38" s="162" t="n">
        <v>0.2</v>
      </c>
      <c r="J38" s="162"/>
      <c r="K38" s="162"/>
    </row>
    <row r="39" customFormat="false" ht="7.5" hidden="false" customHeight="true" outlineLevel="0" collapsed="false">
      <c r="A39" s="147"/>
      <c r="B39" s="156"/>
      <c r="C39" s="158"/>
      <c r="D39" s="159"/>
      <c r="E39" s="159"/>
      <c r="F39" s="159"/>
      <c r="G39" s="153"/>
      <c r="H39" s="153"/>
      <c r="I39" s="153"/>
      <c r="J39" s="159"/>
      <c r="K39" s="159"/>
    </row>
    <row r="40" customFormat="false" ht="21" hidden="false" customHeight="true" outlineLevel="0" collapsed="false">
      <c r="A40" s="147"/>
      <c r="B40" s="156"/>
      <c r="C40" s="158" t="n">
        <f aca="false">'Orçamento-  Joaquim'!I119</f>
        <v>36370.37</v>
      </c>
      <c r="D40" s="164"/>
      <c r="E40" s="164" t="n">
        <f aca="false">E38*$C40</f>
        <v>0</v>
      </c>
      <c r="F40" s="164" t="n">
        <f aca="false">F38*$C40</f>
        <v>0</v>
      </c>
      <c r="G40" s="163" t="n">
        <f aca="false">G38*$C40</f>
        <v>18185.185</v>
      </c>
      <c r="H40" s="163" t="n">
        <f aca="false">H38*$C40</f>
        <v>10911.111</v>
      </c>
      <c r="I40" s="163" t="n">
        <f aca="false">I38*$C40</f>
        <v>7274.074</v>
      </c>
      <c r="J40" s="163" t="n">
        <f aca="false">J38*$C40</f>
        <v>0</v>
      </c>
      <c r="K40" s="163" t="n">
        <f aca="false">K38*$C40</f>
        <v>0</v>
      </c>
    </row>
    <row r="41" customFormat="false" ht="17.25" hidden="false" customHeight="true" outlineLevel="0" collapsed="false">
      <c r="A41" s="147" t="n">
        <v>12</v>
      </c>
      <c r="B41" s="156" t="str">
        <f aca="false">'Orçamento-  Joaquim'!B137</f>
        <v>ACABAMENTO E PINTURA</v>
      </c>
      <c r="C41" s="152" t="n">
        <f aca="false">C43/$C$48</f>
        <v>0.0535296462564587</v>
      </c>
      <c r="D41" s="159"/>
      <c r="E41" s="159"/>
      <c r="F41" s="162"/>
      <c r="G41" s="162"/>
      <c r="H41" s="162"/>
      <c r="I41" s="162" t="n">
        <v>0.5</v>
      </c>
      <c r="J41" s="162" t="n">
        <v>0.3</v>
      </c>
      <c r="K41" s="162" t="n">
        <v>0.2</v>
      </c>
    </row>
    <row r="42" customFormat="false" ht="7.5" hidden="false" customHeight="true" outlineLevel="0" collapsed="false">
      <c r="A42" s="147"/>
      <c r="B42" s="156"/>
      <c r="C42" s="158"/>
      <c r="D42" s="159"/>
      <c r="E42" s="166"/>
      <c r="F42" s="166"/>
      <c r="G42" s="166"/>
      <c r="H42" s="166"/>
      <c r="I42" s="153"/>
      <c r="J42" s="153"/>
      <c r="K42" s="153"/>
    </row>
    <row r="43" customFormat="false" ht="21" hidden="false" customHeight="true" outlineLevel="0" collapsed="false">
      <c r="A43" s="147"/>
      <c r="B43" s="156"/>
      <c r="C43" s="158" t="n">
        <f aca="false">'Orçamento-  Joaquim'!I137</f>
        <v>54531.93</v>
      </c>
      <c r="D43" s="164" t="n">
        <f aca="false">D41*$C43</f>
        <v>0</v>
      </c>
      <c r="E43" s="164" t="n">
        <f aca="false">E41*$C43</f>
        <v>0</v>
      </c>
      <c r="F43" s="163" t="n">
        <f aca="false">F41*$C43</f>
        <v>0</v>
      </c>
      <c r="G43" s="163" t="n">
        <f aca="false">G41*$C43</f>
        <v>0</v>
      </c>
      <c r="H43" s="163" t="n">
        <f aca="false">H41*$C43</f>
        <v>0</v>
      </c>
      <c r="I43" s="163" t="n">
        <f aca="false">I41*$C43</f>
        <v>27265.965</v>
      </c>
      <c r="J43" s="163" t="n">
        <f aca="false">J41*$C43</f>
        <v>16359.579</v>
      </c>
      <c r="K43" s="163" t="n">
        <f aca="false">K41*$C43</f>
        <v>10906.386</v>
      </c>
    </row>
    <row r="44" customFormat="false" ht="17.25" hidden="false" customHeight="true" outlineLevel="0" collapsed="false">
      <c r="A44" s="147" t="n">
        <v>13</v>
      </c>
      <c r="B44" s="156" t="str">
        <f aca="false">'Orçamento-  Joaquim'!B142</f>
        <v>SERVIÇOS COMPLEMENTARES</v>
      </c>
      <c r="C44" s="152" t="n">
        <f aca="false">C46/$C$48</f>
        <v>0.0199495761314719</v>
      </c>
      <c r="D44" s="159"/>
      <c r="E44" s="159"/>
      <c r="F44" s="159"/>
      <c r="G44" s="159"/>
      <c r="H44" s="159"/>
      <c r="I44" s="159"/>
      <c r="J44" s="159" t="n">
        <v>0.6</v>
      </c>
      <c r="K44" s="159" t="n">
        <v>0.4</v>
      </c>
    </row>
    <row r="45" customFormat="false" ht="7.5" hidden="false" customHeight="true" outlineLevel="0" collapsed="false">
      <c r="A45" s="147"/>
      <c r="B45" s="156"/>
      <c r="C45" s="158"/>
      <c r="D45" s="159"/>
      <c r="E45" s="159"/>
      <c r="F45" s="159"/>
      <c r="G45" s="159"/>
      <c r="H45" s="159"/>
      <c r="I45" s="159"/>
      <c r="J45" s="153"/>
      <c r="K45" s="153"/>
    </row>
    <row r="46" customFormat="false" ht="21" hidden="false" customHeight="true" outlineLevel="0" collapsed="false">
      <c r="A46" s="147"/>
      <c r="B46" s="156"/>
      <c r="C46" s="158" t="n">
        <f aca="false">'Orçamento-  Joaquim'!I142</f>
        <v>20323.11</v>
      </c>
      <c r="D46" s="164" t="n">
        <f aca="false">D44*$C46</f>
        <v>0</v>
      </c>
      <c r="E46" s="164" t="n">
        <f aca="false">E44*$C46</f>
        <v>0</v>
      </c>
      <c r="F46" s="164" t="n">
        <f aca="false">F44*$C46</f>
        <v>0</v>
      </c>
      <c r="G46" s="164" t="n">
        <f aca="false">G44*$C46</f>
        <v>0</v>
      </c>
      <c r="H46" s="164" t="n">
        <f aca="false">H44*$C46</f>
        <v>0</v>
      </c>
      <c r="I46" s="164" t="n">
        <f aca="false">I44*$C46</f>
        <v>0</v>
      </c>
      <c r="J46" s="164" t="n">
        <f aca="false">J44*$C46</f>
        <v>12193.866</v>
      </c>
      <c r="K46" s="164" t="n">
        <f aca="false">K44*$C46</f>
        <v>8129.244</v>
      </c>
    </row>
    <row r="47" customFormat="false" ht="5.25" hidden="false" customHeight="true" outlineLevel="0" collapsed="false">
      <c r="A47" s="167"/>
      <c r="B47" s="167"/>
      <c r="C47" s="167"/>
      <c r="D47" s="167"/>
      <c r="E47" s="167"/>
      <c r="F47" s="167"/>
      <c r="G47" s="167"/>
      <c r="H47" s="168"/>
      <c r="I47" s="168"/>
      <c r="J47" s="168"/>
      <c r="K47" s="168"/>
    </row>
    <row r="48" customFormat="false" ht="22.5" hidden="false" customHeight="true" outlineLevel="0" collapsed="false">
      <c r="A48" s="169" t="s">
        <v>406</v>
      </c>
      <c r="B48" s="169"/>
      <c r="C48" s="169" t="n">
        <f aca="false">'Orçamento-  Joaquim'!I147</f>
        <v>1018723.9</v>
      </c>
      <c r="D48" s="170"/>
      <c r="E48" s="170"/>
      <c r="F48" s="170"/>
      <c r="G48" s="170"/>
      <c r="H48" s="171"/>
      <c r="I48" s="171"/>
      <c r="J48" s="171"/>
      <c r="K48" s="171"/>
    </row>
    <row r="49" customFormat="false" ht="22.5" hidden="false" customHeight="true" outlineLevel="0" collapsed="false">
      <c r="A49" s="172" t="s">
        <v>407</v>
      </c>
      <c r="B49" s="172"/>
      <c r="C49" s="173" t="s">
        <v>408</v>
      </c>
      <c r="D49" s="174" t="n">
        <f aca="false">D34+D31+D28+D25+D22+D19+D16+D13+D10+D40+D43+D46+D37</f>
        <v>86556.99</v>
      </c>
      <c r="E49" s="174" t="n">
        <f aca="false">E34+E31+E28+E25+E22+E19+E16+E13+E10+E40+E43+E46+E37</f>
        <v>72121.122</v>
      </c>
      <c r="F49" s="174" t="n">
        <f aca="false">F34+F31+F28+F25+F22+F19+F16+F13+F10+F40+F43+F46+F37</f>
        <v>130463.419</v>
      </c>
      <c r="G49" s="174" t="n">
        <f aca="false">G34+G31+G28+G25+G22+G19+G16+G13+G10+G40+G43+G46+G37</f>
        <v>163892.258</v>
      </c>
      <c r="H49" s="174" t="n">
        <f aca="false">H34+H31+H28+H25+H22+H19+H16+H13+H10+H40+H43+H46+H37</f>
        <v>233771.305</v>
      </c>
      <c r="I49" s="174" t="n">
        <f aca="false">I34+I31+I28+I25+I22+I19+I16+I13+I10+I40+I43+I46+I37</f>
        <v>234034.465</v>
      </c>
      <c r="J49" s="174" t="n">
        <f aca="false">J34+J31+J28+J25+J22+J19+J16+J13+J10+J40+J43+J46+J37</f>
        <v>72692.812</v>
      </c>
      <c r="K49" s="174" t="n">
        <f aca="false">K34+K31+K28+K25+K22+K19+K16+K13+K10+K40+K43+K46+K37</f>
        <v>25191.529</v>
      </c>
    </row>
    <row r="50" customFormat="false" ht="22.5" hidden="false" customHeight="true" outlineLevel="0" collapsed="false">
      <c r="A50" s="172"/>
      <c r="B50" s="172"/>
      <c r="C50" s="173" t="s">
        <v>409</v>
      </c>
      <c r="D50" s="174" t="n">
        <f aca="false">D49</f>
        <v>86556.99</v>
      </c>
      <c r="E50" s="174" t="n">
        <f aca="false">E49+D50</f>
        <v>158678.112</v>
      </c>
      <c r="F50" s="174" t="n">
        <f aca="false">F49+E50</f>
        <v>289141.531</v>
      </c>
      <c r="G50" s="174" t="n">
        <f aca="false">G49+F50</f>
        <v>453033.789</v>
      </c>
      <c r="H50" s="174" t="n">
        <f aca="false">H49+G50</f>
        <v>686805.094</v>
      </c>
      <c r="I50" s="174" t="n">
        <f aca="false">I49+H50</f>
        <v>920839.559</v>
      </c>
      <c r="J50" s="174" t="n">
        <f aca="false">J49+I50</f>
        <v>993532.371</v>
      </c>
      <c r="K50" s="174" t="n">
        <f aca="false">K49+J50</f>
        <v>1018723.9</v>
      </c>
    </row>
    <row r="51" customFormat="false" ht="22.5" hidden="false" customHeight="true" outlineLevel="0" collapsed="false">
      <c r="A51" s="175" t="s">
        <v>410</v>
      </c>
      <c r="B51" s="175"/>
      <c r="C51" s="173" t="s">
        <v>408</v>
      </c>
      <c r="D51" s="176" t="n">
        <f aca="false">D49/$C$48</f>
        <v>0.0849660933644533</v>
      </c>
      <c r="E51" s="176" t="n">
        <f aca="false">E49/$C$48</f>
        <v>0.0707955531425149</v>
      </c>
      <c r="F51" s="176" t="n">
        <f aca="false">F49/$C$48</f>
        <v>0.12806553277095</v>
      </c>
      <c r="G51" s="176" t="n">
        <f aca="false">G49/$C$48</f>
        <v>0.160879957758918</v>
      </c>
      <c r="H51" s="176" t="n">
        <f aca="false">H49/$C$48</f>
        <v>0.2294746447001</v>
      </c>
      <c r="I51" s="176" t="n">
        <f aca="false">I49/$C$48</f>
        <v>0.229732967882662</v>
      </c>
      <c r="J51" s="176" t="n">
        <f aca="false">J49/$C$48</f>
        <v>0.0713567356179628</v>
      </c>
      <c r="K51" s="176" t="n">
        <f aca="false">K49/$C$48</f>
        <v>0.0247285147624396</v>
      </c>
    </row>
    <row r="52" customFormat="false" ht="22.5" hidden="false" customHeight="true" outlineLevel="0" collapsed="false">
      <c r="A52" s="175"/>
      <c r="B52" s="175"/>
      <c r="C52" s="173" t="s">
        <v>409</v>
      </c>
      <c r="D52" s="176" t="n">
        <f aca="false">D51</f>
        <v>0.0849660933644533</v>
      </c>
      <c r="E52" s="176" t="n">
        <f aca="false">D52+E51</f>
        <v>0.155761646506968</v>
      </c>
      <c r="F52" s="176" t="n">
        <f aca="false">E52+F51</f>
        <v>0.283827179277918</v>
      </c>
      <c r="G52" s="176" t="n">
        <f aca="false">F52+G51</f>
        <v>0.444707137036836</v>
      </c>
      <c r="H52" s="176" t="n">
        <f aca="false">G52+H51</f>
        <v>0.674181781736936</v>
      </c>
      <c r="I52" s="176" t="n">
        <f aca="false">H52+I51</f>
        <v>0.903914749619598</v>
      </c>
      <c r="J52" s="176" t="n">
        <f aca="false">I52+J51</f>
        <v>0.975271485237561</v>
      </c>
      <c r="K52" s="176" t="n">
        <f aca="false">J52+K51</f>
        <v>1</v>
      </c>
    </row>
    <row r="54" customFormat="false" ht="24.55" hidden="false" customHeight="true" outlineLevel="0" collapsed="false">
      <c r="A54" s="130" t="s">
        <v>389</v>
      </c>
      <c r="B54" s="130"/>
      <c r="C54" s="130"/>
      <c r="D54" s="130"/>
      <c r="E54" s="130"/>
      <c r="F54" s="130"/>
      <c r="G54" s="130"/>
      <c r="H54" s="130"/>
      <c r="I54" s="130"/>
      <c r="J54" s="130"/>
      <c r="K54" s="130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  <c r="AR54" s="67"/>
      <c r="AS54" s="67"/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</row>
    <row r="55" customFormat="false" ht="24.55" hidden="false" customHeight="true" outlineLevel="0" collapsed="false">
      <c r="A55" s="131" t="s">
        <v>390</v>
      </c>
      <c r="B55" s="131"/>
      <c r="C55" s="131"/>
      <c r="D55" s="131"/>
      <c r="E55" s="131"/>
      <c r="F55" s="131"/>
      <c r="G55" s="131"/>
      <c r="H55" s="131"/>
      <c r="I55" s="131"/>
      <c r="J55" s="131"/>
      <c r="K55" s="131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67"/>
      <c r="BE55" s="67"/>
      <c r="BF55" s="67"/>
    </row>
    <row r="56" customFormat="false" ht="24.55" hidden="false" customHeight="true" outlineLevel="0" collapsed="false">
      <c r="A56" s="131" t="s">
        <v>391</v>
      </c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</row>
    <row r="57" customFormat="false" ht="14.65" hidden="false" customHeight="false" outlineLevel="0" collapsed="false">
      <c r="A57" s="177"/>
      <c r="B57" s="177"/>
      <c r="C57" s="177"/>
      <c r="D57" s="177"/>
      <c r="E57" s="177"/>
      <c r="F57" s="177"/>
      <c r="G57" s="177"/>
      <c r="H57" s="178"/>
      <c r="I57" s="178"/>
      <c r="J57" s="178"/>
      <c r="K57" s="178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67"/>
      <c r="BE57" s="67"/>
      <c r="BF57" s="67"/>
    </row>
    <row r="58" customFormat="false" ht="14.65" hidden="false" customHeight="false" outlineLevel="0" collapsed="false">
      <c r="A58" s="179"/>
      <c r="B58" s="179"/>
      <c r="C58" s="179"/>
      <c r="D58" s="179"/>
      <c r="E58" s="179"/>
      <c r="F58" s="179"/>
      <c r="G58" s="179"/>
      <c r="H58" s="180"/>
      <c r="I58" s="180"/>
      <c r="J58" s="180"/>
      <c r="K58" s="180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67"/>
      <c r="BE58" s="67"/>
      <c r="BF58" s="67"/>
    </row>
    <row r="59" customFormat="false" ht="14.65" hidden="false" customHeight="false" outlineLevel="0" collapsed="false">
      <c r="A59" s="179"/>
      <c r="B59" s="179"/>
      <c r="C59" s="181"/>
      <c r="D59" s="180"/>
      <c r="E59" s="180"/>
      <c r="F59" s="182"/>
      <c r="G59" s="180"/>
      <c r="H59" s="180"/>
      <c r="I59" s="180"/>
      <c r="J59" s="180"/>
      <c r="K59" s="180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</row>
    <row r="60" customFormat="false" ht="14.65" hidden="false" customHeight="false" outlineLevel="0" collapsed="false">
      <c r="A60" s="179"/>
      <c r="B60" s="179"/>
      <c r="C60" s="181"/>
      <c r="D60" s="180"/>
      <c r="E60" s="180"/>
      <c r="F60" s="182"/>
      <c r="G60" s="180"/>
      <c r="H60" s="180"/>
      <c r="I60" s="180"/>
      <c r="J60" s="180"/>
      <c r="K60" s="180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  <c r="BE60" s="67"/>
      <c r="BF60" s="67"/>
    </row>
  </sheetData>
  <mergeCells count="43">
    <mergeCell ref="A1:B3"/>
    <mergeCell ref="C1:K1"/>
    <mergeCell ref="C3:K3"/>
    <mergeCell ref="C4:G4"/>
    <mergeCell ref="A5:K5"/>
    <mergeCell ref="A6:A7"/>
    <mergeCell ref="B6:B7"/>
    <mergeCell ref="A8:A10"/>
    <mergeCell ref="B8:B10"/>
    <mergeCell ref="A11:A13"/>
    <mergeCell ref="B11:B13"/>
    <mergeCell ref="A14:A16"/>
    <mergeCell ref="B14:B16"/>
    <mergeCell ref="A17:A19"/>
    <mergeCell ref="B17:B19"/>
    <mergeCell ref="A20:A22"/>
    <mergeCell ref="B20:B22"/>
    <mergeCell ref="A23:A25"/>
    <mergeCell ref="B23:B25"/>
    <mergeCell ref="A26:A28"/>
    <mergeCell ref="B26:B28"/>
    <mergeCell ref="A29:A31"/>
    <mergeCell ref="B29:B31"/>
    <mergeCell ref="A32:A34"/>
    <mergeCell ref="B32:B34"/>
    <mergeCell ref="A35:A37"/>
    <mergeCell ref="B35:B37"/>
    <mergeCell ref="A38:A40"/>
    <mergeCell ref="B38:B40"/>
    <mergeCell ref="A41:A43"/>
    <mergeCell ref="B41:B43"/>
    <mergeCell ref="A44:A46"/>
    <mergeCell ref="B44:B46"/>
    <mergeCell ref="A47:G47"/>
    <mergeCell ref="A48:B48"/>
    <mergeCell ref="D48:G48"/>
    <mergeCell ref="A49:B50"/>
    <mergeCell ref="A51:B52"/>
    <mergeCell ref="A54:K54"/>
    <mergeCell ref="A55:K55"/>
    <mergeCell ref="A56:K56"/>
    <mergeCell ref="A57:G57"/>
    <mergeCell ref="A58:G58"/>
  </mergeCells>
  <printOptions headings="false" gridLines="false" gridLinesSet="true" horizontalCentered="false" verticalCentered="false"/>
  <pageMargins left="0.39375" right="0.39375" top="0.63125" bottom="0.63125" header="0.39375" footer="0.39375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32"/>
  <sheetViews>
    <sheetView showFormulas="false" showGridLines="true" showRowColHeaders="true" showZeros="false" rightToLeft="false" tabSelected="false" showOutlineSymbols="true" defaultGridColor="true" view="normal" topLeftCell="A10" colorId="64" zoomScale="90" zoomScaleNormal="90" zoomScalePageLayoutView="100" workbookViewId="0">
      <selection pane="topLeft" activeCell="A1" activeCellId="0" sqref="A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3" min="3" style="0" width="46.89"/>
  </cols>
  <sheetData>
    <row r="1" customFormat="false" ht="14.65" hidden="false" customHeight="false" outlineLevel="0" collapsed="false">
      <c r="A1" s="183" t="s">
        <v>411</v>
      </c>
      <c r="B1" s="183"/>
      <c r="C1" s="183"/>
      <c r="D1" s="183"/>
      <c r="E1" s="183"/>
    </row>
    <row r="2" customFormat="false" ht="27.7" hidden="false" customHeight="true" outlineLevel="0" collapsed="false">
      <c r="A2" s="5" t="str">
        <f aca="false">'Orçamento-  Joaquim'!D1</f>
        <v>OBJETO: CONTRATAÇÃO DE EMPRESA ESPECIALIZADA EM MÃO DE OBRA, COM FORNECIMENTO DE MATERIAIS, PARA REFORMA E AMPLIAÇÃO DE PRÉDIOS PÚBLICOS</v>
      </c>
      <c r="B2" s="5"/>
      <c r="C2" s="5"/>
      <c r="D2" s="5"/>
      <c r="E2" s="5"/>
    </row>
    <row r="3" customFormat="false" ht="28.4" hidden="false" customHeight="true" outlineLevel="0" collapsed="false">
      <c r="A3" s="5"/>
      <c r="B3" s="5"/>
      <c r="C3" s="5"/>
      <c r="D3" s="5"/>
      <c r="E3" s="5"/>
    </row>
    <row r="4" customFormat="false" ht="14.65" hidden="false" customHeight="false" outlineLevel="0" collapsed="false">
      <c r="A4" s="184"/>
      <c r="B4" s="184"/>
      <c r="C4" s="184"/>
      <c r="D4" s="184"/>
      <c r="E4" s="184"/>
    </row>
    <row r="5" customFormat="false" ht="25.35" hidden="false" customHeight="true" outlineLevel="0" collapsed="false">
      <c r="A5" s="185" t="s">
        <v>412</v>
      </c>
      <c r="B5" s="185"/>
      <c r="C5" s="185"/>
      <c r="D5" s="185"/>
      <c r="E5" s="186" t="n">
        <v>0.5</v>
      </c>
    </row>
    <row r="6" customFormat="false" ht="14.65" hidden="false" customHeight="true" outlineLevel="0" collapsed="false">
      <c r="A6" s="185" t="s">
        <v>413</v>
      </c>
      <c r="B6" s="185"/>
      <c r="C6" s="185"/>
      <c r="D6" s="185"/>
      <c r="E6" s="186" t="n">
        <v>0.05</v>
      </c>
    </row>
    <row r="7" customFormat="false" ht="14.65" hidden="false" customHeight="false" outlineLevel="0" collapsed="false">
      <c r="E7" s="187"/>
    </row>
    <row r="8" customFormat="false" ht="15.8" hidden="false" customHeight="false" outlineLevel="0" collapsed="false">
      <c r="B8" s="188" t="s">
        <v>414</v>
      </c>
      <c r="C8" s="188"/>
      <c r="D8" s="189"/>
      <c r="E8" s="190"/>
    </row>
    <row r="9" customFormat="false" ht="14.65" hidden="false" customHeight="false" outlineLevel="0" collapsed="false">
      <c r="E9" s="187"/>
    </row>
    <row r="10" customFormat="false" ht="15.8" hidden="false" customHeight="false" outlineLevel="0" collapsed="false">
      <c r="A10" s="191"/>
      <c r="B10" s="192" t="s">
        <v>415</v>
      </c>
      <c r="C10" s="192" t="s">
        <v>416</v>
      </c>
      <c r="D10" s="193" t="s">
        <v>417</v>
      </c>
      <c r="E10" s="194" t="s">
        <v>418</v>
      </c>
    </row>
    <row r="11" customFormat="false" ht="43.25" hidden="false" customHeight="false" outlineLevel="0" collapsed="false">
      <c r="A11" s="191"/>
      <c r="B11" s="192"/>
      <c r="C11" s="192"/>
      <c r="D11" s="193"/>
      <c r="E11" s="195" t="s">
        <v>419</v>
      </c>
    </row>
    <row r="12" customFormat="false" ht="15.8" hidden="false" customHeight="false" outlineLevel="0" collapsed="false">
      <c r="A12" s="191"/>
      <c r="B12" s="196" t="s">
        <v>15</v>
      </c>
      <c r="C12" s="197" t="s">
        <v>420</v>
      </c>
      <c r="D12" s="198" t="s">
        <v>421</v>
      </c>
      <c r="E12" s="199" t="n">
        <v>0.0425</v>
      </c>
    </row>
    <row r="13" customFormat="false" ht="15.8" hidden="false" customHeight="false" outlineLevel="0" collapsed="false">
      <c r="A13" s="191"/>
      <c r="B13" s="196" t="s">
        <v>47</v>
      </c>
      <c r="C13" s="197" t="s">
        <v>422</v>
      </c>
      <c r="D13" s="200" t="s">
        <v>423</v>
      </c>
      <c r="E13" s="199" t="n">
        <v>0.009</v>
      </c>
    </row>
    <row r="14" customFormat="false" ht="15.8" hidden="false" customHeight="false" outlineLevel="0" collapsed="false">
      <c r="A14" s="191"/>
      <c r="B14" s="196" t="s">
        <v>424</v>
      </c>
      <c r="C14" s="197" t="s">
        <v>425</v>
      </c>
      <c r="D14" s="200" t="s">
        <v>426</v>
      </c>
      <c r="E14" s="199" t="n">
        <v>0.0117</v>
      </c>
    </row>
    <row r="15" customFormat="false" ht="15.8" hidden="false" customHeight="false" outlineLevel="0" collapsed="false">
      <c r="A15" s="191"/>
      <c r="B15" s="196" t="s">
        <v>427</v>
      </c>
      <c r="C15" s="197" t="s">
        <v>428</v>
      </c>
      <c r="D15" s="200" t="s">
        <v>429</v>
      </c>
      <c r="E15" s="199" t="n">
        <v>0.0119</v>
      </c>
    </row>
    <row r="16" customFormat="false" ht="15.8" hidden="false" customHeight="false" outlineLevel="0" collapsed="false">
      <c r="A16" s="191"/>
      <c r="B16" s="196" t="s">
        <v>430</v>
      </c>
      <c r="C16" s="197" t="s">
        <v>431</v>
      </c>
      <c r="D16" s="200" t="s">
        <v>432</v>
      </c>
      <c r="E16" s="199" t="n">
        <v>0.073</v>
      </c>
    </row>
    <row r="17" customFormat="false" ht="16.4" hidden="false" customHeight="false" outlineLevel="0" collapsed="false">
      <c r="A17" s="191"/>
      <c r="B17" s="196" t="s">
        <v>433</v>
      </c>
      <c r="C17" s="201" t="s">
        <v>434</v>
      </c>
      <c r="D17" s="200" t="s">
        <v>435</v>
      </c>
      <c r="E17" s="199" t="n">
        <v>0.0365</v>
      </c>
    </row>
    <row r="18" customFormat="false" ht="15.8" hidden="false" customHeight="false" outlineLevel="0" collapsed="false">
      <c r="A18" s="191"/>
      <c r="B18" s="196" t="s">
        <v>436</v>
      </c>
      <c r="C18" s="197" t="s">
        <v>437</v>
      </c>
      <c r="D18" s="200" t="s">
        <v>438</v>
      </c>
      <c r="E18" s="199" t="n">
        <v>0.025</v>
      </c>
    </row>
    <row r="19" customFormat="false" ht="29.85" hidden="false" customHeight="false" outlineLevel="0" collapsed="false">
      <c r="A19" s="202"/>
      <c r="B19" s="196" t="s">
        <v>439</v>
      </c>
      <c r="C19" s="201" t="s">
        <v>440</v>
      </c>
      <c r="D19" s="203" t="s">
        <v>441</v>
      </c>
      <c r="E19" s="199" t="n">
        <v>0</v>
      </c>
    </row>
    <row r="20" customFormat="false" ht="15.8" hidden="false" customHeight="false" outlineLevel="0" collapsed="false">
      <c r="A20" s="191"/>
      <c r="B20" s="204" t="s">
        <v>442</v>
      </c>
      <c r="C20" s="205" t="s">
        <v>443</v>
      </c>
      <c r="D20" s="206"/>
      <c r="E20" s="207" t="n">
        <f aca="false">(((1+E12+E13+E14)*(1+E15)*(1+E16))/(1-E17-E18-E19))-1</f>
        <v>0.230036528332445</v>
      </c>
    </row>
    <row r="21" customFormat="false" ht="15.8" hidden="false" customHeight="false" outlineLevel="0" collapsed="false">
      <c r="A21" s="191"/>
      <c r="B21" s="191"/>
      <c r="C21" s="191"/>
      <c r="D21" s="191"/>
      <c r="E21" s="208"/>
    </row>
    <row r="22" customFormat="false" ht="15.8" hidden="false" customHeight="false" outlineLevel="0" collapsed="false">
      <c r="A22" s="191"/>
      <c r="B22" s="191"/>
      <c r="C22" s="191"/>
      <c r="D22" s="191"/>
      <c r="E22" s="208"/>
    </row>
    <row r="23" customFormat="false" ht="15.8" hidden="false" customHeight="false" outlineLevel="0" collapsed="false">
      <c r="A23" s="209" t="s">
        <v>444</v>
      </c>
      <c r="B23" s="209"/>
      <c r="C23" s="209"/>
      <c r="D23" s="209"/>
      <c r="E23" s="209"/>
    </row>
    <row r="24" customFormat="false" ht="14.65" hidden="false" customHeight="false" outlineLevel="0" collapsed="false">
      <c r="E24" s="187"/>
    </row>
    <row r="25" customFormat="false" ht="15.8" hidden="false" customHeight="false" outlineLevel="0" collapsed="false">
      <c r="A25" s="210" t="str">
        <f aca="false">'Cronograma - Joaquim'!A54</f>
        <v>Itatiba, 05 de Outubro de 2026</v>
      </c>
      <c r="B25" s="210"/>
      <c r="C25" s="210"/>
      <c r="D25" s="210"/>
      <c r="E25" s="210"/>
    </row>
    <row r="26" customFormat="false" ht="15.8" hidden="false" customHeight="false" outlineLevel="0" collapsed="false">
      <c r="A26" s="210"/>
      <c r="B26" s="210"/>
      <c r="C26" s="210"/>
      <c r="D26" s="210"/>
      <c r="E26" s="210"/>
    </row>
    <row r="27" customFormat="false" ht="15.8" hidden="false" customHeight="false" outlineLevel="0" collapsed="false">
      <c r="A27" s="210"/>
      <c r="B27" s="210"/>
      <c r="C27" s="210"/>
      <c r="D27" s="210"/>
      <c r="E27" s="210"/>
    </row>
    <row r="28" customFormat="false" ht="15.8" hidden="false" customHeight="false" outlineLevel="0" collapsed="false">
      <c r="A28" s="211"/>
      <c r="B28" s="211"/>
      <c r="C28" s="212"/>
      <c r="D28" s="211"/>
      <c r="E28" s="211"/>
    </row>
    <row r="29" customFormat="false" ht="15.8" hidden="false" customHeight="false" outlineLevel="0" collapsed="false">
      <c r="A29" s="211"/>
      <c r="B29" s="210"/>
      <c r="C29" s="210"/>
      <c r="D29" s="210"/>
      <c r="E29" s="210"/>
    </row>
    <row r="30" customFormat="false" ht="15.8" hidden="false" customHeight="false" outlineLevel="0" collapsed="false">
      <c r="A30" s="211"/>
      <c r="B30" s="210"/>
      <c r="C30" s="210"/>
      <c r="D30" s="210"/>
      <c r="E30" s="210"/>
    </row>
    <row r="31" customFormat="false" ht="14.65" hidden="false" customHeight="false" outlineLevel="0" collapsed="false">
      <c r="B31" s="213"/>
      <c r="C31" s="213"/>
      <c r="D31" s="213"/>
      <c r="E31" s="213"/>
    </row>
    <row r="32" customFormat="false" ht="14.65" hidden="false" customHeight="false" outlineLevel="0" collapsed="false">
      <c r="E32" s="187"/>
    </row>
  </sheetData>
  <mergeCells count="13">
    <mergeCell ref="A1:E1"/>
    <mergeCell ref="A2:E3"/>
    <mergeCell ref="A4:E4"/>
    <mergeCell ref="A5:D5"/>
    <mergeCell ref="A6:D6"/>
    <mergeCell ref="B10:B11"/>
    <mergeCell ref="C10:C11"/>
    <mergeCell ref="D10:D11"/>
    <mergeCell ref="A23:E23"/>
    <mergeCell ref="A25:E25"/>
    <mergeCell ref="B29:E29"/>
    <mergeCell ref="B30:E30"/>
    <mergeCell ref="B31:E31"/>
  </mergeCells>
  <printOptions headings="false" gridLines="false" gridLinesSet="true" horizontalCentered="false" verticalCentered="false"/>
  <pageMargins left="0.39375" right="0.39375" top="0.63125" bottom="0.63125" header="0.39375" footer="0.39375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5920</TotalTime>
  <Application>LibreOffice/26.2.1.2$Windows_X86_64 LibreOffice_project/620$Build-2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2021-10-18T08:08:48Z</dcterms:created>
  <dc:creator/>
  <dc:description/>
  <dc:language>pt-BR</dc:language>
  <cp:lastModifiedBy/>
  <cp:lastPrinted>2026-10-05T09:51:37Z</cp:lastPrinted>
  <dcterms:modified xsi:type="dcterms:W3CDTF">2026-10-05T10:13:10Z</dcterms:modified>
  <cp:revision>295</cp:revision>
  <dc:subject/>
  <dc:title/>
</cp:coreProperties>
</file>