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eu Drive\ZC ASSESSORIA\PRODUÇÃO\ALAGO\Revisões\Gestão de Cemitérios\Documentos Revisados\"/>
    </mc:Choice>
  </mc:AlternateContent>
  <xr:revisionPtr revIDLastSave="0" documentId="8_{56C50F19-995F-4D1C-9F4B-C9B3EDE88024}" xr6:coauthVersionLast="47" xr6:coauthVersionMax="47" xr10:uidLastSave="{00000000-0000-0000-0000-000000000000}"/>
  <bookViews>
    <workbookView xWindow="-28920" yWindow="-1920" windowWidth="29040" windowHeight="15720" activeTab="45" xr2:uid="{C24C7646-D846-4E36-9127-E743DDF450D0}"/>
  </bookViews>
  <sheets>
    <sheet name="hab-cem-sep" sheetId="95" r:id="rId1"/>
    <sheet name="CIMLAGO" sheetId="45" r:id="rId2"/>
    <sheet name="AGUANIL" sheetId="51" r:id="rId3"/>
    <sheet name="ALFENAS" sheetId="52" r:id="rId4"/>
    <sheet name="ALPINOPOLIS" sheetId="53" r:id="rId5"/>
    <sheet name="ALTEROSA" sheetId="54" r:id="rId6"/>
    <sheet name="AREADO" sheetId="55" r:id="rId7"/>
    <sheet name="BOA ESPERANÇA" sheetId="56" r:id="rId8"/>
    <sheet name="CAMPO BELO" sheetId="57" r:id="rId9"/>
    <sheet name="CABO VERDE" sheetId="58" r:id="rId10"/>
    <sheet name="CAMACHO" sheetId="59" r:id="rId11"/>
    <sheet name="CAMPO DO MEIO" sheetId="60" r:id="rId12"/>
    <sheet name="CAMPOS GERAIS" sheetId="61" r:id="rId13"/>
    <sheet name="CANA VERDE" sheetId="62" r:id="rId14"/>
    <sheet name="CANDEIAS" sheetId="63" r:id="rId15"/>
    <sheet name="CAPITÓLIO" sheetId="64" r:id="rId16"/>
    <sheet name="CARMO DO RIO CLARO" sheetId="65" r:id="rId17"/>
    <sheet name="CONCEIÇÃO DA APARECIDA" sheetId="66" r:id="rId18"/>
    <sheet name="COQUEIRAL" sheetId="67" r:id="rId19"/>
    <sheet name="CRISTAIS" sheetId="68" r:id="rId20"/>
    <sheet name="DIVISA NOVA" sheetId="69" r:id="rId21"/>
    <sheet name="ELÓI MENDES" sheetId="70" r:id="rId22"/>
    <sheet name="FAMA" sheetId="71" r:id="rId23"/>
    <sheet name="FORMIGA" sheetId="72" r:id="rId24"/>
    <sheet name="GUAPÉ" sheetId="73" r:id="rId25"/>
    <sheet name="ILICÍNEA" sheetId="74" r:id="rId26"/>
    <sheet name="JURUAIA" sheetId="75" r:id="rId27"/>
    <sheet name="LAVRAS" sheetId="76" r:id="rId28"/>
    <sheet name="MACHADO" sheetId="77" r:id="rId29"/>
    <sheet name="MUZAMBINHO" sheetId="78" r:id="rId30"/>
    <sheet name="NEPOMUCENO" sheetId="79" r:id="rId31"/>
    <sheet name="PARAGUAÇU" sheetId="80" r:id="rId32"/>
    <sheet name="PERDÕES" sheetId="81" r:id="rId33"/>
    <sheet name="PIMENTA" sheetId="82" r:id="rId34"/>
    <sheet name="POÇO FUNDO" sheetId="83" r:id="rId35"/>
    <sheet name="RIBEIRÃO VERMELHO" sheetId="84" r:id="rId36"/>
    <sheet name="SÃO JOÃO BATISTA" sheetId="85" r:id="rId37"/>
    <sheet name="SÃO JOSÉ BARRA" sheetId="86" r:id="rId38"/>
    <sheet name="SERRANIA" sheetId="87" r:id="rId39"/>
    <sheet name="TRÊS PONTAS" sheetId="88" r:id="rId40"/>
    <sheet name="VARGINHA" sheetId="89" r:id="rId41"/>
    <sheet name="COLATINA" sheetId="90" r:id="rId42"/>
    <sheet name="ARACRUZ" sheetId="91" r:id="rId43"/>
    <sheet name="JOÃO PESSOA" sheetId="92" r:id="rId44"/>
    <sheet name="LINHARES" sheetId="93" r:id="rId45"/>
    <sheet name="IPATINGA" sheetId="94" r:id="rId46"/>
  </sheets>
  <definedNames>
    <definedName name="_xlnm.Print_Area" localSheetId="2">AGUANIL!$A$1:$K$139</definedName>
    <definedName name="_xlnm.Print_Area" localSheetId="3">ALFENAS!$A$1:$K$139</definedName>
    <definedName name="_xlnm.Print_Area" localSheetId="4">ALPINOPOLIS!$A$1:$K$139</definedName>
    <definedName name="_xlnm.Print_Area" localSheetId="5">ALTEROSA!$A$1:$K$139</definedName>
    <definedName name="_xlnm.Print_Area" localSheetId="42">ARACRUZ!$A$1:$K$139</definedName>
    <definedName name="_xlnm.Print_Area" localSheetId="6">AREADO!$A$1:$K$139</definedName>
    <definedName name="_xlnm.Print_Area" localSheetId="7">'BOA ESPERANÇA'!$A$1:$K$139</definedName>
    <definedName name="_xlnm.Print_Area" localSheetId="9">'CABO VERDE'!$A$1:$K$139</definedName>
    <definedName name="_xlnm.Print_Area" localSheetId="10">CAMACHO!$A$1:$K$139</definedName>
    <definedName name="_xlnm.Print_Area" localSheetId="8">'CAMPO BELO'!$A$1:$K$139</definedName>
    <definedName name="_xlnm.Print_Area" localSheetId="11">'CAMPO DO MEIO'!$A$1:$K$139</definedName>
    <definedName name="_xlnm.Print_Area" localSheetId="12">'CAMPOS GERAIS'!$A$1:$K$139</definedName>
    <definedName name="_xlnm.Print_Area" localSheetId="13">'CANA VERDE'!$A$1:$K$139</definedName>
    <definedName name="_xlnm.Print_Area" localSheetId="14">CANDEIAS!$A$1:$K$139</definedName>
    <definedName name="_xlnm.Print_Area" localSheetId="15">CAPITÓLIO!$A$1:$K$139</definedName>
    <definedName name="_xlnm.Print_Area" localSheetId="16">'CARMO DO RIO CLARO'!$A$1:$K$139</definedName>
    <definedName name="_xlnm.Print_Area" localSheetId="1">CIMLAGO!$A$1:$J$139</definedName>
    <definedName name="_xlnm.Print_Area" localSheetId="41">COLATINA!$A$1:$J$139</definedName>
    <definedName name="_xlnm.Print_Area" localSheetId="17">'CONCEIÇÃO DA APARECIDA'!$A$1:$K$139</definedName>
    <definedName name="_xlnm.Print_Area" localSheetId="18">COQUEIRAL!$A$1:$K$139</definedName>
    <definedName name="_xlnm.Print_Area" localSheetId="19">CRISTAIS!$A$1:$K$139</definedName>
    <definedName name="_xlnm.Print_Area" localSheetId="20">'DIVISA NOVA'!$A$1:$K$139</definedName>
    <definedName name="_xlnm.Print_Area" localSheetId="21">'ELÓI MENDES'!$A$1:$K$139</definedName>
    <definedName name="_xlnm.Print_Area" localSheetId="22">FAMA!$A$1:$K$139</definedName>
    <definedName name="_xlnm.Print_Area" localSheetId="23">FORMIGA!$A$1:$K$139</definedName>
    <definedName name="_xlnm.Print_Area" localSheetId="24">GUAPÉ!$A$1:$K$139</definedName>
    <definedName name="_xlnm.Print_Area" localSheetId="25">ILICÍNEA!$A$1:$K$139</definedName>
    <definedName name="_xlnm.Print_Area" localSheetId="45">IPATINGA!$A$1:$K$139</definedName>
    <definedName name="_xlnm.Print_Area" localSheetId="43">'JOÃO PESSOA'!$A$1:$K$139</definedName>
    <definedName name="_xlnm.Print_Area" localSheetId="26">JURUAIA!$A$1:$K$139</definedName>
    <definedName name="_xlnm.Print_Area" localSheetId="27">LAVRAS!$A$1:$K$139</definedName>
    <definedName name="_xlnm.Print_Area" localSheetId="44">LINHARES!$A$1:$K$139</definedName>
    <definedName name="_xlnm.Print_Area" localSheetId="28">MACHADO!$A$1:$K$139</definedName>
    <definedName name="_xlnm.Print_Area" localSheetId="29">MUZAMBINHO!$A$1:$K$139</definedName>
    <definedName name="_xlnm.Print_Area" localSheetId="30">NEPOMUCENO!$A$1:$K$139</definedName>
    <definedName name="_xlnm.Print_Area" localSheetId="31">PARAGUAÇU!$A$1:$K$139</definedName>
    <definedName name="_xlnm.Print_Area" localSheetId="32">PERDÕES!$A$1:$K$139</definedName>
    <definedName name="_xlnm.Print_Area" localSheetId="33">PIMENTA!$A$1:$K$139</definedName>
    <definedName name="_xlnm.Print_Area" localSheetId="34">'POÇO FUNDO'!$A$1:$K$139</definedName>
    <definedName name="_xlnm.Print_Area" localSheetId="35">'RIBEIRÃO VERMELHO'!$A$1:$K$139</definedName>
    <definedName name="_xlnm.Print_Area" localSheetId="36">'SÃO JOÃO BATISTA'!$A$1:$K$139</definedName>
    <definedName name="_xlnm.Print_Area" localSheetId="37">'SÃO JOSÉ BARRA'!$A$1:$K$139</definedName>
    <definedName name="_xlnm.Print_Area" localSheetId="38">SERRANIA!$A$1:$K$139</definedName>
    <definedName name="_xlnm.Print_Area" localSheetId="39">'TRÊS PONTAS'!$A$1:$K$139</definedName>
    <definedName name="_xlnm.Print_Area" localSheetId="40">VARGINHA!$A$1:$K$139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95" l="1"/>
  <c r="D46" i="95"/>
  <c r="B46" i="95" l="1"/>
  <c r="J13" i="94"/>
  <c r="J14" i="94"/>
  <c r="J15" i="94"/>
  <c r="J17" i="94"/>
  <c r="J18" i="94"/>
  <c r="J19" i="94"/>
  <c r="J20" i="94"/>
  <c r="J21" i="94"/>
  <c r="J22" i="94"/>
  <c r="J23" i="94"/>
  <c r="J27" i="94"/>
  <c r="J30" i="94"/>
  <c r="J31" i="94"/>
  <c r="J97" i="94"/>
  <c r="J98" i="94"/>
  <c r="J99" i="94"/>
  <c r="J102" i="94"/>
  <c r="J103" i="94"/>
  <c r="J104" i="94"/>
  <c r="J105" i="94"/>
  <c r="J106" i="94"/>
  <c r="J107" i="94"/>
  <c r="J110" i="94"/>
  <c r="J111" i="94"/>
  <c r="J112" i="94"/>
  <c r="J113" i="94"/>
  <c r="J114" i="94"/>
  <c r="J115" i="94"/>
  <c r="J116" i="94"/>
  <c r="J118" i="94"/>
  <c r="J119" i="94"/>
  <c r="J120" i="94"/>
  <c r="J122" i="94"/>
  <c r="J123" i="94"/>
  <c r="J124" i="94"/>
  <c r="J125" i="94"/>
  <c r="J131" i="94"/>
  <c r="J132" i="94"/>
  <c r="J134" i="94"/>
  <c r="J135" i="94"/>
  <c r="J136" i="94"/>
  <c r="J137" i="94"/>
  <c r="H30" i="45"/>
  <c r="H31" i="45"/>
  <c r="H135" i="45"/>
  <c r="H136" i="45"/>
  <c r="H137" i="45"/>
  <c r="H131" i="45"/>
  <c r="H132" i="45"/>
  <c r="H123" i="45"/>
  <c r="H124" i="45"/>
  <c r="H125" i="45"/>
  <c r="H119" i="45"/>
  <c r="H120" i="45"/>
  <c r="H118" i="45"/>
  <c r="H103" i="45"/>
  <c r="H104" i="45"/>
  <c r="H105" i="45"/>
  <c r="H106" i="45"/>
  <c r="H107" i="45"/>
  <c r="H112" i="45"/>
  <c r="H113" i="45"/>
  <c r="H98" i="45"/>
  <c r="H99" i="45"/>
  <c r="H97" i="45"/>
  <c r="H23" i="45" l="1"/>
  <c r="H13" i="45"/>
  <c r="H15" i="45"/>
  <c r="H134" i="51"/>
  <c r="H134" i="45" s="1"/>
  <c r="H122" i="92" l="1"/>
  <c r="H122" i="45" s="1"/>
  <c r="H111" i="92"/>
  <c r="H109" i="92"/>
  <c r="H108" i="92"/>
  <c r="H102" i="92"/>
  <c r="H102" i="45" s="1"/>
  <c r="H101" i="92"/>
  <c r="H26" i="92"/>
  <c r="H25" i="92"/>
  <c r="H12" i="92"/>
  <c r="H8" i="92"/>
  <c r="H7" i="92"/>
  <c r="H6" i="92"/>
  <c r="H5" i="92"/>
  <c r="H101" i="91" l="1"/>
  <c r="H33" i="91"/>
  <c r="H34" i="91"/>
  <c r="H35" i="91"/>
  <c r="H36" i="91"/>
  <c r="H37" i="91"/>
  <c r="H38" i="91"/>
  <c r="H39" i="91"/>
  <c r="H26" i="91"/>
  <c r="H25" i="91"/>
  <c r="H12" i="91"/>
  <c r="H8" i="91"/>
  <c r="H7" i="91"/>
  <c r="H6" i="91"/>
  <c r="H5" i="91"/>
  <c r="H111" i="90" l="1"/>
  <c r="H111" i="45" s="1"/>
  <c r="H108" i="90"/>
  <c r="J108" i="90" s="1"/>
  <c r="H25" i="90"/>
  <c r="H12" i="90"/>
  <c r="H130" i="94"/>
  <c r="J130" i="94" s="1"/>
  <c r="H129" i="94"/>
  <c r="J129" i="94" s="1"/>
  <c r="H128" i="94"/>
  <c r="J128" i="94" s="1"/>
  <c r="H127" i="94"/>
  <c r="J127" i="94" s="1"/>
  <c r="H109" i="94"/>
  <c r="J109" i="94" s="1"/>
  <c r="H108" i="94"/>
  <c r="J108" i="94" s="1"/>
  <c r="H101" i="94"/>
  <c r="J101" i="94" s="1"/>
  <c r="H95" i="94"/>
  <c r="J95" i="94" s="1"/>
  <c r="H94" i="94"/>
  <c r="J94" i="94" s="1"/>
  <c r="H93" i="94"/>
  <c r="H92" i="94"/>
  <c r="H91" i="94"/>
  <c r="J91" i="94" s="1"/>
  <c r="H90" i="94"/>
  <c r="J90" i="94" s="1"/>
  <c r="H89" i="94"/>
  <c r="H88" i="94"/>
  <c r="H87" i="94"/>
  <c r="J87" i="94" s="1"/>
  <c r="H86" i="94"/>
  <c r="J86" i="94" s="1"/>
  <c r="H85" i="94"/>
  <c r="H84" i="94"/>
  <c r="H83" i="94"/>
  <c r="J83" i="94" s="1"/>
  <c r="H82" i="94"/>
  <c r="J82" i="94" s="1"/>
  <c r="H81" i="94"/>
  <c r="H80" i="94"/>
  <c r="H79" i="94"/>
  <c r="J79" i="94" s="1"/>
  <c r="H78" i="94"/>
  <c r="J78" i="94" s="1"/>
  <c r="H77" i="94"/>
  <c r="H76" i="94"/>
  <c r="H75" i="94"/>
  <c r="J75" i="94" s="1"/>
  <c r="H74" i="94"/>
  <c r="J74" i="94" s="1"/>
  <c r="H73" i="94"/>
  <c r="H72" i="94"/>
  <c r="H71" i="94"/>
  <c r="J71" i="94" s="1"/>
  <c r="H70" i="94"/>
  <c r="J70" i="94" s="1"/>
  <c r="H69" i="94"/>
  <c r="H68" i="94"/>
  <c r="H67" i="94"/>
  <c r="J67" i="94" s="1"/>
  <c r="H66" i="94"/>
  <c r="J66" i="94" s="1"/>
  <c r="H65" i="94"/>
  <c r="H64" i="94"/>
  <c r="H63" i="94"/>
  <c r="H62" i="94"/>
  <c r="J62" i="94" s="1"/>
  <c r="H61" i="94"/>
  <c r="H60" i="94"/>
  <c r="H59" i="94"/>
  <c r="H58" i="94"/>
  <c r="J58" i="94" s="1"/>
  <c r="H57" i="94"/>
  <c r="H56" i="94"/>
  <c r="H55" i="94"/>
  <c r="H54" i="94"/>
  <c r="J54" i="94" s="1"/>
  <c r="H53" i="94"/>
  <c r="H52" i="94"/>
  <c r="H51" i="94"/>
  <c r="H50" i="94"/>
  <c r="J50" i="94" s="1"/>
  <c r="H49" i="94"/>
  <c r="H48" i="94"/>
  <c r="H47" i="94"/>
  <c r="H46" i="94"/>
  <c r="J46" i="94" s="1"/>
  <c r="H45" i="94"/>
  <c r="H44" i="94"/>
  <c r="H43" i="94"/>
  <c r="H42" i="94"/>
  <c r="J42" i="94" s="1"/>
  <c r="H41" i="94"/>
  <c r="H39" i="94"/>
  <c r="J39" i="94" s="1"/>
  <c r="H38" i="94"/>
  <c r="J38" i="94" s="1"/>
  <c r="H37" i="94"/>
  <c r="J37" i="94" s="1"/>
  <c r="H36" i="94"/>
  <c r="J36" i="94" s="1"/>
  <c r="H35" i="94"/>
  <c r="H34" i="94"/>
  <c r="J34" i="94" s="1"/>
  <c r="H33" i="94"/>
  <c r="J33" i="94" s="1"/>
  <c r="H28" i="94"/>
  <c r="J28" i="94" s="1"/>
  <c r="H26" i="94"/>
  <c r="J26" i="94" s="1"/>
  <c r="H25" i="94"/>
  <c r="J25" i="94" s="1"/>
  <c r="H16" i="94"/>
  <c r="H12" i="94"/>
  <c r="J12" i="94" s="1"/>
  <c r="H8" i="94"/>
  <c r="J8" i="94" s="1"/>
  <c r="H7" i="94"/>
  <c r="J7" i="94" s="1"/>
  <c r="H6" i="94"/>
  <c r="J6" i="94" s="1"/>
  <c r="H5" i="94"/>
  <c r="J5" i="94" s="1"/>
  <c r="J137" i="93"/>
  <c r="J136" i="93"/>
  <c r="J135" i="93"/>
  <c r="J134" i="93"/>
  <c r="J132" i="93"/>
  <c r="J131" i="93"/>
  <c r="H130" i="93"/>
  <c r="J130" i="93" s="1"/>
  <c r="H129" i="93"/>
  <c r="J129" i="93" s="1"/>
  <c r="H128" i="93"/>
  <c r="J128" i="93" s="1"/>
  <c r="H127" i="93"/>
  <c r="J127" i="93" s="1"/>
  <c r="J125" i="93"/>
  <c r="J124" i="93"/>
  <c r="J123" i="93"/>
  <c r="J122" i="93"/>
  <c r="J120" i="93"/>
  <c r="J119" i="93"/>
  <c r="J118" i="93"/>
  <c r="J116" i="93"/>
  <c r="J115" i="93"/>
  <c r="J114" i="93"/>
  <c r="J113" i="93"/>
  <c r="J112" i="93"/>
  <c r="J111" i="93"/>
  <c r="J110" i="93"/>
  <c r="H109" i="93"/>
  <c r="J109" i="93" s="1"/>
  <c r="H108" i="93"/>
  <c r="J108" i="93" s="1"/>
  <c r="J107" i="93"/>
  <c r="J106" i="93"/>
  <c r="J105" i="93"/>
  <c r="J104" i="93"/>
  <c r="J103" i="93"/>
  <c r="J102" i="93"/>
  <c r="H101" i="93"/>
  <c r="J101" i="93" s="1"/>
  <c r="J99" i="93"/>
  <c r="J98" i="93"/>
  <c r="J97" i="93"/>
  <c r="H95" i="93"/>
  <c r="J95" i="93" s="1"/>
  <c r="H94" i="93"/>
  <c r="J94" i="93" s="1"/>
  <c r="H93" i="93"/>
  <c r="J93" i="93" s="1"/>
  <c r="H92" i="93"/>
  <c r="J92" i="93" s="1"/>
  <c r="H91" i="93"/>
  <c r="J91" i="93" s="1"/>
  <c r="H90" i="93"/>
  <c r="J90" i="93" s="1"/>
  <c r="H89" i="93"/>
  <c r="J89" i="93" s="1"/>
  <c r="H88" i="93"/>
  <c r="J88" i="93" s="1"/>
  <c r="H87" i="93"/>
  <c r="J87" i="93" s="1"/>
  <c r="H86" i="93"/>
  <c r="J86" i="93" s="1"/>
  <c r="H85" i="93"/>
  <c r="J85" i="93" s="1"/>
  <c r="H84" i="93"/>
  <c r="J84" i="93" s="1"/>
  <c r="H83" i="93"/>
  <c r="J83" i="93" s="1"/>
  <c r="H82" i="93"/>
  <c r="J82" i="93" s="1"/>
  <c r="H81" i="93"/>
  <c r="J81" i="93" s="1"/>
  <c r="H80" i="93"/>
  <c r="J80" i="93" s="1"/>
  <c r="H79" i="93"/>
  <c r="J79" i="93" s="1"/>
  <c r="H78" i="93"/>
  <c r="J78" i="93" s="1"/>
  <c r="H77" i="93"/>
  <c r="J77" i="93" s="1"/>
  <c r="H76" i="93"/>
  <c r="J76" i="93" s="1"/>
  <c r="H75" i="93"/>
  <c r="J75" i="93" s="1"/>
  <c r="H74" i="93"/>
  <c r="J74" i="93" s="1"/>
  <c r="H73" i="93"/>
  <c r="J73" i="93" s="1"/>
  <c r="H72" i="93"/>
  <c r="J72" i="93" s="1"/>
  <c r="H71" i="93"/>
  <c r="J71" i="93" s="1"/>
  <c r="H70" i="93"/>
  <c r="J70" i="93" s="1"/>
  <c r="H69" i="93"/>
  <c r="J69" i="93" s="1"/>
  <c r="H68" i="93"/>
  <c r="J68" i="93" s="1"/>
  <c r="H67" i="93"/>
  <c r="J67" i="93" s="1"/>
  <c r="H66" i="93"/>
  <c r="J66" i="93" s="1"/>
  <c r="H65" i="93"/>
  <c r="J65" i="93" s="1"/>
  <c r="H64" i="93"/>
  <c r="J64" i="93" s="1"/>
  <c r="H63" i="93"/>
  <c r="J63" i="93" s="1"/>
  <c r="H62" i="93"/>
  <c r="J62" i="93" s="1"/>
  <c r="H61" i="93"/>
  <c r="J61" i="93" s="1"/>
  <c r="H60" i="93"/>
  <c r="J60" i="93" s="1"/>
  <c r="H59" i="93"/>
  <c r="J59" i="93" s="1"/>
  <c r="H58" i="93"/>
  <c r="J58" i="93" s="1"/>
  <c r="H57" i="93"/>
  <c r="J57" i="93" s="1"/>
  <c r="H56" i="93"/>
  <c r="J56" i="93" s="1"/>
  <c r="H55" i="93"/>
  <c r="J55" i="93" s="1"/>
  <c r="H54" i="93"/>
  <c r="J54" i="93" s="1"/>
  <c r="H53" i="93"/>
  <c r="J53" i="93" s="1"/>
  <c r="H52" i="93"/>
  <c r="J52" i="93" s="1"/>
  <c r="H51" i="93"/>
  <c r="J51" i="93" s="1"/>
  <c r="H50" i="93"/>
  <c r="J50" i="93" s="1"/>
  <c r="H49" i="93"/>
  <c r="J49" i="93" s="1"/>
  <c r="H48" i="93"/>
  <c r="J48" i="93" s="1"/>
  <c r="H47" i="93"/>
  <c r="J47" i="93" s="1"/>
  <c r="H46" i="93"/>
  <c r="J46" i="93" s="1"/>
  <c r="H45" i="93"/>
  <c r="J45" i="93" s="1"/>
  <c r="H44" i="93"/>
  <c r="J44" i="93" s="1"/>
  <c r="H43" i="93"/>
  <c r="J43" i="93" s="1"/>
  <c r="H42" i="93"/>
  <c r="J42" i="93" s="1"/>
  <c r="H41" i="93"/>
  <c r="J41" i="93" s="1"/>
  <c r="H39" i="93"/>
  <c r="J39" i="93" s="1"/>
  <c r="H38" i="93"/>
  <c r="J38" i="93" s="1"/>
  <c r="H37" i="93"/>
  <c r="J37" i="93" s="1"/>
  <c r="H36" i="93"/>
  <c r="J36" i="93" s="1"/>
  <c r="H35" i="93"/>
  <c r="J35" i="93" s="1"/>
  <c r="H34" i="93"/>
  <c r="J34" i="93" s="1"/>
  <c r="H33" i="93"/>
  <c r="J33" i="93" s="1"/>
  <c r="J31" i="93"/>
  <c r="J30" i="93"/>
  <c r="H28" i="93"/>
  <c r="J28" i="93" s="1"/>
  <c r="J27" i="93"/>
  <c r="H26" i="93"/>
  <c r="J26" i="93" s="1"/>
  <c r="H25" i="93"/>
  <c r="J25" i="93" s="1"/>
  <c r="J23" i="93"/>
  <c r="J22" i="93"/>
  <c r="J21" i="93"/>
  <c r="J20" i="93"/>
  <c r="J19" i="93"/>
  <c r="J18" i="93"/>
  <c r="J17" i="93"/>
  <c r="H16" i="93"/>
  <c r="J16" i="93" s="1"/>
  <c r="J15" i="93"/>
  <c r="J14" i="93"/>
  <c r="J13" i="93"/>
  <c r="H12" i="93"/>
  <c r="J12" i="93" s="1"/>
  <c r="H8" i="93"/>
  <c r="J8" i="93" s="1"/>
  <c r="H7" i="93"/>
  <c r="J7" i="93" s="1"/>
  <c r="H6" i="93"/>
  <c r="H5" i="93"/>
  <c r="J5" i="93" s="1"/>
  <c r="J137" i="92"/>
  <c r="J136" i="92"/>
  <c r="J135" i="92"/>
  <c r="J134" i="92"/>
  <c r="J132" i="92"/>
  <c r="J131" i="92"/>
  <c r="J130" i="92"/>
  <c r="J129" i="92"/>
  <c r="J128" i="92"/>
  <c r="J127" i="92"/>
  <c r="J125" i="92"/>
  <c r="J124" i="92"/>
  <c r="J123" i="92"/>
  <c r="J122" i="92"/>
  <c r="J120" i="92"/>
  <c r="J119" i="92"/>
  <c r="J118" i="92"/>
  <c r="J116" i="92"/>
  <c r="J115" i="92"/>
  <c r="J114" i="92"/>
  <c r="J113" i="92"/>
  <c r="J112" i="92"/>
  <c r="J111" i="92"/>
  <c r="J110" i="92"/>
  <c r="J109" i="92"/>
  <c r="J108" i="92"/>
  <c r="J107" i="92"/>
  <c r="J106" i="92"/>
  <c r="J105" i="92"/>
  <c r="J104" i="92"/>
  <c r="J103" i="92"/>
  <c r="J102" i="92"/>
  <c r="J101" i="92"/>
  <c r="J99" i="92"/>
  <c r="J98" i="92"/>
  <c r="J97" i="92"/>
  <c r="H95" i="92"/>
  <c r="J95" i="92" s="1"/>
  <c r="H94" i="92"/>
  <c r="J94" i="92" s="1"/>
  <c r="H93" i="92"/>
  <c r="J93" i="92" s="1"/>
  <c r="H92" i="92"/>
  <c r="J92" i="92" s="1"/>
  <c r="H91" i="92"/>
  <c r="J91" i="92" s="1"/>
  <c r="H90" i="92"/>
  <c r="J90" i="92" s="1"/>
  <c r="H89" i="92"/>
  <c r="J89" i="92" s="1"/>
  <c r="H88" i="92"/>
  <c r="J88" i="92" s="1"/>
  <c r="H87" i="92"/>
  <c r="J87" i="92" s="1"/>
  <c r="H86" i="92"/>
  <c r="J86" i="92" s="1"/>
  <c r="H85" i="92"/>
  <c r="J85" i="92" s="1"/>
  <c r="H84" i="92"/>
  <c r="J84" i="92" s="1"/>
  <c r="H83" i="92"/>
  <c r="J83" i="92" s="1"/>
  <c r="H82" i="92"/>
  <c r="J82" i="92" s="1"/>
  <c r="H81" i="92"/>
  <c r="J81" i="92" s="1"/>
  <c r="H80" i="92"/>
  <c r="J80" i="92" s="1"/>
  <c r="H79" i="92"/>
  <c r="J79" i="92" s="1"/>
  <c r="H78" i="92"/>
  <c r="J78" i="92" s="1"/>
  <c r="H77" i="92"/>
  <c r="J77" i="92" s="1"/>
  <c r="H76" i="92"/>
  <c r="J76" i="92" s="1"/>
  <c r="H75" i="92"/>
  <c r="J75" i="92" s="1"/>
  <c r="H74" i="92"/>
  <c r="J74" i="92" s="1"/>
  <c r="J73" i="92"/>
  <c r="H73" i="92"/>
  <c r="H72" i="92"/>
  <c r="J72" i="92" s="1"/>
  <c r="H71" i="92"/>
  <c r="J71" i="92" s="1"/>
  <c r="H70" i="92"/>
  <c r="J70" i="92" s="1"/>
  <c r="H69" i="92"/>
  <c r="J69" i="92" s="1"/>
  <c r="H68" i="92"/>
  <c r="J68" i="92" s="1"/>
  <c r="H67" i="92"/>
  <c r="J67" i="92" s="1"/>
  <c r="H66" i="92"/>
  <c r="J66" i="92" s="1"/>
  <c r="H65" i="92"/>
  <c r="J65" i="92" s="1"/>
  <c r="J64" i="92"/>
  <c r="H64" i="92"/>
  <c r="H63" i="92"/>
  <c r="J63" i="92" s="1"/>
  <c r="J62" i="92"/>
  <c r="H62" i="92"/>
  <c r="H61" i="92"/>
  <c r="J61" i="92" s="1"/>
  <c r="H60" i="92"/>
  <c r="J60" i="92" s="1"/>
  <c r="H59" i="92"/>
  <c r="J59" i="92" s="1"/>
  <c r="J58" i="92"/>
  <c r="H58" i="92"/>
  <c r="H57" i="92"/>
  <c r="J57" i="92" s="1"/>
  <c r="H56" i="92"/>
  <c r="J56" i="92" s="1"/>
  <c r="H55" i="92"/>
  <c r="J55" i="92" s="1"/>
  <c r="H54" i="92"/>
  <c r="J54" i="92" s="1"/>
  <c r="H53" i="92"/>
  <c r="J53" i="92" s="1"/>
  <c r="H52" i="92"/>
  <c r="J52" i="92" s="1"/>
  <c r="H51" i="92"/>
  <c r="J51" i="92" s="1"/>
  <c r="H50" i="92"/>
  <c r="J50" i="92" s="1"/>
  <c r="H49" i="92"/>
  <c r="J49" i="92" s="1"/>
  <c r="H48" i="92"/>
  <c r="J48" i="92" s="1"/>
  <c r="H47" i="92"/>
  <c r="J47" i="92" s="1"/>
  <c r="H46" i="92"/>
  <c r="J46" i="92" s="1"/>
  <c r="H45" i="92"/>
  <c r="J45" i="92" s="1"/>
  <c r="J44" i="92"/>
  <c r="H44" i="92"/>
  <c r="H43" i="92"/>
  <c r="J43" i="92" s="1"/>
  <c r="H42" i="92"/>
  <c r="J42" i="92" s="1"/>
  <c r="H41" i="92"/>
  <c r="J41" i="92" s="1"/>
  <c r="J39" i="92"/>
  <c r="J38" i="92"/>
  <c r="J37" i="92"/>
  <c r="J36" i="92"/>
  <c r="J35" i="92"/>
  <c r="J34" i="92"/>
  <c r="J33" i="92"/>
  <c r="J31" i="92"/>
  <c r="J30" i="92"/>
  <c r="J28" i="92"/>
  <c r="J27" i="92"/>
  <c r="J26" i="92"/>
  <c r="J25" i="92"/>
  <c r="J23" i="92"/>
  <c r="J22" i="92"/>
  <c r="J21" i="92"/>
  <c r="J20" i="92"/>
  <c r="J19" i="92"/>
  <c r="J18" i="92"/>
  <c r="J17" i="92"/>
  <c r="J16" i="92"/>
  <c r="J15" i="92"/>
  <c r="J14" i="92"/>
  <c r="J13" i="92"/>
  <c r="J12" i="92"/>
  <c r="J8" i="92"/>
  <c r="J7" i="92"/>
  <c r="J6" i="92"/>
  <c r="J5" i="92"/>
  <c r="J137" i="91"/>
  <c r="J136" i="91"/>
  <c r="J135" i="91"/>
  <c r="J134" i="91"/>
  <c r="J132" i="91"/>
  <c r="J131" i="91"/>
  <c r="H130" i="91"/>
  <c r="J130" i="91" s="1"/>
  <c r="H129" i="91"/>
  <c r="J129" i="91" s="1"/>
  <c r="H128" i="91"/>
  <c r="J128" i="91" s="1"/>
  <c r="H127" i="91"/>
  <c r="J127" i="91" s="1"/>
  <c r="J125" i="91"/>
  <c r="J124" i="91"/>
  <c r="J123" i="91"/>
  <c r="J122" i="91"/>
  <c r="J120" i="91"/>
  <c r="J119" i="91"/>
  <c r="J118" i="91"/>
  <c r="J116" i="91"/>
  <c r="J115" i="91"/>
  <c r="J114" i="91"/>
  <c r="J113" i="91"/>
  <c r="J112" i="91"/>
  <c r="J111" i="91"/>
  <c r="H110" i="91"/>
  <c r="J110" i="91" s="1"/>
  <c r="H109" i="91"/>
  <c r="J109" i="91" s="1"/>
  <c r="H108" i="91"/>
  <c r="J108" i="91" s="1"/>
  <c r="J107" i="91"/>
  <c r="J106" i="91"/>
  <c r="J105" i="91"/>
  <c r="J104" i="91"/>
  <c r="J103" i="91"/>
  <c r="J102" i="91"/>
  <c r="J101" i="91"/>
  <c r="J99" i="91"/>
  <c r="J98" i="91"/>
  <c r="J97" i="91"/>
  <c r="H95" i="91"/>
  <c r="J95" i="91" s="1"/>
  <c r="H94" i="91"/>
  <c r="J94" i="91" s="1"/>
  <c r="H93" i="91"/>
  <c r="J93" i="91" s="1"/>
  <c r="H92" i="91"/>
  <c r="J92" i="91" s="1"/>
  <c r="H91" i="91"/>
  <c r="J91" i="91" s="1"/>
  <c r="H90" i="91"/>
  <c r="J90" i="91" s="1"/>
  <c r="H89" i="91"/>
  <c r="J89" i="91" s="1"/>
  <c r="H88" i="91"/>
  <c r="J88" i="91" s="1"/>
  <c r="H87" i="91"/>
  <c r="J87" i="91" s="1"/>
  <c r="H86" i="91"/>
  <c r="J86" i="91" s="1"/>
  <c r="H85" i="91"/>
  <c r="J85" i="91" s="1"/>
  <c r="H84" i="91"/>
  <c r="J84" i="91" s="1"/>
  <c r="H83" i="91"/>
  <c r="J83" i="91" s="1"/>
  <c r="H82" i="91"/>
  <c r="J82" i="91" s="1"/>
  <c r="H81" i="91"/>
  <c r="J81" i="91" s="1"/>
  <c r="H80" i="91"/>
  <c r="J80" i="91" s="1"/>
  <c r="H79" i="91"/>
  <c r="J79" i="91" s="1"/>
  <c r="J78" i="91"/>
  <c r="H78" i="91"/>
  <c r="H77" i="91"/>
  <c r="J77" i="91" s="1"/>
  <c r="H76" i="91"/>
  <c r="J76" i="91" s="1"/>
  <c r="H75" i="91"/>
  <c r="J75" i="91" s="1"/>
  <c r="H74" i="91"/>
  <c r="J74" i="91" s="1"/>
  <c r="H73" i="91"/>
  <c r="J73" i="91" s="1"/>
  <c r="H72" i="91"/>
  <c r="J72" i="91" s="1"/>
  <c r="H71" i="91"/>
  <c r="J71" i="91" s="1"/>
  <c r="H70" i="91"/>
  <c r="J70" i="91" s="1"/>
  <c r="H69" i="91"/>
  <c r="J69" i="91" s="1"/>
  <c r="H68" i="91"/>
  <c r="J68" i="91" s="1"/>
  <c r="H67" i="91"/>
  <c r="J67" i="91" s="1"/>
  <c r="H66" i="91"/>
  <c r="J66" i="91" s="1"/>
  <c r="H65" i="91"/>
  <c r="J65" i="91" s="1"/>
  <c r="H64" i="91"/>
  <c r="J64" i="91" s="1"/>
  <c r="H63" i="91"/>
  <c r="J63" i="91" s="1"/>
  <c r="H62" i="91"/>
  <c r="J62" i="91" s="1"/>
  <c r="H61" i="91"/>
  <c r="J61" i="91" s="1"/>
  <c r="H60" i="91"/>
  <c r="J60" i="91" s="1"/>
  <c r="H59" i="91"/>
  <c r="J59" i="91" s="1"/>
  <c r="J58" i="91"/>
  <c r="H58" i="91"/>
  <c r="H57" i="91"/>
  <c r="J57" i="91" s="1"/>
  <c r="H56" i="91"/>
  <c r="J56" i="91" s="1"/>
  <c r="H55" i="91"/>
  <c r="J55" i="91" s="1"/>
  <c r="J54" i="91"/>
  <c r="H54" i="91"/>
  <c r="H53" i="91"/>
  <c r="J53" i="91" s="1"/>
  <c r="H52" i="91"/>
  <c r="J52" i="91" s="1"/>
  <c r="H51" i="91"/>
  <c r="J51" i="91" s="1"/>
  <c r="H50" i="91"/>
  <c r="J50" i="91" s="1"/>
  <c r="H49" i="91"/>
  <c r="J49" i="91" s="1"/>
  <c r="H48" i="91"/>
  <c r="J48" i="91" s="1"/>
  <c r="H47" i="91"/>
  <c r="J47" i="91" s="1"/>
  <c r="H46" i="91"/>
  <c r="J46" i="91" s="1"/>
  <c r="H45" i="91"/>
  <c r="J45" i="91" s="1"/>
  <c r="H44" i="91"/>
  <c r="J44" i="91" s="1"/>
  <c r="H43" i="91"/>
  <c r="J43" i="91" s="1"/>
  <c r="H42" i="91"/>
  <c r="J42" i="91" s="1"/>
  <c r="H41" i="91"/>
  <c r="J41" i="91" s="1"/>
  <c r="J39" i="91"/>
  <c r="J38" i="91"/>
  <c r="J37" i="91"/>
  <c r="J36" i="91"/>
  <c r="J35" i="91"/>
  <c r="J34" i="91"/>
  <c r="J33" i="91"/>
  <c r="J31" i="91"/>
  <c r="J30" i="91"/>
  <c r="H28" i="91"/>
  <c r="J28" i="91" s="1"/>
  <c r="J27" i="91"/>
  <c r="J26" i="91"/>
  <c r="J25" i="91"/>
  <c r="J23" i="91"/>
  <c r="J22" i="91"/>
  <c r="J21" i="91"/>
  <c r="J20" i="91"/>
  <c r="J19" i="91"/>
  <c r="J18" i="91"/>
  <c r="J17" i="91"/>
  <c r="J16" i="91"/>
  <c r="J15" i="91"/>
  <c r="J14" i="91"/>
  <c r="J13" i="91"/>
  <c r="J12" i="91"/>
  <c r="J8" i="91"/>
  <c r="J7" i="91"/>
  <c r="J5" i="91"/>
  <c r="J137" i="90"/>
  <c r="J136" i="90"/>
  <c r="J135" i="90"/>
  <c r="J134" i="90"/>
  <c r="J132" i="90"/>
  <c r="J131" i="90"/>
  <c r="J130" i="90"/>
  <c r="J129" i="90"/>
  <c r="J128" i="90"/>
  <c r="J127" i="90"/>
  <c r="J125" i="90"/>
  <c r="J124" i="90"/>
  <c r="J123" i="90"/>
  <c r="J122" i="90"/>
  <c r="J120" i="90"/>
  <c r="J119" i="90"/>
  <c r="J118" i="90"/>
  <c r="J116" i="90"/>
  <c r="J115" i="90"/>
  <c r="J114" i="90"/>
  <c r="J113" i="90"/>
  <c r="J112" i="90"/>
  <c r="J111" i="90"/>
  <c r="J110" i="90"/>
  <c r="J109" i="90"/>
  <c r="J107" i="90"/>
  <c r="J106" i="90"/>
  <c r="J105" i="90"/>
  <c r="J104" i="90"/>
  <c r="J103" i="90"/>
  <c r="J102" i="90"/>
  <c r="J101" i="90"/>
  <c r="J99" i="90"/>
  <c r="J98" i="90"/>
  <c r="J97" i="90"/>
  <c r="J95" i="90"/>
  <c r="J94" i="90"/>
  <c r="J93" i="90"/>
  <c r="J92" i="90"/>
  <c r="J91" i="90"/>
  <c r="J90" i="90"/>
  <c r="J89" i="90"/>
  <c r="J88" i="90"/>
  <c r="J87" i="90"/>
  <c r="J86" i="90"/>
  <c r="J85" i="90"/>
  <c r="J84" i="90"/>
  <c r="J83" i="90"/>
  <c r="J82" i="90"/>
  <c r="J81" i="90"/>
  <c r="J80" i="90"/>
  <c r="J79" i="90"/>
  <c r="J78" i="90"/>
  <c r="J77" i="90"/>
  <c r="J76" i="90"/>
  <c r="J75" i="90"/>
  <c r="J74" i="90"/>
  <c r="J73" i="90"/>
  <c r="J72" i="90"/>
  <c r="J71" i="90"/>
  <c r="J70" i="90"/>
  <c r="J69" i="90"/>
  <c r="J68" i="90"/>
  <c r="J67" i="90"/>
  <c r="J66" i="90"/>
  <c r="J65" i="90"/>
  <c r="J64" i="90"/>
  <c r="J63" i="90"/>
  <c r="J62" i="90"/>
  <c r="J61" i="90"/>
  <c r="J60" i="90"/>
  <c r="J59" i="90"/>
  <c r="J58" i="90"/>
  <c r="J57" i="90"/>
  <c r="J56" i="90"/>
  <c r="J55" i="90"/>
  <c r="J54" i="90"/>
  <c r="J53" i="90"/>
  <c r="J52" i="90"/>
  <c r="J51" i="90"/>
  <c r="J50" i="90"/>
  <c r="J49" i="90"/>
  <c r="J48" i="90"/>
  <c r="J47" i="90"/>
  <c r="J46" i="90"/>
  <c r="J45" i="90"/>
  <c r="J44" i="90"/>
  <c r="J43" i="90"/>
  <c r="J42" i="90"/>
  <c r="J41" i="90"/>
  <c r="J39" i="90"/>
  <c r="J38" i="90"/>
  <c r="J37" i="90"/>
  <c r="J36" i="90"/>
  <c r="J35" i="90"/>
  <c r="J34" i="90"/>
  <c r="J33" i="90"/>
  <c r="J31" i="90"/>
  <c r="J30" i="90"/>
  <c r="J28" i="90"/>
  <c r="J27" i="90"/>
  <c r="J26" i="90"/>
  <c r="J25" i="90"/>
  <c r="J23" i="90"/>
  <c r="J22" i="90"/>
  <c r="J21" i="90"/>
  <c r="J20" i="90"/>
  <c r="J19" i="90"/>
  <c r="J18" i="90"/>
  <c r="J17" i="90"/>
  <c r="J16" i="90"/>
  <c r="J15" i="90"/>
  <c r="J14" i="90"/>
  <c r="J13" i="90"/>
  <c r="J12" i="90"/>
  <c r="J8" i="90"/>
  <c r="J7" i="90"/>
  <c r="J6" i="90"/>
  <c r="J5" i="90"/>
  <c r="J137" i="89"/>
  <c r="J136" i="89"/>
  <c r="J135" i="89"/>
  <c r="J134" i="89"/>
  <c r="J132" i="89"/>
  <c r="J131" i="89"/>
  <c r="H130" i="89"/>
  <c r="J130" i="89" s="1"/>
  <c r="H129" i="89"/>
  <c r="J129" i="89" s="1"/>
  <c r="H128" i="89"/>
  <c r="J128" i="89" s="1"/>
  <c r="H127" i="89"/>
  <c r="J127" i="89" s="1"/>
  <c r="J125" i="89"/>
  <c r="J124" i="89"/>
  <c r="J123" i="89"/>
  <c r="J122" i="89"/>
  <c r="J120" i="89"/>
  <c r="J119" i="89"/>
  <c r="J118" i="89"/>
  <c r="J116" i="89"/>
  <c r="J115" i="89"/>
  <c r="J114" i="89"/>
  <c r="J113" i="89"/>
  <c r="J112" i="89"/>
  <c r="J111" i="89"/>
  <c r="J110" i="89"/>
  <c r="H109" i="89"/>
  <c r="J109" i="89" s="1"/>
  <c r="H108" i="89"/>
  <c r="J108" i="89" s="1"/>
  <c r="J107" i="89"/>
  <c r="J106" i="89"/>
  <c r="J105" i="89"/>
  <c r="J104" i="89"/>
  <c r="J103" i="89"/>
  <c r="J102" i="89"/>
  <c r="H101" i="89"/>
  <c r="J101" i="89" s="1"/>
  <c r="J99" i="89"/>
  <c r="J98" i="89"/>
  <c r="J97" i="89"/>
  <c r="H95" i="89"/>
  <c r="J95" i="89" s="1"/>
  <c r="H94" i="89"/>
  <c r="J94" i="89" s="1"/>
  <c r="H93" i="89"/>
  <c r="J93" i="89" s="1"/>
  <c r="H92" i="89"/>
  <c r="J92" i="89" s="1"/>
  <c r="H91" i="89"/>
  <c r="J91" i="89" s="1"/>
  <c r="H90" i="89"/>
  <c r="J90" i="89" s="1"/>
  <c r="H89" i="89"/>
  <c r="J89" i="89" s="1"/>
  <c r="H88" i="89"/>
  <c r="J88" i="89" s="1"/>
  <c r="H87" i="89"/>
  <c r="J87" i="89" s="1"/>
  <c r="H86" i="89"/>
  <c r="J86" i="89" s="1"/>
  <c r="J85" i="89"/>
  <c r="H85" i="89"/>
  <c r="H84" i="89"/>
  <c r="J84" i="89" s="1"/>
  <c r="H83" i="89"/>
  <c r="J83" i="89" s="1"/>
  <c r="H82" i="89"/>
  <c r="J82" i="89" s="1"/>
  <c r="H81" i="89"/>
  <c r="J81" i="89" s="1"/>
  <c r="H80" i="89"/>
  <c r="J80" i="89" s="1"/>
  <c r="H79" i="89"/>
  <c r="J79" i="89" s="1"/>
  <c r="H78" i="89"/>
  <c r="J78" i="89" s="1"/>
  <c r="H77" i="89"/>
  <c r="J77" i="89" s="1"/>
  <c r="H76" i="89"/>
  <c r="J76" i="89" s="1"/>
  <c r="H75" i="89"/>
  <c r="J75" i="89" s="1"/>
  <c r="H74" i="89"/>
  <c r="J74" i="89" s="1"/>
  <c r="H73" i="89"/>
  <c r="J73" i="89" s="1"/>
  <c r="H72" i="89"/>
  <c r="J72" i="89" s="1"/>
  <c r="H71" i="89"/>
  <c r="J71" i="89" s="1"/>
  <c r="H70" i="89"/>
  <c r="J70" i="89" s="1"/>
  <c r="H69" i="89"/>
  <c r="J69" i="89" s="1"/>
  <c r="H68" i="89"/>
  <c r="J68" i="89" s="1"/>
  <c r="H67" i="89"/>
  <c r="J67" i="89" s="1"/>
  <c r="H66" i="89"/>
  <c r="J66" i="89" s="1"/>
  <c r="H65" i="89"/>
  <c r="J65" i="89" s="1"/>
  <c r="H64" i="89"/>
  <c r="J64" i="89" s="1"/>
  <c r="H63" i="89"/>
  <c r="J63" i="89" s="1"/>
  <c r="H62" i="89"/>
  <c r="J62" i="89" s="1"/>
  <c r="H61" i="89"/>
  <c r="J61" i="89" s="1"/>
  <c r="H60" i="89"/>
  <c r="J60" i="89" s="1"/>
  <c r="H59" i="89"/>
  <c r="J59" i="89" s="1"/>
  <c r="H58" i="89"/>
  <c r="J58" i="89" s="1"/>
  <c r="H57" i="89"/>
  <c r="J57" i="89" s="1"/>
  <c r="H56" i="89"/>
  <c r="J56" i="89" s="1"/>
  <c r="H55" i="89"/>
  <c r="J55" i="89" s="1"/>
  <c r="H54" i="89"/>
  <c r="J54" i="89" s="1"/>
  <c r="H53" i="89"/>
  <c r="J53" i="89" s="1"/>
  <c r="H52" i="89"/>
  <c r="J52" i="89" s="1"/>
  <c r="H51" i="89"/>
  <c r="J51" i="89" s="1"/>
  <c r="H50" i="89"/>
  <c r="J50" i="89" s="1"/>
  <c r="H49" i="89"/>
  <c r="J49" i="89" s="1"/>
  <c r="H48" i="89"/>
  <c r="J48" i="89" s="1"/>
  <c r="H47" i="89"/>
  <c r="J47" i="89" s="1"/>
  <c r="H46" i="89"/>
  <c r="J46" i="89" s="1"/>
  <c r="H45" i="89"/>
  <c r="J45" i="89" s="1"/>
  <c r="H44" i="89"/>
  <c r="J44" i="89" s="1"/>
  <c r="H43" i="89"/>
  <c r="J43" i="89" s="1"/>
  <c r="H42" i="89"/>
  <c r="J42" i="89" s="1"/>
  <c r="H41" i="89"/>
  <c r="J41" i="89" s="1"/>
  <c r="H39" i="89"/>
  <c r="J39" i="89" s="1"/>
  <c r="H38" i="89"/>
  <c r="J38" i="89" s="1"/>
  <c r="H37" i="89"/>
  <c r="J37" i="89" s="1"/>
  <c r="H36" i="89"/>
  <c r="J36" i="89" s="1"/>
  <c r="H35" i="89"/>
  <c r="J35" i="89" s="1"/>
  <c r="H34" i="89"/>
  <c r="J34" i="89" s="1"/>
  <c r="H33" i="89"/>
  <c r="J33" i="89" s="1"/>
  <c r="J31" i="89"/>
  <c r="J30" i="89"/>
  <c r="H28" i="89"/>
  <c r="J28" i="89" s="1"/>
  <c r="J27" i="89"/>
  <c r="H26" i="89"/>
  <c r="J26" i="89" s="1"/>
  <c r="H25" i="89"/>
  <c r="J25" i="89" s="1"/>
  <c r="J23" i="89"/>
  <c r="J22" i="89"/>
  <c r="J21" i="89"/>
  <c r="J20" i="89"/>
  <c r="J19" i="89"/>
  <c r="J18" i="89"/>
  <c r="J17" i="89"/>
  <c r="H16" i="89"/>
  <c r="J16" i="89" s="1"/>
  <c r="J15" i="89"/>
  <c r="J14" i="89"/>
  <c r="J13" i="89"/>
  <c r="H12" i="89"/>
  <c r="J12" i="89" s="1"/>
  <c r="H8" i="89"/>
  <c r="J8" i="89" s="1"/>
  <c r="H7" i="89"/>
  <c r="J7" i="89" s="1"/>
  <c r="J6" i="89"/>
  <c r="H6" i="89"/>
  <c r="H5" i="89"/>
  <c r="J5" i="89" s="1"/>
  <c r="J137" i="88"/>
  <c r="J136" i="88"/>
  <c r="J135" i="88"/>
  <c r="J134" i="88"/>
  <c r="J132" i="88"/>
  <c r="J131" i="88"/>
  <c r="H130" i="88"/>
  <c r="J130" i="88" s="1"/>
  <c r="H129" i="88"/>
  <c r="J129" i="88" s="1"/>
  <c r="H128" i="88"/>
  <c r="J128" i="88" s="1"/>
  <c r="H127" i="88"/>
  <c r="J127" i="88" s="1"/>
  <c r="J125" i="88"/>
  <c r="J124" i="88"/>
  <c r="J123" i="88"/>
  <c r="J122" i="88"/>
  <c r="J120" i="88"/>
  <c r="J119" i="88"/>
  <c r="J118" i="88"/>
  <c r="J116" i="88"/>
  <c r="J115" i="88"/>
  <c r="J114" i="88"/>
  <c r="J113" i="88"/>
  <c r="J112" i="88"/>
  <c r="J111" i="88"/>
  <c r="J110" i="88"/>
  <c r="H109" i="88"/>
  <c r="J109" i="88" s="1"/>
  <c r="H108" i="88"/>
  <c r="J108" i="88" s="1"/>
  <c r="J107" i="88"/>
  <c r="J106" i="88"/>
  <c r="J105" i="88"/>
  <c r="J104" i="88"/>
  <c r="J103" i="88"/>
  <c r="J102" i="88"/>
  <c r="H101" i="88"/>
  <c r="J101" i="88" s="1"/>
  <c r="J99" i="88"/>
  <c r="J98" i="88"/>
  <c r="J97" i="88"/>
  <c r="H95" i="88"/>
  <c r="J95" i="88" s="1"/>
  <c r="H94" i="88"/>
  <c r="J94" i="88" s="1"/>
  <c r="H93" i="88"/>
  <c r="J93" i="88" s="1"/>
  <c r="H92" i="88"/>
  <c r="J92" i="88" s="1"/>
  <c r="J91" i="88"/>
  <c r="H91" i="88"/>
  <c r="H90" i="88"/>
  <c r="J90" i="88" s="1"/>
  <c r="H89" i="88"/>
  <c r="J89" i="88" s="1"/>
  <c r="H88" i="88"/>
  <c r="J88" i="88" s="1"/>
  <c r="H87" i="88"/>
  <c r="J87" i="88" s="1"/>
  <c r="H86" i="88"/>
  <c r="J86" i="88" s="1"/>
  <c r="H85" i="88"/>
  <c r="J85" i="88" s="1"/>
  <c r="H84" i="88"/>
  <c r="J84" i="88" s="1"/>
  <c r="H83" i="88"/>
  <c r="J83" i="88" s="1"/>
  <c r="J82" i="88"/>
  <c r="H82" i="88"/>
  <c r="H81" i="88"/>
  <c r="J81" i="88" s="1"/>
  <c r="H80" i="88"/>
  <c r="J80" i="88" s="1"/>
  <c r="H79" i="88"/>
  <c r="J79" i="88" s="1"/>
  <c r="H78" i="88"/>
  <c r="J78" i="88" s="1"/>
  <c r="H77" i="88"/>
  <c r="J77" i="88" s="1"/>
  <c r="H76" i="88"/>
  <c r="J76" i="88" s="1"/>
  <c r="H75" i="88"/>
  <c r="J75" i="88" s="1"/>
  <c r="H74" i="88"/>
  <c r="J74" i="88" s="1"/>
  <c r="J73" i="88"/>
  <c r="H73" i="88"/>
  <c r="H72" i="88"/>
  <c r="J72" i="88" s="1"/>
  <c r="H71" i="88"/>
  <c r="J71" i="88" s="1"/>
  <c r="H70" i="88"/>
  <c r="J70" i="88" s="1"/>
  <c r="H69" i="88"/>
  <c r="J69" i="88" s="1"/>
  <c r="H68" i="88"/>
  <c r="J68" i="88" s="1"/>
  <c r="H67" i="88"/>
  <c r="J67" i="88" s="1"/>
  <c r="H66" i="88"/>
  <c r="J66" i="88" s="1"/>
  <c r="H65" i="88"/>
  <c r="J65" i="88" s="1"/>
  <c r="H64" i="88"/>
  <c r="J64" i="88" s="1"/>
  <c r="H63" i="88"/>
  <c r="J63" i="88" s="1"/>
  <c r="J62" i="88"/>
  <c r="H62" i="88"/>
  <c r="H61" i="88"/>
  <c r="J61" i="88" s="1"/>
  <c r="H60" i="88"/>
  <c r="J60" i="88" s="1"/>
  <c r="H59" i="88"/>
  <c r="J59" i="88" s="1"/>
  <c r="H58" i="88"/>
  <c r="J58" i="88" s="1"/>
  <c r="H57" i="88"/>
  <c r="J57" i="88" s="1"/>
  <c r="H56" i="88"/>
  <c r="J56" i="88" s="1"/>
  <c r="H55" i="88"/>
  <c r="J55" i="88" s="1"/>
  <c r="J54" i="88"/>
  <c r="H54" i="88"/>
  <c r="H53" i="88"/>
  <c r="J53" i="88" s="1"/>
  <c r="H52" i="88"/>
  <c r="J52" i="88" s="1"/>
  <c r="H51" i="88"/>
  <c r="J51" i="88" s="1"/>
  <c r="J50" i="88"/>
  <c r="H50" i="88"/>
  <c r="H49" i="88"/>
  <c r="J49" i="88" s="1"/>
  <c r="H48" i="88"/>
  <c r="J48" i="88" s="1"/>
  <c r="H47" i="88"/>
  <c r="J47" i="88" s="1"/>
  <c r="H46" i="88"/>
  <c r="J46" i="88" s="1"/>
  <c r="H45" i="88"/>
  <c r="J45" i="88" s="1"/>
  <c r="H44" i="88"/>
  <c r="J44" i="88" s="1"/>
  <c r="H43" i="88"/>
  <c r="J43" i="88" s="1"/>
  <c r="H42" i="88"/>
  <c r="J42" i="88" s="1"/>
  <c r="H41" i="88"/>
  <c r="J41" i="88" s="1"/>
  <c r="H39" i="88"/>
  <c r="J39" i="88" s="1"/>
  <c r="H38" i="88"/>
  <c r="J38" i="88" s="1"/>
  <c r="H37" i="88"/>
  <c r="J37" i="88" s="1"/>
  <c r="H36" i="88"/>
  <c r="J36" i="88" s="1"/>
  <c r="H35" i="88"/>
  <c r="J35" i="88" s="1"/>
  <c r="H34" i="88"/>
  <c r="J34" i="88" s="1"/>
  <c r="H33" i="88"/>
  <c r="J33" i="88" s="1"/>
  <c r="J31" i="88"/>
  <c r="J30" i="88"/>
  <c r="H28" i="88"/>
  <c r="J28" i="88" s="1"/>
  <c r="J27" i="88"/>
  <c r="H26" i="88"/>
  <c r="J26" i="88" s="1"/>
  <c r="H25" i="88"/>
  <c r="J25" i="88" s="1"/>
  <c r="J23" i="88"/>
  <c r="J22" i="88"/>
  <c r="J21" i="88"/>
  <c r="J20" i="88"/>
  <c r="J19" i="88"/>
  <c r="J18" i="88"/>
  <c r="J17" i="88"/>
  <c r="H16" i="88"/>
  <c r="J16" i="88" s="1"/>
  <c r="J15" i="88"/>
  <c r="J14" i="88"/>
  <c r="J13" i="88"/>
  <c r="H12" i="88"/>
  <c r="J12" i="88" s="1"/>
  <c r="H8" i="88"/>
  <c r="J8" i="88" s="1"/>
  <c r="H7" i="88"/>
  <c r="H6" i="88"/>
  <c r="J6" i="88" s="1"/>
  <c r="H5" i="88"/>
  <c r="J5" i="88" s="1"/>
  <c r="J137" i="87"/>
  <c r="J136" i="87"/>
  <c r="J135" i="87"/>
  <c r="J134" i="87"/>
  <c r="J132" i="87"/>
  <c r="J131" i="87"/>
  <c r="H130" i="87"/>
  <c r="J130" i="87" s="1"/>
  <c r="H129" i="87"/>
  <c r="J129" i="87" s="1"/>
  <c r="H128" i="87"/>
  <c r="J128" i="87" s="1"/>
  <c r="H127" i="87"/>
  <c r="J127" i="87" s="1"/>
  <c r="J125" i="87"/>
  <c r="J124" i="87"/>
  <c r="J123" i="87"/>
  <c r="J122" i="87"/>
  <c r="J120" i="87"/>
  <c r="J119" i="87"/>
  <c r="J118" i="87"/>
  <c r="J116" i="87"/>
  <c r="J115" i="87"/>
  <c r="J114" i="87"/>
  <c r="J113" i="87"/>
  <c r="J112" i="87"/>
  <c r="J111" i="87"/>
  <c r="J110" i="87"/>
  <c r="H109" i="87"/>
  <c r="J109" i="87" s="1"/>
  <c r="H108" i="87"/>
  <c r="J108" i="87" s="1"/>
  <c r="J107" i="87"/>
  <c r="J106" i="87"/>
  <c r="J105" i="87"/>
  <c r="J104" i="87"/>
  <c r="J103" i="87"/>
  <c r="J102" i="87"/>
  <c r="H101" i="87"/>
  <c r="J101" i="87" s="1"/>
  <c r="J99" i="87"/>
  <c r="J98" i="87"/>
  <c r="J97" i="87"/>
  <c r="H95" i="87"/>
  <c r="J95" i="87" s="1"/>
  <c r="H94" i="87"/>
  <c r="J94" i="87" s="1"/>
  <c r="H93" i="87"/>
  <c r="J93" i="87" s="1"/>
  <c r="H92" i="87"/>
  <c r="J92" i="87" s="1"/>
  <c r="H91" i="87"/>
  <c r="J91" i="87" s="1"/>
  <c r="H90" i="87"/>
  <c r="J90" i="87" s="1"/>
  <c r="H89" i="87"/>
  <c r="J89" i="87" s="1"/>
  <c r="H88" i="87"/>
  <c r="J88" i="87" s="1"/>
  <c r="H87" i="87"/>
  <c r="J87" i="87" s="1"/>
  <c r="H86" i="87"/>
  <c r="J86" i="87" s="1"/>
  <c r="H85" i="87"/>
  <c r="J85" i="87" s="1"/>
  <c r="H84" i="87"/>
  <c r="J84" i="87" s="1"/>
  <c r="H83" i="87"/>
  <c r="J83" i="87" s="1"/>
  <c r="H82" i="87"/>
  <c r="J82" i="87" s="1"/>
  <c r="H81" i="87"/>
  <c r="J81" i="87" s="1"/>
  <c r="H80" i="87"/>
  <c r="J80" i="87" s="1"/>
  <c r="H79" i="87"/>
  <c r="J79" i="87" s="1"/>
  <c r="H78" i="87"/>
  <c r="J78" i="87" s="1"/>
  <c r="H77" i="87"/>
  <c r="J77" i="87" s="1"/>
  <c r="H76" i="87"/>
  <c r="J76" i="87" s="1"/>
  <c r="H75" i="87"/>
  <c r="J75" i="87" s="1"/>
  <c r="H74" i="87"/>
  <c r="J74" i="87" s="1"/>
  <c r="H73" i="87"/>
  <c r="J73" i="87" s="1"/>
  <c r="H72" i="87"/>
  <c r="J72" i="87" s="1"/>
  <c r="H71" i="87"/>
  <c r="J71" i="87" s="1"/>
  <c r="H70" i="87"/>
  <c r="J70" i="87" s="1"/>
  <c r="H69" i="87"/>
  <c r="J69" i="87" s="1"/>
  <c r="H68" i="87"/>
  <c r="J68" i="87" s="1"/>
  <c r="H67" i="87"/>
  <c r="J67" i="87" s="1"/>
  <c r="H66" i="87"/>
  <c r="J66" i="87" s="1"/>
  <c r="H65" i="87"/>
  <c r="J65" i="87" s="1"/>
  <c r="H64" i="87"/>
  <c r="J64" i="87" s="1"/>
  <c r="H63" i="87"/>
  <c r="J63" i="87" s="1"/>
  <c r="H62" i="87"/>
  <c r="J62" i="87" s="1"/>
  <c r="H61" i="87"/>
  <c r="J61" i="87" s="1"/>
  <c r="H60" i="87"/>
  <c r="J60" i="87" s="1"/>
  <c r="H59" i="87"/>
  <c r="J59" i="87" s="1"/>
  <c r="H58" i="87"/>
  <c r="J58" i="87" s="1"/>
  <c r="J57" i="87"/>
  <c r="H57" i="87"/>
  <c r="H56" i="87"/>
  <c r="J56" i="87" s="1"/>
  <c r="H55" i="87"/>
  <c r="J55" i="87" s="1"/>
  <c r="H54" i="87"/>
  <c r="J54" i="87" s="1"/>
  <c r="H53" i="87"/>
  <c r="J53" i="87" s="1"/>
  <c r="H52" i="87"/>
  <c r="J52" i="87" s="1"/>
  <c r="H51" i="87"/>
  <c r="J51" i="87" s="1"/>
  <c r="H50" i="87"/>
  <c r="J50" i="87" s="1"/>
  <c r="H49" i="87"/>
  <c r="J49" i="87" s="1"/>
  <c r="H48" i="87"/>
  <c r="J48" i="87" s="1"/>
  <c r="H47" i="87"/>
  <c r="J47" i="87" s="1"/>
  <c r="H46" i="87"/>
  <c r="J46" i="87" s="1"/>
  <c r="H45" i="87"/>
  <c r="J45" i="87" s="1"/>
  <c r="H44" i="87"/>
  <c r="J44" i="87" s="1"/>
  <c r="H43" i="87"/>
  <c r="J43" i="87" s="1"/>
  <c r="H42" i="87"/>
  <c r="J42" i="87" s="1"/>
  <c r="H41" i="87"/>
  <c r="J41" i="87" s="1"/>
  <c r="H39" i="87"/>
  <c r="J39" i="87" s="1"/>
  <c r="H38" i="87"/>
  <c r="J38" i="87" s="1"/>
  <c r="H37" i="87"/>
  <c r="J37" i="87" s="1"/>
  <c r="H36" i="87"/>
  <c r="J36" i="87" s="1"/>
  <c r="H35" i="87"/>
  <c r="J35" i="87" s="1"/>
  <c r="H34" i="87"/>
  <c r="J34" i="87" s="1"/>
  <c r="H33" i="87"/>
  <c r="J33" i="87" s="1"/>
  <c r="J31" i="87"/>
  <c r="J30" i="87"/>
  <c r="J28" i="87"/>
  <c r="H28" i="87"/>
  <c r="J27" i="87"/>
  <c r="H26" i="87"/>
  <c r="J26" i="87" s="1"/>
  <c r="H25" i="87"/>
  <c r="J25" i="87" s="1"/>
  <c r="J23" i="87"/>
  <c r="H22" i="87"/>
  <c r="H21" i="87"/>
  <c r="H20" i="87"/>
  <c r="H20" i="45" s="1"/>
  <c r="H19" i="87"/>
  <c r="H18" i="87"/>
  <c r="H18" i="45" s="1"/>
  <c r="H17" i="87"/>
  <c r="H16" i="87"/>
  <c r="J16" i="87" s="1"/>
  <c r="J15" i="87"/>
  <c r="J14" i="87"/>
  <c r="J13" i="87"/>
  <c r="H12" i="87"/>
  <c r="J12" i="87" s="1"/>
  <c r="H8" i="87"/>
  <c r="J8" i="87" s="1"/>
  <c r="H7" i="87"/>
  <c r="J7" i="87" s="1"/>
  <c r="H6" i="87"/>
  <c r="J6" i="87" s="1"/>
  <c r="H5" i="87"/>
  <c r="J5" i="87" s="1"/>
  <c r="J137" i="86"/>
  <c r="J136" i="86"/>
  <c r="J135" i="86"/>
  <c r="J134" i="86"/>
  <c r="J132" i="86"/>
  <c r="J131" i="86"/>
  <c r="H130" i="86"/>
  <c r="J130" i="86" s="1"/>
  <c r="H129" i="86"/>
  <c r="J129" i="86" s="1"/>
  <c r="H128" i="86"/>
  <c r="J128" i="86" s="1"/>
  <c r="H127" i="86"/>
  <c r="J127" i="86" s="1"/>
  <c r="J125" i="86"/>
  <c r="J124" i="86"/>
  <c r="J123" i="86"/>
  <c r="J122" i="86"/>
  <c r="J120" i="86"/>
  <c r="J119" i="86"/>
  <c r="J118" i="86"/>
  <c r="J116" i="86"/>
  <c r="J115" i="86"/>
  <c r="J114" i="86"/>
  <c r="J113" i="86"/>
  <c r="J112" i="86"/>
  <c r="J111" i="86"/>
  <c r="J110" i="86"/>
  <c r="H109" i="86"/>
  <c r="J109" i="86" s="1"/>
  <c r="H108" i="86"/>
  <c r="J108" i="86" s="1"/>
  <c r="J107" i="86"/>
  <c r="J106" i="86"/>
  <c r="J105" i="86"/>
  <c r="J104" i="86"/>
  <c r="J103" i="86"/>
  <c r="J102" i="86"/>
  <c r="H101" i="86"/>
  <c r="J101" i="86" s="1"/>
  <c r="J99" i="86"/>
  <c r="J98" i="86"/>
  <c r="J97" i="86"/>
  <c r="H95" i="86"/>
  <c r="J95" i="86" s="1"/>
  <c r="H94" i="86"/>
  <c r="J94" i="86" s="1"/>
  <c r="H93" i="86"/>
  <c r="J93" i="86" s="1"/>
  <c r="H92" i="86"/>
  <c r="J92" i="86" s="1"/>
  <c r="H91" i="86"/>
  <c r="J91" i="86" s="1"/>
  <c r="J90" i="86"/>
  <c r="H90" i="86"/>
  <c r="H89" i="86"/>
  <c r="J89" i="86" s="1"/>
  <c r="H88" i="86"/>
  <c r="J88" i="86" s="1"/>
  <c r="H87" i="86"/>
  <c r="J87" i="86" s="1"/>
  <c r="J86" i="86"/>
  <c r="H86" i="86"/>
  <c r="H85" i="86"/>
  <c r="J85" i="86" s="1"/>
  <c r="H84" i="86"/>
  <c r="J84" i="86" s="1"/>
  <c r="J83" i="86"/>
  <c r="H83" i="86"/>
  <c r="H82" i="86"/>
  <c r="J82" i="86" s="1"/>
  <c r="H81" i="86"/>
  <c r="J81" i="86" s="1"/>
  <c r="H80" i="86"/>
  <c r="J80" i="86" s="1"/>
  <c r="H79" i="86"/>
  <c r="J79" i="86" s="1"/>
  <c r="J78" i="86"/>
  <c r="H78" i="86"/>
  <c r="H77" i="86"/>
  <c r="J77" i="86" s="1"/>
  <c r="H76" i="86"/>
  <c r="J76" i="86" s="1"/>
  <c r="H75" i="86"/>
  <c r="J75" i="86" s="1"/>
  <c r="H74" i="86"/>
  <c r="J74" i="86" s="1"/>
  <c r="H73" i="86"/>
  <c r="J73" i="86" s="1"/>
  <c r="H72" i="86"/>
  <c r="J72" i="86" s="1"/>
  <c r="H71" i="86"/>
  <c r="J71" i="86" s="1"/>
  <c r="H70" i="86"/>
  <c r="J70" i="86" s="1"/>
  <c r="H69" i="86"/>
  <c r="J69" i="86" s="1"/>
  <c r="H68" i="86"/>
  <c r="J68" i="86" s="1"/>
  <c r="H67" i="86"/>
  <c r="J67" i="86" s="1"/>
  <c r="H66" i="86"/>
  <c r="J66" i="86" s="1"/>
  <c r="H65" i="86"/>
  <c r="J65" i="86" s="1"/>
  <c r="H64" i="86"/>
  <c r="J64" i="86" s="1"/>
  <c r="H63" i="86"/>
  <c r="J63" i="86" s="1"/>
  <c r="H62" i="86"/>
  <c r="J62" i="86" s="1"/>
  <c r="H61" i="86"/>
  <c r="J61" i="86" s="1"/>
  <c r="H60" i="86"/>
  <c r="J60" i="86" s="1"/>
  <c r="H59" i="86"/>
  <c r="J59" i="86" s="1"/>
  <c r="H58" i="86"/>
  <c r="J58" i="86" s="1"/>
  <c r="H57" i="86"/>
  <c r="J57" i="86" s="1"/>
  <c r="H56" i="86"/>
  <c r="J56" i="86" s="1"/>
  <c r="H55" i="86"/>
  <c r="J55" i="86" s="1"/>
  <c r="H54" i="86"/>
  <c r="J54" i="86" s="1"/>
  <c r="H53" i="86"/>
  <c r="J53" i="86" s="1"/>
  <c r="H52" i="86"/>
  <c r="J52" i="86" s="1"/>
  <c r="H51" i="86"/>
  <c r="J51" i="86" s="1"/>
  <c r="H50" i="86"/>
  <c r="J50" i="86" s="1"/>
  <c r="H49" i="86"/>
  <c r="J49" i="86" s="1"/>
  <c r="H48" i="86"/>
  <c r="J48" i="86" s="1"/>
  <c r="H47" i="86"/>
  <c r="J47" i="86" s="1"/>
  <c r="H46" i="86"/>
  <c r="J46" i="86" s="1"/>
  <c r="H45" i="86"/>
  <c r="J45" i="86" s="1"/>
  <c r="H44" i="86"/>
  <c r="J44" i="86" s="1"/>
  <c r="J43" i="86"/>
  <c r="H43" i="86"/>
  <c r="H42" i="86"/>
  <c r="J42" i="86" s="1"/>
  <c r="H41" i="86"/>
  <c r="J41" i="86" s="1"/>
  <c r="H39" i="86"/>
  <c r="J39" i="86" s="1"/>
  <c r="H38" i="86"/>
  <c r="J38" i="86" s="1"/>
  <c r="H37" i="86"/>
  <c r="J37" i="86" s="1"/>
  <c r="H36" i="86"/>
  <c r="J36" i="86" s="1"/>
  <c r="H35" i="86"/>
  <c r="J35" i="86" s="1"/>
  <c r="H34" i="86"/>
  <c r="J34" i="86" s="1"/>
  <c r="H33" i="86"/>
  <c r="J33" i="86" s="1"/>
  <c r="J31" i="86"/>
  <c r="J30" i="86"/>
  <c r="H28" i="86"/>
  <c r="J28" i="86" s="1"/>
  <c r="J27" i="86"/>
  <c r="H26" i="86"/>
  <c r="J26" i="86" s="1"/>
  <c r="H25" i="86"/>
  <c r="J25" i="86" s="1"/>
  <c r="J23" i="86"/>
  <c r="J22" i="86"/>
  <c r="J21" i="86"/>
  <c r="J20" i="86"/>
  <c r="J19" i="86"/>
  <c r="J18" i="86"/>
  <c r="J17" i="86"/>
  <c r="H16" i="86"/>
  <c r="J16" i="86" s="1"/>
  <c r="J15" i="86"/>
  <c r="J14" i="86"/>
  <c r="J13" i="86"/>
  <c r="H12" i="86"/>
  <c r="J12" i="86" s="1"/>
  <c r="H8" i="86"/>
  <c r="J8" i="86" s="1"/>
  <c r="H7" i="86"/>
  <c r="H6" i="86"/>
  <c r="J6" i="86" s="1"/>
  <c r="H5" i="86"/>
  <c r="J5" i="86" s="1"/>
  <c r="J137" i="85"/>
  <c r="J136" i="85"/>
  <c r="J135" i="85"/>
  <c r="J134" i="85"/>
  <c r="J132" i="85"/>
  <c r="J131" i="85"/>
  <c r="H130" i="85"/>
  <c r="J130" i="85" s="1"/>
  <c r="H129" i="85"/>
  <c r="J129" i="85" s="1"/>
  <c r="H128" i="85"/>
  <c r="J128" i="85" s="1"/>
  <c r="H127" i="85"/>
  <c r="J127" i="85" s="1"/>
  <c r="J125" i="85"/>
  <c r="J124" i="85"/>
  <c r="J123" i="85"/>
  <c r="J122" i="85"/>
  <c r="J120" i="85"/>
  <c r="J119" i="85"/>
  <c r="J118" i="85"/>
  <c r="J116" i="85"/>
  <c r="J115" i="85"/>
  <c r="J114" i="85"/>
  <c r="J113" i="85"/>
  <c r="J112" i="85"/>
  <c r="J111" i="85"/>
  <c r="J110" i="85"/>
  <c r="H109" i="85"/>
  <c r="J109" i="85" s="1"/>
  <c r="H108" i="85"/>
  <c r="J108" i="85" s="1"/>
  <c r="J107" i="85"/>
  <c r="J106" i="85"/>
  <c r="J105" i="85"/>
  <c r="J104" i="85"/>
  <c r="J103" i="85"/>
  <c r="J102" i="85"/>
  <c r="H101" i="85"/>
  <c r="J101" i="85" s="1"/>
  <c r="J99" i="85"/>
  <c r="J98" i="85"/>
  <c r="J97" i="85"/>
  <c r="H95" i="85"/>
  <c r="J95" i="85" s="1"/>
  <c r="H94" i="85"/>
  <c r="J94" i="85" s="1"/>
  <c r="H93" i="85"/>
  <c r="J93" i="85" s="1"/>
  <c r="H92" i="85"/>
  <c r="J92" i="85" s="1"/>
  <c r="H91" i="85"/>
  <c r="J91" i="85" s="1"/>
  <c r="H90" i="85"/>
  <c r="J90" i="85" s="1"/>
  <c r="H89" i="85"/>
  <c r="J89" i="85" s="1"/>
  <c r="H88" i="85"/>
  <c r="J88" i="85" s="1"/>
  <c r="H87" i="85"/>
  <c r="J87" i="85" s="1"/>
  <c r="H86" i="85"/>
  <c r="J86" i="85" s="1"/>
  <c r="J85" i="85"/>
  <c r="H85" i="85"/>
  <c r="H84" i="85"/>
  <c r="J84" i="85" s="1"/>
  <c r="H83" i="85"/>
  <c r="J83" i="85" s="1"/>
  <c r="H82" i="85"/>
  <c r="J82" i="85" s="1"/>
  <c r="H81" i="85"/>
  <c r="J81" i="85" s="1"/>
  <c r="H80" i="85"/>
  <c r="J80" i="85" s="1"/>
  <c r="H79" i="85"/>
  <c r="J79" i="85" s="1"/>
  <c r="H78" i="85"/>
  <c r="J78" i="85" s="1"/>
  <c r="H77" i="85"/>
  <c r="J77" i="85" s="1"/>
  <c r="H76" i="85"/>
  <c r="J76" i="85" s="1"/>
  <c r="H75" i="85"/>
  <c r="J75" i="85" s="1"/>
  <c r="H74" i="85"/>
  <c r="J74" i="85" s="1"/>
  <c r="H73" i="85"/>
  <c r="J73" i="85" s="1"/>
  <c r="H72" i="85"/>
  <c r="J72" i="85" s="1"/>
  <c r="H71" i="85"/>
  <c r="J71" i="85" s="1"/>
  <c r="H70" i="85"/>
  <c r="J70" i="85" s="1"/>
  <c r="H69" i="85"/>
  <c r="J69" i="85" s="1"/>
  <c r="H68" i="85"/>
  <c r="J68" i="85" s="1"/>
  <c r="H67" i="85"/>
  <c r="J67" i="85" s="1"/>
  <c r="H66" i="85"/>
  <c r="J66" i="85" s="1"/>
  <c r="H65" i="85"/>
  <c r="J65" i="85" s="1"/>
  <c r="H64" i="85"/>
  <c r="J64" i="85" s="1"/>
  <c r="H63" i="85"/>
  <c r="J63" i="85" s="1"/>
  <c r="H62" i="85"/>
  <c r="J62" i="85" s="1"/>
  <c r="J61" i="85"/>
  <c r="H61" i="85"/>
  <c r="H60" i="85"/>
  <c r="J60" i="85" s="1"/>
  <c r="H59" i="85"/>
  <c r="J59" i="85" s="1"/>
  <c r="H58" i="85"/>
  <c r="J58" i="85" s="1"/>
  <c r="H57" i="85"/>
  <c r="J57" i="85" s="1"/>
  <c r="H56" i="85"/>
  <c r="J56" i="85" s="1"/>
  <c r="H55" i="85"/>
  <c r="J55" i="85" s="1"/>
  <c r="H54" i="85"/>
  <c r="J54" i="85" s="1"/>
  <c r="H53" i="85"/>
  <c r="J53" i="85" s="1"/>
  <c r="H52" i="85"/>
  <c r="J52" i="85" s="1"/>
  <c r="H51" i="85"/>
  <c r="J51" i="85" s="1"/>
  <c r="H50" i="85"/>
  <c r="J50" i="85" s="1"/>
  <c r="H49" i="85"/>
  <c r="J49" i="85" s="1"/>
  <c r="H48" i="85"/>
  <c r="J48" i="85" s="1"/>
  <c r="H47" i="85"/>
  <c r="J47" i="85" s="1"/>
  <c r="H46" i="85"/>
  <c r="J46" i="85" s="1"/>
  <c r="H45" i="85"/>
  <c r="J45" i="85" s="1"/>
  <c r="H44" i="85"/>
  <c r="J44" i="85" s="1"/>
  <c r="J43" i="85"/>
  <c r="H43" i="85"/>
  <c r="H42" i="85"/>
  <c r="J42" i="85" s="1"/>
  <c r="H41" i="85"/>
  <c r="J41" i="85" s="1"/>
  <c r="H39" i="85"/>
  <c r="J39" i="85" s="1"/>
  <c r="H38" i="85"/>
  <c r="J38" i="85" s="1"/>
  <c r="H37" i="85"/>
  <c r="J37" i="85" s="1"/>
  <c r="H36" i="85"/>
  <c r="J36" i="85" s="1"/>
  <c r="H35" i="85"/>
  <c r="J35" i="85" s="1"/>
  <c r="H34" i="85"/>
  <c r="J34" i="85" s="1"/>
  <c r="H33" i="85"/>
  <c r="J33" i="85" s="1"/>
  <c r="J31" i="85"/>
  <c r="J30" i="85"/>
  <c r="H28" i="85"/>
  <c r="J28" i="85" s="1"/>
  <c r="J27" i="85"/>
  <c r="H26" i="85"/>
  <c r="J26" i="85" s="1"/>
  <c r="H25" i="85"/>
  <c r="J25" i="85" s="1"/>
  <c r="J23" i="85"/>
  <c r="J22" i="85"/>
  <c r="J21" i="85"/>
  <c r="J20" i="85"/>
  <c r="J19" i="85"/>
  <c r="J18" i="85"/>
  <c r="J17" i="85"/>
  <c r="H16" i="85"/>
  <c r="J16" i="85" s="1"/>
  <c r="J15" i="85"/>
  <c r="J14" i="85"/>
  <c r="J13" i="85"/>
  <c r="H12" i="85"/>
  <c r="J12" i="85" s="1"/>
  <c r="H8" i="85"/>
  <c r="J8" i="85" s="1"/>
  <c r="H7" i="85"/>
  <c r="J7" i="85" s="1"/>
  <c r="H6" i="85"/>
  <c r="J6" i="85" s="1"/>
  <c r="H5" i="85"/>
  <c r="J5" i="85" s="1"/>
  <c r="J137" i="84"/>
  <c r="J136" i="84"/>
  <c r="J135" i="84"/>
  <c r="J134" i="84"/>
  <c r="J132" i="84"/>
  <c r="J131" i="84"/>
  <c r="H130" i="84"/>
  <c r="J130" i="84" s="1"/>
  <c r="H129" i="84"/>
  <c r="J129" i="84" s="1"/>
  <c r="H128" i="84"/>
  <c r="J128" i="84" s="1"/>
  <c r="H127" i="84"/>
  <c r="J127" i="84" s="1"/>
  <c r="J125" i="84"/>
  <c r="J124" i="84"/>
  <c r="J123" i="84"/>
  <c r="J122" i="84"/>
  <c r="J120" i="84"/>
  <c r="J119" i="84"/>
  <c r="J118" i="84"/>
  <c r="J116" i="84"/>
  <c r="J115" i="84"/>
  <c r="J114" i="84"/>
  <c r="J113" i="84"/>
  <c r="J112" i="84"/>
  <c r="J111" i="84"/>
  <c r="J110" i="84"/>
  <c r="H109" i="84"/>
  <c r="J109" i="84" s="1"/>
  <c r="H108" i="84"/>
  <c r="J108" i="84" s="1"/>
  <c r="J107" i="84"/>
  <c r="J106" i="84"/>
  <c r="J105" i="84"/>
  <c r="J104" i="84"/>
  <c r="J103" i="84"/>
  <c r="J102" i="84"/>
  <c r="H101" i="84"/>
  <c r="J101" i="84" s="1"/>
  <c r="J99" i="84"/>
  <c r="J98" i="84"/>
  <c r="J97" i="84"/>
  <c r="H95" i="84"/>
  <c r="J95" i="84" s="1"/>
  <c r="J94" i="84"/>
  <c r="H94" i="84"/>
  <c r="H93" i="84"/>
  <c r="J93" i="84" s="1"/>
  <c r="H92" i="84"/>
  <c r="J92" i="84" s="1"/>
  <c r="H91" i="84"/>
  <c r="J91" i="84" s="1"/>
  <c r="H90" i="84"/>
  <c r="J90" i="84" s="1"/>
  <c r="H89" i="84"/>
  <c r="J89" i="84" s="1"/>
  <c r="H88" i="84"/>
  <c r="J88" i="84" s="1"/>
  <c r="J87" i="84"/>
  <c r="H87" i="84"/>
  <c r="H86" i="84"/>
  <c r="J86" i="84" s="1"/>
  <c r="H85" i="84"/>
  <c r="J85" i="84" s="1"/>
  <c r="H84" i="84"/>
  <c r="J84" i="84" s="1"/>
  <c r="H83" i="84"/>
  <c r="J83" i="84" s="1"/>
  <c r="H82" i="84"/>
  <c r="J82" i="84" s="1"/>
  <c r="H81" i="84"/>
  <c r="J81" i="84" s="1"/>
  <c r="J80" i="84"/>
  <c r="H80" i="84"/>
  <c r="H79" i="84"/>
  <c r="J79" i="84" s="1"/>
  <c r="H78" i="84"/>
  <c r="J78" i="84" s="1"/>
  <c r="H77" i="84"/>
  <c r="J77" i="84" s="1"/>
  <c r="H76" i="84"/>
  <c r="J76" i="84" s="1"/>
  <c r="H75" i="84"/>
  <c r="J75" i="84" s="1"/>
  <c r="H74" i="84"/>
  <c r="J74" i="84" s="1"/>
  <c r="H73" i="84"/>
  <c r="J73" i="84" s="1"/>
  <c r="H72" i="84"/>
  <c r="J72" i="84" s="1"/>
  <c r="H71" i="84"/>
  <c r="J71" i="84" s="1"/>
  <c r="J70" i="84"/>
  <c r="H70" i="84"/>
  <c r="H69" i="84"/>
  <c r="J69" i="84" s="1"/>
  <c r="H68" i="84"/>
  <c r="J68" i="84" s="1"/>
  <c r="J67" i="84"/>
  <c r="H67" i="84"/>
  <c r="H66" i="84"/>
  <c r="J66" i="84" s="1"/>
  <c r="H65" i="84"/>
  <c r="J65" i="84" s="1"/>
  <c r="H64" i="84"/>
  <c r="J64" i="84" s="1"/>
  <c r="H63" i="84"/>
  <c r="J63" i="84" s="1"/>
  <c r="J62" i="84"/>
  <c r="H62" i="84"/>
  <c r="H61" i="84"/>
  <c r="J61" i="84" s="1"/>
  <c r="H60" i="84"/>
  <c r="J60" i="84" s="1"/>
  <c r="H59" i="84"/>
  <c r="J59" i="84" s="1"/>
  <c r="H58" i="84"/>
  <c r="J58" i="84" s="1"/>
  <c r="H57" i="84"/>
  <c r="J57" i="84" s="1"/>
  <c r="J56" i="84"/>
  <c r="H56" i="84"/>
  <c r="H55" i="84"/>
  <c r="J55" i="84" s="1"/>
  <c r="H54" i="84"/>
  <c r="J54" i="84" s="1"/>
  <c r="H53" i="84"/>
  <c r="J53" i="84" s="1"/>
  <c r="H52" i="84"/>
  <c r="J52" i="84" s="1"/>
  <c r="J51" i="84"/>
  <c r="H51" i="84"/>
  <c r="H50" i="84"/>
  <c r="J50" i="84" s="1"/>
  <c r="H49" i="84"/>
  <c r="J49" i="84" s="1"/>
  <c r="J48" i="84"/>
  <c r="H48" i="84"/>
  <c r="J47" i="84"/>
  <c r="H47" i="84"/>
  <c r="J46" i="84"/>
  <c r="H46" i="84"/>
  <c r="H45" i="84"/>
  <c r="J45" i="84" s="1"/>
  <c r="J44" i="84"/>
  <c r="H44" i="84"/>
  <c r="H43" i="84"/>
  <c r="J43" i="84" s="1"/>
  <c r="H42" i="84"/>
  <c r="J42" i="84" s="1"/>
  <c r="H41" i="84"/>
  <c r="J41" i="84" s="1"/>
  <c r="H39" i="84"/>
  <c r="J39" i="84" s="1"/>
  <c r="H38" i="84"/>
  <c r="J38" i="84" s="1"/>
  <c r="J37" i="84"/>
  <c r="H37" i="84"/>
  <c r="H36" i="84"/>
  <c r="J36" i="84" s="1"/>
  <c r="H35" i="84"/>
  <c r="J35" i="84" s="1"/>
  <c r="H34" i="84"/>
  <c r="J34" i="84" s="1"/>
  <c r="H33" i="84"/>
  <c r="J33" i="84" s="1"/>
  <c r="J31" i="84"/>
  <c r="J30" i="84"/>
  <c r="H28" i="84"/>
  <c r="J28" i="84" s="1"/>
  <c r="J27" i="84"/>
  <c r="H26" i="84"/>
  <c r="J26" i="84" s="1"/>
  <c r="H25" i="84"/>
  <c r="J25" i="84" s="1"/>
  <c r="J23" i="84"/>
  <c r="J22" i="84"/>
  <c r="J21" i="84"/>
  <c r="J20" i="84"/>
  <c r="J19" i="84"/>
  <c r="J18" i="84"/>
  <c r="J17" i="84"/>
  <c r="H16" i="84"/>
  <c r="J16" i="84" s="1"/>
  <c r="J15" i="84"/>
  <c r="J14" i="84"/>
  <c r="J13" i="84"/>
  <c r="H12" i="84"/>
  <c r="J12" i="84" s="1"/>
  <c r="H8" i="84"/>
  <c r="J8" i="84" s="1"/>
  <c r="H7" i="84"/>
  <c r="J7" i="84" s="1"/>
  <c r="H6" i="84"/>
  <c r="J6" i="84" s="1"/>
  <c r="H5" i="84"/>
  <c r="J5" i="84" s="1"/>
  <c r="J137" i="83"/>
  <c r="J136" i="83"/>
  <c r="J135" i="83"/>
  <c r="J134" i="83"/>
  <c r="J132" i="83"/>
  <c r="J131" i="83"/>
  <c r="H130" i="83"/>
  <c r="J130" i="83" s="1"/>
  <c r="H129" i="83"/>
  <c r="J129" i="83" s="1"/>
  <c r="H128" i="83"/>
  <c r="J128" i="83" s="1"/>
  <c r="H127" i="83"/>
  <c r="J127" i="83" s="1"/>
  <c r="J125" i="83"/>
  <c r="J124" i="83"/>
  <c r="J123" i="83"/>
  <c r="J122" i="83"/>
  <c r="J120" i="83"/>
  <c r="J119" i="83"/>
  <c r="J118" i="83"/>
  <c r="J116" i="83"/>
  <c r="J115" i="83"/>
  <c r="J114" i="83"/>
  <c r="J113" i="83"/>
  <c r="J112" i="83"/>
  <c r="J111" i="83"/>
  <c r="J110" i="83"/>
  <c r="H109" i="83"/>
  <c r="J109" i="83" s="1"/>
  <c r="H108" i="83"/>
  <c r="J108" i="83" s="1"/>
  <c r="J107" i="83"/>
  <c r="J106" i="83"/>
  <c r="J105" i="83"/>
  <c r="J104" i="83"/>
  <c r="J103" i="83"/>
  <c r="J102" i="83"/>
  <c r="H101" i="83"/>
  <c r="J101" i="83" s="1"/>
  <c r="J99" i="83"/>
  <c r="J98" i="83"/>
  <c r="J97" i="83"/>
  <c r="H95" i="83"/>
  <c r="J95" i="83" s="1"/>
  <c r="H94" i="83"/>
  <c r="J94" i="83" s="1"/>
  <c r="H93" i="83"/>
  <c r="J93" i="83" s="1"/>
  <c r="H92" i="83"/>
  <c r="J92" i="83" s="1"/>
  <c r="H91" i="83"/>
  <c r="J91" i="83" s="1"/>
  <c r="H90" i="83"/>
  <c r="J90" i="83" s="1"/>
  <c r="H89" i="83"/>
  <c r="J89" i="83" s="1"/>
  <c r="H88" i="83"/>
  <c r="J88" i="83" s="1"/>
  <c r="H87" i="83"/>
  <c r="J87" i="83" s="1"/>
  <c r="H86" i="83"/>
  <c r="J86" i="83" s="1"/>
  <c r="H85" i="83"/>
  <c r="J85" i="83" s="1"/>
  <c r="H84" i="83"/>
  <c r="J84" i="83" s="1"/>
  <c r="H83" i="83"/>
  <c r="J83" i="83" s="1"/>
  <c r="H82" i="83"/>
  <c r="J82" i="83" s="1"/>
  <c r="H81" i="83"/>
  <c r="J81" i="83" s="1"/>
  <c r="H80" i="83"/>
  <c r="J80" i="83" s="1"/>
  <c r="H79" i="83"/>
  <c r="J79" i="83" s="1"/>
  <c r="H78" i="83"/>
  <c r="J78" i="83" s="1"/>
  <c r="H77" i="83"/>
  <c r="J77" i="83" s="1"/>
  <c r="H76" i="83"/>
  <c r="J76" i="83" s="1"/>
  <c r="H75" i="83"/>
  <c r="J75" i="83" s="1"/>
  <c r="H74" i="83"/>
  <c r="J74" i="83" s="1"/>
  <c r="J73" i="83"/>
  <c r="H73" i="83"/>
  <c r="H72" i="83"/>
  <c r="J72" i="83" s="1"/>
  <c r="H71" i="83"/>
  <c r="J71" i="83" s="1"/>
  <c r="H70" i="83"/>
  <c r="J70" i="83" s="1"/>
  <c r="H69" i="83"/>
  <c r="J69" i="83" s="1"/>
  <c r="H68" i="83"/>
  <c r="J68" i="83" s="1"/>
  <c r="H67" i="83"/>
  <c r="J67" i="83" s="1"/>
  <c r="H66" i="83"/>
  <c r="J66" i="83" s="1"/>
  <c r="J65" i="83"/>
  <c r="H65" i="83"/>
  <c r="H64" i="83"/>
  <c r="J64" i="83" s="1"/>
  <c r="H63" i="83"/>
  <c r="J63" i="83" s="1"/>
  <c r="H62" i="83"/>
  <c r="J62" i="83" s="1"/>
  <c r="H61" i="83"/>
  <c r="J61" i="83" s="1"/>
  <c r="H60" i="83"/>
  <c r="J60" i="83" s="1"/>
  <c r="H59" i="83"/>
  <c r="J59" i="83" s="1"/>
  <c r="H58" i="83"/>
  <c r="J58" i="83" s="1"/>
  <c r="H57" i="83"/>
  <c r="J57" i="83" s="1"/>
  <c r="H56" i="83"/>
  <c r="J56" i="83" s="1"/>
  <c r="H55" i="83"/>
  <c r="J55" i="83" s="1"/>
  <c r="H54" i="83"/>
  <c r="J54" i="83" s="1"/>
  <c r="J53" i="83"/>
  <c r="H53" i="83"/>
  <c r="H52" i="83"/>
  <c r="J52" i="83" s="1"/>
  <c r="H51" i="83"/>
  <c r="J51" i="83" s="1"/>
  <c r="H50" i="83"/>
  <c r="J50" i="83" s="1"/>
  <c r="H49" i="83"/>
  <c r="J49" i="83" s="1"/>
  <c r="H48" i="83"/>
  <c r="J48" i="83" s="1"/>
  <c r="H47" i="83"/>
  <c r="J47" i="83" s="1"/>
  <c r="H46" i="83"/>
  <c r="J46" i="83" s="1"/>
  <c r="H45" i="83"/>
  <c r="J45" i="83" s="1"/>
  <c r="H44" i="83"/>
  <c r="J44" i="83" s="1"/>
  <c r="H43" i="83"/>
  <c r="J43" i="83" s="1"/>
  <c r="H42" i="83"/>
  <c r="J42" i="83" s="1"/>
  <c r="H41" i="83"/>
  <c r="J41" i="83" s="1"/>
  <c r="H39" i="83"/>
  <c r="J39" i="83" s="1"/>
  <c r="H38" i="83"/>
  <c r="J38" i="83" s="1"/>
  <c r="H37" i="83"/>
  <c r="J37" i="83" s="1"/>
  <c r="H36" i="83"/>
  <c r="J36" i="83" s="1"/>
  <c r="H35" i="83"/>
  <c r="J35" i="83" s="1"/>
  <c r="H34" i="83"/>
  <c r="J34" i="83" s="1"/>
  <c r="H33" i="83"/>
  <c r="J33" i="83" s="1"/>
  <c r="J31" i="83"/>
  <c r="J30" i="83"/>
  <c r="H28" i="83"/>
  <c r="J28" i="83" s="1"/>
  <c r="J27" i="83"/>
  <c r="H26" i="83"/>
  <c r="J26" i="83" s="1"/>
  <c r="H25" i="83"/>
  <c r="J25" i="83" s="1"/>
  <c r="J23" i="83"/>
  <c r="J22" i="83"/>
  <c r="J21" i="83"/>
  <c r="J20" i="83"/>
  <c r="J19" i="83"/>
  <c r="J18" i="83"/>
  <c r="J17" i="83"/>
  <c r="H16" i="83"/>
  <c r="J16" i="83" s="1"/>
  <c r="J15" i="83"/>
  <c r="J14" i="83"/>
  <c r="J13" i="83"/>
  <c r="H12" i="83"/>
  <c r="J12" i="83" s="1"/>
  <c r="H8" i="83"/>
  <c r="J8" i="83" s="1"/>
  <c r="H7" i="83"/>
  <c r="J7" i="83" s="1"/>
  <c r="H6" i="83"/>
  <c r="J6" i="83" s="1"/>
  <c r="H5" i="83"/>
  <c r="J5" i="83" s="1"/>
  <c r="J137" i="82"/>
  <c r="J136" i="82"/>
  <c r="J135" i="82"/>
  <c r="J134" i="82"/>
  <c r="J132" i="82"/>
  <c r="J131" i="82"/>
  <c r="H130" i="82"/>
  <c r="J130" i="82" s="1"/>
  <c r="H129" i="82"/>
  <c r="J129" i="82" s="1"/>
  <c r="H128" i="82"/>
  <c r="J128" i="82" s="1"/>
  <c r="H127" i="82"/>
  <c r="J127" i="82" s="1"/>
  <c r="J125" i="82"/>
  <c r="J124" i="82"/>
  <c r="J123" i="82"/>
  <c r="J122" i="82"/>
  <c r="J120" i="82"/>
  <c r="J119" i="82"/>
  <c r="J118" i="82"/>
  <c r="J116" i="82"/>
  <c r="J115" i="82"/>
  <c r="J114" i="82"/>
  <c r="J113" i="82"/>
  <c r="J112" i="82"/>
  <c r="J111" i="82"/>
  <c r="J110" i="82"/>
  <c r="H109" i="82"/>
  <c r="J109" i="82" s="1"/>
  <c r="H108" i="82"/>
  <c r="J108" i="82" s="1"/>
  <c r="J107" i="82"/>
  <c r="J106" i="82"/>
  <c r="J105" i="82"/>
  <c r="J104" i="82"/>
  <c r="J103" i="82"/>
  <c r="J102" i="82"/>
  <c r="H101" i="82"/>
  <c r="J101" i="82" s="1"/>
  <c r="J99" i="82"/>
  <c r="J98" i="82"/>
  <c r="J97" i="82"/>
  <c r="H95" i="82"/>
  <c r="J95" i="82" s="1"/>
  <c r="H94" i="82"/>
  <c r="J94" i="82" s="1"/>
  <c r="H93" i="82"/>
  <c r="J93" i="82" s="1"/>
  <c r="H92" i="82"/>
  <c r="J92" i="82" s="1"/>
  <c r="H91" i="82"/>
  <c r="J91" i="82" s="1"/>
  <c r="H90" i="82"/>
  <c r="J90" i="82" s="1"/>
  <c r="H89" i="82"/>
  <c r="J89" i="82" s="1"/>
  <c r="H88" i="82"/>
  <c r="J88" i="82" s="1"/>
  <c r="H87" i="82"/>
  <c r="J87" i="82" s="1"/>
  <c r="H86" i="82"/>
  <c r="J86" i="82" s="1"/>
  <c r="J85" i="82"/>
  <c r="H85" i="82"/>
  <c r="H84" i="82"/>
  <c r="J84" i="82" s="1"/>
  <c r="H83" i="82"/>
  <c r="J83" i="82" s="1"/>
  <c r="H82" i="82"/>
  <c r="J82" i="82" s="1"/>
  <c r="H81" i="82"/>
  <c r="J81" i="82" s="1"/>
  <c r="J80" i="82"/>
  <c r="H80" i="82"/>
  <c r="H79" i="82"/>
  <c r="J79" i="82" s="1"/>
  <c r="H78" i="82"/>
  <c r="J78" i="82" s="1"/>
  <c r="H77" i="82"/>
  <c r="J77" i="82" s="1"/>
  <c r="J76" i="82"/>
  <c r="H76" i="82"/>
  <c r="H75" i="82"/>
  <c r="J75" i="82" s="1"/>
  <c r="H74" i="82"/>
  <c r="J74" i="82" s="1"/>
  <c r="H73" i="82"/>
  <c r="J73" i="82" s="1"/>
  <c r="H72" i="82"/>
  <c r="J72" i="82" s="1"/>
  <c r="H71" i="82"/>
  <c r="J71" i="82" s="1"/>
  <c r="H70" i="82"/>
  <c r="J70" i="82" s="1"/>
  <c r="J69" i="82"/>
  <c r="H69" i="82"/>
  <c r="H68" i="82"/>
  <c r="J68" i="82" s="1"/>
  <c r="H67" i="82"/>
  <c r="J67" i="82" s="1"/>
  <c r="H66" i="82"/>
  <c r="J66" i="82" s="1"/>
  <c r="H65" i="82"/>
  <c r="J65" i="82" s="1"/>
  <c r="H64" i="82"/>
  <c r="J64" i="82" s="1"/>
  <c r="H63" i="82"/>
  <c r="J63" i="82" s="1"/>
  <c r="H62" i="82"/>
  <c r="J62" i="82" s="1"/>
  <c r="H61" i="82"/>
  <c r="J61" i="82" s="1"/>
  <c r="H60" i="82"/>
  <c r="J60" i="82" s="1"/>
  <c r="H59" i="82"/>
  <c r="J59" i="82" s="1"/>
  <c r="H58" i="82"/>
  <c r="J58" i="82" s="1"/>
  <c r="J57" i="82"/>
  <c r="H57" i="82"/>
  <c r="H56" i="82"/>
  <c r="J56" i="82" s="1"/>
  <c r="H55" i="82"/>
  <c r="J55" i="82" s="1"/>
  <c r="H54" i="82"/>
  <c r="J54" i="82" s="1"/>
  <c r="H53" i="82"/>
  <c r="J53" i="82" s="1"/>
  <c r="H52" i="82"/>
  <c r="J52" i="82" s="1"/>
  <c r="J51" i="82"/>
  <c r="H51" i="82"/>
  <c r="H50" i="82"/>
  <c r="J50" i="82" s="1"/>
  <c r="H49" i="82"/>
  <c r="J49" i="82" s="1"/>
  <c r="H48" i="82"/>
  <c r="J48" i="82" s="1"/>
  <c r="J47" i="82"/>
  <c r="H47" i="82"/>
  <c r="H46" i="82"/>
  <c r="J46" i="82" s="1"/>
  <c r="H45" i="82"/>
  <c r="J45" i="82" s="1"/>
  <c r="H44" i="82"/>
  <c r="J44" i="82" s="1"/>
  <c r="H43" i="82"/>
  <c r="J43" i="82" s="1"/>
  <c r="H42" i="82"/>
  <c r="J42" i="82" s="1"/>
  <c r="H41" i="82"/>
  <c r="J41" i="82" s="1"/>
  <c r="H39" i="82"/>
  <c r="J39" i="82" s="1"/>
  <c r="H38" i="82"/>
  <c r="J38" i="82" s="1"/>
  <c r="H37" i="82"/>
  <c r="J37" i="82" s="1"/>
  <c r="H36" i="82"/>
  <c r="J36" i="82" s="1"/>
  <c r="H35" i="82"/>
  <c r="J35" i="82" s="1"/>
  <c r="H34" i="82"/>
  <c r="J34" i="82" s="1"/>
  <c r="H33" i="82"/>
  <c r="J33" i="82" s="1"/>
  <c r="J31" i="82"/>
  <c r="J30" i="82"/>
  <c r="H28" i="82"/>
  <c r="J28" i="82" s="1"/>
  <c r="J27" i="82"/>
  <c r="H26" i="82"/>
  <c r="J26" i="82" s="1"/>
  <c r="H25" i="82"/>
  <c r="J25" i="82" s="1"/>
  <c r="J23" i="82"/>
  <c r="J22" i="82"/>
  <c r="J21" i="82"/>
  <c r="J20" i="82"/>
  <c r="J19" i="82"/>
  <c r="J18" i="82"/>
  <c r="J17" i="82"/>
  <c r="H16" i="82"/>
  <c r="J16" i="82" s="1"/>
  <c r="J15" i="82"/>
  <c r="J14" i="82"/>
  <c r="J13" i="82"/>
  <c r="H12" i="82"/>
  <c r="J12" i="82" s="1"/>
  <c r="H8" i="82"/>
  <c r="J8" i="82" s="1"/>
  <c r="H7" i="82"/>
  <c r="J7" i="82" s="1"/>
  <c r="H6" i="82"/>
  <c r="J6" i="82" s="1"/>
  <c r="H5" i="82"/>
  <c r="J5" i="82" s="1"/>
  <c r="J137" i="81"/>
  <c r="J136" i="81"/>
  <c r="J135" i="81"/>
  <c r="J134" i="81"/>
  <c r="J132" i="81"/>
  <c r="J131" i="81"/>
  <c r="H130" i="81"/>
  <c r="J130" i="81" s="1"/>
  <c r="H129" i="81"/>
  <c r="J129" i="81" s="1"/>
  <c r="H128" i="81"/>
  <c r="J128" i="81" s="1"/>
  <c r="H127" i="81"/>
  <c r="J127" i="81" s="1"/>
  <c r="J125" i="81"/>
  <c r="J124" i="81"/>
  <c r="J123" i="81"/>
  <c r="J122" i="81"/>
  <c r="J120" i="81"/>
  <c r="J119" i="81"/>
  <c r="J118" i="81"/>
  <c r="J116" i="81"/>
  <c r="J115" i="81"/>
  <c r="J114" i="81"/>
  <c r="J113" i="81"/>
  <c r="J112" i="81"/>
  <c r="J111" i="81"/>
  <c r="J110" i="81"/>
  <c r="H109" i="81"/>
  <c r="J109" i="81" s="1"/>
  <c r="H108" i="81"/>
  <c r="J108" i="81" s="1"/>
  <c r="J107" i="81"/>
  <c r="J106" i="81"/>
  <c r="J105" i="81"/>
  <c r="J104" i="81"/>
  <c r="J103" i="81"/>
  <c r="J102" i="81"/>
  <c r="H101" i="81"/>
  <c r="J101" i="81" s="1"/>
  <c r="J99" i="81"/>
  <c r="J98" i="81"/>
  <c r="J97" i="81"/>
  <c r="H95" i="81"/>
  <c r="J95" i="81" s="1"/>
  <c r="H94" i="81"/>
  <c r="J94" i="81" s="1"/>
  <c r="H93" i="81"/>
  <c r="J93" i="81" s="1"/>
  <c r="H92" i="81"/>
  <c r="J92" i="81" s="1"/>
  <c r="H91" i="81"/>
  <c r="J91" i="81" s="1"/>
  <c r="H90" i="81"/>
  <c r="J90" i="81" s="1"/>
  <c r="H89" i="81"/>
  <c r="J89" i="81" s="1"/>
  <c r="H88" i="81"/>
  <c r="J88" i="81" s="1"/>
  <c r="H87" i="81"/>
  <c r="J87" i="81" s="1"/>
  <c r="H86" i="81"/>
  <c r="J86" i="81" s="1"/>
  <c r="H85" i="81"/>
  <c r="J85" i="81" s="1"/>
  <c r="H84" i="81"/>
  <c r="J84" i="81" s="1"/>
  <c r="H83" i="81"/>
  <c r="J83" i="81" s="1"/>
  <c r="H82" i="81"/>
  <c r="J82" i="81" s="1"/>
  <c r="H81" i="81"/>
  <c r="J81" i="81" s="1"/>
  <c r="H80" i="81"/>
  <c r="J80" i="81" s="1"/>
  <c r="H79" i="81"/>
  <c r="J79" i="81" s="1"/>
  <c r="H78" i="81"/>
  <c r="J78" i="81" s="1"/>
  <c r="H77" i="81"/>
  <c r="J77" i="81" s="1"/>
  <c r="H76" i="81"/>
  <c r="J76" i="81" s="1"/>
  <c r="H75" i="81"/>
  <c r="J75" i="81" s="1"/>
  <c r="H74" i="81"/>
  <c r="J74" i="81" s="1"/>
  <c r="H73" i="81"/>
  <c r="J73" i="81" s="1"/>
  <c r="H72" i="81"/>
  <c r="J72" i="81" s="1"/>
  <c r="H71" i="81"/>
  <c r="J71" i="81" s="1"/>
  <c r="H70" i="81"/>
  <c r="J70" i="81" s="1"/>
  <c r="H69" i="81"/>
  <c r="J69" i="81" s="1"/>
  <c r="H68" i="81"/>
  <c r="J68" i="81" s="1"/>
  <c r="H67" i="81"/>
  <c r="J67" i="81" s="1"/>
  <c r="H66" i="81"/>
  <c r="J66" i="81" s="1"/>
  <c r="H65" i="81"/>
  <c r="J65" i="81" s="1"/>
  <c r="H64" i="81"/>
  <c r="J64" i="81" s="1"/>
  <c r="H63" i="81"/>
  <c r="J63" i="81" s="1"/>
  <c r="H62" i="81"/>
  <c r="J62" i="81" s="1"/>
  <c r="H61" i="81"/>
  <c r="J61" i="81" s="1"/>
  <c r="H60" i="81"/>
  <c r="J60" i="81" s="1"/>
  <c r="J59" i="81"/>
  <c r="H59" i="81"/>
  <c r="H58" i="81"/>
  <c r="J58" i="81" s="1"/>
  <c r="H57" i="81"/>
  <c r="J57" i="81" s="1"/>
  <c r="H56" i="81"/>
  <c r="J56" i="81" s="1"/>
  <c r="H55" i="81"/>
  <c r="J55" i="81" s="1"/>
  <c r="H54" i="81"/>
  <c r="J54" i="81" s="1"/>
  <c r="H53" i="81"/>
  <c r="J53" i="81" s="1"/>
  <c r="H52" i="81"/>
  <c r="J52" i="81" s="1"/>
  <c r="H51" i="81"/>
  <c r="J51" i="81" s="1"/>
  <c r="H50" i="81"/>
  <c r="J50" i="81" s="1"/>
  <c r="J49" i="81"/>
  <c r="H49" i="81"/>
  <c r="H48" i="81"/>
  <c r="J48" i="81" s="1"/>
  <c r="H47" i="81"/>
  <c r="J47" i="81" s="1"/>
  <c r="H46" i="81"/>
  <c r="J46" i="81" s="1"/>
  <c r="H45" i="81"/>
  <c r="J45" i="81" s="1"/>
  <c r="H44" i="81"/>
  <c r="J44" i="81" s="1"/>
  <c r="H43" i="81"/>
  <c r="J43" i="81" s="1"/>
  <c r="H42" i="81"/>
  <c r="J42" i="81" s="1"/>
  <c r="H41" i="81"/>
  <c r="J41" i="81" s="1"/>
  <c r="H39" i="81"/>
  <c r="J39" i="81" s="1"/>
  <c r="H38" i="81"/>
  <c r="J38" i="81" s="1"/>
  <c r="H37" i="81"/>
  <c r="J37" i="81" s="1"/>
  <c r="H36" i="81"/>
  <c r="J36" i="81" s="1"/>
  <c r="H35" i="81"/>
  <c r="J35" i="81" s="1"/>
  <c r="H34" i="81"/>
  <c r="J34" i="81" s="1"/>
  <c r="H33" i="81"/>
  <c r="J33" i="81" s="1"/>
  <c r="J31" i="81"/>
  <c r="J30" i="81"/>
  <c r="H28" i="81"/>
  <c r="J28" i="81" s="1"/>
  <c r="J27" i="81"/>
  <c r="H26" i="81"/>
  <c r="J26" i="81" s="1"/>
  <c r="H25" i="81"/>
  <c r="J25" i="81" s="1"/>
  <c r="J23" i="81"/>
  <c r="J22" i="81"/>
  <c r="J21" i="81"/>
  <c r="J20" i="81"/>
  <c r="J19" i="81"/>
  <c r="J18" i="81"/>
  <c r="J17" i="81"/>
  <c r="H16" i="81"/>
  <c r="J16" i="81" s="1"/>
  <c r="J15" i="81"/>
  <c r="J14" i="81"/>
  <c r="J13" i="81"/>
  <c r="H12" i="81"/>
  <c r="J12" i="81" s="1"/>
  <c r="H8" i="81"/>
  <c r="J8" i="81" s="1"/>
  <c r="H7" i="81"/>
  <c r="J7" i="81" s="1"/>
  <c r="H6" i="81"/>
  <c r="J6" i="81" s="1"/>
  <c r="H5" i="81"/>
  <c r="J5" i="81" s="1"/>
  <c r="J137" i="80"/>
  <c r="J136" i="80"/>
  <c r="J135" i="80"/>
  <c r="J134" i="80"/>
  <c r="J132" i="80"/>
  <c r="J131" i="80"/>
  <c r="H130" i="80"/>
  <c r="J130" i="80" s="1"/>
  <c r="H129" i="80"/>
  <c r="J129" i="80" s="1"/>
  <c r="H128" i="80"/>
  <c r="J128" i="80" s="1"/>
  <c r="H127" i="80"/>
  <c r="J127" i="80" s="1"/>
  <c r="J125" i="80"/>
  <c r="J124" i="80"/>
  <c r="J123" i="80"/>
  <c r="J122" i="80"/>
  <c r="J120" i="80"/>
  <c r="J119" i="80"/>
  <c r="J118" i="80"/>
  <c r="J116" i="80"/>
  <c r="J115" i="80"/>
  <c r="J114" i="80"/>
  <c r="J113" i="80"/>
  <c r="J112" i="80"/>
  <c r="J111" i="80"/>
  <c r="J110" i="80"/>
  <c r="H109" i="80"/>
  <c r="J109" i="80" s="1"/>
  <c r="H108" i="80"/>
  <c r="J108" i="80" s="1"/>
  <c r="J107" i="80"/>
  <c r="J106" i="80"/>
  <c r="J105" i="80"/>
  <c r="J104" i="80"/>
  <c r="J103" i="80"/>
  <c r="J102" i="80"/>
  <c r="H101" i="80"/>
  <c r="J101" i="80" s="1"/>
  <c r="J99" i="80"/>
  <c r="J98" i="80"/>
  <c r="J97" i="80"/>
  <c r="H95" i="80"/>
  <c r="J95" i="80" s="1"/>
  <c r="H94" i="80"/>
  <c r="J94" i="80" s="1"/>
  <c r="H93" i="80"/>
  <c r="J93" i="80" s="1"/>
  <c r="H92" i="80"/>
  <c r="J92" i="80" s="1"/>
  <c r="H91" i="80"/>
  <c r="J91" i="80" s="1"/>
  <c r="H90" i="80"/>
  <c r="J90" i="80" s="1"/>
  <c r="H89" i="80"/>
  <c r="J89" i="80" s="1"/>
  <c r="H88" i="80"/>
  <c r="J88" i="80" s="1"/>
  <c r="H87" i="80"/>
  <c r="J87" i="80" s="1"/>
  <c r="H86" i="80"/>
  <c r="J86" i="80" s="1"/>
  <c r="H85" i="80"/>
  <c r="J85" i="80" s="1"/>
  <c r="H84" i="80"/>
  <c r="J84" i="80" s="1"/>
  <c r="H83" i="80"/>
  <c r="J83" i="80" s="1"/>
  <c r="H82" i="80"/>
  <c r="J82" i="80" s="1"/>
  <c r="H81" i="80"/>
  <c r="J81" i="80" s="1"/>
  <c r="H80" i="80"/>
  <c r="J80" i="80" s="1"/>
  <c r="H79" i="80"/>
  <c r="J79" i="80" s="1"/>
  <c r="H78" i="80"/>
  <c r="J78" i="80" s="1"/>
  <c r="H77" i="80"/>
  <c r="J77" i="80" s="1"/>
  <c r="H76" i="80"/>
  <c r="J76" i="80" s="1"/>
  <c r="H75" i="80"/>
  <c r="J75" i="80" s="1"/>
  <c r="H74" i="80"/>
  <c r="J74" i="80" s="1"/>
  <c r="H73" i="80"/>
  <c r="J73" i="80" s="1"/>
  <c r="H72" i="80"/>
  <c r="J72" i="80" s="1"/>
  <c r="H71" i="80"/>
  <c r="J71" i="80" s="1"/>
  <c r="H70" i="80"/>
  <c r="J70" i="80" s="1"/>
  <c r="H69" i="80"/>
  <c r="J69" i="80" s="1"/>
  <c r="H68" i="80"/>
  <c r="J68" i="80" s="1"/>
  <c r="H67" i="80"/>
  <c r="J67" i="80" s="1"/>
  <c r="H66" i="80"/>
  <c r="J66" i="80" s="1"/>
  <c r="H65" i="80"/>
  <c r="J65" i="80" s="1"/>
  <c r="H64" i="80"/>
  <c r="J64" i="80" s="1"/>
  <c r="H63" i="80"/>
  <c r="J63" i="80" s="1"/>
  <c r="H62" i="80"/>
  <c r="J62" i="80" s="1"/>
  <c r="H61" i="80"/>
  <c r="J61" i="80" s="1"/>
  <c r="J60" i="80"/>
  <c r="H60" i="80"/>
  <c r="H59" i="80"/>
  <c r="J59" i="80" s="1"/>
  <c r="H58" i="80"/>
  <c r="J58" i="80" s="1"/>
  <c r="H57" i="80"/>
  <c r="J57" i="80" s="1"/>
  <c r="J56" i="80"/>
  <c r="H56" i="80"/>
  <c r="H55" i="80"/>
  <c r="J55" i="80" s="1"/>
  <c r="H54" i="80"/>
  <c r="J54" i="80" s="1"/>
  <c r="H53" i="80"/>
  <c r="J53" i="80" s="1"/>
  <c r="H52" i="80"/>
  <c r="J52" i="80" s="1"/>
  <c r="H51" i="80"/>
  <c r="J51" i="80" s="1"/>
  <c r="H50" i="80"/>
  <c r="J50" i="80" s="1"/>
  <c r="H49" i="80"/>
  <c r="J49" i="80" s="1"/>
  <c r="H48" i="80"/>
  <c r="J48" i="80" s="1"/>
  <c r="J47" i="80"/>
  <c r="H47" i="80"/>
  <c r="H46" i="80"/>
  <c r="J46" i="80" s="1"/>
  <c r="H45" i="80"/>
  <c r="J45" i="80" s="1"/>
  <c r="H44" i="80"/>
  <c r="J44" i="80" s="1"/>
  <c r="H43" i="80"/>
  <c r="J43" i="80" s="1"/>
  <c r="H42" i="80"/>
  <c r="J42" i="80" s="1"/>
  <c r="H41" i="80"/>
  <c r="J41" i="80" s="1"/>
  <c r="H39" i="80"/>
  <c r="J39" i="80" s="1"/>
  <c r="H38" i="80"/>
  <c r="J38" i="80" s="1"/>
  <c r="H37" i="80"/>
  <c r="J37" i="80" s="1"/>
  <c r="H36" i="80"/>
  <c r="J36" i="80" s="1"/>
  <c r="H35" i="80"/>
  <c r="J35" i="80" s="1"/>
  <c r="H34" i="80"/>
  <c r="J34" i="80" s="1"/>
  <c r="H33" i="80"/>
  <c r="J33" i="80" s="1"/>
  <c r="J31" i="80"/>
  <c r="J30" i="80"/>
  <c r="H28" i="80"/>
  <c r="J28" i="80" s="1"/>
  <c r="J27" i="80"/>
  <c r="H26" i="80"/>
  <c r="J26" i="80" s="1"/>
  <c r="H25" i="80"/>
  <c r="J25" i="80" s="1"/>
  <c r="J23" i="80"/>
  <c r="J22" i="80"/>
  <c r="J21" i="80"/>
  <c r="J20" i="80"/>
  <c r="J19" i="80"/>
  <c r="J18" i="80"/>
  <c r="J17" i="80"/>
  <c r="H16" i="80"/>
  <c r="J16" i="80" s="1"/>
  <c r="J15" i="80"/>
  <c r="J14" i="80"/>
  <c r="J13" i="80"/>
  <c r="H12" i="80"/>
  <c r="J12" i="80" s="1"/>
  <c r="H8" i="80"/>
  <c r="J8" i="80" s="1"/>
  <c r="H7" i="80"/>
  <c r="J7" i="80" s="1"/>
  <c r="H6" i="80"/>
  <c r="J6" i="80" s="1"/>
  <c r="H5" i="80"/>
  <c r="J5" i="80" s="1"/>
  <c r="J137" i="79"/>
  <c r="J136" i="79"/>
  <c r="J135" i="79"/>
  <c r="J134" i="79"/>
  <c r="J132" i="79"/>
  <c r="J131" i="79"/>
  <c r="H130" i="79"/>
  <c r="J130" i="79" s="1"/>
  <c r="H129" i="79"/>
  <c r="J129" i="79" s="1"/>
  <c r="H128" i="79"/>
  <c r="J128" i="79" s="1"/>
  <c r="H127" i="79"/>
  <c r="J127" i="79" s="1"/>
  <c r="J125" i="79"/>
  <c r="J124" i="79"/>
  <c r="J123" i="79"/>
  <c r="J122" i="79"/>
  <c r="J120" i="79"/>
  <c r="J119" i="79"/>
  <c r="J118" i="79"/>
  <c r="J116" i="79"/>
  <c r="J115" i="79"/>
  <c r="J114" i="79"/>
  <c r="J113" i="79"/>
  <c r="J112" i="79"/>
  <c r="J111" i="79"/>
  <c r="J110" i="79"/>
  <c r="H109" i="79"/>
  <c r="J109" i="79" s="1"/>
  <c r="H108" i="79"/>
  <c r="J108" i="79" s="1"/>
  <c r="J107" i="79"/>
  <c r="J106" i="79"/>
  <c r="J105" i="79"/>
  <c r="J104" i="79"/>
  <c r="J103" i="79"/>
  <c r="J102" i="79"/>
  <c r="H101" i="79"/>
  <c r="J101" i="79" s="1"/>
  <c r="J99" i="79"/>
  <c r="J98" i="79"/>
  <c r="J97" i="79"/>
  <c r="H95" i="79"/>
  <c r="J95" i="79" s="1"/>
  <c r="H94" i="79"/>
  <c r="J94" i="79" s="1"/>
  <c r="H93" i="79"/>
  <c r="J93" i="79" s="1"/>
  <c r="H92" i="79"/>
  <c r="J92" i="79" s="1"/>
  <c r="H91" i="79"/>
  <c r="J91" i="79" s="1"/>
  <c r="H90" i="79"/>
  <c r="J90" i="79" s="1"/>
  <c r="H89" i="79"/>
  <c r="J89" i="79" s="1"/>
  <c r="H88" i="79"/>
  <c r="J88" i="79" s="1"/>
  <c r="H87" i="79"/>
  <c r="J87" i="79" s="1"/>
  <c r="H86" i="79"/>
  <c r="J86" i="79" s="1"/>
  <c r="H85" i="79"/>
  <c r="J85" i="79" s="1"/>
  <c r="H84" i="79"/>
  <c r="J84" i="79" s="1"/>
  <c r="H83" i="79"/>
  <c r="J83" i="79" s="1"/>
  <c r="H82" i="79"/>
  <c r="J82" i="79" s="1"/>
  <c r="H81" i="79"/>
  <c r="J81" i="79" s="1"/>
  <c r="H80" i="79"/>
  <c r="J80" i="79" s="1"/>
  <c r="H79" i="79"/>
  <c r="J79" i="79" s="1"/>
  <c r="H78" i="79"/>
  <c r="J78" i="79" s="1"/>
  <c r="H77" i="79"/>
  <c r="J77" i="79" s="1"/>
  <c r="H76" i="79"/>
  <c r="J76" i="79" s="1"/>
  <c r="H75" i="79"/>
  <c r="J75" i="79" s="1"/>
  <c r="J74" i="79"/>
  <c r="H74" i="79"/>
  <c r="H73" i="79"/>
  <c r="J73" i="79" s="1"/>
  <c r="H72" i="79"/>
  <c r="J72" i="79" s="1"/>
  <c r="H71" i="79"/>
  <c r="J71" i="79" s="1"/>
  <c r="H70" i="79"/>
  <c r="J70" i="79" s="1"/>
  <c r="H69" i="79"/>
  <c r="J69" i="79" s="1"/>
  <c r="H68" i="79"/>
  <c r="J68" i="79" s="1"/>
  <c r="H67" i="79"/>
  <c r="J67" i="79" s="1"/>
  <c r="H66" i="79"/>
  <c r="J66" i="79" s="1"/>
  <c r="H65" i="79"/>
  <c r="J65" i="79" s="1"/>
  <c r="H64" i="79"/>
  <c r="J64" i="79" s="1"/>
  <c r="H63" i="79"/>
  <c r="J63" i="79" s="1"/>
  <c r="H62" i="79"/>
  <c r="J62" i="79" s="1"/>
  <c r="J61" i="79"/>
  <c r="H61" i="79"/>
  <c r="H60" i="79"/>
  <c r="J60" i="79" s="1"/>
  <c r="H59" i="79"/>
  <c r="J59" i="79" s="1"/>
  <c r="H58" i="79"/>
  <c r="J58" i="79" s="1"/>
  <c r="H57" i="79"/>
  <c r="J57" i="79" s="1"/>
  <c r="H56" i="79"/>
  <c r="J56" i="79" s="1"/>
  <c r="J55" i="79"/>
  <c r="H55" i="79"/>
  <c r="H54" i="79"/>
  <c r="J54" i="79" s="1"/>
  <c r="H53" i="79"/>
  <c r="J53" i="79" s="1"/>
  <c r="H52" i="79"/>
  <c r="J52" i="79" s="1"/>
  <c r="H51" i="79"/>
  <c r="J51" i="79" s="1"/>
  <c r="H50" i="79"/>
  <c r="J50" i="79" s="1"/>
  <c r="H49" i="79"/>
  <c r="J49" i="79" s="1"/>
  <c r="H48" i="79"/>
  <c r="J48" i="79" s="1"/>
  <c r="H47" i="79"/>
  <c r="J47" i="79" s="1"/>
  <c r="H46" i="79"/>
  <c r="J46" i="79" s="1"/>
  <c r="H45" i="79"/>
  <c r="J45" i="79" s="1"/>
  <c r="H44" i="79"/>
  <c r="J44" i="79" s="1"/>
  <c r="H43" i="79"/>
  <c r="J43" i="79" s="1"/>
  <c r="H42" i="79"/>
  <c r="J42" i="79" s="1"/>
  <c r="H41" i="79"/>
  <c r="J41" i="79" s="1"/>
  <c r="H39" i="79"/>
  <c r="J39" i="79" s="1"/>
  <c r="H38" i="79"/>
  <c r="J38" i="79" s="1"/>
  <c r="H37" i="79"/>
  <c r="J37" i="79" s="1"/>
  <c r="H36" i="79"/>
  <c r="J36" i="79" s="1"/>
  <c r="H35" i="79"/>
  <c r="J35" i="79" s="1"/>
  <c r="H34" i="79"/>
  <c r="J34" i="79" s="1"/>
  <c r="H33" i="79"/>
  <c r="J33" i="79" s="1"/>
  <c r="J31" i="79"/>
  <c r="J30" i="79"/>
  <c r="H28" i="79"/>
  <c r="J28" i="79" s="1"/>
  <c r="J27" i="79"/>
  <c r="H26" i="79"/>
  <c r="J26" i="79" s="1"/>
  <c r="H25" i="79"/>
  <c r="J25" i="79" s="1"/>
  <c r="J23" i="79"/>
  <c r="J22" i="79"/>
  <c r="J21" i="79"/>
  <c r="J20" i="79"/>
  <c r="J19" i="79"/>
  <c r="J18" i="79"/>
  <c r="J17" i="79"/>
  <c r="H16" i="79"/>
  <c r="J16" i="79" s="1"/>
  <c r="J15" i="79"/>
  <c r="J14" i="79"/>
  <c r="J13" i="79"/>
  <c r="H12" i="79"/>
  <c r="J12" i="79" s="1"/>
  <c r="H8" i="79"/>
  <c r="J8" i="79" s="1"/>
  <c r="H7" i="79"/>
  <c r="J7" i="79" s="1"/>
  <c r="H6" i="79"/>
  <c r="J6" i="79" s="1"/>
  <c r="H5" i="79"/>
  <c r="J5" i="79" s="1"/>
  <c r="J137" i="78"/>
  <c r="J136" i="78"/>
  <c r="J135" i="78"/>
  <c r="J134" i="78"/>
  <c r="J132" i="78"/>
  <c r="J131" i="78"/>
  <c r="H130" i="78"/>
  <c r="J130" i="78" s="1"/>
  <c r="H129" i="78"/>
  <c r="J129" i="78" s="1"/>
  <c r="H128" i="78"/>
  <c r="J128" i="78" s="1"/>
  <c r="H127" i="78"/>
  <c r="J127" i="78" s="1"/>
  <c r="J125" i="78"/>
  <c r="J124" i="78"/>
  <c r="J123" i="78"/>
  <c r="J122" i="78"/>
  <c r="J120" i="78"/>
  <c r="J119" i="78"/>
  <c r="J118" i="78"/>
  <c r="J116" i="78"/>
  <c r="J115" i="78"/>
  <c r="J114" i="78"/>
  <c r="J113" i="78"/>
  <c r="J112" i="78"/>
  <c r="J111" i="78"/>
  <c r="J110" i="78"/>
  <c r="H109" i="78"/>
  <c r="J109" i="78" s="1"/>
  <c r="H108" i="78"/>
  <c r="J108" i="78" s="1"/>
  <c r="J107" i="78"/>
  <c r="J106" i="78"/>
  <c r="J105" i="78"/>
  <c r="J104" i="78"/>
  <c r="J103" i="78"/>
  <c r="J102" i="78"/>
  <c r="H101" i="78"/>
  <c r="J101" i="78" s="1"/>
  <c r="J99" i="78"/>
  <c r="J98" i="78"/>
  <c r="J97" i="78"/>
  <c r="H95" i="78"/>
  <c r="J95" i="78" s="1"/>
  <c r="H94" i="78"/>
  <c r="J94" i="78" s="1"/>
  <c r="H93" i="78"/>
  <c r="J93" i="78" s="1"/>
  <c r="H92" i="78"/>
  <c r="J92" i="78" s="1"/>
  <c r="H91" i="78"/>
  <c r="J91" i="78" s="1"/>
  <c r="H90" i="78"/>
  <c r="J90" i="78" s="1"/>
  <c r="H89" i="78"/>
  <c r="J89" i="78" s="1"/>
  <c r="H88" i="78"/>
  <c r="J88" i="78" s="1"/>
  <c r="H87" i="78"/>
  <c r="J87" i="78" s="1"/>
  <c r="H86" i="78"/>
  <c r="J86" i="78" s="1"/>
  <c r="H85" i="78"/>
  <c r="J85" i="78" s="1"/>
  <c r="H84" i="78"/>
  <c r="J84" i="78" s="1"/>
  <c r="H83" i="78"/>
  <c r="J83" i="78" s="1"/>
  <c r="H82" i="78"/>
  <c r="J82" i="78" s="1"/>
  <c r="H81" i="78"/>
  <c r="J81" i="78" s="1"/>
  <c r="H80" i="78"/>
  <c r="J80" i="78" s="1"/>
  <c r="H79" i="78"/>
  <c r="J79" i="78" s="1"/>
  <c r="H78" i="78"/>
  <c r="J78" i="78" s="1"/>
  <c r="H77" i="78"/>
  <c r="J77" i="78" s="1"/>
  <c r="H76" i="78"/>
  <c r="J76" i="78" s="1"/>
  <c r="H75" i="78"/>
  <c r="J75" i="78" s="1"/>
  <c r="J74" i="78"/>
  <c r="H74" i="78"/>
  <c r="H73" i="78"/>
  <c r="J73" i="78" s="1"/>
  <c r="H72" i="78"/>
  <c r="J72" i="78" s="1"/>
  <c r="H71" i="78"/>
  <c r="J71" i="78" s="1"/>
  <c r="H70" i="78"/>
  <c r="J70" i="78" s="1"/>
  <c r="H69" i="78"/>
  <c r="J69" i="78" s="1"/>
  <c r="H68" i="78"/>
  <c r="J68" i="78" s="1"/>
  <c r="H67" i="78"/>
  <c r="J67" i="78" s="1"/>
  <c r="H66" i="78"/>
  <c r="J66" i="78" s="1"/>
  <c r="J65" i="78"/>
  <c r="H65" i="78"/>
  <c r="H64" i="78"/>
  <c r="J64" i="78" s="1"/>
  <c r="H63" i="78"/>
  <c r="J63" i="78" s="1"/>
  <c r="J62" i="78"/>
  <c r="H62" i="78"/>
  <c r="H61" i="78"/>
  <c r="J61" i="78" s="1"/>
  <c r="H60" i="78"/>
  <c r="J60" i="78" s="1"/>
  <c r="H59" i="78"/>
  <c r="J59" i="78" s="1"/>
  <c r="H58" i="78"/>
  <c r="J58" i="78" s="1"/>
  <c r="H57" i="78"/>
  <c r="J57" i="78" s="1"/>
  <c r="H56" i="78"/>
  <c r="J56" i="78" s="1"/>
  <c r="H55" i="78"/>
  <c r="J55" i="78" s="1"/>
  <c r="H54" i="78"/>
  <c r="J54" i="78" s="1"/>
  <c r="H53" i="78"/>
  <c r="J53" i="78" s="1"/>
  <c r="J52" i="78"/>
  <c r="H52" i="78"/>
  <c r="H51" i="78"/>
  <c r="J51" i="78" s="1"/>
  <c r="H50" i="78"/>
  <c r="J50" i="78" s="1"/>
  <c r="H49" i="78"/>
  <c r="J49" i="78" s="1"/>
  <c r="H48" i="78"/>
  <c r="J48" i="78" s="1"/>
  <c r="H47" i="78"/>
  <c r="J47" i="78" s="1"/>
  <c r="H46" i="78"/>
  <c r="J46" i="78" s="1"/>
  <c r="H45" i="78"/>
  <c r="J45" i="78" s="1"/>
  <c r="H44" i="78"/>
  <c r="J44" i="78" s="1"/>
  <c r="H43" i="78"/>
  <c r="J43" i="78" s="1"/>
  <c r="H42" i="78"/>
  <c r="J42" i="78" s="1"/>
  <c r="H41" i="78"/>
  <c r="J41" i="78" s="1"/>
  <c r="H39" i="78"/>
  <c r="J39" i="78" s="1"/>
  <c r="H38" i="78"/>
  <c r="J38" i="78" s="1"/>
  <c r="H37" i="78"/>
  <c r="J37" i="78" s="1"/>
  <c r="H36" i="78"/>
  <c r="J36" i="78" s="1"/>
  <c r="H35" i="78"/>
  <c r="J35" i="78" s="1"/>
  <c r="H34" i="78"/>
  <c r="J34" i="78" s="1"/>
  <c r="H33" i="78"/>
  <c r="J33" i="78" s="1"/>
  <c r="J31" i="78"/>
  <c r="J30" i="78"/>
  <c r="H28" i="78"/>
  <c r="J28" i="78" s="1"/>
  <c r="J27" i="78"/>
  <c r="H26" i="78"/>
  <c r="J26" i="78" s="1"/>
  <c r="H25" i="78"/>
  <c r="J25" i="78" s="1"/>
  <c r="J23" i="78"/>
  <c r="J22" i="78"/>
  <c r="J21" i="78"/>
  <c r="J20" i="78"/>
  <c r="J19" i="78"/>
  <c r="J18" i="78"/>
  <c r="J17" i="78"/>
  <c r="H16" i="78"/>
  <c r="J16" i="78" s="1"/>
  <c r="J15" i="78"/>
  <c r="J14" i="78"/>
  <c r="J13" i="78"/>
  <c r="H12" i="78"/>
  <c r="J12" i="78" s="1"/>
  <c r="H8" i="78"/>
  <c r="J8" i="78" s="1"/>
  <c r="H7" i="78"/>
  <c r="J7" i="78" s="1"/>
  <c r="H6" i="78"/>
  <c r="J6" i="78" s="1"/>
  <c r="H5" i="78"/>
  <c r="J5" i="78" s="1"/>
  <c r="J137" i="77"/>
  <c r="J136" i="77"/>
  <c r="J135" i="77"/>
  <c r="J134" i="77"/>
  <c r="J132" i="77"/>
  <c r="J131" i="77"/>
  <c r="H130" i="77"/>
  <c r="J130" i="77" s="1"/>
  <c r="H129" i="77"/>
  <c r="J129" i="77" s="1"/>
  <c r="H128" i="77"/>
  <c r="J128" i="77" s="1"/>
  <c r="H127" i="77"/>
  <c r="J127" i="77" s="1"/>
  <c r="J125" i="77"/>
  <c r="J124" i="77"/>
  <c r="J123" i="77"/>
  <c r="J122" i="77"/>
  <c r="J120" i="77"/>
  <c r="J119" i="77"/>
  <c r="J118" i="77"/>
  <c r="J116" i="77"/>
  <c r="J115" i="77"/>
  <c r="J114" i="77"/>
  <c r="J113" i="77"/>
  <c r="J112" i="77"/>
  <c r="J111" i="77"/>
  <c r="J110" i="77"/>
  <c r="H109" i="77"/>
  <c r="J109" i="77" s="1"/>
  <c r="H108" i="77"/>
  <c r="J108" i="77" s="1"/>
  <c r="J107" i="77"/>
  <c r="J106" i="77"/>
  <c r="J105" i="77"/>
  <c r="J104" i="77"/>
  <c r="J103" i="77"/>
  <c r="J102" i="77"/>
  <c r="H101" i="77"/>
  <c r="J101" i="77" s="1"/>
  <c r="J99" i="77"/>
  <c r="J98" i="77"/>
  <c r="J97" i="77"/>
  <c r="H95" i="77"/>
  <c r="J95" i="77" s="1"/>
  <c r="H94" i="77"/>
  <c r="J94" i="77" s="1"/>
  <c r="H93" i="77"/>
  <c r="J93" i="77" s="1"/>
  <c r="H92" i="77"/>
  <c r="J92" i="77" s="1"/>
  <c r="H91" i="77"/>
  <c r="J91" i="77" s="1"/>
  <c r="H90" i="77"/>
  <c r="J90" i="77" s="1"/>
  <c r="H89" i="77"/>
  <c r="J89" i="77" s="1"/>
  <c r="H88" i="77"/>
  <c r="J88" i="77" s="1"/>
  <c r="H87" i="77"/>
  <c r="J87" i="77" s="1"/>
  <c r="H86" i="77"/>
  <c r="J86" i="77" s="1"/>
  <c r="H85" i="77"/>
  <c r="J85" i="77" s="1"/>
  <c r="H84" i="77"/>
  <c r="J84" i="77" s="1"/>
  <c r="H83" i="77"/>
  <c r="J83" i="77" s="1"/>
  <c r="H82" i="77"/>
  <c r="J82" i="77" s="1"/>
  <c r="H81" i="77"/>
  <c r="J81" i="77" s="1"/>
  <c r="H80" i="77"/>
  <c r="J80" i="77" s="1"/>
  <c r="H79" i="77"/>
  <c r="J79" i="77" s="1"/>
  <c r="H78" i="77"/>
  <c r="J78" i="77" s="1"/>
  <c r="J77" i="77"/>
  <c r="H77" i="77"/>
  <c r="H76" i="77"/>
  <c r="J76" i="77" s="1"/>
  <c r="H75" i="77"/>
  <c r="J75" i="77" s="1"/>
  <c r="H74" i="77"/>
  <c r="J74" i="77" s="1"/>
  <c r="H73" i="77"/>
  <c r="J73" i="77" s="1"/>
  <c r="H72" i="77"/>
  <c r="J72" i="77" s="1"/>
  <c r="H71" i="77"/>
  <c r="J71" i="77" s="1"/>
  <c r="H70" i="77"/>
  <c r="J70" i="77" s="1"/>
  <c r="H69" i="77"/>
  <c r="J69" i="77" s="1"/>
  <c r="H68" i="77"/>
  <c r="J68" i="77" s="1"/>
  <c r="H67" i="77"/>
  <c r="J67" i="77" s="1"/>
  <c r="H66" i="77"/>
  <c r="J66" i="77" s="1"/>
  <c r="H65" i="77"/>
  <c r="J65" i="77" s="1"/>
  <c r="H64" i="77"/>
  <c r="J64" i="77" s="1"/>
  <c r="H63" i="77"/>
  <c r="J63" i="77" s="1"/>
  <c r="H62" i="77"/>
  <c r="J62" i="77" s="1"/>
  <c r="H61" i="77"/>
  <c r="J61" i="77" s="1"/>
  <c r="H60" i="77"/>
  <c r="J60" i="77" s="1"/>
  <c r="H59" i="77"/>
  <c r="J59" i="77" s="1"/>
  <c r="H58" i="77"/>
  <c r="J58" i="77" s="1"/>
  <c r="H57" i="77"/>
  <c r="J57" i="77" s="1"/>
  <c r="H56" i="77"/>
  <c r="J56" i="77" s="1"/>
  <c r="H55" i="77"/>
  <c r="J55" i="77" s="1"/>
  <c r="H54" i="77"/>
  <c r="J54" i="77" s="1"/>
  <c r="H53" i="77"/>
  <c r="J53" i="77" s="1"/>
  <c r="H52" i="77"/>
  <c r="J52" i="77" s="1"/>
  <c r="H51" i="77"/>
  <c r="J51" i="77" s="1"/>
  <c r="H50" i="77"/>
  <c r="J50" i="77" s="1"/>
  <c r="J49" i="77"/>
  <c r="H49" i="77"/>
  <c r="H48" i="77"/>
  <c r="J48" i="77" s="1"/>
  <c r="H47" i="77"/>
  <c r="J47" i="77" s="1"/>
  <c r="H46" i="77"/>
  <c r="J46" i="77" s="1"/>
  <c r="H45" i="77"/>
  <c r="J45" i="77" s="1"/>
  <c r="H44" i="77"/>
  <c r="J44" i="77" s="1"/>
  <c r="H43" i="77"/>
  <c r="J43" i="77" s="1"/>
  <c r="H42" i="77"/>
  <c r="J42" i="77" s="1"/>
  <c r="H41" i="77"/>
  <c r="J41" i="77" s="1"/>
  <c r="H39" i="77"/>
  <c r="J39" i="77" s="1"/>
  <c r="H38" i="77"/>
  <c r="J38" i="77" s="1"/>
  <c r="H37" i="77"/>
  <c r="J37" i="77" s="1"/>
  <c r="H36" i="77"/>
  <c r="J36" i="77" s="1"/>
  <c r="H35" i="77"/>
  <c r="J35" i="77" s="1"/>
  <c r="H34" i="77"/>
  <c r="J34" i="77" s="1"/>
  <c r="H33" i="77"/>
  <c r="J33" i="77" s="1"/>
  <c r="J31" i="77"/>
  <c r="J30" i="77"/>
  <c r="H28" i="77"/>
  <c r="J28" i="77" s="1"/>
  <c r="J27" i="77"/>
  <c r="H26" i="77"/>
  <c r="J26" i="77" s="1"/>
  <c r="H25" i="77"/>
  <c r="J25" i="77" s="1"/>
  <c r="J23" i="77"/>
  <c r="J22" i="77"/>
  <c r="J21" i="77"/>
  <c r="J20" i="77"/>
  <c r="J19" i="77"/>
  <c r="J18" i="77"/>
  <c r="J17" i="77"/>
  <c r="H16" i="77"/>
  <c r="J16" i="77" s="1"/>
  <c r="J15" i="77"/>
  <c r="J14" i="77"/>
  <c r="J13" i="77"/>
  <c r="H12" i="77"/>
  <c r="J12" i="77" s="1"/>
  <c r="H8" i="77"/>
  <c r="J8" i="77" s="1"/>
  <c r="H7" i="77"/>
  <c r="J7" i="77" s="1"/>
  <c r="H6" i="77"/>
  <c r="J6" i="77" s="1"/>
  <c r="H5" i="77"/>
  <c r="J5" i="77" s="1"/>
  <c r="J137" i="76"/>
  <c r="J136" i="76"/>
  <c r="J135" i="76"/>
  <c r="J134" i="76"/>
  <c r="J132" i="76"/>
  <c r="J131" i="76"/>
  <c r="H130" i="76"/>
  <c r="J130" i="76" s="1"/>
  <c r="H129" i="76"/>
  <c r="J129" i="76" s="1"/>
  <c r="H128" i="76"/>
  <c r="J128" i="76" s="1"/>
  <c r="H127" i="76"/>
  <c r="J127" i="76" s="1"/>
  <c r="J125" i="76"/>
  <c r="J124" i="76"/>
  <c r="J123" i="76"/>
  <c r="J122" i="76"/>
  <c r="J120" i="76"/>
  <c r="J119" i="76"/>
  <c r="J118" i="76"/>
  <c r="J116" i="76"/>
  <c r="J115" i="76"/>
  <c r="J114" i="76"/>
  <c r="J113" i="76"/>
  <c r="J112" i="76"/>
  <c r="J111" i="76"/>
  <c r="J110" i="76"/>
  <c r="H109" i="76"/>
  <c r="J109" i="76" s="1"/>
  <c r="H108" i="76"/>
  <c r="J108" i="76" s="1"/>
  <c r="J107" i="76"/>
  <c r="J106" i="76"/>
  <c r="J105" i="76"/>
  <c r="J104" i="76"/>
  <c r="J103" i="76"/>
  <c r="J102" i="76"/>
  <c r="H101" i="76"/>
  <c r="J101" i="76" s="1"/>
  <c r="J99" i="76"/>
  <c r="J98" i="76"/>
  <c r="J97" i="76"/>
  <c r="H95" i="76"/>
  <c r="J95" i="76" s="1"/>
  <c r="H94" i="76"/>
  <c r="J94" i="76" s="1"/>
  <c r="H93" i="76"/>
  <c r="J93" i="76" s="1"/>
  <c r="H92" i="76"/>
  <c r="J92" i="76" s="1"/>
  <c r="H91" i="76"/>
  <c r="J91" i="76" s="1"/>
  <c r="H90" i="76"/>
  <c r="J90" i="76" s="1"/>
  <c r="H89" i="76"/>
  <c r="J89" i="76" s="1"/>
  <c r="H88" i="76"/>
  <c r="J88" i="76" s="1"/>
  <c r="H87" i="76"/>
  <c r="J87" i="76" s="1"/>
  <c r="H86" i="76"/>
  <c r="J86" i="76" s="1"/>
  <c r="J85" i="76"/>
  <c r="H85" i="76"/>
  <c r="H84" i="76"/>
  <c r="J84" i="76" s="1"/>
  <c r="H83" i="76"/>
  <c r="J83" i="76" s="1"/>
  <c r="H82" i="76"/>
  <c r="J82" i="76" s="1"/>
  <c r="H81" i="76"/>
  <c r="J81" i="76" s="1"/>
  <c r="H80" i="76"/>
  <c r="J80" i="76" s="1"/>
  <c r="H79" i="76"/>
  <c r="J79" i="76" s="1"/>
  <c r="H78" i="76"/>
  <c r="J78" i="76" s="1"/>
  <c r="H77" i="76"/>
  <c r="J77" i="76" s="1"/>
  <c r="H76" i="76"/>
  <c r="J76" i="76" s="1"/>
  <c r="H75" i="76"/>
  <c r="J75" i="76" s="1"/>
  <c r="H74" i="76"/>
  <c r="J74" i="76" s="1"/>
  <c r="H73" i="76"/>
  <c r="J73" i="76" s="1"/>
  <c r="H72" i="76"/>
  <c r="J72" i="76" s="1"/>
  <c r="H71" i="76"/>
  <c r="J71" i="76" s="1"/>
  <c r="H70" i="76"/>
  <c r="J70" i="76" s="1"/>
  <c r="H69" i="76"/>
  <c r="J69" i="76" s="1"/>
  <c r="H68" i="76"/>
  <c r="J68" i="76" s="1"/>
  <c r="H67" i="76"/>
  <c r="J67" i="76" s="1"/>
  <c r="H66" i="76"/>
  <c r="J66" i="76" s="1"/>
  <c r="H65" i="76"/>
  <c r="J65" i="76" s="1"/>
  <c r="H64" i="76"/>
  <c r="J64" i="76" s="1"/>
  <c r="H63" i="76"/>
  <c r="J63" i="76" s="1"/>
  <c r="H62" i="76"/>
  <c r="J62" i="76" s="1"/>
  <c r="H61" i="76"/>
  <c r="J61" i="76" s="1"/>
  <c r="H60" i="76"/>
  <c r="J60" i="76" s="1"/>
  <c r="H59" i="76"/>
  <c r="J59" i="76" s="1"/>
  <c r="H58" i="76"/>
  <c r="J58" i="76" s="1"/>
  <c r="H57" i="76"/>
  <c r="J57" i="76" s="1"/>
  <c r="H56" i="76"/>
  <c r="J56" i="76" s="1"/>
  <c r="H55" i="76"/>
  <c r="J55" i="76" s="1"/>
  <c r="H54" i="76"/>
  <c r="J54" i="76" s="1"/>
  <c r="H53" i="76"/>
  <c r="J53" i="76" s="1"/>
  <c r="H52" i="76"/>
  <c r="J52" i="76" s="1"/>
  <c r="H51" i="76"/>
  <c r="J51" i="76" s="1"/>
  <c r="H50" i="76"/>
  <c r="J50" i="76" s="1"/>
  <c r="H49" i="76"/>
  <c r="J49" i="76" s="1"/>
  <c r="H48" i="76"/>
  <c r="J48" i="76" s="1"/>
  <c r="H47" i="76"/>
  <c r="J47" i="76" s="1"/>
  <c r="H46" i="76"/>
  <c r="J46" i="76" s="1"/>
  <c r="H45" i="76"/>
  <c r="J45" i="76" s="1"/>
  <c r="H44" i="76"/>
  <c r="J44" i="76" s="1"/>
  <c r="H43" i="76"/>
  <c r="J43" i="76" s="1"/>
  <c r="H42" i="76"/>
  <c r="J42" i="76" s="1"/>
  <c r="H41" i="76"/>
  <c r="J41" i="76" s="1"/>
  <c r="H39" i="76"/>
  <c r="J39" i="76" s="1"/>
  <c r="H38" i="76"/>
  <c r="J38" i="76" s="1"/>
  <c r="H37" i="76"/>
  <c r="J37" i="76" s="1"/>
  <c r="H36" i="76"/>
  <c r="J36" i="76" s="1"/>
  <c r="H35" i="76"/>
  <c r="J35" i="76" s="1"/>
  <c r="H34" i="76"/>
  <c r="J34" i="76" s="1"/>
  <c r="H33" i="76"/>
  <c r="J33" i="76" s="1"/>
  <c r="J31" i="76"/>
  <c r="J30" i="76"/>
  <c r="J28" i="76"/>
  <c r="H28" i="76"/>
  <c r="J27" i="76"/>
  <c r="H26" i="76"/>
  <c r="J26" i="76" s="1"/>
  <c r="H25" i="76"/>
  <c r="J25" i="76" s="1"/>
  <c r="J23" i="76"/>
  <c r="J22" i="76"/>
  <c r="J21" i="76"/>
  <c r="J20" i="76"/>
  <c r="J19" i="76"/>
  <c r="J18" i="76"/>
  <c r="J17" i="76"/>
  <c r="H16" i="76"/>
  <c r="J16" i="76" s="1"/>
  <c r="J15" i="76"/>
  <c r="J14" i="76"/>
  <c r="J13" i="76"/>
  <c r="H12" i="76"/>
  <c r="J12" i="76" s="1"/>
  <c r="H8" i="76"/>
  <c r="J8" i="76" s="1"/>
  <c r="H7" i="76"/>
  <c r="J7" i="76" s="1"/>
  <c r="H6" i="76"/>
  <c r="H5" i="76"/>
  <c r="J5" i="76" s="1"/>
  <c r="J137" i="75"/>
  <c r="J136" i="75"/>
  <c r="J135" i="75"/>
  <c r="J134" i="75"/>
  <c r="J132" i="75"/>
  <c r="J131" i="75"/>
  <c r="H130" i="75"/>
  <c r="J130" i="75" s="1"/>
  <c r="H129" i="75"/>
  <c r="J129" i="75" s="1"/>
  <c r="H128" i="75"/>
  <c r="J128" i="75" s="1"/>
  <c r="H127" i="75"/>
  <c r="J127" i="75" s="1"/>
  <c r="J125" i="75"/>
  <c r="J124" i="75"/>
  <c r="J123" i="75"/>
  <c r="J122" i="75"/>
  <c r="J120" i="75"/>
  <c r="J119" i="75"/>
  <c r="J118" i="75"/>
  <c r="J116" i="75"/>
  <c r="J115" i="75"/>
  <c r="J114" i="75"/>
  <c r="J113" i="75"/>
  <c r="J112" i="75"/>
  <c r="J111" i="75"/>
  <c r="J110" i="75"/>
  <c r="H109" i="75"/>
  <c r="J109" i="75" s="1"/>
  <c r="H108" i="75"/>
  <c r="J108" i="75" s="1"/>
  <c r="J107" i="75"/>
  <c r="J106" i="75"/>
  <c r="J105" i="75"/>
  <c r="J104" i="75"/>
  <c r="J103" i="75"/>
  <c r="J102" i="75"/>
  <c r="H101" i="75"/>
  <c r="J101" i="75" s="1"/>
  <c r="J99" i="75"/>
  <c r="J98" i="75"/>
  <c r="J97" i="75"/>
  <c r="H95" i="75"/>
  <c r="J95" i="75" s="1"/>
  <c r="H94" i="75"/>
  <c r="J94" i="75" s="1"/>
  <c r="H93" i="75"/>
  <c r="J93" i="75" s="1"/>
  <c r="H92" i="75"/>
  <c r="J92" i="75" s="1"/>
  <c r="H91" i="75"/>
  <c r="J91" i="75" s="1"/>
  <c r="H90" i="75"/>
  <c r="J90" i="75" s="1"/>
  <c r="J89" i="75"/>
  <c r="H89" i="75"/>
  <c r="H88" i="75"/>
  <c r="J88" i="75" s="1"/>
  <c r="H87" i="75"/>
  <c r="J87" i="75" s="1"/>
  <c r="H86" i="75"/>
  <c r="J86" i="75" s="1"/>
  <c r="H85" i="75"/>
  <c r="J85" i="75" s="1"/>
  <c r="H84" i="75"/>
  <c r="J84" i="75" s="1"/>
  <c r="H83" i="75"/>
  <c r="J83" i="75" s="1"/>
  <c r="H82" i="75"/>
  <c r="J82" i="75" s="1"/>
  <c r="H81" i="75"/>
  <c r="J81" i="75" s="1"/>
  <c r="H80" i="75"/>
  <c r="J80" i="75" s="1"/>
  <c r="H79" i="75"/>
  <c r="J79" i="75" s="1"/>
  <c r="H78" i="75"/>
  <c r="J78" i="75" s="1"/>
  <c r="H77" i="75"/>
  <c r="J77" i="75" s="1"/>
  <c r="H76" i="75"/>
  <c r="J76" i="75" s="1"/>
  <c r="H75" i="75"/>
  <c r="J75" i="75" s="1"/>
  <c r="H74" i="75"/>
  <c r="J74" i="75" s="1"/>
  <c r="H73" i="75"/>
  <c r="J73" i="75" s="1"/>
  <c r="H72" i="75"/>
  <c r="J72" i="75" s="1"/>
  <c r="H71" i="75"/>
  <c r="J71" i="75" s="1"/>
  <c r="H70" i="75"/>
  <c r="J70" i="75" s="1"/>
  <c r="H69" i="75"/>
  <c r="J69" i="75" s="1"/>
  <c r="H68" i="75"/>
  <c r="J68" i="75" s="1"/>
  <c r="H67" i="75"/>
  <c r="J67" i="75" s="1"/>
  <c r="H66" i="75"/>
  <c r="J66" i="75" s="1"/>
  <c r="J65" i="75"/>
  <c r="H65" i="75"/>
  <c r="H64" i="75"/>
  <c r="J64" i="75" s="1"/>
  <c r="H63" i="75"/>
  <c r="J63" i="75" s="1"/>
  <c r="H62" i="75"/>
  <c r="J62" i="75" s="1"/>
  <c r="J61" i="75"/>
  <c r="H61" i="75"/>
  <c r="H60" i="75"/>
  <c r="J60" i="75" s="1"/>
  <c r="H59" i="75"/>
  <c r="J59" i="75" s="1"/>
  <c r="H58" i="75"/>
  <c r="J58" i="75" s="1"/>
  <c r="H57" i="75"/>
  <c r="J57" i="75" s="1"/>
  <c r="H56" i="75"/>
  <c r="J56" i="75" s="1"/>
  <c r="H55" i="75"/>
  <c r="J55" i="75" s="1"/>
  <c r="H54" i="75"/>
  <c r="J54" i="75" s="1"/>
  <c r="H53" i="75"/>
  <c r="J53" i="75" s="1"/>
  <c r="H52" i="75"/>
  <c r="J52" i="75" s="1"/>
  <c r="H51" i="75"/>
  <c r="J51" i="75" s="1"/>
  <c r="H50" i="75"/>
  <c r="J50" i="75" s="1"/>
  <c r="J49" i="75"/>
  <c r="H49" i="75"/>
  <c r="H48" i="75"/>
  <c r="J48" i="75" s="1"/>
  <c r="H47" i="75"/>
  <c r="J47" i="75" s="1"/>
  <c r="H46" i="75"/>
  <c r="J46" i="75" s="1"/>
  <c r="H45" i="75"/>
  <c r="J45" i="75" s="1"/>
  <c r="H44" i="75"/>
  <c r="J44" i="75" s="1"/>
  <c r="H43" i="75"/>
  <c r="J43" i="75" s="1"/>
  <c r="J42" i="75"/>
  <c r="H42" i="75"/>
  <c r="H41" i="75"/>
  <c r="J41" i="75" s="1"/>
  <c r="H39" i="75"/>
  <c r="J39" i="75" s="1"/>
  <c r="H38" i="75"/>
  <c r="J38" i="75" s="1"/>
  <c r="H37" i="75"/>
  <c r="J37" i="75" s="1"/>
  <c r="H36" i="75"/>
  <c r="J36" i="75" s="1"/>
  <c r="H35" i="75"/>
  <c r="J35" i="75" s="1"/>
  <c r="H34" i="75"/>
  <c r="J34" i="75" s="1"/>
  <c r="H33" i="75"/>
  <c r="J33" i="75" s="1"/>
  <c r="J31" i="75"/>
  <c r="J30" i="75"/>
  <c r="H28" i="75"/>
  <c r="J28" i="75" s="1"/>
  <c r="J27" i="75"/>
  <c r="H26" i="75"/>
  <c r="J26" i="75" s="1"/>
  <c r="H25" i="75"/>
  <c r="J25" i="75" s="1"/>
  <c r="J23" i="75"/>
  <c r="J22" i="75"/>
  <c r="J21" i="75"/>
  <c r="J20" i="75"/>
  <c r="J19" i="75"/>
  <c r="J18" i="75"/>
  <c r="J17" i="75"/>
  <c r="H16" i="75"/>
  <c r="J16" i="75" s="1"/>
  <c r="J15" i="75"/>
  <c r="J14" i="75"/>
  <c r="J13" i="75"/>
  <c r="H12" i="75"/>
  <c r="J12" i="75" s="1"/>
  <c r="H8" i="75"/>
  <c r="J8" i="75" s="1"/>
  <c r="H7" i="75"/>
  <c r="H6" i="75"/>
  <c r="J6" i="75" s="1"/>
  <c r="H5" i="75"/>
  <c r="J5" i="75" s="1"/>
  <c r="J137" i="74"/>
  <c r="J136" i="74"/>
  <c r="J135" i="74"/>
  <c r="J134" i="74"/>
  <c r="J132" i="74"/>
  <c r="J131" i="74"/>
  <c r="H130" i="74"/>
  <c r="J130" i="74" s="1"/>
  <c r="H129" i="74"/>
  <c r="J129" i="74" s="1"/>
  <c r="H128" i="74"/>
  <c r="J128" i="74" s="1"/>
  <c r="H127" i="74"/>
  <c r="J127" i="74" s="1"/>
  <c r="J125" i="74"/>
  <c r="J124" i="74"/>
  <c r="J123" i="74"/>
  <c r="J122" i="74"/>
  <c r="J120" i="74"/>
  <c r="J119" i="74"/>
  <c r="J118" i="74"/>
  <c r="J116" i="74"/>
  <c r="J115" i="74"/>
  <c r="J114" i="74"/>
  <c r="J113" i="74"/>
  <c r="J112" i="74"/>
  <c r="J111" i="74"/>
  <c r="J110" i="74"/>
  <c r="H109" i="74"/>
  <c r="J109" i="74" s="1"/>
  <c r="H108" i="74"/>
  <c r="J108" i="74" s="1"/>
  <c r="J107" i="74"/>
  <c r="J106" i="74"/>
  <c r="J105" i="74"/>
  <c r="J104" i="74"/>
  <c r="J103" i="74"/>
  <c r="J102" i="74"/>
  <c r="H101" i="74"/>
  <c r="J101" i="74" s="1"/>
  <c r="J99" i="74"/>
  <c r="J98" i="74"/>
  <c r="J97" i="74"/>
  <c r="H95" i="74"/>
  <c r="J95" i="74" s="1"/>
  <c r="H94" i="74"/>
  <c r="J94" i="74" s="1"/>
  <c r="H93" i="74"/>
  <c r="J93" i="74" s="1"/>
  <c r="H92" i="74"/>
  <c r="J92" i="74" s="1"/>
  <c r="H91" i="74"/>
  <c r="J91" i="74" s="1"/>
  <c r="H90" i="74"/>
  <c r="J90" i="74" s="1"/>
  <c r="H89" i="74"/>
  <c r="J89" i="74" s="1"/>
  <c r="H88" i="74"/>
  <c r="J88" i="74" s="1"/>
  <c r="H87" i="74"/>
  <c r="J87" i="74" s="1"/>
  <c r="H86" i="74"/>
  <c r="J86" i="74" s="1"/>
  <c r="H85" i="74"/>
  <c r="J85" i="74" s="1"/>
  <c r="H84" i="74"/>
  <c r="J84" i="74" s="1"/>
  <c r="H83" i="74"/>
  <c r="J83" i="74" s="1"/>
  <c r="H82" i="74"/>
  <c r="J82" i="74" s="1"/>
  <c r="H81" i="74"/>
  <c r="J81" i="74" s="1"/>
  <c r="H80" i="74"/>
  <c r="J80" i="74" s="1"/>
  <c r="H79" i="74"/>
  <c r="J79" i="74" s="1"/>
  <c r="H78" i="74"/>
  <c r="J78" i="74" s="1"/>
  <c r="H77" i="74"/>
  <c r="J77" i="74" s="1"/>
  <c r="H76" i="74"/>
  <c r="J76" i="74" s="1"/>
  <c r="H75" i="74"/>
  <c r="J75" i="74" s="1"/>
  <c r="H74" i="74"/>
  <c r="J74" i="74" s="1"/>
  <c r="H73" i="74"/>
  <c r="J73" i="74" s="1"/>
  <c r="H72" i="74"/>
  <c r="J72" i="74" s="1"/>
  <c r="H71" i="74"/>
  <c r="J71" i="74" s="1"/>
  <c r="H70" i="74"/>
  <c r="J70" i="74" s="1"/>
  <c r="H69" i="74"/>
  <c r="J69" i="74" s="1"/>
  <c r="H68" i="74"/>
  <c r="J68" i="74" s="1"/>
  <c r="H67" i="74"/>
  <c r="J67" i="74" s="1"/>
  <c r="H66" i="74"/>
  <c r="J66" i="74" s="1"/>
  <c r="H65" i="74"/>
  <c r="J65" i="74" s="1"/>
  <c r="H64" i="74"/>
  <c r="J64" i="74" s="1"/>
  <c r="H63" i="74"/>
  <c r="J63" i="74" s="1"/>
  <c r="H62" i="74"/>
  <c r="J62" i="74" s="1"/>
  <c r="H61" i="74"/>
  <c r="J61" i="74" s="1"/>
  <c r="H60" i="74"/>
  <c r="J60" i="74" s="1"/>
  <c r="H59" i="74"/>
  <c r="J59" i="74" s="1"/>
  <c r="H58" i="74"/>
  <c r="J58" i="74" s="1"/>
  <c r="H57" i="74"/>
  <c r="J57" i="74" s="1"/>
  <c r="H56" i="74"/>
  <c r="J56" i="74" s="1"/>
  <c r="H55" i="74"/>
  <c r="J55" i="74" s="1"/>
  <c r="H54" i="74"/>
  <c r="J54" i="74" s="1"/>
  <c r="H53" i="74"/>
  <c r="J53" i="74" s="1"/>
  <c r="H52" i="74"/>
  <c r="J52" i="74" s="1"/>
  <c r="H51" i="74"/>
  <c r="J51" i="74" s="1"/>
  <c r="H50" i="74"/>
  <c r="J50" i="74" s="1"/>
  <c r="H49" i="74"/>
  <c r="J49" i="74" s="1"/>
  <c r="H48" i="74"/>
  <c r="J48" i="74" s="1"/>
  <c r="H47" i="74"/>
  <c r="J47" i="74" s="1"/>
  <c r="H46" i="74"/>
  <c r="J46" i="74" s="1"/>
  <c r="H45" i="74"/>
  <c r="J45" i="74" s="1"/>
  <c r="J44" i="74"/>
  <c r="H44" i="74"/>
  <c r="H43" i="74"/>
  <c r="J43" i="74" s="1"/>
  <c r="H42" i="74"/>
  <c r="J42" i="74" s="1"/>
  <c r="H41" i="74"/>
  <c r="J41" i="74" s="1"/>
  <c r="H39" i="74"/>
  <c r="J39" i="74" s="1"/>
  <c r="H38" i="74"/>
  <c r="J38" i="74" s="1"/>
  <c r="H37" i="74"/>
  <c r="J37" i="74" s="1"/>
  <c r="H36" i="74"/>
  <c r="J36" i="74" s="1"/>
  <c r="H35" i="74"/>
  <c r="J35" i="74" s="1"/>
  <c r="H34" i="74"/>
  <c r="J34" i="74" s="1"/>
  <c r="H33" i="74"/>
  <c r="J33" i="74" s="1"/>
  <c r="J31" i="74"/>
  <c r="J30" i="74"/>
  <c r="H28" i="74"/>
  <c r="J28" i="74" s="1"/>
  <c r="J27" i="74"/>
  <c r="H26" i="74"/>
  <c r="J26" i="74" s="1"/>
  <c r="H25" i="74"/>
  <c r="J25" i="74" s="1"/>
  <c r="J23" i="74"/>
  <c r="J22" i="74"/>
  <c r="J21" i="74"/>
  <c r="J20" i="74"/>
  <c r="J19" i="74"/>
  <c r="J18" i="74"/>
  <c r="J17" i="74"/>
  <c r="H16" i="74"/>
  <c r="J16" i="74" s="1"/>
  <c r="J15" i="74"/>
  <c r="J14" i="74"/>
  <c r="J13" i="74"/>
  <c r="H12" i="74"/>
  <c r="J12" i="74" s="1"/>
  <c r="H8" i="74"/>
  <c r="J8" i="74" s="1"/>
  <c r="H7" i="74"/>
  <c r="J7" i="74" s="1"/>
  <c r="H6" i="74"/>
  <c r="J6" i="74" s="1"/>
  <c r="H5" i="74"/>
  <c r="J5" i="74" s="1"/>
  <c r="J137" i="73"/>
  <c r="J136" i="73"/>
  <c r="J135" i="73"/>
  <c r="J134" i="73"/>
  <c r="J132" i="73"/>
  <c r="J131" i="73"/>
  <c r="H130" i="73"/>
  <c r="J130" i="73" s="1"/>
  <c r="H129" i="73"/>
  <c r="J129" i="73" s="1"/>
  <c r="H128" i="73"/>
  <c r="J128" i="73" s="1"/>
  <c r="H127" i="73"/>
  <c r="J127" i="73" s="1"/>
  <c r="J125" i="73"/>
  <c r="J124" i="73"/>
  <c r="J123" i="73"/>
  <c r="J122" i="73"/>
  <c r="J120" i="73"/>
  <c r="J119" i="73"/>
  <c r="J118" i="73"/>
  <c r="J116" i="73"/>
  <c r="J115" i="73"/>
  <c r="J114" i="73"/>
  <c r="J113" i="73"/>
  <c r="J112" i="73"/>
  <c r="J111" i="73"/>
  <c r="J110" i="73"/>
  <c r="H109" i="73"/>
  <c r="J109" i="73" s="1"/>
  <c r="H108" i="73"/>
  <c r="J108" i="73" s="1"/>
  <c r="J107" i="73"/>
  <c r="J106" i="73"/>
  <c r="J105" i="73"/>
  <c r="J104" i="73"/>
  <c r="J103" i="73"/>
  <c r="J102" i="73"/>
  <c r="H101" i="73"/>
  <c r="J101" i="73" s="1"/>
  <c r="J99" i="73"/>
  <c r="J98" i="73"/>
  <c r="J97" i="73"/>
  <c r="H95" i="73"/>
  <c r="J95" i="73" s="1"/>
  <c r="H94" i="73"/>
  <c r="J94" i="73" s="1"/>
  <c r="H93" i="73"/>
  <c r="J93" i="73" s="1"/>
  <c r="H92" i="73"/>
  <c r="J92" i="73" s="1"/>
  <c r="H91" i="73"/>
  <c r="J91" i="73" s="1"/>
  <c r="H90" i="73"/>
  <c r="J90" i="73" s="1"/>
  <c r="H89" i="73"/>
  <c r="J89" i="73" s="1"/>
  <c r="H88" i="73"/>
  <c r="J88" i="73" s="1"/>
  <c r="H87" i="73"/>
  <c r="J87" i="73" s="1"/>
  <c r="H86" i="73"/>
  <c r="J86" i="73" s="1"/>
  <c r="H85" i="73"/>
  <c r="J85" i="73" s="1"/>
  <c r="H84" i="73"/>
  <c r="J84" i="73" s="1"/>
  <c r="H83" i="73"/>
  <c r="J83" i="73" s="1"/>
  <c r="H82" i="73"/>
  <c r="J82" i="73" s="1"/>
  <c r="H81" i="73"/>
  <c r="J81" i="73" s="1"/>
  <c r="H80" i="73"/>
  <c r="J80" i="73" s="1"/>
  <c r="H79" i="73"/>
  <c r="J79" i="73" s="1"/>
  <c r="H78" i="73"/>
  <c r="J78" i="73" s="1"/>
  <c r="H77" i="73"/>
  <c r="J77" i="73" s="1"/>
  <c r="H76" i="73"/>
  <c r="J76" i="73" s="1"/>
  <c r="H75" i="73"/>
  <c r="J75" i="73" s="1"/>
  <c r="H74" i="73"/>
  <c r="J74" i="73" s="1"/>
  <c r="H73" i="73"/>
  <c r="J73" i="73" s="1"/>
  <c r="H72" i="73"/>
  <c r="J72" i="73" s="1"/>
  <c r="H71" i="73"/>
  <c r="J71" i="73" s="1"/>
  <c r="H70" i="73"/>
  <c r="J70" i="73" s="1"/>
  <c r="H69" i="73"/>
  <c r="J69" i="73" s="1"/>
  <c r="H68" i="73"/>
  <c r="J68" i="73" s="1"/>
  <c r="H67" i="73"/>
  <c r="J67" i="73" s="1"/>
  <c r="H66" i="73"/>
  <c r="J66" i="73" s="1"/>
  <c r="H65" i="73"/>
  <c r="J65" i="73" s="1"/>
  <c r="J64" i="73"/>
  <c r="H64" i="73"/>
  <c r="H63" i="73"/>
  <c r="J63" i="73" s="1"/>
  <c r="H62" i="73"/>
  <c r="J62" i="73" s="1"/>
  <c r="H61" i="73"/>
  <c r="J61" i="73" s="1"/>
  <c r="H60" i="73"/>
  <c r="J60" i="73" s="1"/>
  <c r="H59" i="73"/>
  <c r="J59" i="73" s="1"/>
  <c r="H58" i="73"/>
  <c r="J58" i="73" s="1"/>
  <c r="H57" i="73"/>
  <c r="J57" i="73" s="1"/>
  <c r="H56" i="73"/>
  <c r="J56" i="73" s="1"/>
  <c r="H55" i="73"/>
  <c r="J55" i="73" s="1"/>
  <c r="H54" i="73"/>
  <c r="J54" i="73" s="1"/>
  <c r="J53" i="73"/>
  <c r="H53" i="73"/>
  <c r="H52" i="73"/>
  <c r="J52" i="73" s="1"/>
  <c r="H51" i="73"/>
  <c r="J51" i="73" s="1"/>
  <c r="H50" i="73"/>
  <c r="J50" i="73" s="1"/>
  <c r="H49" i="73"/>
  <c r="J49" i="73" s="1"/>
  <c r="H48" i="73"/>
  <c r="J48" i="73" s="1"/>
  <c r="H47" i="73"/>
  <c r="J47" i="73" s="1"/>
  <c r="H46" i="73"/>
  <c r="J46" i="73" s="1"/>
  <c r="H45" i="73"/>
  <c r="J45" i="73" s="1"/>
  <c r="H44" i="73"/>
  <c r="J44" i="73" s="1"/>
  <c r="H43" i="73"/>
  <c r="J43" i="73" s="1"/>
  <c r="H42" i="73"/>
  <c r="J42" i="73" s="1"/>
  <c r="H41" i="73"/>
  <c r="J41" i="73" s="1"/>
  <c r="H39" i="73"/>
  <c r="J39" i="73" s="1"/>
  <c r="H38" i="73"/>
  <c r="J38" i="73" s="1"/>
  <c r="H37" i="73"/>
  <c r="J37" i="73" s="1"/>
  <c r="H36" i="73"/>
  <c r="J36" i="73" s="1"/>
  <c r="H35" i="73"/>
  <c r="J35" i="73" s="1"/>
  <c r="H34" i="73"/>
  <c r="J34" i="73" s="1"/>
  <c r="H33" i="73"/>
  <c r="J33" i="73" s="1"/>
  <c r="J31" i="73"/>
  <c r="J30" i="73"/>
  <c r="H28" i="73"/>
  <c r="J28" i="73" s="1"/>
  <c r="J27" i="73"/>
  <c r="H26" i="73"/>
  <c r="J26" i="73" s="1"/>
  <c r="H25" i="73"/>
  <c r="J25" i="73" s="1"/>
  <c r="J23" i="73"/>
  <c r="J22" i="73"/>
  <c r="J21" i="73"/>
  <c r="J20" i="73"/>
  <c r="J19" i="73"/>
  <c r="J18" i="73"/>
  <c r="J17" i="73"/>
  <c r="H16" i="73"/>
  <c r="J16" i="73" s="1"/>
  <c r="J15" i="73"/>
  <c r="J14" i="73"/>
  <c r="J13" i="73"/>
  <c r="H12" i="73"/>
  <c r="J12" i="73" s="1"/>
  <c r="H8" i="73"/>
  <c r="J8" i="73" s="1"/>
  <c r="H7" i="73"/>
  <c r="J7" i="73" s="1"/>
  <c r="H6" i="73"/>
  <c r="J6" i="73" s="1"/>
  <c r="H5" i="73"/>
  <c r="J5" i="73" s="1"/>
  <c r="J137" i="72"/>
  <c r="J136" i="72"/>
  <c r="J135" i="72"/>
  <c r="J134" i="72"/>
  <c r="J132" i="72"/>
  <c r="J131" i="72"/>
  <c r="H130" i="72"/>
  <c r="J130" i="72" s="1"/>
  <c r="H129" i="72"/>
  <c r="J129" i="72" s="1"/>
  <c r="H128" i="72"/>
  <c r="J128" i="72" s="1"/>
  <c r="H127" i="72"/>
  <c r="J127" i="72" s="1"/>
  <c r="J125" i="72"/>
  <c r="J124" i="72"/>
  <c r="J123" i="72"/>
  <c r="J122" i="72"/>
  <c r="J120" i="72"/>
  <c r="J119" i="72"/>
  <c r="J118" i="72"/>
  <c r="J116" i="72"/>
  <c r="J115" i="72"/>
  <c r="J114" i="72"/>
  <c r="J113" i="72"/>
  <c r="J112" i="72"/>
  <c r="J111" i="72"/>
  <c r="J110" i="72"/>
  <c r="H109" i="72"/>
  <c r="J109" i="72" s="1"/>
  <c r="H108" i="72"/>
  <c r="J108" i="72" s="1"/>
  <c r="J107" i="72"/>
  <c r="J106" i="72"/>
  <c r="J105" i="72"/>
  <c r="J104" i="72"/>
  <c r="J103" i="72"/>
  <c r="J102" i="72"/>
  <c r="H101" i="72"/>
  <c r="J101" i="72" s="1"/>
  <c r="J99" i="72"/>
  <c r="J98" i="72"/>
  <c r="J97" i="72"/>
  <c r="H95" i="72"/>
  <c r="J95" i="72" s="1"/>
  <c r="J94" i="72"/>
  <c r="H94" i="72"/>
  <c r="H93" i="72"/>
  <c r="J93" i="72" s="1"/>
  <c r="H92" i="72"/>
  <c r="J92" i="72" s="1"/>
  <c r="H91" i="72"/>
  <c r="J91" i="72" s="1"/>
  <c r="H90" i="72"/>
  <c r="J90" i="72" s="1"/>
  <c r="H89" i="72"/>
  <c r="J89" i="72" s="1"/>
  <c r="H88" i="72"/>
  <c r="J88" i="72" s="1"/>
  <c r="H87" i="72"/>
  <c r="J87" i="72" s="1"/>
  <c r="H86" i="72"/>
  <c r="J86" i="72" s="1"/>
  <c r="J85" i="72"/>
  <c r="H85" i="72"/>
  <c r="H84" i="72"/>
  <c r="J84" i="72" s="1"/>
  <c r="H83" i="72"/>
  <c r="J83" i="72" s="1"/>
  <c r="H82" i="72"/>
  <c r="J82" i="72" s="1"/>
  <c r="H81" i="72"/>
  <c r="J81" i="72" s="1"/>
  <c r="H80" i="72"/>
  <c r="J80" i="72" s="1"/>
  <c r="H79" i="72"/>
  <c r="J79" i="72" s="1"/>
  <c r="H78" i="72"/>
  <c r="J78" i="72" s="1"/>
  <c r="H77" i="72"/>
  <c r="J77" i="72" s="1"/>
  <c r="H76" i="72"/>
  <c r="J76" i="72" s="1"/>
  <c r="H75" i="72"/>
  <c r="J75" i="72" s="1"/>
  <c r="J74" i="72"/>
  <c r="H74" i="72"/>
  <c r="H73" i="72"/>
  <c r="J73" i="72" s="1"/>
  <c r="H72" i="72"/>
  <c r="J72" i="72" s="1"/>
  <c r="H71" i="72"/>
  <c r="J71" i="72" s="1"/>
  <c r="H70" i="72"/>
  <c r="J70" i="72" s="1"/>
  <c r="H69" i="72"/>
  <c r="J69" i="72" s="1"/>
  <c r="H68" i="72"/>
  <c r="J68" i="72" s="1"/>
  <c r="H67" i="72"/>
  <c r="J67" i="72" s="1"/>
  <c r="H66" i="72"/>
  <c r="J66" i="72" s="1"/>
  <c r="H65" i="72"/>
  <c r="J65" i="72" s="1"/>
  <c r="H64" i="72"/>
  <c r="J64" i="72" s="1"/>
  <c r="J63" i="72"/>
  <c r="H63" i="72"/>
  <c r="H62" i="72"/>
  <c r="J62" i="72" s="1"/>
  <c r="H61" i="72"/>
  <c r="J61" i="72" s="1"/>
  <c r="H60" i="72"/>
  <c r="J60" i="72" s="1"/>
  <c r="H59" i="72"/>
  <c r="J59" i="72" s="1"/>
  <c r="H58" i="72"/>
  <c r="J58" i="72" s="1"/>
  <c r="H57" i="72"/>
  <c r="J57" i="72" s="1"/>
  <c r="H56" i="72"/>
  <c r="J56" i="72" s="1"/>
  <c r="H55" i="72"/>
  <c r="J55" i="72" s="1"/>
  <c r="J54" i="72"/>
  <c r="H54" i="72"/>
  <c r="H53" i="72"/>
  <c r="J53" i="72" s="1"/>
  <c r="H52" i="72"/>
  <c r="J52" i="72" s="1"/>
  <c r="H51" i="72"/>
  <c r="J51" i="72" s="1"/>
  <c r="H50" i="72"/>
  <c r="J50" i="72" s="1"/>
  <c r="H49" i="72"/>
  <c r="J49" i="72" s="1"/>
  <c r="H48" i="72"/>
  <c r="J48" i="72" s="1"/>
  <c r="H47" i="72"/>
  <c r="J47" i="72" s="1"/>
  <c r="H46" i="72"/>
  <c r="J46" i="72" s="1"/>
  <c r="J45" i="72"/>
  <c r="H45" i="72"/>
  <c r="H44" i="72"/>
  <c r="J44" i="72" s="1"/>
  <c r="H43" i="72"/>
  <c r="J43" i="72" s="1"/>
  <c r="J42" i="72"/>
  <c r="H42" i="72"/>
  <c r="H41" i="72"/>
  <c r="J41" i="72" s="1"/>
  <c r="H39" i="72"/>
  <c r="J39" i="72" s="1"/>
  <c r="H38" i="72"/>
  <c r="J38" i="72" s="1"/>
  <c r="H37" i="72"/>
  <c r="J37" i="72" s="1"/>
  <c r="H36" i="72"/>
  <c r="J36" i="72" s="1"/>
  <c r="H35" i="72"/>
  <c r="J35" i="72" s="1"/>
  <c r="H34" i="72"/>
  <c r="J34" i="72" s="1"/>
  <c r="H33" i="72"/>
  <c r="J33" i="72" s="1"/>
  <c r="J31" i="72"/>
  <c r="J30" i="72"/>
  <c r="H28" i="72"/>
  <c r="J28" i="72" s="1"/>
  <c r="J27" i="72"/>
  <c r="H26" i="72"/>
  <c r="J26" i="72" s="1"/>
  <c r="H25" i="72"/>
  <c r="J25" i="72" s="1"/>
  <c r="J23" i="72"/>
  <c r="J22" i="72"/>
  <c r="J21" i="72"/>
  <c r="J20" i="72"/>
  <c r="J19" i="72"/>
  <c r="J18" i="72"/>
  <c r="J17" i="72"/>
  <c r="H16" i="72"/>
  <c r="J16" i="72" s="1"/>
  <c r="J15" i="72"/>
  <c r="J14" i="72"/>
  <c r="J13" i="72"/>
  <c r="H12" i="72"/>
  <c r="J12" i="72" s="1"/>
  <c r="H8" i="72"/>
  <c r="J8" i="72" s="1"/>
  <c r="H7" i="72"/>
  <c r="J7" i="72" s="1"/>
  <c r="H6" i="72"/>
  <c r="J6" i="72" s="1"/>
  <c r="H5" i="72"/>
  <c r="J5" i="72" s="1"/>
  <c r="J137" i="71"/>
  <c r="J136" i="71"/>
  <c r="J135" i="71"/>
  <c r="J134" i="71"/>
  <c r="J132" i="71"/>
  <c r="J131" i="71"/>
  <c r="H130" i="71"/>
  <c r="J130" i="71" s="1"/>
  <c r="H129" i="71"/>
  <c r="J129" i="71" s="1"/>
  <c r="H128" i="71"/>
  <c r="J128" i="71" s="1"/>
  <c r="H127" i="71"/>
  <c r="J127" i="71" s="1"/>
  <c r="J125" i="71"/>
  <c r="J124" i="71"/>
  <c r="J123" i="71"/>
  <c r="J122" i="71"/>
  <c r="J120" i="71"/>
  <c r="J119" i="71"/>
  <c r="J118" i="71"/>
  <c r="J116" i="71"/>
  <c r="J115" i="71"/>
  <c r="J114" i="71"/>
  <c r="J113" i="71"/>
  <c r="J112" i="71"/>
  <c r="J111" i="71"/>
  <c r="J110" i="71"/>
  <c r="H109" i="71"/>
  <c r="J109" i="71" s="1"/>
  <c r="H108" i="71"/>
  <c r="J108" i="71" s="1"/>
  <c r="J107" i="71"/>
  <c r="J106" i="71"/>
  <c r="J105" i="71"/>
  <c r="J104" i="71"/>
  <c r="J103" i="71"/>
  <c r="J102" i="71"/>
  <c r="H101" i="71"/>
  <c r="J101" i="71" s="1"/>
  <c r="J99" i="71"/>
  <c r="J98" i="71"/>
  <c r="J97" i="71"/>
  <c r="H95" i="71"/>
  <c r="J95" i="71" s="1"/>
  <c r="H94" i="71"/>
  <c r="J94" i="71" s="1"/>
  <c r="H93" i="71"/>
  <c r="J93" i="71" s="1"/>
  <c r="H92" i="71"/>
  <c r="J92" i="71" s="1"/>
  <c r="H91" i="71"/>
  <c r="J91" i="71" s="1"/>
  <c r="H90" i="71"/>
  <c r="J90" i="71" s="1"/>
  <c r="H89" i="71"/>
  <c r="J89" i="71" s="1"/>
  <c r="H88" i="71"/>
  <c r="J88" i="71" s="1"/>
  <c r="H87" i="71"/>
  <c r="J87" i="71" s="1"/>
  <c r="J86" i="71"/>
  <c r="H86" i="71"/>
  <c r="H85" i="71"/>
  <c r="J85" i="71" s="1"/>
  <c r="H84" i="71"/>
  <c r="J84" i="71" s="1"/>
  <c r="H83" i="71"/>
  <c r="J83" i="71" s="1"/>
  <c r="H82" i="71"/>
  <c r="J82" i="71" s="1"/>
  <c r="H81" i="71"/>
  <c r="J81" i="71" s="1"/>
  <c r="H80" i="71"/>
  <c r="J80" i="71" s="1"/>
  <c r="H79" i="71"/>
  <c r="J79" i="71" s="1"/>
  <c r="H78" i="71"/>
  <c r="J78" i="71" s="1"/>
  <c r="H77" i="71"/>
  <c r="J77" i="71" s="1"/>
  <c r="H76" i="71"/>
  <c r="J76" i="71" s="1"/>
  <c r="H75" i="71"/>
  <c r="J75" i="71" s="1"/>
  <c r="H74" i="71"/>
  <c r="J74" i="71" s="1"/>
  <c r="H73" i="71"/>
  <c r="J73" i="71" s="1"/>
  <c r="H72" i="71"/>
  <c r="J72" i="71" s="1"/>
  <c r="H71" i="71"/>
  <c r="J71" i="71" s="1"/>
  <c r="H70" i="71"/>
  <c r="J70" i="71" s="1"/>
  <c r="H69" i="71"/>
  <c r="J69" i="71" s="1"/>
  <c r="H68" i="71"/>
  <c r="J68" i="71" s="1"/>
  <c r="H67" i="71"/>
  <c r="J67" i="71" s="1"/>
  <c r="H66" i="71"/>
  <c r="J66" i="71" s="1"/>
  <c r="H65" i="71"/>
  <c r="J65" i="71" s="1"/>
  <c r="H64" i="71"/>
  <c r="J64" i="71" s="1"/>
  <c r="H63" i="71"/>
  <c r="J63" i="71" s="1"/>
  <c r="H62" i="71"/>
  <c r="J62" i="71" s="1"/>
  <c r="H61" i="71"/>
  <c r="J61" i="71" s="1"/>
  <c r="H60" i="71"/>
  <c r="J60" i="71" s="1"/>
  <c r="H59" i="71"/>
  <c r="J59" i="71" s="1"/>
  <c r="J58" i="71"/>
  <c r="H58" i="71"/>
  <c r="H57" i="71"/>
  <c r="J57" i="71" s="1"/>
  <c r="H56" i="71"/>
  <c r="J56" i="71" s="1"/>
  <c r="H55" i="71"/>
  <c r="J55" i="71" s="1"/>
  <c r="H54" i="71"/>
  <c r="J54" i="71" s="1"/>
  <c r="H53" i="71"/>
  <c r="J53" i="71" s="1"/>
  <c r="H52" i="71"/>
  <c r="J52" i="71" s="1"/>
  <c r="H51" i="71"/>
  <c r="J51" i="71" s="1"/>
  <c r="H50" i="71"/>
  <c r="J50" i="71" s="1"/>
  <c r="H49" i="71"/>
  <c r="J49" i="71" s="1"/>
  <c r="H48" i="71"/>
  <c r="J48" i="71" s="1"/>
  <c r="H47" i="71"/>
  <c r="J47" i="71" s="1"/>
  <c r="H46" i="71"/>
  <c r="J46" i="71" s="1"/>
  <c r="H45" i="71"/>
  <c r="J45" i="71" s="1"/>
  <c r="H44" i="71"/>
  <c r="J44" i="71" s="1"/>
  <c r="H43" i="71"/>
  <c r="J43" i="71" s="1"/>
  <c r="H42" i="71"/>
  <c r="J42" i="71" s="1"/>
  <c r="H41" i="71"/>
  <c r="J41" i="71" s="1"/>
  <c r="H39" i="71"/>
  <c r="J39" i="71" s="1"/>
  <c r="H38" i="71"/>
  <c r="J38" i="71" s="1"/>
  <c r="H37" i="71"/>
  <c r="J37" i="71" s="1"/>
  <c r="H36" i="71"/>
  <c r="J36" i="71" s="1"/>
  <c r="H35" i="71"/>
  <c r="J35" i="71" s="1"/>
  <c r="H34" i="71"/>
  <c r="J34" i="71" s="1"/>
  <c r="H33" i="71"/>
  <c r="J33" i="71" s="1"/>
  <c r="J31" i="71"/>
  <c r="J30" i="71"/>
  <c r="H28" i="71"/>
  <c r="J28" i="71" s="1"/>
  <c r="J27" i="71"/>
  <c r="H26" i="71"/>
  <c r="J26" i="71" s="1"/>
  <c r="H25" i="71"/>
  <c r="J25" i="71" s="1"/>
  <c r="J23" i="71"/>
  <c r="J22" i="71"/>
  <c r="J21" i="71"/>
  <c r="J20" i="71"/>
  <c r="J19" i="71"/>
  <c r="J18" i="71"/>
  <c r="J17" i="71"/>
  <c r="H16" i="71"/>
  <c r="J16" i="71" s="1"/>
  <c r="J15" i="71"/>
  <c r="J14" i="71"/>
  <c r="J13" i="71"/>
  <c r="H12" i="71"/>
  <c r="J12" i="71" s="1"/>
  <c r="H8" i="71"/>
  <c r="J8" i="71" s="1"/>
  <c r="H7" i="71"/>
  <c r="J7" i="71" s="1"/>
  <c r="H6" i="71"/>
  <c r="J6" i="71" s="1"/>
  <c r="H5" i="71"/>
  <c r="J5" i="71" s="1"/>
  <c r="J137" i="70"/>
  <c r="J136" i="70"/>
  <c r="J135" i="70"/>
  <c r="J134" i="70"/>
  <c r="J132" i="70"/>
  <c r="J131" i="70"/>
  <c r="H130" i="70"/>
  <c r="J130" i="70" s="1"/>
  <c r="H129" i="70"/>
  <c r="J129" i="70" s="1"/>
  <c r="H128" i="70"/>
  <c r="J128" i="70" s="1"/>
  <c r="H127" i="70"/>
  <c r="J127" i="70" s="1"/>
  <c r="J125" i="70"/>
  <c r="J124" i="70"/>
  <c r="J123" i="70"/>
  <c r="J122" i="70"/>
  <c r="J120" i="70"/>
  <c r="J119" i="70"/>
  <c r="J118" i="70"/>
  <c r="J116" i="70"/>
  <c r="J115" i="70"/>
  <c r="J114" i="70"/>
  <c r="J113" i="70"/>
  <c r="J112" i="70"/>
  <c r="J111" i="70"/>
  <c r="J110" i="70"/>
  <c r="H109" i="70"/>
  <c r="J109" i="70" s="1"/>
  <c r="H108" i="70"/>
  <c r="J108" i="70" s="1"/>
  <c r="J107" i="70"/>
  <c r="J106" i="70"/>
  <c r="J105" i="70"/>
  <c r="J104" i="70"/>
  <c r="J103" i="70"/>
  <c r="J102" i="70"/>
  <c r="H101" i="70"/>
  <c r="J101" i="70" s="1"/>
  <c r="J99" i="70"/>
  <c r="J98" i="70"/>
  <c r="J97" i="70"/>
  <c r="H95" i="70"/>
  <c r="J95" i="70" s="1"/>
  <c r="H94" i="70"/>
  <c r="J94" i="70" s="1"/>
  <c r="H93" i="70"/>
  <c r="J93" i="70" s="1"/>
  <c r="H92" i="70"/>
  <c r="J92" i="70" s="1"/>
  <c r="H91" i="70"/>
  <c r="J91" i="70" s="1"/>
  <c r="H90" i="70"/>
  <c r="J90" i="70" s="1"/>
  <c r="H89" i="70"/>
  <c r="J89" i="70" s="1"/>
  <c r="H88" i="70"/>
  <c r="J88" i="70" s="1"/>
  <c r="H87" i="70"/>
  <c r="J87" i="70" s="1"/>
  <c r="H86" i="70"/>
  <c r="J86" i="70" s="1"/>
  <c r="H85" i="70"/>
  <c r="J85" i="70" s="1"/>
  <c r="H84" i="70"/>
  <c r="J84" i="70" s="1"/>
  <c r="H83" i="70"/>
  <c r="J83" i="70" s="1"/>
  <c r="H82" i="70"/>
  <c r="J82" i="70" s="1"/>
  <c r="H81" i="70"/>
  <c r="J81" i="70" s="1"/>
  <c r="H80" i="70"/>
  <c r="J80" i="70" s="1"/>
  <c r="H79" i="70"/>
  <c r="J79" i="70" s="1"/>
  <c r="H78" i="70"/>
  <c r="J78" i="70" s="1"/>
  <c r="H77" i="70"/>
  <c r="J77" i="70" s="1"/>
  <c r="H76" i="70"/>
  <c r="J76" i="70" s="1"/>
  <c r="H75" i="70"/>
  <c r="J75" i="70" s="1"/>
  <c r="H74" i="70"/>
  <c r="J74" i="70" s="1"/>
  <c r="H73" i="70"/>
  <c r="J73" i="70" s="1"/>
  <c r="H72" i="70"/>
  <c r="J72" i="70" s="1"/>
  <c r="H71" i="70"/>
  <c r="J71" i="70" s="1"/>
  <c r="H70" i="70"/>
  <c r="J70" i="70" s="1"/>
  <c r="H69" i="70"/>
  <c r="J69" i="70" s="1"/>
  <c r="H68" i="70"/>
  <c r="J68" i="70" s="1"/>
  <c r="H67" i="70"/>
  <c r="J67" i="70" s="1"/>
  <c r="H66" i="70"/>
  <c r="J66" i="70" s="1"/>
  <c r="H65" i="70"/>
  <c r="J65" i="70" s="1"/>
  <c r="H64" i="70"/>
  <c r="J64" i="70" s="1"/>
  <c r="H63" i="70"/>
  <c r="J63" i="70" s="1"/>
  <c r="H62" i="70"/>
  <c r="J62" i="70" s="1"/>
  <c r="H61" i="70"/>
  <c r="J61" i="70" s="1"/>
  <c r="H60" i="70"/>
  <c r="J60" i="70" s="1"/>
  <c r="H59" i="70"/>
  <c r="J59" i="70" s="1"/>
  <c r="H58" i="70"/>
  <c r="J58" i="70" s="1"/>
  <c r="H57" i="70"/>
  <c r="J57" i="70" s="1"/>
  <c r="H56" i="70"/>
  <c r="J56" i="70" s="1"/>
  <c r="H55" i="70"/>
  <c r="J55" i="70" s="1"/>
  <c r="H54" i="70"/>
  <c r="J54" i="70" s="1"/>
  <c r="H53" i="70"/>
  <c r="J53" i="70" s="1"/>
  <c r="H52" i="70"/>
  <c r="J52" i="70" s="1"/>
  <c r="H51" i="70"/>
  <c r="J51" i="70" s="1"/>
  <c r="H50" i="70"/>
  <c r="J50" i="70" s="1"/>
  <c r="H49" i="70"/>
  <c r="J49" i="70" s="1"/>
  <c r="H48" i="70"/>
  <c r="J48" i="70" s="1"/>
  <c r="H47" i="70"/>
  <c r="J47" i="70" s="1"/>
  <c r="H46" i="70"/>
  <c r="J46" i="70" s="1"/>
  <c r="J45" i="70"/>
  <c r="H45" i="70"/>
  <c r="H44" i="70"/>
  <c r="J44" i="70" s="1"/>
  <c r="H43" i="70"/>
  <c r="J43" i="70" s="1"/>
  <c r="H42" i="70"/>
  <c r="J42" i="70" s="1"/>
  <c r="H41" i="70"/>
  <c r="J41" i="70" s="1"/>
  <c r="H39" i="70"/>
  <c r="J39" i="70" s="1"/>
  <c r="H38" i="70"/>
  <c r="J38" i="70" s="1"/>
  <c r="H37" i="70"/>
  <c r="J37" i="70" s="1"/>
  <c r="H36" i="70"/>
  <c r="J36" i="70" s="1"/>
  <c r="H35" i="70"/>
  <c r="J35" i="70" s="1"/>
  <c r="H34" i="70"/>
  <c r="J34" i="70" s="1"/>
  <c r="H33" i="70"/>
  <c r="J33" i="70" s="1"/>
  <c r="J31" i="70"/>
  <c r="J30" i="70"/>
  <c r="H28" i="70"/>
  <c r="J28" i="70" s="1"/>
  <c r="J27" i="70"/>
  <c r="H26" i="70"/>
  <c r="J26" i="70" s="1"/>
  <c r="H25" i="70"/>
  <c r="J25" i="70" s="1"/>
  <c r="J23" i="70"/>
  <c r="J22" i="70"/>
  <c r="J21" i="70"/>
  <c r="J20" i="70"/>
  <c r="J19" i="70"/>
  <c r="J18" i="70"/>
  <c r="J17" i="70"/>
  <c r="H16" i="70"/>
  <c r="J16" i="70" s="1"/>
  <c r="J15" i="70"/>
  <c r="J14" i="70"/>
  <c r="J13" i="70"/>
  <c r="H12" i="70"/>
  <c r="J12" i="70" s="1"/>
  <c r="H8" i="70"/>
  <c r="J8" i="70" s="1"/>
  <c r="H7" i="70"/>
  <c r="J7" i="70" s="1"/>
  <c r="H6" i="70"/>
  <c r="J5" i="70"/>
  <c r="H5" i="70"/>
  <c r="J137" i="69"/>
  <c r="J136" i="69"/>
  <c r="J135" i="69"/>
  <c r="J134" i="69"/>
  <c r="J132" i="69"/>
  <c r="J131" i="69"/>
  <c r="H130" i="69"/>
  <c r="J130" i="69" s="1"/>
  <c r="H129" i="69"/>
  <c r="J129" i="69" s="1"/>
  <c r="H128" i="69"/>
  <c r="J128" i="69" s="1"/>
  <c r="H127" i="69"/>
  <c r="J127" i="69" s="1"/>
  <c r="J125" i="69"/>
  <c r="J124" i="69"/>
  <c r="J123" i="69"/>
  <c r="J122" i="69"/>
  <c r="J120" i="69"/>
  <c r="J119" i="69"/>
  <c r="J118" i="69"/>
  <c r="J116" i="69"/>
  <c r="J115" i="69"/>
  <c r="J114" i="69"/>
  <c r="J113" i="69"/>
  <c r="J112" i="69"/>
  <c r="J111" i="69"/>
  <c r="J110" i="69"/>
  <c r="H109" i="69"/>
  <c r="J109" i="69" s="1"/>
  <c r="H108" i="69"/>
  <c r="J108" i="69" s="1"/>
  <c r="J107" i="69"/>
  <c r="J106" i="69"/>
  <c r="J105" i="69"/>
  <c r="J104" i="69"/>
  <c r="J103" i="69"/>
  <c r="J102" i="69"/>
  <c r="H101" i="69"/>
  <c r="J101" i="69" s="1"/>
  <c r="J99" i="69"/>
  <c r="J98" i="69"/>
  <c r="J97" i="69"/>
  <c r="H95" i="69"/>
  <c r="J95" i="69" s="1"/>
  <c r="H94" i="69"/>
  <c r="J94" i="69" s="1"/>
  <c r="H93" i="69"/>
  <c r="J93" i="69" s="1"/>
  <c r="H92" i="69"/>
  <c r="J92" i="69" s="1"/>
  <c r="H91" i="69"/>
  <c r="J91" i="69" s="1"/>
  <c r="H90" i="69"/>
  <c r="J90" i="69" s="1"/>
  <c r="H89" i="69"/>
  <c r="J89" i="69" s="1"/>
  <c r="H88" i="69"/>
  <c r="J88" i="69" s="1"/>
  <c r="H87" i="69"/>
  <c r="J87" i="69" s="1"/>
  <c r="H86" i="69"/>
  <c r="J86" i="69" s="1"/>
  <c r="H85" i="69"/>
  <c r="J85" i="69" s="1"/>
  <c r="H84" i="69"/>
  <c r="J84" i="69" s="1"/>
  <c r="H83" i="69"/>
  <c r="J83" i="69" s="1"/>
  <c r="H82" i="69"/>
  <c r="J82" i="69" s="1"/>
  <c r="H81" i="69"/>
  <c r="J81" i="69" s="1"/>
  <c r="H80" i="69"/>
  <c r="J80" i="69" s="1"/>
  <c r="H79" i="69"/>
  <c r="J79" i="69" s="1"/>
  <c r="J78" i="69"/>
  <c r="H78" i="69"/>
  <c r="H77" i="69"/>
  <c r="J77" i="69" s="1"/>
  <c r="H76" i="69"/>
  <c r="J76" i="69" s="1"/>
  <c r="H75" i="69"/>
  <c r="J75" i="69" s="1"/>
  <c r="H74" i="69"/>
  <c r="J74" i="69" s="1"/>
  <c r="H73" i="69"/>
  <c r="J73" i="69" s="1"/>
  <c r="J72" i="69"/>
  <c r="H72" i="69"/>
  <c r="H71" i="69"/>
  <c r="J71" i="69" s="1"/>
  <c r="H70" i="69"/>
  <c r="J70" i="69" s="1"/>
  <c r="H69" i="69"/>
  <c r="J69" i="69" s="1"/>
  <c r="H68" i="69"/>
  <c r="J68" i="69" s="1"/>
  <c r="H67" i="69"/>
  <c r="J67" i="69" s="1"/>
  <c r="H66" i="69"/>
  <c r="J66" i="69" s="1"/>
  <c r="H65" i="69"/>
  <c r="J65" i="69" s="1"/>
  <c r="H64" i="69"/>
  <c r="J64" i="69" s="1"/>
  <c r="H63" i="69"/>
  <c r="J63" i="69" s="1"/>
  <c r="H62" i="69"/>
  <c r="J62" i="69" s="1"/>
  <c r="H61" i="69"/>
  <c r="J61" i="69" s="1"/>
  <c r="H60" i="69"/>
  <c r="J60" i="69" s="1"/>
  <c r="H59" i="69"/>
  <c r="J59" i="69" s="1"/>
  <c r="H58" i="69"/>
  <c r="J58" i="69" s="1"/>
  <c r="H57" i="69"/>
  <c r="J57" i="69" s="1"/>
  <c r="H56" i="69"/>
  <c r="J56" i="69" s="1"/>
  <c r="H55" i="69"/>
  <c r="J55" i="69" s="1"/>
  <c r="H54" i="69"/>
  <c r="J54" i="69" s="1"/>
  <c r="H53" i="69"/>
  <c r="J53" i="69" s="1"/>
  <c r="H52" i="69"/>
  <c r="J52" i="69" s="1"/>
  <c r="H51" i="69"/>
  <c r="J51" i="69" s="1"/>
  <c r="H50" i="69"/>
  <c r="J50" i="69" s="1"/>
  <c r="H49" i="69"/>
  <c r="J49" i="69" s="1"/>
  <c r="H48" i="69"/>
  <c r="J48" i="69" s="1"/>
  <c r="H47" i="69"/>
  <c r="J47" i="69" s="1"/>
  <c r="H46" i="69"/>
  <c r="J46" i="69" s="1"/>
  <c r="H45" i="69"/>
  <c r="J45" i="69" s="1"/>
  <c r="H44" i="69"/>
  <c r="J44" i="69" s="1"/>
  <c r="H43" i="69"/>
  <c r="J43" i="69" s="1"/>
  <c r="H42" i="69"/>
  <c r="J42" i="69" s="1"/>
  <c r="H41" i="69"/>
  <c r="J41" i="69" s="1"/>
  <c r="H39" i="69"/>
  <c r="J39" i="69" s="1"/>
  <c r="H38" i="69"/>
  <c r="J38" i="69" s="1"/>
  <c r="H37" i="69"/>
  <c r="J37" i="69" s="1"/>
  <c r="H36" i="69"/>
  <c r="J36" i="69" s="1"/>
  <c r="H35" i="69"/>
  <c r="J35" i="69" s="1"/>
  <c r="H34" i="69"/>
  <c r="J34" i="69" s="1"/>
  <c r="H33" i="69"/>
  <c r="J33" i="69" s="1"/>
  <c r="J31" i="69"/>
  <c r="J30" i="69"/>
  <c r="H28" i="69"/>
  <c r="J28" i="69" s="1"/>
  <c r="J27" i="69"/>
  <c r="H26" i="69"/>
  <c r="J26" i="69" s="1"/>
  <c r="H25" i="69"/>
  <c r="J25" i="69" s="1"/>
  <c r="J23" i="69"/>
  <c r="J22" i="69"/>
  <c r="J21" i="69"/>
  <c r="J20" i="69"/>
  <c r="J19" i="69"/>
  <c r="J18" i="69"/>
  <c r="J17" i="69"/>
  <c r="H16" i="69"/>
  <c r="J16" i="69" s="1"/>
  <c r="J15" i="69"/>
  <c r="J14" i="69"/>
  <c r="J13" i="69"/>
  <c r="H12" i="69"/>
  <c r="J12" i="69" s="1"/>
  <c r="H8" i="69"/>
  <c r="J8" i="69" s="1"/>
  <c r="H7" i="69"/>
  <c r="J7" i="69" s="1"/>
  <c r="H6" i="69"/>
  <c r="J6" i="69" s="1"/>
  <c r="H5" i="69"/>
  <c r="J5" i="69" s="1"/>
  <c r="J137" i="68"/>
  <c r="J136" i="68"/>
  <c r="J135" i="68"/>
  <c r="J134" i="68"/>
  <c r="J132" i="68"/>
  <c r="J131" i="68"/>
  <c r="H130" i="68"/>
  <c r="J130" i="68" s="1"/>
  <c r="H129" i="68"/>
  <c r="J129" i="68" s="1"/>
  <c r="H128" i="68"/>
  <c r="J128" i="68" s="1"/>
  <c r="H127" i="68"/>
  <c r="J127" i="68" s="1"/>
  <c r="J125" i="68"/>
  <c r="J124" i="68"/>
  <c r="J123" i="68"/>
  <c r="J122" i="68"/>
  <c r="J120" i="68"/>
  <c r="J119" i="68"/>
  <c r="J118" i="68"/>
  <c r="J116" i="68"/>
  <c r="J115" i="68"/>
  <c r="J114" i="68"/>
  <c r="J113" i="68"/>
  <c r="J112" i="68"/>
  <c r="J111" i="68"/>
  <c r="J110" i="68"/>
  <c r="H109" i="68"/>
  <c r="J109" i="68" s="1"/>
  <c r="H108" i="68"/>
  <c r="J108" i="68" s="1"/>
  <c r="J107" i="68"/>
  <c r="J106" i="68"/>
  <c r="J105" i="68"/>
  <c r="J104" i="68"/>
  <c r="J103" i="68"/>
  <c r="J102" i="68"/>
  <c r="H101" i="68"/>
  <c r="J101" i="68" s="1"/>
  <c r="J99" i="68"/>
  <c r="J98" i="68"/>
  <c r="J97" i="68"/>
  <c r="H95" i="68"/>
  <c r="J95" i="68" s="1"/>
  <c r="H94" i="68"/>
  <c r="J94" i="68" s="1"/>
  <c r="H93" i="68"/>
  <c r="J93" i="68" s="1"/>
  <c r="H92" i="68"/>
  <c r="J92" i="68" s="1"/>
  <c r="H91" i="68"/>
  <c r="J91" i="68" s="1"/>
  <c r="H90" i="68"/>
  <c r="J90" i="68" s="1"/>
  <c r="H89" i="68"/>
  <c r="J89" i="68" s="1"/>
  <c r="H88" i="68"/>
  <c r="J88" i="68" s="1"/>
  <c r="H87" i="68"/>
  <c r="J87" i="68" s="1"/>
  <c r="J86" i="68"/>
  <c r="H86" i="68"/>
  <c r="H85" i="68"/>
  <c r="J85" i="68" s="1"/>
  <c r="H84" i="68"/>
  <c r="J84" i="68" s="1"/>
  <c r="H83" i="68"/>
  <c r="J83" i="68" s="1"/>
  <c r="H82" i="68"/>
  <c r="J82" i="68" s="1"/>
  <c r="H81" i="68"/>
  <c r="J81" i="68" s="1"/>
  <c r="H80" i="68"/>
  <c r="J80" i="68" s="1"/>
  <c r="H79" i="68"/>
  <c r="J79" i="68" s="1"/>
  <c r="H78" i="68"/>
  <c r="J78" i="68" s="1"/>
  <c r="H77" i="68"/>
  <c r="J77" i="68" s="1"/>
  <c r="H76" i="68"/>
  <c r="J76" i="68" s="1"/>
  <c r="H75" i="68"/>
  <c r="J75" i="68" s="1"/>
  <c r="H74" i="68"/>
  <c r="J74" i="68" s="1"/>
  <c r="H73" i="68"/>
  <c r="J73" i="68" s="1"/>
  <c r="H72" i="68"/>
  <c r="J72" i="68" s="1"/>
  <c r="H71" i="68"/>
  <c r="J71" i="68" s="1"/>
  <c r="H70" i="68"/>
  <c r="J70" i="68" s="1"/>
  <c r="H69" i="68"/>
  <c r="J69" i="68" s="1"/>
  <c r="H68" i="68"/>
  <c r="J68" i="68" s="1"/>
  <c r="H67" i="68"/>
  <c r="J67" i="68" s="1"/>
  <c r="H66" i="68"/>
  <c r="J66" i="68" s="1"/>
  <c r="H65" i="68"/>
  <c r="J65" i="68" s="1"/>
  <c r="H64" i="68"/>
  <c r="J64" i="68" s="1"/>
  <c r="H63" i="68"/>
  <c r="J63" i="68" s="1"/>
  <c r="H62" i="68"/>
  <c r="J62" i="68" s="1"/>
  <c r="H61" i="68"/>
  <c r="J61" i="68" s="1"/>
  <c r="H60" i="68"/>
  <c r="J60" i="68" s="1"/>
  <c r="H59" i="68"/>
  <c r="J59" i="68" s="1"/>
  <c r="H58" i="68"/>
  <c r="J58" i="68" s="1"/>
  <c r="H57" i="68"/>
  <c r="J57" i="68" s="1"/>
  <c r="H56" i="68"/>
  <c r="J56" i="68" s="1"/>
  <c r="H55" i="68"/>
  <c r="J55" i="68" s="1"/>
  <c r="H54" i="68"/>
  <c r="J54" i="68" s="1"/>
  <c r="H53" i="68"/>
  <c r="J53" i="68" s="1"/>
  <c r="H52" i="68"/>
  <c r="J52" i="68" s="1"/>
  <c r="H51" i="68"/>
  <c r="J51" i="68" s="1"/>
  <c r="J50" i="68"/>
  <c r="H50" i="68"/>
  <c r="H49" i="68"/>
  <c r="J49" i="68" s="1"/>
  <c r="H48" i="68"/>
  <c r="J48" i="68" s="1"/>
  <c r="H47" i="68"/>
  <c r="J47" i="68" s="1"/>
  <c r="H46" i="68"/>
  <c r="J46" i="68" s="1"/>
  <c r="H45" i="68"/>
  <c r="J45" i="68" s="1"/>
  <c r="H44" i="68"/>
  <c r="J44" i="68" s="1"/>
  <c r="H43" i="68"/>
  <c r="J43" i="68" s="1"/>
  <c r="H42" i="68"/>
  <c r="J42" i="68" s="1"/>
  <c r="H41" i="68"/>
  <c r="J41" i="68" s="1"/>
  <c r="H39" i="68"/>
  <c r="J39" i="68" s="1"/>
  <c r="H38" i="68"/>
  <c r="J38" i="68" s="1"/>
  <c r="H37" i="68"/>
  <c r="J37" i="68" s="1"/>
  <c r="H36" i="68"/>
  <c r="J36" i="68" s="1"/>
  <c r="H35" i="68"/>
  <c r="J35" i="68" s="1"/>
  <c r="H34" i="68"/>
  <c r="J34" i="68" s="1"/>
  <c r="J33" i="68"/>
  <c r="H33" i="68"/>
  <c r="J31" i="68"/>
  <c r="J30" i="68"/>
  <c r="H28" i="68"/>
  <c r="J28" i="68" s="1"/>
  <c r="J27" i="68"/>
  <c r="H26" i="68"/>
  <c r="J26" i="68" s="1"/>
  <c r="H25" i="68"/>
  <c r="J25" i="68" s="1"/>
  <c r="J23" i="68"/>
  <c r="J22" i="68"/>
  <c r="J21" i="68"/>
  <c r="J20" i="68"/>
  <c r="J19" i="68"/>
  <c r="J18" i="68"/>
  <c r="J17" i="68"/>
  <c r="H16" i="68"/>
  <c r="J16" i="68" s="1"/>
  <c r="J15" i="68"/>
  <c r="J14" i="68"/>
  <c r="J13" i="68"/>
  <c r="H12" i="68"/>
  <c r="J12" i="68" s="1"/>
  <c r="H8" i="68"/>
  <c r="J8" i="68" s="1"/>
  <c r="H7" i="68"/>
  <c r="J7" i="68" s="1"/>
  <c r="H6" i="68"/>
  <c r="H5" i="68"/>
  <c r="J5" i="68" s="1"/>
  <c r="J137" i="67"/>
  <c r="J136" i="67"/>
  <c r="J135" i="67"/>
  <c r="J134" i="67"/>
  <c r="J132" i="67"/>
  <c r="J131" i="67"/>
  <c r="H130" i="67"/>
  <c r="J130" i="67" s="1"/>
  <c r="H129" i="67"/>
  <c r="J129" i="67" s="1"/>
  <c r="H128" i="67"/>
  <c r="J128" i="67" s="1"/>
  <c r="H127" i="67"/>
  <c r="J127" i="67" s="1"/>
  <c r="J125" i="67"/>
  <c r="J124" i="67"/>
  <c r="J123" i="67"/>
  <c r="J122" i="67"/>
  <c r="J120" i="67"/>
  <c r="J119" i="67"/>
  <c r="J118" i="67"/>
  <c r="J116" i="67"/>
  <c r="J115" i="67"/>
  <c r="J114" i="67"/>
  <c r="J113" i="67"/>
  <c r="J112" i="67"/>
  <c r="J111" i="67"/>
  <c r="J110" i="67"/>
  <c r="H109" i="67"/>
  <c r="J109" i="67" s="1"/>
  <c r="H108" i="67"/>
  <c r="J108" i="67" s="1"/>
  <c r="J107" i="67"/>
  <c r="J106" i="67"/>
  <c r="J105" i="67"/>
  <c r="J104" i="67"/>
  <c r="J103" i="67"/>
  <c r="J102" i="67"/>
  <c r="H101" i="67"/>
  <c r="J101" i="67" s="1"/>
  <c r="J99" i="67"/>
  <c r="J98" i="67"/>
  <c r="J97" i="67"/>
  <c r="H95" i="67"/>
  <c r="J95" i="67" s="1"/>
  <c r="H94" i="67"/>
  <c r="J94" i="67" s="1"/>
  <c r="H93" i="67"/>
  <c r="J93" i="67" s="1"/>
  <c r="H92" i="67"/>
  <c r="J92" i="67" s="1"/>
  <c r="H91" i="67"/>
  <c r="J91" i="67" s="1"/>
  <c r="H90" i="67"/>
  <c r="J90" i="67" s="1"/>
  <c r="H89" i="67"/>
  <c r="J89" i="67" s="1"/>
  <c r="H88" i="67"/>
  <c r="J88" i="67" s="1"/>
  <c r="H87" i="67"/>
  <c r="J87" i="67" s="1"/>
  <c r="H86" i="67"/>
  <c r="J86" i="67" s="1"/>
  <c r="H85" i="67"/>
  <c r="J85" i="67" s="1"/>
  <c r="H84" i="67"/>
  <c r="J84" i="67" s="1"/>
  <c r="H83" i="67"/>
  <c r="J83" i="67" s="1"/>
  <c r="H82" i="67"/>
  <c r="J82" i="67" s="1"/>
  <c r="H81" i="67"/>
  <c r="J81" i="67" s="1"/>
  <c r="H80" i="67"/>
  <c r="J80" i="67" s="1"/>
  <c r="H79" i="67"/>
  <c r="J79" i="67" s="1"/>
  <c r="H78" i="67"/>
  <c r="J78" i="67" s="1"/>
  <c r="H77" i="67"/>
  <c r="J77" i="67" s="1"/>
  <c r="H76" i="67"/>
  <c r="J76" i="67" s="1"/>
  <c r="H75" i="67"/>
  <c r="J75" i="67" s="1"/>
  <c r="H74" i="67"/>
  <c r="J74" i="67" s="1"/>
  <c r="H73" i="67"/>
  <c r="J73" i="67" s="1"/>
  <c r="H72" i="67"/>
  <c r="J72" i="67" s="1"/>
  <c r="H71" i="67"/>
  <c r="J71" i="67" s="1"/>
  <c r="H70" i="67"/>
  <c r="J70" i="67" s="1"/>
  <c r="H69" i="67"/>
  <c r="J69" i="67" s="1"/>
  <c r="H68" i="67"/>
  <c r="J68" i="67" s="1"/>
  <c r="H67" i="67"/>
  <c r="J67" i="67" s="1"/>
  <c r="H66" i="67"/>
  <c r="J66" i="67" s="1"/>
  <c r="H65" i="67"/>
  <c r="J65" i="67" s="1"/>
  <c r="H64" i="67"/>
  <c r="J64" i="67" s="1"/>
  <c r="H63" i="67"/>
  <c r="J63" i="67" s="1"/>
  <c r="H62" i="67"/>
  <c r="J62" i="67" s="1"/>
  <c r="H61" i="67"/>
  <c r="J61" i="67" s="1"/>
  <c r="H60" i="67"/>
  <c r="J60" i="67" s="1"/>
  <c r="H59" i="67"/>
  <c r="J59" i="67" s="1"/>
  <c r="H58" i="67"/>
  <c r="J58" i="67" s="1"/>
  <c r="J57" i="67"/>
  <c r="H57" i="67"/>
  <c r="H56" i="67"/>
  <c r="J56" i="67" s="1"/>
  <c r="H55" i="67"/>
  <c r="J55" i="67" s="1"/>
  <c r="H54" i="67"/>
  <c r="J54" i="67" s="1"/>
  <c r="H53" i="67"/>
  <c r="J53" i="67" s="1"/>
  <c r="H52" i="67"/>
  <c r="J52" i="67" s="1"/>
  <c r="H51" i="67"/>
  <c r="J51" i="67" s="1"/>
  <c r="H50" i="67"/>
  <c r="J50" i="67" s="1"/>
  <c r="H49" i="67"/>
  <c r="J49" i="67" s="1"/>
  <c r="H48" i="67"/>
  <c r="J48" i="67" s="1"/>
  <c r="H47" i="67"/>
  <c r="J47" i="67" s="1"/>
  <c r="H46" i="67"/>
  <c r="J46" i="67" s="1"/>
  <c r="H45" i="67"/>
  <c r="J45" i="67" s="1"/>
  <c r="H44" i="67"/>
  <c r="J44" i="67" s="1"/>
  <c r="H43" i="67"/>
  <c r="J43" i="67" s="1"/>
  <c r="H42" i="67"/>
  <c r="J42" i="67" s="1"/>
  <c r="H41" i="67"/>
  <c r="J41" i="67" s="1"/>
  <c r="H39" i="67"/>
  <c r="J39" i="67" s="1"/>
  <c r="H38" i="67"/>
  <c r="J38" i="67" s="1"/>
  <c r="H37" i="67"/>
  <c r="J37" i="67" s="1"/>
  <c r="H36" i="67"/>
  <c r="J36" i="67" s="1"/>
  <c r="H35" i="67"/>
  <c r="J35" i="67" s="1"/>
  <c r="H34" i="67"/>
  <c r="J34" i="67" s="1"/>
  <c r="H33" i="67"/>
  <c r="J33" i="67" s="1"/>
  <c r="J31" i="67"/>
  <c r="J30" i="67"/>
  <c r="H28" i="67"/>
  <c r="J28" i="67" s="1"/>
  <c r="J27" i="67"/>
  <c r="H26" i="67"/>
  <c r="J26" i="67" s="1"/>
  <c r="H25" i="67"/>
  <c r="J25" i="67" s="1"/>
  <c r="J23" i="67"/>
  <c r="J22" i="67"/>
  <c r="J21" i="67"/>
  <c r="J20" i="67"/>
  <c r="J19" i="67"/>
  <c r="J18" i="67"/>
  <c r="J17" i="67"/>
  <c r="H16" i="67"/>
  <c r="J16" i="67" s="1"/>
  <c r="J15" i="67"/>
  <c r="J14" i="67"/>
  <c r="J13" i="67"/>
  <c r="H12" i="67"/>
  <c r="J12" i="67" s="1"/>
  <c r="H8" i="67"/>
  <c r="J8" i="67" s="1"/>
  <c r="H7" i="67"/>
  <c r="J7" i="67" s="1"/>
  <c r="H6" i="67"/>
  <c r="J6" i="67" s="1"/>
  <c r="J5" i="67"/>
  <c r="H5" i="67"/>
  <c r="J137" i="66"/>
  <c r="J136" i="66"/>
  <c r="J135" i="66"/>
  <c r="J134" i="66"/>
  <c r="J132" i="66"/>
  <c r="J131" i="66"/>
  <c r="H130" i="66"/>
  <c r="J130" i="66" s="1"/>
  <c r="H129" i="66"/>
  <c r="J129" i="66" s="1"/>
  <c r="J128" i="66"/>
  <c r="H128" i="66"/>
  <c r="H127" i="66"/>
  <c r="J127" i="66" s="1"/>
  <c r="J125" i="66"/>
  <c r="J124" i="66"/>
  <c r="J123" i="66"/>
  <c r="J122" i="66"/>
  <c r="J120" i="66"/>
  <c r="J119" i="66"/>
  <c r="J118" i="66"/>
  <c r="J116" i="66"/>
  <c r="J115" i="66"/>
  <c r="J114" i="66"/>
  <c r="J113" i="66"/>
  <c r="J112" i="66"/>
  <c r="J111" i="66"/>
  <c r="J110" i="66"/>
  <c r="H109" i="66"/>
  <c r="J109" i="66" s="1"/>
  <c r="H108" i="66"/>
  <c r="J108" i="66" s="1"/>
  <c r="J107" i="66"/>
  <c r="J106" i="66"/>
  <c r="J105" i="66"/>
  <c r="J104" i="66"/>
  <c r="J103" i="66"/>
  <c r="J102" i="66"/>
  <c r="H101" i="66"/>
  <c r="J101" i="66" s="1"/>
  <c r="J99" i="66"/>
  <c r="J98" i="66"/>
  <c r="J97" i="66"/>
  <c r="H95" i="66"/>
  <c r="J95" i="66" s="1"/>
  <c r="H94" i="66"/>
  <c r="J94" i="66" s="1"/>
  <c r="H93" i="66"/>
  <c r="J93" i="66" s="1"/>
  <c r="H92" i="66"/>
  <c r="J92" i="66" s="1"/>
  <c r="H91" i="66"/>
  <c r="J91" i="66" s="1"/>
  <c r="H90" i="66"/>
  <c r="J90" i="66" s="1"/>
  <c r="H89" i="66"/>
  <c r="J89" i="66" s="1"/>
  <c r="H88" i="66"/>
  <c r="J88" i="66" s="1"/>
  <c r="H87" i="66"/>
  <c r="J87" i="66" s="1"/>
  <c r="H86" i="66"/>
  <c r="J86" i="66" s="1"/>
  <c r="H85" i="66"/>
  <c r="J85" i="66" s="1"/>
  <c r="H84" i="66"/>
  <c r="J84" i="66" s="1"/>
  <c r="H83" i="66"/>
  <c r="J83" i="66" s="1"/>
  <c r="J82" i="66"/>
  <c r="H82" i="66"/>
  <c r="H81" i="66"/>
  <c r="J81" i="66" s="1"/>
  <c r="H80" i="66"/>
  <c r="J80" i="66" s="1"/>
  <c r="H79" i="66"/>
  <c r="J79" i="66" s="1"/>
  <c r="J78" i="66"/>
  <c r="H78" i="66"/>
  <c r="J77" i="66"/>
  <c r="H77" i="66"/>
  <c r="H76" i="66"/>
  <c r="J76" i="66" s="1"/>
  <c r="H75" i="66"/>
  <c r="J75" i="66" s="1"/>
  <c r="H74" i="66"/>
  <c r="J74" i="66" s="1"/>
  <c r="J73" i="66"/>
  <c r="H73" i="66"/>
  <c r="H72" i="66"/>
  <c r="J72" i="66" s="1"/>
  <c r="H71" i="66"/>
  <c r="J71" i="66" s="1"/>
  <c r="H70" i="66"/>
  <c r="J70" i="66" s="1"/>
  <c r="H69" i="66"/>
  <c r="J69" i="66" s="1"/>
  <c r="H68" i="66"/>
  <c r="J68" i="66" s="1"/>
  <c r="H67" i="66"/>
  <c r="J67" i="66" s="1"/>
  <c r="H66" i="66"/>
  <c r="J66" i="66" s="1"/>
  <c r="H65" i="66"/>
  <c r="J65" i="66" s="1"/>
  <c r="H64" i="66"/>
  <c r="J64" i="66" s="1"/>
  <c r="H63" i="66"/>
  <c r="J63" i="66" s="1"/>
  <c r="H62" i="66"/>
  <c r="J62" i="66" s="1"/>
  <c r="J61" i="66"/>
  <c r="H61" i="66"/>
  <c r="H60" i="66"/>
  <c r="J60" i="66" s="1"/>
  <c r="H59" i="66"/>
  <c r="J59" i="66" s="1"/>
  <c r="H58" i="66"/>
  <c r="J58" i="66" s="1"/>
  <c r="H57" i="66"/>
  <c r="J57" i="66" s="1"/>
  <c r="H56" i="66"/>
  <c r="J56" i="66" s="1"/>
  <c r="H55" i="66"/>
  <c r="J55" i="66" s="1"/>
  <c r="H54" i="66"/>
  <c r="J54" i="66" s="1"/>
  <c r="H53" i="66"/>
  <c r="J53" i="66" s="1"/>
  <c r="H52" i="66"/>
  <c r="J52" i="66" s="1"/>
  <c r="H51" i="66"/>
  <c r="J51" i="66" s="1"/>
  <c r="H50" i="66"/>
  <c r="J50" i="66" s="1"/>
  <c r="H49" i="66"/>
  <c r="J49" i="66" s="1"/>
  <c r="H48" i="66"/>
  <c r="J48" i="66" s="1"/>
  <c r="H47" i="66"/>
  <c r="J47" i="66" s="1"/>
  <c r="H46" i="66"/>
  <c r="J46" i="66" s="1"/>
  <c r="H45" i="66"/>
  <c r="J45" i="66" s="1"/>
  <c r="H44" i="66"/>
  <c r="J44" i="66" s="1"/>
  <c r="H43" i="66"/>
  <c r="J43" i="66" s="1"/>
  <c r="H42" i="66"/>
  <c r="J42" i="66" s="1"/>
  <c r="H41" i="66"/>
  <c r="J41" i="66" s="1"/>
  <c r="H39" i="66"/>
  <c r="J39" i="66" s="1"/>
  <c r="H38" i="66"/>
  <c r="J38" i="66" s="1"/>
  <c r="H37" i="66"/>
  <c r="J37" i="66" s="1"/>
  <c r="H36" i="66"/>
  <c r="J36" i="66" s="1"/>
  <c r="H35" i="66"/>
  <c r="J35" i="66" s="1"/>
  <c r="H34" i="66"/>
  <c r="J34" i="66" s="1"/>
  <c r="J33" i="66"/>
  <c r="H33" i="66"/>
  <c r="J31" i="66"/>
  <c r="J30" i="66"/>
  <c r="H28" i="66"/>
  <c r="J28" i="66" s="1"/>
  <c r="H27" i="66"/>
  <c r="H26" i="66"/>
  <c r="J26" i="66" s="1"/>
  <c r="H25" i="66"/>
  <c r="J25" i="66" s="1"/>
  <c r="J23" i="66"/>
  <c r="J22" i="66"/>
  <c r="J21" i="66"/>
  <c r="J20" i="66"/>
  <c r="J19" i="66"/>
  <c r="J18" i="66"/>
  <c r="J17" i="66"/>
  <c r="H16" i="66"/>
  <c r="J16" i="66" s="1"/>
  <c r="J15" i="66"/>
  <c r="H14" i="66"/>
  <c r="J14" i="66" s="1"/>
  <c r="J13" i="66"/>
  <c r="H12" i="66"/>
  <c r="J12" i="66" s="1"/>
  <c r="H8" i="66"/>
  <c r="J8" i="66" s="1"/>
  <c r="H7" i="66"/>
  <c r="H6" i="66"/>
  <c r="J6" i="66" s="1"/>
  <c r="H5" i="66"/>
  <c r="J5" i="66" s="1"/>
  <c r="J137" i="65"/>
  <c r="J136" i="65"/>
  <c r="J135" i="65"/>
  <c r="J134" i="65"/>
  <c r="J132" i="65"/>
  <c r="J131" i="65"/>
  <c r="H130" i="65"/>
  <c r="J130" i="65" s="1"/>
  <c r="H129" i="65"/>
  <c r="J129" i="65" s="1"/>
  <c r="H128" i="65"/>
  <c r="J128" i="65" s="1"/>
  <c r="H127" i="65"/>
  <c r="J127" i="65" s="1"/>
  <c r="J125" i="65"/>
  <c r="J124" i="65"/>
  <c r="J123" i="65"/>
  <c r="J122" i="65"/>
  <c r="J120" i="65"/>
  <c r="J119" i="65"/>
  <c r="J118" i="65"/>
  <c r="J116" i="65"/>
  <c r="J115" i="65"/>
  <c r="J114" i="65"/>
  <c r="J113" i="65"/>
  <c r="J112" i="65"/>
  <c r="J111" i="65"/>
  <c r="J110" i="65"/>
  <c r="H109" i="65"/>
  <c r="J109" i="65" s="1"/>
  <c r="H108" i="65"/>
  <c r="J108" i="65" s="1"/>
  <c r="J107" i="65"/>
  <c r="J106" i="65"/>
  <c r="J105" i="65"/>
  <c r="J104" i="65"/>
  <c r="J103" i="65"/>
  <c r="J102" i="65"/>
  <c r="H101" i="65"/>
  <c r="J101" i="65" s="1"/>
  <c r="J99" i="65"/>
  <c r="J98" i="65"/>
  <c r="J97" i="65"/>
  <c r="H95" i="65"/>
  <c r="J95" i="65" s="1"/>
  <c r="H94" i="65"/>
  <c r="J94" i="65" s="1"/>
  <c r="H93" i="65"/>
  <c r="J93" i="65" s="1"/>
  <c r="H92" i="65"/>
  <c r="J92" i="65" s="1"/>
  <c r="H91" i="65"/>
  <c r="J91" i="65" s="1"/>
  <c r="H90" i="65"/>
  <c r="J90" i="65" s="1"/>
  <c r="H89" i="65"/>
  <c r="J89" i="65" s="1"/>
  <c r="H88" i="65"/>
  <c r="J88" i="65" s="1"/>
  <c r="H87" i="65"/>
  <c r="J87" i="65" s="1"/>
  <c r="H86" i="65"/>
  <c r="J86" i="65" s="1"/>
  <c r="H85" i="65"/>
  <c r="J85" i="65" s="1"/>
  <c r="H84" i="65"/>
  <c r="J84" i="65" s="1"/>
  <c r="H83" i="65"/>
  <c r="J83" i="65" s="1"/>
  <c r="H82" i="65"/>
  <c r="J82" i="65" s="1"/>
  <c r="H81" i="65"/>
  <c r="J81" i="65" s="1"/>
  <c r="H80" i="65"/>
  <c r="J80" i="65" s="1"/>
  <c r="H79" i="65"/>
  <c r="J79" i="65" s="1"/>
  <c r="H78" i="65"/>
  <c r="J78" i="65" s="1"/>
  <c r="H77" i="65"/>
  <c r="J77" i="65" s="1"/>
  <c r="H76" i="65"/>
  <c r="J76" i="65" s="1"/>
  <c r="H75" i="65"/>
  <c r="J75" i="65" s="1"/>
  <c r="H74" i="65"/>
  <c r="J74" i="65" s="1"/>
  <c r="H73" i="65"/>
  <c r="J73" i="65" s="1"/>
  <c r="H72" i="65"/>
  <c r="J72" i="65" s="1"/>
  <c r="H71" i="65"/>
  <c r="J71" i="65" s="1"/>
  <c r="H70" i="65"/>
  <c r="J70" i="65" s="1"/>
  <c r="H69" i="65"/>
  <c r="J69" i="65" s="1"/>
  <c r="H68" i="65"/>
  <c r="J68" i="65" s="1"/>
  <c r="H67" i="65"/>
  <c r="J67" i="65" s="1"/>
  <c r="H66" i="65"/>
  <c r="J66" i="65" s="1"/>
  <c r="H65" i="65"/>
  <c r="J65" i="65" s="1"/>
  <c r="H64" i="65"/>
  <c r="J64" i="65" s="1"/>
  <c r="H63" i="65"/>
  <c r="J63" i="65" s="1"/>
  <c r="H62" i="65"/>
  <c r="J62" i="65" s="1"/>
  <c r="H61" i="65"/>
  <c r="J61" i="65" s="1"/>
  <c r="H60" i="65"/>
  <c r="J60" i="65" s="1"/>
  <c r="H59" i="65"/>
  <c r="J59" i="65" s="1"/>
  <c r="H58" i="65"/>
  <c r="J58" i="65" s="1"/>
  <c r="H57" i="65"/>
  <c r="J57" i="65" s="1"/>
  <c r="H56" i="65"/>
  <c r="J56" i="65" s="1"/>
  <c r="H55" i="65"/>
  <c r="J55" i="65" s="1"/>
  <c r="H54" i="65"/>
  <c r="J54" i="65" s="1"/>
  <c r="J53" i="65"/>
  <c r="H53" i="65"/>
  <c r="H52" i="65"/>
  <c r="J52" i="65" s="1"/>
  <c r="H51" i="65"/>
  <c r="J51" i="65" s="1"/>
  <c r="H50" i="65"/>
  <c r="J50" i="65" s="1"/>
  <c r="H49" i="65"/>
  <c r="J49" i="65" s="1"/>
  <c r="H48" i="65"/>
  <c r="J48" i="65" s="1"/>
  <c r="H47" i="65"/>
  <c r="J47" i="65" s="1"/>
  <c r="H46" i="65"/>
  <c r="J46" i="65" s="1"/>
  <c r="H45" i="65"/>
  <c r="J45" i="65" s="1"/>
  <c r="H44" i="65"/>
  <c r="J44" i="65" s="1"/>
  <c r="H43" i="65"/>
  <c r="J43" i="65" s="1"/>
  <c r="J42" i="65"/>
  <c r="H42" i="65"/>
  <c r="H41" i="65"/>
  <c r="J41" i="65" s="1"/>
  <c r="H39" i="65"/>
  <c r="J39" i="65" s="1"/>
  <c r="H38" i="65"/>
  <c r="J38" i="65" s="1"/>
  <c r="H37" i="65"/>
  <c r="J37" i="65" s="1"/>
  <c r="H36" i="65"/>
  <c r="J36" i="65" s="1"/>
  <c r="H35" i="65"/>
  <c r="J35" i="65" s="1"/>
  <c r="H34" i="65"/>
  <c r="J34" i="65" s="1"/>
  <c r="H33" i="65"/>
  <c r="J33" i="65" s="1"/>
  <c r="J31" i="65"/>
  <c r="J30" i="65"/>
  <c r="H28" i="65"/>
  <c r="J28" i="65" s="1"/>
  <c r="J27" i="65"/>
  <c r="H26" i="65"/>
  <c r="J26" i="65" s="1"/>
  <c r="H25" i="65"/>
  <c r="J25" i="65" s="1"/>
  <c r="J23" i="65"/>
  <c r="J22" i="65"/>
  <c r="J21" i="65"/>
  <c r="J20" i="65"/>
  <c r="J19" i="65"/>
  <c r="J18" i="65"/>
  <c r="J17" i="65"/>
  <c r="H16" i="65"/>
  <c r="J16" i="65" s="1"/>
  <c r="J15" i="65"/>
  <c r="H14" i="65"/>
  <c r="J14" i="65" s="1"/>
  <c r="J13" i="65"/>
  <c r="H12" i="65"/>
  <c r="J12" i="65" s="1"/>
  <c r="H8" i="65"/>
  <c r="J8" i="65" s="1"/>
  <c r="H7" i="65"/>
  <c r="J7" i="65" s="1"/>
  <c r="H6" i="65"/>
  <c r="J6" i="65" s="1"/>
  <c r="H5" i="65"/>
  <c r="J5" i="65" s="1"/>
  <c r="J137" i="64"/>
  <c r="J136" i="64"/>
  <c r="J135" i="64"/>
  <c r="J134" i="64"/>
  <c r="J132" i="64"/>
  <c r="J131" i="64"/>
  <c r="H130" i="64"/>
  <c r="J130" i="64" s="1"/>
  <c r="H129" i="64"/>
  <c r="J129" i="64" s="1"/>
  <c r="H128" i="64"/>
  <c r="J128" i="64" s="1"/>
  <c r="H127" i="64"/>
  <c r="J127" i="64" s="1"/>
  <c r="J125" i="64"/>
  <c r="J124" i="64"/>
  <c r="J123" i="64"/>
  <c r="J122" i="64"/>
  <c r="J120" i="64"/>
  <c r="J119" i="64"/>
  <c r="J118" i="64"/>
  <c r="J116" i="64"/>
  <c r="J115" i="64"/>
  <c r="J114" i="64"/>
  <c r="J113" i="64"/>
  <c r="J112" i="64"/>
  <c r="J111" i="64"/>
  <c r="J110" i="64"/>
  <c r="H109" i="64"/>
  <c r="J109" i="64" s="1"/>
  <c r="H108" i="64"/>
  <c r="J108" i="64" s="1"/>
  <c r="J107" i="64"/>
  <c r="J106" i="64"/>
  <c r="J105" i="64"/>
  <c r="J104" i="64"/>
  <c r="J103" i="64"/>
  <c r="J102" i="64"/>
  <c r="H101" i="64"/>
  <c r="J101" i="64" s="1"/>
  <c r="J99" i="64"/>
  <c r="J98" i="64"/>
  <c r="J97" i="64"/>
  <c r="H95" i="64"/>
  <c r="J95" i="64" s="1"/>
  <c r="H94" i="64"/>
  <c r="J94" i="64" s="1"/>
  <c r="H93" i="64"/>
  <c r="J93" i="64" s="1"/>
  <c r="J92" i="64"/>
  <c r="H92" i="64"/>
  <c r="H91" i="64"/>
  <c r="J91" i="64" s="1"/>
  <c r="H90" i="64"/>
  <c r="J90" i="64" s="1"/>
  <c r="H89" i="64"/>
  <c r="J89" i="64" s="1"/>
  <c r="H88" i="64"/>
  <c r="J88" i="64" s="1"/>
  <c r="H87" i="64"/>
  <c r="J87" i="64" s="1"/>
  <c r="H86" i="64"/>
  <c r="J86" i="64" s="1"/>
  <c r="H85" i="64"/>
  <c r="J85" i="64" s="1"/>
  <c r="H84" i="64"/>
  <c r="J84" i="64" s="1"/>
  <c r="H83" i="64"/>
  <c r="J83" i="64" s="1"/>
  <c r="H82" i="64"/>
  <c r="J82" i="64" s="1"/>
  <c r="H81" i="64"/>
  <c r="J81" i="64" s="1"/>
  <c r="H80" i="64"/>
  <c r="J80" i="64" s="1"/>
  <c r="H79" i="64"/>
  <c r="J79" i="64" s="1"/>
  <c r="H78" i="64"/>
  <c r="J78" i="64" s="1"/>
  <c r="H77" i="64"/>
  <c r="J77" i="64" s="1"/>
  <c r="H76" i="64"/>
  <c r="J76" i="64" s="1"/>
  <c r="H75" i="64"/>
  <c r="J75" i="64" s="1"/>
  <c r="H74" i="64"/>
  <c r="J74" i="64" s="1"/>
  <c r="H73" i="64"/>
  <c r="J73" i="64" s="1"/>
  <c r="H72" i="64"/>
  <c r="J72" i="64" s="1"/>
  <c r="H71" i="64"/>
  <c r="J71" i="64" s="1"/>
  <c r="H70" i="64"/>
  <c r="J70" i="64" s="1"/>
  <c r="H69" i="64"/>
  <c r="J69" i="64" s="1"/>
  <c r="H68" i="64"/>
  <c r="J68" i="64" s="1"/>
  <c r="H67" i="64"/>
  <c r="J67" i="64" s="1"/>
  <c r="H66" i="64"/>
  <c r="J66" i="64" s="1"/>
  <c r="J65" i="64"/>
  <c r="H65" i="64"/>
  <c r="H64" i="64"/>
  <c r="J64" i="64" s="1"/>
  <c r="H63" i="64"/>
  <c r="J63" i="64" s="1"/>
  <c r="J62" i="64"/>
  <c r="H62" i="64"/>
  <c r="H61" i="64"/>
  <c r="J61" i="64" s="1"/>
  <c r="J60" i="64"/>
  <c r="H60" i="64"/>
  <c r="H59" i="64"/>
  <c r="J59" i="64" s="1"/>
  <c r="H58" i="64"/>
  <c r="J58" i="64" s="1"/>
  <c r="H57" i="64"/>
  <c r="J57" i="64" s="1"/>
  <c r="H56" i="64"/>
  <c r="J56" i="64" s="1"/>
  <c r="H55" i="64"/>
  <c r="J55" i="64" s="1"/>
  <c r="H54" i="64"/>
  <c r="J54" i="64" s="1"/>
  <c r="H53" i="64"/>
  <c r="J53" i="64" s="1"/>
  <c r="H52" i="64"/>
  <c r="J52" i="64" s="1"/>
  <c r="H51" i="64"/>
  <c r="J51" i="64" s="1"/>
  <c r="H50" i="64"/>
  <c r="J50" i="64" s="1"/>
  <c r="H49" i="64"/>
  <c r="J49" i="64" s="1"/>
  <c r="H48" i="64"/>
  <c r="J48" i="64" s="1"/>
  <c r="H47" i="64"/>
  <c r="J47" i="64" s="1"/>
  <c r="H46" i="64"/>
  <c r="J46" i="64" s="1"/>
  <c r="H45" i="64"/>
  <c r="J45" i="64" s="1"/>
  <c r="H44" i="64"/>
  <c r="J44" i="64" s="1"/>
  <c r="H43" i="64"/>
  <c r="J43" i="64" s="1"/>
  <c r="H42" i="64"/>
  <c r="J42" i="64" s="1"/>
  <c r="H41" i="64"/>
  <c r="J41" i="64" s="1"/>
  <c r="H39" i="64"/>
  <c r="J39" i="64" s="1"/>
  <c r="H38" i="64"/>
  <c r="J38" i="64" s="1"/>
  <c r="H37" i="64"/>
  <c r="J37" i="64" s="1"/>
  <c r="H36" i="64"/>
  <c r="J36" i="64" s="1"/>
  <c r="H35" i="64"/>
  <c r="J35" i="64" s="1"/>
  <c r="H34" i="64"/>
  <c r="J34" i="64" s="1"/>
  <c r="H33" i="64"/>
  <c r="J33" i="64" s="1"/>
  <c r="J31" i="64"/>
  <c r="J30" i="64"/>
  <c r="H28" i="64"/>
  <c r="J28" i="64" s="1"/>
  <c r="J27" i="64"/>
  <c r="H26" i="64"/>
  <c r="J26" i="64" s="1"/>
  <c r="H25" i="64"/>
  <c r="J25" i="64" s="1"/>
  <c r="J23" i="64"/>
  <c r="J22" i="64"/>
  <c r="J21" i="64"/>
  <c r="J20" i="64"/>
  <c r="J19" i="64"/>
  <c r="J18" i="64"/>
  <c r="J17" i="64"/>
  <c r="H16" i="64"/>
  <c r="J16" i="64" s="1"/>
  <c r="J15" i="64"/>
  <c r="J14" i="64"/>
  <c r="J13" i="64"/>
  <c r="H12" i="64"/>
  <c r="J12" i="64" s="1"/>
  <c r="H8" i="64"/>
  <c r="J8" i="64" s="1"/>
  <c r="H7" i="64"/>
  <c r="J7" i="64" s="1"/>
  <c r="H6" i="64"/>
  <c r="J6" i="64" s="1"/>
  <c r="H5" i="64"/>
  <c r="J5" i="64" s="1"/>
  <c r="J137" i="63"/>
  <c r="J136" i="63"/>
  <c r="J135" i="63"/>
  <c r="J134" i="63"/>
  <c r="J132" i="63"/>
  <c r="J131" i="63"/>
  <c r="H130" i="63"/>
  <c r="J130" i="63" s="1"/>
  <c r="H129" i="63"/>
  <c r="J129" i="63" s="1"/>
  <c r="H128" i="63"/>
  <c r="J128" i="63" s="1"/>
  <c r="H127" i="63"/>
  <c r="J127" i="63" s="1"/>
  <c r="J125" i="63"/>
  <c r="J124" i="63"/>
  <c r="J123" i="63"/>
  <c r="J122" i="63"/>
  <c r="J120" i="63"/>
  <c r="J119" i="63"/>
  <c r="J118" i="63"/>
  <c r="J116" i="63"/>
  <c r="J115" i="63"/>
  <c r="J114" i="63"/>
  <c r="J113" i="63"/>
  <c r="J112" i="63"/>
  <c r="J111" i="63"/>
  <c r="J110" i="63"/>
  <c r="H109" i="63"/>
  <c r="J109" i="63" s="1"/>
  <c r="H108" i="63"/>
  <c r="J108" i="63" s="1"/>
  <c r="J107" i="63"/>
  <c r="J106" i="63"/>
  <c r="J105" i="63"/>
  <c r="J104" i="63"/>
  <c r="J103" i="63"/>
  <c r="J102" i="63"/>
  <c r="H101" i="63"/>
  <c r="J101" i="63" s="1"/>
  <c r="J99" i="63"/>
  <c r="J98" i="63"/>
  <c r="J97" i="63"/>
  <c r="H95" i="63"/>
  <c r="J95" i="63" s="1"/>
  <c r="H94" i="63"/>
  <c r="J94" i="63" s="1"/>
  <c r="H93" i="63"/>
  <c r="J93" i="63" s="1"/>
  <c r="H92" i="63"/>
  <c r="J92" i="63" s="1"/>
  <c r="H91" i="63"/>
  <c r="J91" i="63" s="1"/>
  <c r="H90" i="63"/>
  <c r="J90" i="63" s="1"/>
  <c r="H89" i="63"/>
  <c r="J89" i="63" s="1"/>
  <c r="H88" i="63"/>
  <c r="J88" i="63" s="1"/>
  <c r="H87" i="63"/>
  <c r="J87" i="63" s="1"/>
  <c r="H86" i="63"/>
  <c r="J86" i="63" s="1"/>
  <c r="H85" i="63"/>
  <c r="J85" i="63" s="1"/>
  <c r="H84" i="63"/>
  <c r="J84" i="63" s="1"/>
  <c r="H83" i="63"/>
  <c r="J83" i="63" s="1"/>
  <c r="H82" i="63"/>
  <c r="J82" i="63" s="1"/>
  <c r="H81" i="63"/>
  <c r="J81" i="63" s="1"/>
  <c r="H80" i="63"/>
  <c r="J80" i="63" s="1"/>
  <c r="H79" i="63"/>
  <c r="J79" i="63" s="1"/>
  <c r="H78" i="63"/>
  <c r="J78" i="63" s="1"/>
  <c r="H77" i="63"/>
  <c r="J77" i="63" s="1"/>
  <c r="H76" i="63"/>
  <c r="J76" i="63" s="1"/>
  <c r="H75" i="63"/>
  <c r="J75" i="63" s="1"/>
  <c r="H74" i="63"/>
  <c r="J74" i="63" s="1"/>
  <c r="H73" i="63"/>
  <c r="J73" i="63" s="1"/>
  <c r="H72" i="63"/>
  <c r="J72" i="63" s="1"/>
  <c r="H71" i="63"/>
  <c r="J71" i="63" s="1"/>
  <c r="H70" i="63"/>
  <c r="J70" i="63" s="1"/>
  <c r="H69" i="63"/>
  <c r="J69" i="63" s="1"/>
  <c r="H68" i="63"/>
  <c r="J68" i="63" s="1"/>
  <c r="H67" i="63"/>
  <c r="J67" i="63" s="1"/>
  <c r="H66" i="63"/>
  <c r="J66" i="63" s="1"/>
  <c r="H65" i="63"/>
  <c r="J65" i="63" s="1"/>
  <c r="H64" i="63"/>
  <c r="J64" i="63" s="1"/>
  <c r="H63" i="63"/>
  <c r="J63" i="63" s="1"/>
  <c r="H62" i="63"/>
  <c r="J62" i="63" s="1"/>
  <c r="H61" i="63"/>
  <c r="J61" i="63" s="1"/>
  <c r="H60" i="63"/>
  <c r="J60" i="63" s="1"/>
  <c r="H59" i="63"/>
  <c r="J59" i="63" s="1"/>
  <c r="H58" i="63"/>
  <c r="J58" i="63" s="1"/>
  <c r="H57" i="63"/>
  <c r="J57" i="63" s="1"/>
  <c r="H56" i="63"/>
  <c r="J56" i="63" s="1"/>
  <c r="H55" i="63"/>
  <c r="J55" i="63" s="1"/>
  <c r="H54" i="63"/>
  <c r="J54" i="63" s="1"/>
  <c r="J53" i="63"/>
  <c r="H53" i="63"/>
  <c r="H52" i="63"/>
  <c r="J52" i="63" s="1"/>
  <c r="H51" i="63"/>
  <c r="J51" i="63" s="1"/>
  <c r="H50" i="63"/>
  <c r="J50" i="63" s="1"/>
  <c r="H49" i="63"/>
  <c r="J49" i="63" s="1"/>
  <c r="H48" i="63"/>
  <c r="J48" i="63" s="1"/>
  <c r="H47" i="63"/>
  <c r="J47" i="63" s="1"/>
  <c r="H46" i="63"/>
  <c r="J46" i="63" s="1"/>
  <c r="H45" i="63"/>
  <c r="J45" i="63" s="1"/>
  <c r="H44" i="63"/>
  <c r="J44" i="63" s="1"/>
  <c r="H43" i="63"/>
  <c r="J43" i="63" s="1"/>
  <c r="H42" i="63"/>
  <c r="J42" i="63" s="1"/>
  <c r="H41" i="63"/>
  <c r="J41" i="63" s="1"/>
  <c r="H39" i="63"/>
  <c r="J39" i="63" s="1"/>
  <c r="H38" i="63"/>
  <c r="J38" i="63" s="1"/>
  <c r="H37" i="63"/>
  <c r="J37" i="63" s="1"/>
  <c r="H36" i="63"/>
  <c r="J36" i="63" s="1"/>
  <c r="H35" i="63"/>
  <c r="J35" i="63" s="1"/>
  <c r="H34" i="63"/>
  <c r="J34" i="63" s="1"/>
  <c r="H33" i="63"/>
  <c r="J33" i="63" s="1"/>
  <c r="J31" i="63"/>
  <c r="J30" i="63"/>
  <c r="H28" i="63"/>
  <c r="J28" i="63" s="1"/>
  <c r="J27" i="63"/>
  <c r="H26" i="63"/>
  <c r="J26" i="63" s="1"/>
  <c r="H25" i="63"/>
  <c r="J25" i="63" s="1"/>
  <c r="J23" i="63"/>
  <c r="J22" i="63"/>
  <c r="J21" i="63"/>
  <c r="J20" i="63"/>
  <c r="J19" i="63"/>
  <c r="J18" i="63"/>
  <c r="J17" i="63"/>
  <c r="H16" i="63"/>
  <c r="J16" i="63" s="1"/>
  <c r="J15" i="63"/>
  <c r="J14" i="63"/>
  <c r="J13" i="63"/>
  <c r="H12" i="63"/>
  <c r="J12" i="63" s="1"/>
  <c r="H8" i="63"/>
  <c r="J8" i="63" s="1"/>
  <c r="H7" i="63"/>
  <c r="J7" i="63" s="1"/>
  <c r="H6" i="63"/>
  <c r="H5" i="63"/>
  <c r="J5" i="63" s="1"/>
  <c r="J137" i="62"/>
  <c r="J136" i="62"/>
  <c r="J135" i="62"/>
  <c r="J134" i="62"/>
  <c r="J132" i="62"/>
  <c r="J131" i="62"/>
  <c r="H130" i="62"/>
  <c r="J130" i="62" s="1"/>
  <c r="H129" i="62"/>
  <c r="J129" i="62" s="1"/>
  <c r="H128" i="62"/>
  <c r="J128" i="62" s="1"/>
  <c r="J127" i="62"/>
  <c r="H127" i="62"/>
  <c r="J125" i="62"/>
  <c r="J124" i="62"/>
  <c r="J123" i="62"/>
  <c r="J122" i="62"/>
  <c r="J120" i="62"/>
  <c r="J119" i="62"/>
  <c r="J118" i="62"/>
  <c r="H116" i="62"/>
  <c r="H115" i="62"/>
  <c r="J115" i="62" s="1"/>
  <c r="H114" i="62"/>
  <c r="J113" i="62"/>
  <c r="J112" i="62"/>
  <c r="J111" i="62"/>
  <c r="J110" i="62"/>
  <c r="H109" i="62"/>
  <c r="J109" i="62" s="1"/>
  <c r="H108" i="62"/>
  <c r="J108" i="62" s="1"/>
  <c r="J107" i="62"/>
  <c r="J106" i="62"/>
  <c r="J105" i="62"/>
  <c r="J104" i="62"/>
  <c r="J103" i="62"/>
  <c r="J102" i="62"/>
  <c r="H101" i="62"/>
  <c r="J101" i="62" s="1"/>
  <c r="J99" i="62"/>
  <c r="J98" i="62"/>
  <c r="J97" i="62"/>
  <c r="H95" i="62"/>
  <c r="J95" i="62" s="1"/>
  <c r="H94" i="62"/>
  <c r="J94" i="62" s="1"/>
  <c r="H93" i="62"/>
  <c r="J93" i="62" s="1"/>
  <c r="H92" i="62"/>
  <c r="J92" i="62" s="1"/>
  <c r="H91" i="62"/>
  <c r="J91" i="62" s="1"/>
  <c r="H90" i="62"/>
  <c r="J90" i="62" s="1"/>
  <c r="H89" i="62"/>
  <c r="J89" i="62" s="1"/>
  <c r="H88" i="62"/>
  <c r="J88" i="62" s="1"/>
  <c r="H87" i="62"/>
  <c r="J87" i="62" s="1"/>
  <c r="H86" i="62"/>
  <c r="J86" i="62" s="1"/>
  <c r="H85" i="62"/>
  <c r="J85" i="62" s="1"/>
  <c r="H84" i="62"/>
  <c r="J84" i="62" s="1"/>
  <c r="H83" i="62"/>
  <c r="J83" i="62" s="1"/>
  <c r="H82" i="62"/>
  <c r="J82" i="62" s="1"/>
  <c r="H81" i="62"/>
  <c r="J81" i="62" s="1"/>
  <c r="H80" i="62"/>
  <c r="J80" i="62" s="1"/>
  <c r="H79" i="62"/>
  <c r="J79" i="62" s="1"/>
  <c r="H78" i="62"/>
  <c r="J78" i="62" s="1"/>
  <c r="J77" i="62"/>
  <c r="H77" i="62"/>
  <c r="H76" i="62"/>
  <c r="J76" i="62" s="1"/>
  <c r="H75" i="62"/>
  <c r="J75" i="62" s="1"/>
  <c r="H74" i="62"/>
  <c r="J74" i="62" s="1"/>
  <c r="H73" i="62"/>
  <c r="J73" i="62" s="1"/>
  <c r="H72" i="62"/>
  <c r="J72" i="62" s="1"/>
  <c r="H71" i="62"/>
  <c r="J71" i="62" s="1"/>
  <c r="H70" i="62"/>
  <c r="J70" i="62" s="1"/>
  <c r="H69" i="62"/>
  <c r="J69" i="62" s="1"/>
  <c r="H68" i="62"/>
  <c r="J68" i="62" s="1"/>
  <c r="H67" i="62"/>
  <c r="J67" i="62" s="1"/>
  <c r="H66" i="62"/>
  <c r="J66" i="62" s="1"/>
  <c r="H65" i="62"/>
  <c r="J65" i="62" s="1"/>
  <c r="H64" i="62"/>
  <c r="J64" i="62" s="1"/>
  <c r="H63" i="62"/>
  <c r="J63" i="62" s="1"/>
  <c r="H62" i="62"/>
  <c r="J62" i="62" s="1"/>
  <c r="H61" i="62"/>
  <c r="J61" i="62" s="1"/>
  <c r="J60" i="62"/>
  <c r="H60" i="62"/>
  <c r="H59" i="62"/>
  <c r="J59" i="62" s="1"/>
  <c r="H58" i="62"/>
  <c r="J58" i="62" s="1"/>
  <c r="H57" i="62"/>
  <c r="J57" i="62" s="1"/>
  <c r="H56" i="62"/>
  <c r="J56" i="62" s="1"/>
  <c r="H55" i="62"/>
  <c r="J55" i="62" s="1"/>
  <c r="H54" i="62"/>
  <c r="J54" i="62" s="1"/>
  <c r="H53" i="62"/>
  <c r="J53" i="62" s="1"/>
  <c r="J52" i="62"/>
  <c r="H52" i="62"/>
  <c r="H51" i="62"/>
  <c r="J51" i="62" s="1"/>
  <c r="H50" i="62"/>
  <c r="J50" i="62" s="1"/>
  <c r="H49" i="62"/>
  <c r="J49" i="62" s="1"/>
  <c r="H48" i="62"/>
  <c r="J48" i="62" s="1"/>
  <c r="H47" i="62"/>
  <c r="J47" i="62" s="1"/>
  <c r="J46" i="62"/>
  <c r="H46" i="62"/>
  <c r="H45" i="62"/>
  <c r="J45" i="62" s="1"/>
  <c r="H44" i="62"/>
  <c r="J44" i="62" s="1"/>
  <c r="H43" i="62"/>
  <c r="J43" i="62" s="1"/>
  <c r="H42" i="62"/>
  <c r="J42" i="62" s="1"/>
  <c r="H41" i="62"/>
  <c r="J41" i="62" s="1"/>
  <c r="H39" i="62"/>
  <c r="J39" i="62" s="1"/>
  <c r="H38" i="62"/>
  <c r="J38" i="62" s="1"/>
  <c r="H37" i="62"/>
  <c r="J37" i="62" s="1"/>
  <c r="H36" i="62"/>
  <c r="J36" i="62" s="1"/>
  <c r="H35" i="62"/>
  <c r="J35" i="62" s="1"/>
  <c r="H34" i="62"/>
  <c r="J34" i="62" s="1"/>
  <c r="H33" i="62"/>
  <c r="J33" i="62" s="1"/>
  <c r="J31" i="62"/>
  <c r="J30" i="62"/>
  <c r="H28" i="62"/>
  <c r="J28" i="62" s="1"/>
  <c r="J27" i="62"/>
  <c r="H26" i="62"/>
  <c r="J26" i="62" s="1"/>
  <c r="H25" i="62"/>
  <c r="J25" i="62" s="1"/>
  <c r="J23" i="62"/>
  <c r="J22" i="62"/>
  <c r="J21" i="62"/>
  <c r="J20" i="62"/>
  <c r="J19" i="62"/>
  <c r="J18" i="62"/>
  <c r="J17" i="62"/>
  <c r="H16" i="62"/>
  <c r="J16" i="62" s="1"/>
  <c r="J15" i="62"/>
  <c r="H14" i="62"/>
  <c r="J13" i="62"/>
  <c r="H12" i="62"/>
  <c r="J12" i="62" s="1"/>
  <c r="H8" i="62"/>
  <c r="J8" i="62" s="1"/>
  <c r="H7" i="62"/>
  <c r="J7" i="62" s="1"/>
  <c r="H6" i="62"/>
  <c r="H10" i="62" s="1"/>
  <c r="J10" i="62" s="1"/>
  <c r="H5" i="62"/>
  <c r="J5" i="62" s="1"/>
  <c r="J137" i="61"/>
  <c r="J136" i="61"/>
  <c r="J135" i="61"/>
  <c r="J134" i="61"/>
  <c r="J132" i="61"/>
  <c r="J131" i="61"/>
  <c r="H130" i="61"/>
  <c r="J130" i="61" s="1"/>
  <c r="H129" i="61"/>
  <c r="J129" i="61" s="1"/>
  <c r="H128" i="61"/>
  <c r="J128" i="61" s="1"/>
  <c r="H127" i="61"/>
  <c r="J127" i="61" s="1"/>
  <c r="J125" i="61"/>
  <c r="J124" i="61"/>
  <c r="J123" i="61"/>
  <c r="J122" i="61"/>
  <c r="J120" i="61"/>
  <c r="J119" i="61"/>
  <c r="J118" i="61"/>
  <c r="J116" i="61"/>
  <c r="J115" i="61"/>
  <c r="J114" i="61"/>
  <c r="J113" i="61"/>
  <c r="J112" i="61"/>
  <c r="J111" i="61"/>
  <c r="J110" i="61"/>
  <c r="H109" i="61"/>
  <c r="J109" i="61" s="1"/>
  <c r="H108" i="61"/>
  <c r="J108" i="61" s="1"/>
  <c r="J107" i="61"/>
  <c r="J106" i="61"/>
  <c r="J105" i="61"/>
  <c r="J104" i="61"/>
  <c r="J103" i="61"/>
  <c r="J102" i="61"/>
  <c r="H101" i="61"/>
  <c r="J101" i="61" s="1"/>
  <c r="J99" i="61"/>
  <c r="J98" i="61"/>
  <c r="J97" i="61"/>
  <c r="H95" i="61"/>
  <c r="J95" i="61" s="1"/>
  <c r="H94" i="61"/>
  <c r="J94" i="61" s="1"/>
  <c r="H93" i="61"/>
  <c r="J93" i="61" s="1"/>
  <c r="H92" i="61"/>
  <c r="J92" i="61" s="1"/>
  <c r="H91" i="61"/>
  <c r="J91" i="61" s="1"/>
  <c r="H90" i="61"/>
  <c r="J90" i="61" s="1"/>
  <c r="H89" i="61"/>
  <c r="J89" i="61" s="1"/>
  <c r="H88" i="61"/>
  <c r="J88" i="61" s="1"/>
  <c r="H87" i="61"/>
  <c r="J87" i="61" s="1"/>
  <c r="H86" i="61"/>
  <c r="J86" i="61" s="1"/>
  <c r="H85" i="61"/>
  <c r="J85" i="61" s="1"/>
  <c r="H84" i="61"/>
  <c r="J84" i="61" s="1"/>
  <c r="H83" i="61"/>
  <c r="J83" i="61" s="1"/>
  <c r="H82" i="61"/>
  <c r="J82" i="61" s="1"/>
  <c r="J81" i="61"/>
  <c r="H81" i="61"/>
  <c r="H80" i="61"/>
  <c r="J80" i="61" s="1"/>
  <c r="H79" i="61"/>
  <c r="J79" i="61" s="1"/>
  <c r="J78" i="61"/>
  <c r="H78" i="61"/>
  <c r="H77" i="61"/>
  <c r="J77" i="61" s="1"/>
  <c r="H76" i="61"/>
  <c r="J76" i="61" s="1"/>
  <c r="H75" i="61"/>
  <c r="J75" i="61" s="1"/>
  <c r="H74" i="61"/>
  <c r="J74" i="61" s="1"/>
  <c r="J73" i="61"/>
  <c r="H73" i="61"/>
  <c r="H72" i="61"/>
  <c r="J72" i="61" s="1"/>
  <c r="H71" i="61"/>
  <c r="J71" i="61" s="1"/>
  <c r="J70" i="61"/>
  <c r="H70" i="61"/>
  <c r="H69" i="61"/>
  <c r="J69" i="61" s="1"/>
  <c r="H68" i="61"/>
  <c r="J68" i="61" s="1"/>
  <c r="H67" i="61"/>
  <c r="J67" i="61" s="1"/>
  <c r="H66" i="61"/>
  <c r="J66" i="61" s="1"/>
  <c r="J65" i="61"/>
  <c r="H65" i="61"/>
  <c r="H64" i="61"/>
  <c r="J64" i="61" s="1"/>
  <c r="H63" i="61"/>
  <c r="J63" i="61" s="1"/>
  <c r="J62" i="61"/>
  <c r="H62" i="61"/>
  <c r="J61" i="61"/>
  <c r="H61" i="61"/>
  <c r="H60" i="61"/>
  <c r="J60" i="61" s="1"/>
  <c r="H59" i="61"/>
  <c r="J59" i="61" s="1"/>
  <c r="J58" i="61"/>
  <c r="H58" i="61"/>
  <c r="H57" i="61"/>
  <c r="J57" i="61" s="1"/>
  <c r="H56" i="61"/>
  <c r="J56" i="61" s="1"/>
  <c r="H55" i="61"/>
  <c r="J55" i="61" s="1"/>
  <c r="H54" i="61"/>
  <c r="J54" i="61" s="1"/>
  <c r="H53" i="61"/>
  <c r="J53" i="61" s="1"/>
  <c r="H52" i="61"/>
  <c r="J52" i="61" s="1"/>
  <c r="H51" i="61"/>
  <c r="J51" i="61" s="1"/>
  <c r="H50" i="61"/>
  <c r="J50" i="61" s="1"/>
  <c r="H49" i="61"/>
  <c r="J49" i="61" s="1"/>
  <c r="H48" i="61"/>
  <c r="J48" i="61" s="1"/>
  <c r="H47" i="61"/>
  <c r="J47" i="61" s="1"/>
  <c r="H46" i="61"/>
  <c r="J46" i="61" s="1"/>
  <c r="H45" i="61"/>
  <c r="J45" i="61" s="1"/>
  <c r="H44" i="61"/>
  <c r="J44" i="61" s="1"/>
  <c r="H43" i="61"/>
  <c r="J43" i="61" s="1"/>
  <c r="H42" i="61"/>
  <c r="J42" i="61" s="1"/>
  <c r="H41" i="61"/>
  <c r="J41" i="61" s="1"/>
  <c r="H39" i="61"/>
  <c r="J39" i="61" s="1"/>
  <c r="H38" i="61"/>
  <c r="J38" i="61" s="1"/>
  <c r="H37" i="61"/>
  <c r="J37" i="61" s="1"/>
  <c r="H36" i="61"/>
  <c r="J36" i="61" s="1"/>
  <c r="H35" i="61"/>
  <c r="J35" i="61" s="1"/>
  <c r="H34" i="61"/>
  <c r="J34" i="61" s="1"/>
  <c r="H33" i="61"/>
  <c r="J33" i="61" s="1"/>
  <c r="J31" i="61"/>
  <c r="J30" i="61"/>
  <c r="H28" i="61"/>
  <c r="J28" i="61" s="1"/>
  <c r="J27" i="61"/>
  <c r="H26" i="61"/>
  <c r="J26" i="61" s="1"/>
  <c r="H25" i="61"/>
  <c r="J25" i="61" s="1"/>
  <c r="J23" i="61"/>
  <c r="J22" i="61"/>
  <c r="J21" i="61"/>
  <c r="J20" i="61"/>
  <c r="J19" i="61"/>
  <c r="J18" i="61"/>
  <c r="J17" i="61"/>
  <c r="H16" i="61"/>
  <c r="J16" i="61" s="1"/>
  <c r="J15" i="61"/>
  <c r="J14" i="61"/>
  <c r="J13" i="61"/>
  <c r="H12" i="61"/>
  <c r="J12" i="61" s="1"/>
  <c r="H8" i="61"/>
  <c r="J8" i="61" s="1"/>
  <c r="H7" i="61"/>
  <c r="J7" i="61" s="1"/>
  <c r="H6" i="61"/>
  <c r="J6" i="61" s="1"/>
  <c r="H5" i="61"/>
  <c r="J5" i="61" s="1"/>
  <c r="J137" i="60"/>
  <c r="J136" i="60"/>
  <c r="J135" i="60"/>
  <c r="J134" i="60"/>
  <c r="J132" i="60"/>
  <c r="J131" i="60"/>
  <c r="H130" i="60"/>
  <c r="J130" i="60" s="1"/>
  <c r="H129" i="60"/>
  <c r="J129" i="60" s="1"/>
  <c r="H128" i="60"/>
  <c r="J128" i="60" s="1"/>
  <c r="H127" i="60"/>
  <c r="J127" i="60" s="1"/>
  <c r="J125" i="60"/>
  <c r="J124" i="60"/>
  <c r="J123" i="60"/>
  <c r="J122" i="60"/>
  <c r="J120" i="60"/>
  <c r="J119" i="60"/>
  <c r="J118" i="60"/>
  <c r="J116" i="60"/>
  <c r="J115" i="60"/>
  <c r="J114" i="60"/>
  <c r="J113" i="60"/>
  <c r="J112" i="60"/>
  <c r="J111" i="60"/>
  <c r="J110" i="60"/>
  <c r="H109" i="60"/>
  <c r="J109" i="60" s="1"/>
  <c r="H108" i="60"/>
  <c r="J108" i="60" s="1"/>
  <c r="J107" i="60"/>
  <c r="J106" i="60"/>
  <c r="J105" i="60"/>
  <c r="J104" i="60"/>
  <c r="J103" i="60"/>
  <c r="J102" i="60"/>
  <c r="H101" i="60"/>
  <c r="J101" i="60" s="1"/>
  <c r="J99" i="60"/>
  <c r="J98" i="60"/>
  <c r="J97" i="60"/>
  <c r="H95" i="60"/>
  <c r="J95" i="60" s="1"/>
  <c r="H94" i="60"/>
  <c r="J94" i="60" s="1"/>
  <c r="H93" i="60"/>
  <c r="J93" i="60" s="1"/>
  <c r="H92" i="60"/>
  <c r="J92" i="60" s="1"/>
  <c r="H91" i="60"/>
  <c r="J91" i="60" s="1"/>
  <c r="H90" i="60"/>
  <c r="J90" i="60" s="1"/>
  <c r="H89" i="60"/>
  <c r="J89" i="60" s="1"/>
  <c r="H88" i="60"/>
  <c r="J88" i="60" s="1"/>
  <c r="H87" i="60"/>
  <c r="J87" i="60" s="1"/>
  <c r="H86" i="60"/>
  <c r="J86" i="60" s="1"/>
  <c r="H85" i="60"/>
  <c r="J85" i="60" s="1"/>
  <c r="H84" i="60"/>
  <c r="J84" i="60" s="1"/>
  <c r="H83" i="60"/>
  <c r="J83" i="60" s="1"/>
  <c r="H82" i="60"/>
  <c r="J82" i="60" s="1"/>
  <c r="H81" i="60"/>
  <c r="J81" i="60" s="1"/>
  <c r="H80" i="60"/>
  <c r="J80" i="60" s="1"/>
  <c r="H79" i="60"/>
  <c r="J79" i="60" s="1"/>
  <c r="H78" i="60"/>
  <c r="J78" i="60" s="1"/>
  <c r="H77" i="60"/>
  <c r="J77" i="60" s="1"/>
  <c r="H76" i="60"/>
  <c r="J76" i="60" s="1"/>
  <c r="H75" i="60"/>
  <c r="J75" i="60" s="1"/>
  <c r="H74" i="60"/>
  <c r="J74" i="60" s="1"/>
  <c r="H73" i="60"/>
  <c r="J73" i="60" s="1"/>
  <c r="J72" i="60"/>
  <c r="H72" i="60"/>
  <c r="H71" i="60"/>
  <c r="J71" i="60" s="1"/>
  <c r="H70" i="60"/>
  <c r="J70" i="60" s="1"/>
  <c r="H69" i="60"/>
  <c r="J69" i="60" s="1"/>
  <c r="H68" i="60"/>
  <c r="J68" i="60" s="1"/>
  <c r="H67" i="60"/>
  <c r="J67" i="60" s="1"/>
  <c r="H66" i="60"/>
  <c r="J66" i="60" s="1"/>
  <c r="J65" i="60"/>
  <c r="H65" i="60"/>
  <c r="H64" i="60"/>
  <c r="J64" i="60" s="1"/>
  <c r="H63" i="60"/>
  <c r="J63" i="60" s="1"/>
  <c r="H62" i="60"/>
  <c r="J62" i="60" s="1"/>
  <c r="H61" i="60"/>
  <c r="J61" i="60" s="1"/>
  <c r="H60" i="60"/>
  <c r="J60" i="60" s="1"/>
  <c r="H59" i="60"/>
  <c r="J59" i="60" s="1"/>
  <c r="H58" i="60"/>
  <c r="J58" i="60" s="1"/>
  <c r="H57" i="60"/>
  <c r="J57" i="60" s="1"/>
  <c r="H56" i="60"/>
  <c r="J56" i="60" s="1"/>
  <c r="H55" i="60"/>
  <c r="J55" i="60" s="1"/>
  <c r="H54" i="60"/>
  <c r="J54" i="60" s="1"/>
  <c r="H53" i="60"/>
  <c r="J53" i="60" s="1"/>
  <c r="J52" i="60"/>
  <c r="H52" i="60"/>
  <c r="H51" i="60"/>
  <c r="J51" i="60" s="1"/>
  <c r="H50" i="60"/>
  <c r="J50" i="60" s="1"/>
  <c r="H49" i="60"/>
  <c r="J49" i="60" s="1"/>
  <c r="H48" i="60"/>
  <c r="J48" i="60" s="1"/>
  <c r="H47" i="60"/>
  <c r="J47" i="60" s="1"/>
  <c r="H46" i="60"/>
  <c r="J46" i="60" s="1"/>
  <c r="H45" i="60"/>
  <c r="J45" i="60" s="1"/>
  <c r="H44" i="60"/>
  <c r="J44" i="60" s="1"/>
  <c r="H43" i="60"/>
  <c r="J43" i="60" s="1"/>
  <c r="H42" i="60"/>
  <c r="J42" i="60" s="1"/>
  <c r="H41" i="60"/>
  <c r="J41" i="60" s="1"/>
  <c r="H39" i="60"/>
  <c r="J39" i="60" s="1"/>
  <c r="H38" i="60"/>
  <c r="J38" i="60" s="1"/>
  <c r="H37" i="60"/>
  <c r="J37" i="60" s="1"/>
  <c r="H36" i="60"/>
  <c r="J36" i="60" s="1"/>
  <c r="H35" i="60"/>
  <c r="J35" i="60" s="1"/>
  <c r="H34" i="60"/>
  <c r="J34" i="60" s="1"/>
  <c r="H33" i="60"/>
  <c r="J33" i="60" s="1"/>
  <c r="J31" i="60"/>
  <c r="J30" i="60"/>
  <c r="H28" i="60"/>
  <c r="J28" i="60" s="1"/>
  <c r="J27" i="60"/>
  <c r="H26" i="60"/>
  <c r="J26" i="60" s="1"/>
  <c r="H25" i="60"/>
  <c r="J25" i="60" s="1"/>
  <c r="J23" i="60"/>
  <c r="J22" i="60"/>
  <c r="J21" i="60"/>
  <c r="J20" i="60"/>
  <c r="J19" i="60"/>
  <c r="J18" i="60"/>
  <c r="J17" i="60"/>
  <c r="H16" i="60"/>
  <c r="J16" i="60" s="1"/>
  <c r="J15" i="60"/>
  <c r="J14" i="60"/>
  <c r="J13" i="60"/>
  <c r="H12" i="60"/>
  <c r="J12" i="60" s="1"/>
  <c r="H8" i="60"/>
  <c r="J8" i="60" s="1"/>
  <c r="H7" i="60"/>
  <c r="J7" i="60" s="1"/>
  <c r="H6" i="60"/>
  <c r="H10" i="60" s="1"/>
  <c r="J10" i="60" s="1"/>
  <c r="H5" i="60"/>
  <c r="J5" i="60" s="1"/>
  <c r="J137" i="59"/>
  <c r="J136" i="59"/>
  <c r="J135" i="59"/>
  <c r="J134" i="59"/>
  <c r="J132" i="59"/>
  <c r="J131" i="59"/>
  <c r="H130" i="59"/>
  <c r="J130" i="59" s="1"/>
  <c r="H129" i="59"/>
  <c r="J129" i="59" s="1"/>
  <c r="H128" i="59"/>
  <c r="J128" i="59" s="1"/>
  <c r="H127" i="59"/>
  <c r="J127" i="59" s="1"/>
  <c r="J125" i="59"/>
  <c r="J124" i="59"/>
  <c r="J123" i="59"/>
  <c r="J122" i="59"/>
  <c r="J120" i="59"/>
  <c r="J119" i="59"/>
  <c r="J118" i="59"/>
  <c r="J116" i="59"/>
  <c r="J115" i="59"/>
  <c r="J114" i="59"/>
  <c r="J113" i="59"/>
  <c r="J112" i="59"/>
  <c r="J111" i="59"/>
  <c r="J110" i="59"/>
  <c r="H109" i="59"/>
  <c r="J109" i="59" s="1"/>
  <c r="H108" i="59"/>
  <c r="J108" i="59" s="1"/>
  <c r="J107" i="59"/>
  <c r="J106" i="59"/>
  <c r="J105" i="59"/>
  <c r="J104" i="59"/>
  <c r="J103" i="59"/>
  <c r="J102" i="59"/>
  <c r="H101" i="59"/>
  <c r="J101" i="59" s="1"/>
  <c r="J99" i="59"/>
  <c r="J98" i="59"/>
  <c r="J97" i="59"/>
  <c r="H95" i="59"/>
  <c r="J95" i="59" s="1"/>
  <c r="H94" i="59"/>
  <c r="J94" i="59" s="1"/>
  <c r="H93" i="59"/>
  <c r="J93" i="59" s="1"/>
  <c r="H92" i="59"/>
  <c r="J92" i="59" s="1"/>
  <c r="H91" i="59"/>
  <c r="J91" i="59" s="1"/>
  <c r="H90" i="59"/>
  <c r="J90" i="59" s="1"/>
  <c r="H89" i="59"/>
  <c r="J89" i="59" s="1"/>
  <c r="H88" i="59"/>
  <c r="J88" i="59" s="1"/>
  <c r="H87" i="59"/>
  <c r="J87" i="59" s="1"/>
  <c r="H86" i="59"/>
  <c r="J86" i="59" s="1"/>
  <c r="H85" i="59"/>
  <c r="J85" i="59" s="1"/>
  <c r="H84" i="59"/>
  <c r="J84" i="59" s="1"/>
  <c r="H83" i="59"/>
  <c r="J83" i="59" s="1"/>
  <c r="H82" i="59"/>
  <c r="J82" i="59" s="1"/>
  <c r="H81" i="59"/>
  <c r="J81" i="59" s="1"/>
  <c r="H80" i="59"/>
  <c r="J80" i="59" s="1"/>
  <c r="H79" i="59"/>
  <c r="J79" i="59" s="1"/>
  <c r="H78" i="59"/>
  <c r="J78" i="59" s="1"/>
  <c r="H77" i="59"/>
  <c r="J77" i="59" s="1"/>
  <c r="H76" i="59"/>
  <c r="J76" i="59" s="1"/>
  <c r="H75" i="59"/>
  <c r="J75" i="59" s="1"/>
  <c r="H74" i="59"/>
  <c r="J74" i="59" s="1"/>
  <c r="H73" i="59"/>
  <c r="J73" i="59" s="1"/>
  <c r="H72" i="59"/>
  <c r="J72" i="59" s="1"/>
  <c r="H71" i="59"/>
  <c r="J71" i="59" s="1"/>
  <c r="H70" i="59"/>
  <c r="J70" i="59" s="1"/>
  <c r="H69" i="59"/>
  <c r="J69" i="59" s="1"/>
  <c r="H68" i="59"/>
  <c r="J68" i="59" s="1"/>
  <c r="H67" i="59"/>
  <c r="J67" i="59" s="1"/>
  <c r="H66" i="59"/>
  <c r="J66" i="59" s="1"/>
  <c r="H65" i="59"/>
  <c r="J65" i="59" s="1"/>
  <c r="H64" i="59"/>
  <c r="J64" i="59" s="1"/>
  <c r="H63" i="59"/>
  <c r="J63" i="59" s="1"/>
  <c r="H62" i="59"/>
  <c r="J62" i="59" s="1"/>
  <c r="J61" i="59"/>
  <c r="H61" i="59"/>
  <c r="H60" i="59"/>
  <c r="J60" i="59" s="1"/>
  <c r="H59" i="59"/>
  <c r="J59" i="59" s="1"/>
  <c r="H58" i="59"/>
  <c r="J58" i="59" s="1"/>
  <c r="H57" i="59"/>
  <c r="J57" i="59" s="1"/>
  <c r="H56" i="59"/>
  <c r="J56" i="59" s="1"/>
  <c r="H55" i="59"/>
  <c r="J55" i="59" s="1"/>
  <c r="H54" i="59"/>
  <c r="J54" i="59" s="1"/>
  <c r="H53" i="59"/>
  <c r="J53" i="59" s="1"/>
  <c r="H52" i="59"/>
  <c r="J52" i="59" s="1"/>
  <c r="H51" i="59"/>
  <c r="J51" i="59" s="1"/>
  <c r="H50" i="59"/>
  <c r="J50" i="59" s="1"/>
  <c r="H49" i="59"/>
  <c r="J49" i="59" s="1"/>
  <c r="H48" i="59"/>
  <c r="J48" i="59" s="1"/>
  <c r="H47" i="59"/>
  <c r="J47" i="59" s="1"/>
  <c r="H46" i="59"/>
  <c r="J46" i="59" s="1"/>
  <c r="H45" i="59"/>
  <c r="J45" i="59" s="1"/>
  <c r="H44" i="59"/>
  <c r="J44" i="59" s="1"/>
  <c r="J43" i="59"/>
  <c r="H43" i="59"/>
  <c r="H42" i="59"/>
  <c r="J42" i="59" s="1"/>
  <c r="H41" i="59"/>
  <c r="J41" i="59" s="1"/>
  <c r="H39" i="59"/>
  <c r="J39" i="59" s="1"/>
  <c r="H38" i="59"/>
  <c r="J38" i="59" s="1"/>
  <c r="H37" i="59"/>
  <c r="J37" i="59" s="1"/>
  <c r="H36" i="59"/>
  <c r="J36" i="59" s="1"/>
  <c r="H35" i="59"/>
  <c r="J35" i="59" s="1"/>
  <c r="H34" i="59"/>
  <c r="J34" i="59" s="1"/>
  <c r="H33" i="59"/>
  <c r="J33" i="59" s="1"/>
  <c r="J31" i="59"/>
  <c r="J30" i="59"/>
  <c r="H28" i="59"/>
  <c r="J28" i="59" s="1"/>
  <c r="J27" i="59"/>
  <c r="H26" i="59"/>
  <c r="J26" i="59" s="1"/>
  <c r="H25" i="59"/>
  <c r="J25" i="59" s="1"/>
  <c r="J23" i="59"/>
  <c r="J22" i="59"/>
  <c r="J21" i="59"/>
  <c r="J20" i="59"/>
  <c r="J19" i="59"/>
  <c r="J18" i="59"/>
  <c r="J17" i="59"/>
  <c r="H16" i="59"/>
  <c r="J16" i="59" s="1"/>
  <c r="J15" i="59"/>
  <c r="J14" i="59"/>
  <c r="J13" i="59"/>
  <c r="H12" i="59"/>
  <c r="J12" i="59" s="1"/>
  <c r="H8" i="59"/>
  <c r="J8" i="59" s="1"/>
  <c r="H7" i="59"/>
  <c r="J7" i="59" s="1"/>
  <c r="H6" i="59"/>
  <c r="J6" i="59" s="1"/>
  <c r="H5" i="59"/>
  <c r="J5" i="59" s="1"/>
  <c r="J137" i="58"/>
  <c r="J136" i="58"/>
  <c r="J135" i="58"/>
  <c r="J134" i="58"/>
  <c r="J132" i="58"/>
  <c r="J131" i="58"/>
  <c r="H130" i="58"/>
  <c r="J130" i="58" s="1"/>
  <c r="H129" i="58"/>
  <c r="J129" i="58" s="1"/>
  <c r="H128" i="58"/>
  <c r="J128" i="58" s="1"/>
  <c r="H127" i="58"/>
  <c r="J127" i="58" s="1"/>
  <c r="J125" i="58"/>
  <c r="J124" i="58"/>
  <c r="J123" i="58"/>
  <c r="J122" i="58"/>
  <c r="J120" i="58"/>
  <c r="J119" i="58"/>
  <c r="J118" i="58"/>
  <c r="J116" i="58"/>
  <c r="J115" i="58"/>
  <c r="J114" i="58"/>
  <c r="J113" i="58"/>
  <c r="J112" i="58"/>
  <c r="J111" i="58"/>
  <c r="J110" i="58"/>
  <c r="H109" i="58"/>
  <c r="J109" i="58" s="1"/>
  <c r="H108" i="58"/>
  <c r="J108" i="58" s="1"/>
  <c r="J107" i="58"/>
  <c r="J106" i="58"/>
  <c r="J105" i="58"/>
  <c r="J104" i="58"/>
  <c r="J103" i="58"/>
  <c r="J102" i="58"/>
  <c r="H101" i="58"/>
  <c r="J101" i="58" s="1"/>
  <c r="J99" i="58"/>
  <c r="J98" i="58"/>
  <c r="J97" i="58"/>
  <c r="H95" i="58"/>
  <c r="J95" i="58" s="1"/>
  <c r="H94" i="58"/>
  <c r="J94" i="58" s="1"/>
  <c r="H93" i="58"/>
  <c r="J93" i="58" s="1"/>
  <c r="H92" i="58"/>
  <c r="J92" i="58" s="1"/>
  <c r="H91" i="58"/>
  <c r="J91" i="58" s="1"/>
  <c r="H90" i="58"/>
  <c r="J90" i="58" s="1"/>
  <c r="H89" i="58"/>
  <c r="J89" i="58" s="1"/>
  <c r="H88" i="58"/>
  <c r="J88" i="58" s="1"/>
  <c r="H87" i="58"/>
  <c r="J87" i="58" s="1"/>
  <c r="H86" i="58"/>
  <c r="J86" i="58" s="1"/>
  <c r="H85" i="58"/>
  <c r="J85" i="58" s="1"/>
  <c r="H84" i="58"/>
  <c r="J84" i="58" s="1"/>
  <c r="H83" i="58"/>
  <c r="J83" i="58" s="1"/>
  <c r="H82" i="58"/>
  <c r="J82" i="58" s="1"/>
  <c r="H81" i="58"/>
  <c r="J81" i="58" s="1"/>
  <c r="H80" i="58"/>
  <c r="J80" i="58" s="1"/>
  <c r="H79" i="58"/>
  <c r="J79" i="58" s="1"/>
  <c r="H78" i="58"/>
  <c r="J78" i="58" s="1"/>
  <c r="H77" i="58"/>
  <c r="J77" i="58" s="1"/>
  <c r="H76" i="58"/>
  <c r="J76" i="58" s="1"/>
  <c r="H75" i="58"/>
  <c r="J75" i="58" s="1"/>
  <c r="H74" i="58"/>
  <c r="J74" i="58" s="1"/>
  <c r="H73" i="58"/>
  <c r="J73" i="58" s="1"/>
  <c r="H72" i="58"/>
  <c r="J72" i="58" s="1"/>
  <c r="H71" i="58"/>
  <c r="J71" i="58" s="1"/>
  <c r="H70" i="58"/>
  <c r="J70" i="58" s="1"/>
  <c r="H69" i="58"/>
  <c r="J69" i="58" s="1"/>
  <c r="H68" i="58"/>
  <c r="J68" i="58" s="1"/>
  <c r="H67" i="58"/>
  <c r="J67" i="58" s="1"/>
  <c r="H66" i="58"/>
  <c r="J66" i="58" s="1"/>
  <c r="H65" i="58"/>
  <c r="J65" i="58" s="1"/>
  <c r="H64" i="58"/>
  <c r="J64" i="58" s="1"/>
  <c r="H63" i="58"/>
  <c r="J63" i="58" s="1"/>
  <c r="H62" i="58"/>
  <c r="J62" i="58" s="1"/>
  <c r="H61" i="58"/>
  <c r="J61" i="58" s="1"/>
  <c r="H60" i="58"/>
  <c r="J60" i="58" s="1"/>
  <c r="H59" i="58"/>
  <c r="J59" i="58" s="1"/>
  <c r="H58" i="58"/>
  <c r="J58" i="58" s="1"/>
  <c r="H57" i="58"/>
  <c r="J57" i="58" s="1"/>
  <c r="H56" i="58"/>
  <c r="J56" i="58" s="1"/>
  <c r="H55" i="58"/>
  <c r="J55" i="58" s="1"/>
  <c r="H54" i="58"/>
  <c r="J54" i="58" s="1"/>
  <c r="H53" i="58"/>
  <c r="J53" i="58" s="1"/>
  <c r="H52" i="58"/>
  <c r="J52" i="58" s="1"/>
  <c r="H51" i="58"/>
  <c r="J51" i="58" s="1"/>
  <c r="H50" i="58"/>
  <c r="J50" i="58" s="1"/>
  <c r="H49" i="58"/>
  <c r="J49" i="58" s="1"/>
  <c r="H48" i="58"/>
  <c r="J48" i="58" s="1"/>
  <c r="H47" i="58"/>
  <c r="J47" i="58" s="1"/>
  <c r="H46" i="58"/>
  <c r="J46" i="58" s="1"/>
  <c r="J45" i="58"/>
  <c r="H45" i="58"/>
  <c r="H44" i="58"/>
  <c r="J44" i="58" s="1"/>
  <c r="H43" i="58"/>
  <c r="J43" i="58" s="1"/>
  <c r="H42" i="58"/>
  <c r="J42" i="58" s="1"/>
  <c r="H41" i="58"/>
  <c r="J41" i="58" s="1"/>
  <c r="H39" i="58"/>
  <c r="J39" i="58" s="1"/>
  <c r="H38" i="58"/>
  <c r="J38" i="58" s="1"/>
  <c r="H37" i="58"/>
  <c r="J37" i="58" s="1"/>
  <c r="H36" i="58"/>
  <c r="J36" i="58" s="1"/>
  <c r="H35" i="58"/>
  <c r="J35" i="58" s="1"/>
  <c r="H34" i="58"/>
  <c r="J34" i="58" s="1"/>
  <c r="H33" i="58"/>
  <c r="J33" i="58" s="1"/>
  <c r="J31" i="58"/>
  <c r="J30" i="58"/>
  <c r="H28" i="58"/>
  <c r="J28" i="58" s="1"/>
  <c r="J27" i="58"/>
  <c r="H26" i="58"/>
  <c r="J26" i="58" s="1"/>
  <c r="H25" i="58"/>
  <c r="J25" i="58" s="1"/>
  <c r="J23" i="58"/>
  <c r="J22" i="58"/>
  <c r="J21" i="58"/>
  <c r="J20" i="58"/>
  <c r="J19" i="58"/>
  <c r="J18" i="58"/>
  <c r="J17" i="58"/>
  <c r="H16" i="58"/>
  <c r="J16" i="58" s="1"/>
  <c r="J15" i="58"/>
  <c r="J14" i="58"/>
  <c r="J13" i="58"/>
  <c r="H12" i="58"/>
  <c r="J12" i="58" s="1"/>
  <c r="H8" i="58"/>
  <c r="J8" i="58" s="1"/>
  <c r="H7" i="58"/>
  <c r="J7" i="58" s="1"/>
  <c r="H6" i="58"/>
  <c r="H5" i="58"/>
  <c r="J5" i="58" s="1"/>
  <c r="J137" i="57"/>
  <c r="J136" i="57"/>
  <c r="J135" i="57"/>
  <c r="J134" i="57"/>
  <c r="J132" i="57"/>
  <c r="J131" i="57"/>
  <c r="H130" i="57"/>
  <c r="J130" i="57" s="1"/>
  <c r="H129" i="57"/>
  <c r="J129" i="57" s="1"/>
  <c r="H128" i="57"/>
  <c r="J128" i="57" s="1"/>
  <c r="H127" i="57"/>
  <c r="J127" i="57" s="1"/>
  <c r="J125" i="57"/>
  <c r="J124" i="57"/>
  <c r="J123" i="57"/>
  <c r="J122" i="57"/>
  <c r="J120" i="57"/>
  <c r="J119" i="57"/>
  <c r="J118" i="57"/>
  <c r="J116" i="57"/>
  <c r="J115" i="57"/>
  <c r="J114" i="57"/>
  <c r="J113" i="57"/>
  <c r="J112" i="57"/>
  <c r="J111" i="57"/>
  <c r="J110" i="57"/>
  <c r="H109" i="57"/>
  <c r="J109" i="57" s="1"/>
  <c r="H108" i="57"/>
  <c r="J108" i="57" s="1"/>
  <c r="J107" i="57"/>
  <c r="J106" i="57"/>
  <c r="J105" i="57"/>
  <c r="J104" i="57"/>
  <c r="J103" i="57"/>
  <c r="J102" i="57"/>
  <c r="H101" i="57"/>
  <c r="J101" i="57" s="1"/>
  <c r="J99" i="57"/>
  <c r="J98" i="57"/>
  <c r="J97" i="57"/>
  <c r="H95" i="57"/>
  <c r="J95" i="57" s="1"/>
  <c r="H94" i="57"/>
  <c r="J94" i="57" s="1"/>
  <c r="H93" i="57"/>
  <c r="J93" i="57" s="1"/>
  <c r="H92" i="57"/>
  <c r="J92" i="57" s="1"/>
  <c r="H91" i="57"/>
  <c r="J91" i="57" s="1"/>
  <c r="H90" i="57"/>
  <c r="J90" i="57" s="1"/>
  <c r="H89" i="57"/>
  <c r="J89" i="57" s="1"/>
  <c r="H88" i="57"/>
  <c r="J88" i="57" s="1"/>
  <c r="H87" i="57"/>
  <c r="J87" i="57" s="1"/>
  <c r="H86" i="57"/>
  <c r="J86" i="57" s="1"/>
  <c r="H85" i="57"/>
  <c r="J85" i="57" s="1"/>
  <c r="H84" i="57"/>
  <c r="J84" i="57" s="1"/>
  <c r="H83" i="57"/>
  <c r="J83" i="57" s="1"/>
  <c r="H82" i="57"/>
  <c r="J82" i="57" s="1"/>
  <c r="H81" i="57"/>
  <c r="J81" i="57" s="1"/>
  <c r="H80" i="57"/>
  <c r="J80" i="57" s="1"/>
  <c r="J79" i="57"/>
  <c r="H79" i="57"/>
  <c r="H78" i="57"/>
  <c r="J78" i="57" s="1"/>
  <c r="H77" i="57"/>
  <c r="J77" i="57" s="1"/>
  <c r="H76" i="57"/>
  <c r="J76" i="57" s="1"/>
  <c r="H75" i="57"/>
  <c r="J75" i="57" s="1"/>
  <c r="H74" i="57"/>
  <c r="J74" i="57" s="1"/>
  <c r="H73" i="57"/>
  <c r="J73" i="57" s="1"/>
  <c r="H72" i="57"/>
  <c r="J72" i="57" s="1"/>
  <c r="H71" i="57"/>
  <c r="J71" i="57" s="1"/>
  <c r="H70" i="57"/>
  <c r="J70" i="57" s="1"/>
  <c r="H69" i="57"/>
  <c r="J69" i="57" s="1"/>
  <c r="H68" i="57"/>
  <c r="J68" i="57" s="1"/>
  <c r="H67" i="57"/>
  <c r="J67" i="57" s="1"/>
  <c r="H66" i="57"/>
  <c r="J66" i="57" s="1"/>
  <c r="H65" i="57"/>
  <c r="J65" i="57" s="1"/>
  <c r="H64" i="57"/>
  <c r="J64" i="57" s="1"/>
  <c r="J63" i="57"/>
  <c r="H63" i="57"/>
  <c r="H62" i="57"/>
  <c r="J62" i="57" s="1"/>
  <c r="H61" i="57"/>
  <c r="J61" i="57" s="1"/>
  <c r="H60" i="57"/>
  <c r="J60" i="57" s="1"/>
  <c r="H59" i="57"/>
  <c r="J59" i="57" s="1"/>
  <c r="H58" i="57"/>
  <c r="J58" i="57" s="1"/>
  <c r="H57" i="57"/>
  <c r="J57" i="57" s="1"/>
  <c r="H56" i="57"/>
  <c r="J56" i="57" s="1"/>
  <c r="H55" i="57"/>
  <c r="J55" i="57" s="1"/>
  <c r="H54" i="57"/>
  <c r="J54" i="57" s="1"/>
  <c r="H53" i="57"/>
  <c r="J53" i="57" s="1"/>
  <c r="H52" i="57"/>
  <c r="J52" i="57" s="1"/>
  <c r="H51" i="57"/>
  <c r="J51" i="57" s="1"/>
  <c r="H50" i="57"/>
  <c r="J50" i="57" s="1"/>
  <c r="H49" i="57"/>
  <c r="J49" i="57" s="1"/>
  <c r="H48" i="57"/>
  <c r="J48" i="57" s="1"/>
  <c r="H47" i="57"/>
  <c r="J47" i="57" s="1"/>
  <c r="H46" i="57"/>
  <c r="J46" i="57" s="1"/>
  <c r="H45" i="57"/>
  <c r="J45" i="57" s="1"/>
  <c r="H44" i="57"/>
  <c r="J44" i="57" s="1"/>
  <c r="H43" i="57"/>
  <c r="J43" i="57" s="1"/>
  <c r="H42" i="57"/>
  <c r="J42" i="57" s="1"/>
  <c r="H41" i="57"/>
  <c r="J41" i="57" s="1"/>
  <c r="H39" i="57"/>
  <c r="J39" i="57" s="1"/>
  <c r="H38" i="57"/>
  <c r="J38" i="57" s="1"/>
  <c r="H37" i="57"/>
  <c r="J37" i="57" s="1"/>
  <c r="H36" i="57"/>
  <c r="J36" i="57" s="1"/>
  <c r="H35" i="57"/>
  <c r="J35" i="57" s="1"/>
  <c r="H34" i="57"/>
  <c r="J34" i="57" s="1"/>
  <c r="H33" i="57"/>
  <c r="J33" i="57" s="1"/>
  <c r="J31" i="57"/>
  <c r="J30" i="57"/>
  <c r="H28" i="57"/>
  <c r="J28" i="57" s="1"/>
  <c r="J27" i="57"/>
  <c r="H26" i="57"/>
  <c r="J26" i="57" s="1"/>
  <c r="H25" i="57"/>
  <c r="J25" i="57" s="1"/>
  <c r="J23" i="57"/>
  <c r="J22" i="57"/>
  <c r="J21" i="57"/>
  <c r="J20" i="57"/>
  <c r="J19" i="57"/>
  <c r="J18" i="57"/>
  <c r="J17" i="57"/>
  <c r="H16" i="57"/>
  <c r="J16" i="57" s="1"/>
  <c r="J15" i="57"/>
  <c r="J14" i="57"/>
  <c r="J13" i="57"/>
  <c r="H12" i="57"/>
  <c r="J12" i="57" s="1"/>
  <c r="H8" i="57"/>
  <c r="J8" i="57" s="1"/>
  <c r="H7" i="57"/>
  <c r="J7" i="57" s="1"/>
  <c r="H6" i="57"/>
  <c r="J6" i="57" s="1"/>
  <c r="H5" i="57"/>
  <c r="J5" i="57" s="1"/>
  <c r="J137" i="56"/>
  <c r="J136" i="56"/>
  <c r="J135" i="56"/>
  <c r="J134" i="56"/>
  <c r="J132" i="56"/>
  <c r="J131" i="56"/>
  <c r="H130" i="56"/>
  <c r="J130" i="56" s="1"/>
  <c r="H129" i="56"/>
  <c r="J129" i="56" s="1"/>
  <c r="H128" i="56"/>
  <c r="J128" i="56" s="1"/>
  <c r="H127" i="56"/>
  <c r="J127" i="56" s="1"/>
  <c r="J125" i="56"/>
  <c r="J124" i="56"/>
  <c r="J123" i="56"/>
  <c r="J122" i="56"/>
  <c r="J120" i="56"/>
  <c r="J119" i="56"/>
  <c r="J118" i="56"/>
  <c r="J116" i="56"/>
  <c r="J115" i="56"/>
  <c r="J114" i="56"/>
  <c r="J113" i="56"/>
  <c r="J112" i="56"/>
  <c r="J111" i="56"/>
  <c r="J110" i="56"/>
  <c r="H109" i="56"/>
  <c r="J109" i="56" s="1"/>
  <c r="H108" i="56"/>
  <c r="J108" i="56" s="1"/>
  <c r="J107" i="56"/>
  <c r="J106" i="56"/>
  <c r="J105" i="56"/>
  <c r="J104" i="56"/>
  <c r="J103" i="56"/>
  <c r="J102" i="56"/>
  <c r="H101" i="56"/>
  <c r="J101" i="56" s="1"/>
  <c r="J99" i="56"/>
  <c r="J98" i="56"/>
  <c r="J97" i="56"/>
  <c r="H95" i="56"/>
  <c r="J95" i="56" s="1"/>
  <c r="H94" i="56"/>
  <c r="J94" i="56" s="1"/>
  <c r="H93" i="56"/>
  <c r="J93" i="56" s="1"/>
  <c r="H92" i="56"/>
  <c r="J92" i="56" s="1"/>
  <c r="H91" i="56"/>
  <c r="J91" i="56" s="1"/>
  <c r="J90" i="56"/>
  <c r="H90" i="56"/>
  <c r="H89" i="56"/>
  <c r="J89" i="56" s="1"/>
  <c r="H88" i="56"/>
  <c r="J88" i="56" s="1"/>
  <c r="H87" i="56"/>
  <c r="J87" i="56" s="1"/>
  <c r="H86" i="56"/>
  <c r="J86" i="56" s="1"/>
  <c r="H85" i="56"/>
  <c r="J85" i="56" s="1"/>
  <c r="H84" i="56"/>
  <c r="J84" i="56" s="1"/>
  <c r="H83" i="56"/>
  <c r="J83" i="56" s="1"/>
  <c r="H82" i="56"/>
  <c r="J82" i="56" s="1"/>
  <c r="H81" i="56"/>
  <c r="J81" i="56" s="1"/>
  <c r="H80" i="56"/>
  <c r="J80" i="56" s="1"/>
  <c r="H79" i="56"/>
  <c r="J79" i="56" s="1"/>
  <c r="H78" i="56"/>
  <c r="J78" i="56" s="1"/>
  <c r="H77" i="56"/>
  <c r="J77" i="56" s="1"/>
  <c r="H76" i="56"/>
  <c r="J76" i="56" s="1"/>
  <c r="H75" i="56"/>
  <c r="J75" i="56" s="1"/>
  <c r="H74" i="56"/>
  <c r="J74" i="56" s="1"/>
  <c r="H73" i="56"/>
  <c r="J73" i="56" s="1"/>
  <c r="H72" i="56"/>
  <c r="J72" i="56" s="1"/>
  <c r="H71" i="56"/>
  <c r="J71" i="56" s="1"/>
  <c r="H70" i="56"/>
  <c r="J70" i="56" s="1"/>
  <c r="J69" i="56"/>
  <c r="H69" i="56"/>
  <c r="H68" i="56"/>
  <c r="J68" i="56" s="1"/>
  <c r="H67" i="56"/>
  <c r="J67" i="56" s="1"/>
  <c r="H66" i="56"/>
  <c r="J66" i="56" s="1"/>
  <c r="H65" i="56"/>
  <c r="J65" i="56" s="1"/>
  <c r="H64" i="56"/>
  <c r="J64" i="56" s="1"/>
  <c r="J63" i="56"/>
  <c r="H63" i="56"/>
  <c r="H62" i="56"/>
  <c r="J62" i="56" s="1"/>
  <c r="H61" i="56"/>
  <c r="J61" i="56" s="1"/>
  <c r="H60" i="56"/>
  <c r="J60" i="56" s="1"/>
  <c r="H59" i="56"/>
  <c r="J59" i="56" s="1"/>
  <c r="H58" i="56"/>
  <c r="J58" i="56" s="1"/>
  <c r="H57" i="56"/>
  <c r="J57" i="56" s="1"/>
  <c r="H56" i="56"/>
  <c r="J56" i="56" s="1"/>
  <c r="H55" i="56"/>
  <c r="J55" i="56" s="1"/>
  <c r="H54" i="56"/>
  <c r="J54" i="56" s="1"/>
  <c r="H53" i="56"/>
  <c r="J53" i="56" s="1"/>
  <c r="H52" i="56"/>
  <c r="J52" i="56" s="1"/>
  <c r="H51" i="56"/>
  <c r="J51" i="56" s="1"/>
  <c r="H50" i="56"/>
  <c r="J50" i="56" s="1"/>
  <c r="H49" i="56"/>
  <c r="J49" i="56" s="1"/>
  <c r="H48" i="56"/>
  <c r="J48" i="56" s="1"/>
  <c r="H47" i="56"/>
  <c r="J47" i="56" s="1"/>
  <c r="H46" i="56"/>
  <c r="J46" i="56" s="1"/>
  <c r="H45" i="56"/>
  <c r="J45" i="56" s="1"/>
  <c r="H44" i="56"/>
  <c r="J44" i="56" s="1"/>
  <c r="J43" i="56"/>
  <c r="H43" i="56"/>
  <c r="H42" i="56"/>
  <c r="J42" i="56" s="1"/>
  <c r="H41" i="56"/>
  <c r="J41" i="56" s="1"/>
  <c r="H39" i="56"/>
  <c r="J39" i="56" s="1"/>
  <c r="H38" i="56"/>
  <c r="J38" i="56" s="1"/>
  <c r="H37" i="56"/>
  <c r="J37" i="56" s="1"/>
  <c r="H36" i="56"/>
  <c r="J36" i="56" s="1"/>
  <c r="H35" i="56"/>
  <c r="J35" i="56" s="1"/>
  <c r="H34" i="56"/>
  <c r="J34" i="56" s="1"/>
  <c r="H33" i="56"/>
  <c r="J33" i="56" s="1"/>
  <c r="J31" i="56"/>
  <c r="J30" i="56"/>
  <c r="H28" i="56"/>
  <c r="J28" i="56" s="1"/>
  <c r="J27" i="56"/>
  <c r="H26" i="56"/>
  <c r="J26" i="56" s="1"/>
  <c r="H25" i="56"/>
  <c r="J25" i="56" s="1"/>
  <c r="J23" i="56"/>
  <c r="J22" i="56"/>
  <c r="J21" i="56"/>
  <c r="J20" i="56"/>
  <c r="J19" i="56"/>
  <c r="J18" i="56"/>
  <c r="J17" i="56"/>
  <c r="H16" i="56"/>
  <c r="J16" i="56" s="1"/>
  <c r="J15" i="56"/>
  <c r="J14" i="56"/>
  <c r="J13" i="56"/>
  <c r="H12" i="56"/>
  <c r="J12" i="56" s="1"/>
  <c r="H8" i="56"/>
  <c r="J8" i="56" s="1"/>
  <c r="H7" i="56"/>
  <c r="J7" i="56" s="1"/>
  <c r="H6" i="56"/>
  <c r="J6" i="56" s="1"/>
  <c r="H5" i="56"/>
  <c r="J5" i="56" s="1"/>
  <c r="J137" i="55"/>
  <c r="J136" i="55"/>
  <c r="J135" i="55"/>
  <c r="J134" i="55"/>
  <c r="J132" i="55"/>
  <c r="J131" i="55"/>
  <c r="H130" i="55"/>
  <c r="J130" i="55" s="1"/>
  <c r="H129" i="55"/>
  <c r="J129" i="55" s="1"/>
  <c r="H128" i="55"/>
  <c r="J128" i="55" s="1"/>
  <c r="H127" i="55"/>
  <c r="J127" i="55" s="1"/>
  <c r="J125" i="55"/>
  <c r="J124" i="55"/>
  <c r="J123" i="55"/>
  <c r="J122" i="55"/>
  <c r="J120" i="55"/>
  <c r="J119" i="55"/>
  <c r="J118" i="55"/>
  <c r="J116" i="55"/>
  <c r="J115" i="55"/>
  <c r="J114" i="55"/>
  <c r="J113" i="55"/>
  <c r="J112" i="55"/>
  <c r="J111" i="55"/>
  <c r="H110" i="55"/>
  <c r="H109" i="55"/>
  <c r="J109" i="55" s="1"/>
  <c r="H108" i="55"/>
  <c r="J108" i="55" s="1"/>
  <c r="J107" i="55"/>
  <c r="J106" i="55"/>
  <c r="J105" i="55"/>
  <c r="J104" i="55"/>
  <c r="J103" i="55"/>
  <c r="J102" i="55"/>
  <c r="H101" i="55"/>
  <c r="J101" i="55" s="1"/>
  <c r="J99" i="55"/>
  <c r="J98" i="55"/>
  <c r="J97" i="55"/>
  <c r="H95" i="55"/>
  <c r="J95" i="55" s="1"/>
  <c r="H94" i="55"/>
  <c r="J94" i="55" s="1"/>
  <c r="H93" i="55"/>
  <c r="J93" i="55" s="1"/>
  <c r="H92" i="55"/>
  <c r="J92" i="55" s="1"/>
  <c r="H91" i="55"/>
  <c r="J91" i="55" s="1"/>
  <c r="H90" i="55"/>
  <c r="J90" i="55" s="1"/>
  <c r="H89" i="55"/>
  <c r="J89" i="55" s="1"/>
  <c r="J88" i="55"/>
  <c r="H88" i="55"/>
  <c r="H87" i="55"/>
  <c r="J87" i="55" s="1"/>
  <c r="H86" i="55"/>
  <c r="J86" i="55" s="1"/>
  <c r="H85" i="55"/>
  <c r="J85" i="55" s="1"/>
  <c r="H84" i="55"/>
  <c r="J84" i="55" s="1"/>
  <c r="H83" i="55"/>
  <c r="J83" i="55" s="1"/>
  <c r="J82" i="55"/>
  <c r="H82" i="55"/>
  <c r="H81" i="55"/>
  <c r="J81" i="55" s="1"/>
  <c r="H80" i="55"/>
  <c r="J80" i="55" s="1"/>
  <c r="H79" i="55"/>
  <c r="J79" i="55" s="1"/>
  <c r="H78" i="55"/>
  <c r="J78" i="55" s="1"/>
  <c r="H77" i="55"/>
  <c r="J77" i="55" s="1"/>
  <c r="H76" i="55"/>
  <c r="J76" i="55" s="1"/>
  <c r="H75" i="55"/>
  <c r="J75" i="55" s="1"/>
  <c r="H74" i="55"/>
  <c r="J74" i="55" s="1"/>
  <c r="H73" i="55"/>
  <c r="J73" i="55" s="1"/>
  <c r="H72" i="55"/>
  <c r="J72" i="55" s="1"/>
  <c r="H71" i="55"/>
  <c r="J71" i="55" s="1"/>
  <c r="H70" i="55"/>
  <c r="J70" i="55" s="1"/>
  <c r="H69" i="55"/>
  <c r="J69" i="55" s="1"/>
  <c r="H68" i="55"/>
  <c r="J68" i="55" s="1"/>
  <c r="H67" i="55"/>
  <c r="J67" i="55" s="1"/>
  <c r="H66" i="55"/>
  <c r="J66" i="55" s="1"/>
  <c r="H65" i="55"/>
  <c r="J65" i="55" s="1"/>
  <c r="J64" i="55"/>
  <c r="H64" i="55"/>
  <c r="H63" i="55"/>
  <c r="J63" i="55" s="1"/>
  <c r="H62" i="55"/>
  <c r="J62" i="55" s="1"/>
  <c r="J61" i="55"/>
  <c r="H61" i="55"/>
  <c r="H60" i="55"/>
  <c r="J60" i="55" s="1"/>
  <c r="H59" i="55"/>
  <c r="J59" i="55" s="1"/>
  <c r="H58" i="55"/>
  <c r="J58" i="55" s="1"/>
  <c r="H57" i="55"/>
  <c r="J57" i="55" s="1"/>
  <c r="J56" i="55"/>
  <c r="H56" i="55"/>
  <c r="H55" i="55"/>
  <c r="J55" i="55" s="1"/>
  <c r="H54" i="55"/>
  <c r="J54" i="55" s="1"/>
  <c r="H53" i="55"/>
  <c r="J53" i="55" s="1"/>
  <c r="H52" i="55"/>
  <c r="J52" i="55" s="1"/>
  <c r="H51" i="55"/>
  <c r="J51" i="55" s="1"/>
  <c r="H50" i="55"/>
  <c r="J50" i="55" s="1"/>
  <c r="H49" i="55"/>
  <c r="J49" i="55" s="1"/>
  <c r="H48" i="55"/>
  <c r="J48" i="55" s="1"/>
  <c r="H47" i="55"/>
  <c r="J47" i="55" s="1"/>
  <c r="H46" i="55"/>
  <c r="J46" i="55" s="1"/>
  <c r="H45" i="55"/>
  <c r="J45" i="55" s="1"/>
  <c r="H44" i="55"/>
  <c r="J44" i="55" s="1"/>
  <c r="H43" i="55"/>
  <c r="J43" i="55" s="1"/>
  <c r="H42" i="55"/>
  <c r="J42" i="55" s="1"/>
  <c r="H41" i="55"/>
  <c r="J41" i="55" s="1"/>
  <c r="H39" i="55"/>
  <c r="J39" i="55" s="1"/>
  <c r="H38" i="55"/>
  <c r="J38" i="55" s="1"/>
  <c r="H37" i="55"/>
  <c r="J37" i="55" s="1"/>
  <c r="H36" i="55"/>
  <c r="J36" i="55" s="1"/>
  <c r="H35" i="55"/>
  <c r="J35" i="55" s="1"/>
  <c r="H34" i="55"/>
  <c r="J34" i="55" s="1"/>
  <c r="H33" i="55"/>
  <c r="J33" i="55" s="1"/>
  <c r="J31" i="55"/>
  <c r="J30" i="55"/>
  <c r="H28" i="55"/>
  <c r="J28" i="55" s="1"/>
  <c r="J27" i="55"/>
  <c r="H26" i="55"/>
  <c r="J26" i="55" s="1"/>
  <c r="H25" i="55"/>
  <c r="J25" i="55" s="1"/>
  <c r="J23" i="55"/>
  <c r="J22" i="55"/>
  <c r="J21" i="55"/>
  <c r="J20" i="55"/>
  <c r="J19" i="55"/>
  <c r="J18" i="55"/>
  <c r="J17" i="55"/>
  <c r="H16" i="55"/>
  <c r="J16" i="55" s="1"/>
  <c r="J15" i="55"/>
  <c r="J14" i="55"/>
  <c r="J13" i="55"/>
  <c r="H12" i="55"/>
  <c r="J12" i="55" s="1"/>
  <c r="H8" i="55"/>
  <c r="J8" i="55" s="1"/>
  <c r="H7" i="55"/>
  <c r="J7" i="55" s="1"/>
  <c r="H6" i="55"/>
  <c r="J6" i="55" s="1"/>
  <c r="H5" i="55"/>
  <c r="J5" i="55" s="1"/>
  <c r="J137" i="54"/>
  <c r="J136" i="54"/>
  <c r="J135" i="54"/>
  <c r="J134" i="54"/>
  <c r="J132" i="54"/>
  <c r="J131" i="54"/>
  <c r="H130" i="54"/>
  <c r="J130" i="54" s="1"/>
  <c r="H129" i="54"/>
  <c r="J129" i="54" s="1"/>
  <c r="H128" i="54"/>
  <c r="J128" i="54" s="1"/>
  <c r="H127" i="54"/>
  <c r="J127" i="54" s="1"/>
  <c r="J125" i="54"/>
  <c r="J124" i="54"/>
  <c r="J123" i="54"/>
  <c r="J122" i="54"/>
  <c r="J120" i="54"/>
  <c r="J119" i="54"/>
  <c r="J118" i="54"/>
  <c r="J116" i="54"/>
  <c r="J115" i="54"/>
  <c r="J114" i="54"/>
  <c r="J113" i="54"/>
  <c r="J112" i="54"/>
  <c r="J111" i="54"/>
  <c r="J110" i="54"/>
  <c r="H109" i="54"/>
  <c r="J109" i="54" s="1"/>
  <c r="H108" i="54"/>
  <c r="J108" i="54" s="1"/>
  <c r="J107" i="54"/>
  <c r="J106" i="54"/>
  <c r="J105" i="54"/>
  <c r="J104" i="54"/>
  <c r="J103" i="54"/>
  <c r="J102" i="54"/>
  <c r="H101" i="54"/>
  <c r="J101" i="54" s="1"/>
  <c r="J99" i="54"/>
  <c r="J98" i="54"/>
  <c r="J97" i="54"/>
  <c r="H95" i="54"/>
  <c r="J95" i="54" s="1"/>
  <c r="H94" i="54"/>
  <c r="J94" i="54" s="1"/>
  <c r="H93" i="54"/>
  <c r="J93" i="54" s="1"/>
  <c r="H92" i="54"/>
  <c r="J92" i="54" s="1"/>
  <c r="H91" i="54"/>
  <c r="J91" i="54" s="1"/>
  <c r="H90" i="54"/>
  <c r="J90" i="54" s="1"/>
  <c r="H89" i="54"/>
  <c r="J89" i="54" s="1"/>
  <c r="H88" i="54"/>
  <c r="J88" i="54" s="1"/>
  <c r="H87" i="54"/>
  <c r="J87" i="54" s="1"/>
  <c r="H86" i="54"/>
  <c r="J86" i="54" s="1"/>
  <c r="H85" i="54"/>
  <c r="J85" i="54" s="1"/>
  <c r="H84" i="54"/>
  <c r="J84" i="54" s="1"/>
  <c r="H83" i="54"/>
  <c r="J83" i="54" s="1"/>
  <c r="H82" i="54"/>
  <c r="J82" i="54" s="1"/>
  <c r="H81" i="54"/>
  <c r="J81" i="54" s="1"/>
  <c r="H80" i="54"/>
  <c r="J80" i="54" s="1"/>
  <c r="J79" i="54"/>
  <c r="H79" i="54"/>
  <c r="H78" i="54"/>
  <c r="J78" i="54" s="1"/>
  <c r="H77" i="54"/>
  <c r="J77" i="54" s="1"/>
  <c r="H76" i="54"/>
  <c r="J76" i="54" s="1"/>
  <c r="H75" i="54"/>
  <c r="J75" i="54" s="1"/>
  <c r="H74" i="54"/>
  <c r="J74" i="54" s="1"/>
  <c r="H73" i="54"/>
  <c r="J73" i="54" s="1"/>
  <c r="H72" i="54"/>
  <c r="J72" i="54" s="1"/>
  <c r="J71" i="54"/>
  <c r="H71" i="54"/>
  <c r="H70" i="54"/>
  <c r="J70" i="54" s="1"/>
  <c r="H69" i="54"/>
  <c r="J69" i="54" s="1"/>
  <c r="H68" i="54"/>
  <c r="J68" i="54" s="1"/>
  <c r="H67" i="54"/>
  <c r="J67" i="54" s="1"/>
  <c r="H66" i="54"/>
  <c r="J66" i="54" s="1"/>
  <c r="H65" i="54"/>
  <c r="J65" i="54" s="1"/>
  <c r="H64" i="54"/>
  <c r="J64" i="54" s="1"/>
  <c r="H63" i="54"/>
  <c r="J63" i="54" s="1"/>
  <c r="H62" i="54"/>
  <c r="J62" i="54" s="1"/>
  <c r="H61" i="54"/>
  <c r="J61" i="54" s="1"/>
  <c r="H60" i="54"/>
  <c r="J60" i="54" s="1"/>
  <c r="H59" i="54"/>
  <c r="J59" i="54" s="1"/>
  <c r="H58" i="54"/>
  <c r="J58" i="54" s="1"/>
  <c r="H57" i="54"/>
  <c r="J57" i="54" s="1"/>
  <c r="H56" i="54"/>
  <c r="J56" i="54" s="1"/>
  <c r="H55" i="54"/>
  <c r="J55" i="54" s="1"/>
  <c r="H54" i="54"/>
  <c r="J54" i="54" s="1"/>
  <c r="H53" i="54"/>
  <c r="J53" i="54" s="1"/>
  <c r="H52" i="54"/>
  <c r="J52" i="54" s="1"/>
  <c r="H51" i="54"/>
  <c r="J51" i="54" s="1"/>
  <c r="H50" i="54"/>
  <c r="J50" i="54" s="1"/>
  <c r="H49" i="54"/>
  <c r="J49" i="54" s="1"/>
  <c r="H48" i="54"/>
  <c r="J48" i="54" s="1"/>
  <c r="H47" i="54"/>
  <c r="J47" i="54" s="1"/>
  <c r="H46" i="54"/>
  <c r="J46" i="54" s="1"/>
  <c r="H45" i="54"/>
  <c r="J45" i="54" s="1"/>
  <c r="H44" i="54"/>
  <c r="J44" i="54" s="1"/>
  <c r="H43" i="54"/>
  <c r="J43" i="54" s="1"/>
  <c r="H42" i="54"/>
  <c r="J42" i="54" s="1"/>
  <c r="H41" i="54"/>
  <c r="J41" i="54" s="1"/>
  <c r="H39" i="54"/>
  <c r="J39" i="54" s="1"/>
  <c r="H38" i="54"/>
  <c r="J38" i="54" s="1"/>
  <c r="H37" i="54"/>
  <c r="J37" i="54" s="1"/>
  <c r="H36" i="54"/>
  <c r="J36" i="54" s="1"/>
  <c r="H35" i="54"/>
  <c r="J35" i="54" s="1"/>
  <c r="H34" i="54"/>
  <c r="J34" i="54" s="1"/>
  <c r="H33" i="54"/>
  <c r="J33" i="54" s="1"/>
  <c r="J31" i="54"/>
  <c r="J30" i="54"/>
  <c r="H28" i="54"/>
  <c r="J28" i="54" s="1"/>
  <c r="J27" i="54"/>
  <c r="H26" i="54"/>
  <c r="J26" i="54" s="1"/>
  <c r="H25" i="54"/>
  <c r="J25" i="54" s="1"/>
  <c r="J23" i="54"/>
  <c r="J22" i="54"/>
  <c r="J21" i="54"/>
  <c r="J20" i="54"/>
  <c r="J19" i="54"/>
  <c r="J18" i="54"/>
  <c r="J17" i="54"/>
  <c r="H16" i="54"/>
  <c r="J16" i="54" s="1"/>
  <c r="J15" i="54"/>
  <c r="J14" i="54"/>
  <c r="J13" i="54"/>
  <c r="H12" i="54"/>
  <c r="J12" i="54" s="1"/>
  <c r="H8" i="54"/>
  <c r="J8" i="54" s="1"/>
  <c r="H7" i="54"/>
  <c r="J7" i="54" s="1"/>
  <c r="H6" i="54"/>
  <c r="J6" i="54" s="1"/>
  <c r="H5" i="54"/>
  <c r="J5" i="54" s="1"/>
  <c r="J137" i="53"/>
  <c r="J136" i="53"/>
  <c r="J135" i="53"/>
  <c r="J134" i="53"/>
  <c r="J132" i="53"/>
  <c r="J131" i="53"/>
  <c r="H130" i="53"/>
  <c r="J130" i="53" s="1"/>
  <c r="H129" i="53"/>
  <c r="J129" i="53" s="1"/>
  <c r="H128" i="53"/>
  <c r="J128" i="53" s="1"/>
  <c r="H127" i="53"/>
  <c r="J127" i="53" s="1"/>
  <c r="J125" i="53"/>
  <c r="J124" i="53"/>
  <c r="J123" i="53"/>
  <c r="J122" i="53"/>
  <c r="J120" i="53"/>
  <c r="J119" i="53"/>
  <c r="J118" i="53"/>
  <c r="J116" i="53"/>
  <c r="J115" i="53"/>
  <c r="J114" i="53"/>
  <c r="J113" i="53"/>
  <c r="J112" i="53"/>
  <c r="J111" i="53"/>
  <c r="J110" i="53"/>
  <c r="H109" i="53"/>
  <c r="J109" i="53" s="1"/>
  <c r="H108" i="53"/>
  <c r="J108" i="53" s="1"/>
  <c r="J107" i="53"/>
  <c r="J106" i="53"/>
  <c r="J105" i="53"/>
  <c r="J104" i="53"/>
  <c r="J103" i="53"/>
  <c r="J102" i="53"/>
  <c r="H101" i="53"/>
  <c r="J101" i="53" s="1"/>
  <c r="J99" i="53"/>
  <c r="J98" i="53"/>
  <c r="J97" i="53"/>
  <c r="H95" i="53"/>
  <c r="J95" i="53" s="1"/>
  <c r="H94" i="53"/>
  <c r="J94" i="53" s="1"/>
  <c r="H93" i="53"/>
  <c r="J93" i="53" s="1"/>
  <c r="H92" i="53"/>
  <c r="J92" i="53" s="1"/>
  <c r="H91" i="53"/>
  <c r="J91" i="53" s="1"/>
  <c r="H90" i="53"/>
  <c r="J90" i="53" s="1"/>
  <c r="H89" i="53"/>
  <c r="J89" i="53" s="1"/>
  <c r="J88" i="53"/>
  <c r="H88" i="53"/>
  <c r="H87" i="53"/>
  <c r="J87" i="53" s="1"/>
  <c r="H86" i="53"/>
  <c r="J86" i="53" s="1"/>
  <c r="H85" i="53"/>
  <c r="J85" i="53" s="1"/>
  <c r="H84" i="53"/>
  <c r="J84" i="53" s="1"/>
  <c r="J83" i="53"/>
  <c r="H83" i="53"/>
  <c r="H82" i="53"/>
  <c r="J82" i="53" s="1"/>
  <c r="H81" i="53"/>
  <c r="J81" i="53" s="1"/>
  <c r="H80" i="53"/>
  <c r="J80" i="53" s="1"/>
  <c r="H79" i="53"/>
  <c r="J79" i="53" s="1"/>
  <c r="H78" i="53"/>
  <c r="J78" i="53" s="1"/>
  <c r="H77" i="53"/>
  <c r="J77" i="53" s="1"/>
  <c r="H76" i="53"/>
  <c r="J76" i="53" s="1"/>
  <c r="H75" i="53"/>
  <c r="J75" i="53" s="1"/>
  <c r="H74" i="53"/>
  <c r="J74" i="53" s="1"/>
  <c r="H73" i="53"/>
  <c r="J73" i="53" s="1"/>
  <c r="H72" i="53"/>
  <c r="J72" i="53" s="1"/>
  <c r="H71" i="53"/>
  <c r="J71" i="53" s="1"/>
  <c r="J70" i="53"/>
  <c r="H70" i="53"/>
  <c r="H69" i="53"/>
  <c r="J69" i="53" s="1"/>
  <c r="H68" i="53"/>
  <c r="J68" i="53" s="1"/>
  <c r="H67" i="53"/>
  <c r="J67" i="53" s="1"/>
  <c r="H66" i="53"/>
  <c r="J66" i="53" s="1"/>
  <c r="H65" i="53"/>
  <c r="J65" i="53" s="1"/>
  <c r="H64" i="53"/>
  <c r="J64" i="53" s="1"/>
  <c r="H63" i="53"/>
  <c r="J63" i="53" s="1"/>
  <c r="H62" i="53"/>
  <c r="J62" i="53" s="1"/>
  <c r="H61" i="53"/>
  <c r="J61" i="53" s="1"/>
  <c r="J60" i="53"/>
  <c r="H60" i="53"/>
  <c r="H59" i="53"/>
  <c r="J59" i="53" s="1"/>
  <c r="H58" i="53"/>
  <c r="J58" i="53" s="1"/>
  <c r="H57" i="53"/>
  <c r="J57" i="53" s="1"/>
  <c r="H56" i="53"/>
  <c r="J56" i="53" s="1"/>
  <c r="H55" i="53"/>
  <c r="J55" i="53" s="1"/>
  <c r="H54" i="53"/>
  <c r="J54" i="53" s="1"/>
  <c r="H53" i="53"/>
  <c r="J53" i="53" s="1"/>
  <c r="H52" i="53"/>
  <c r="J52" i="53" s="1"/>
  <c r="J51" i="53"/>
  <c r="H51" i="53"/>
  <c r="H50" i="53"/>
  <c r="J50" i="53" s="1"/>
  <c r="H49" i="53"/>
  <c r="J49" i="53" s="1"/>
  <c r="H48" i="53"/>
  <c r="J48" i="53" s="1"/>
  <c r="J47" i="53"/>
  <c r="H47" i="53"/>
  <c r="H46" i="53"/>
  <c r="J46" i="53" s="1"/>
  <c r="H45" i="53"/>
  <c r="J45" i="53" s="1"/>
  <c r="H44" i="53"/>
  <c r="J44" i="53" s="1"/>
  <c r="H43" i="53"/>
  <c r="J43" i="53" s="1"/>
  <c r="H42" i="53"/>
  <c r="J42" i="53" s="1"/>
  <c r="H41" i="53"/>
  <c r="J41" i="53" s="1"/>
  <c r="H39" i="53"/>
  <c r="J39" i="53" s="1"/>
  <c r="H38" i="53"/>
  <c r="J38" i="53" s="1"/>
  <c r="H37" i="53"/>
  <c r="J37" i="53" s="1"/>
  <c r="H36" i="53"/>
  <c r="J36" i="53" s="1"/>
  <c r="H35" i="53"/>
  <c r="J35" i="53" s="1"/>
  <c r="H34" i="53"/>
  <c r="J34" i="53" s="1"/>
  <c r="H33" i="53"/>
  <c r="J33" i="53" s="1"/>
  <c r="J31" i="53"/>
  <c r="J30" i="53"/>
  <c r="H28" i="53"/>
  <c r="J28" i="53" s="1"/>
  <c r="J27" i="53"/>
  <c r="H26" i="53"/>
  <c r="J26" i="53" s="1"/>
  <c r="H25" i="53"/>
  <c r="J25" i="53" s="1"/>
  <c r="J23" i="53"/>
  <c r="J22" i="53"/>
  <c r="J21" i="53"/>
  <c r="J20" i="53"/>
  <c r="J19" i="53"/>
  <c r="J18" i="53"/>
  <c r="J17" i="53"/>
  <c r="J16" i="53"/>
  <c r="J15" i="53"/>
  <c r="J14" i="53"/>
  <c r="J13" i="53"/>
  <c r="H12" i="53"/>
  <c r="J12" i="53" s="1"/>
  <c r="H8" i="53"/>
  <c r="J8" i="53" s="1"/>
  <c r="H7" i="53"/>
  <c r="J7" i="53" s="1"/>
  <c r="H6" i="53"/>
  <c r="H5" i="53"/>
  <c r="J5" i="53" s="1"/>
  <c r="J137" i="52"/>
  <c r="J136" i="52"/>
  <c r="J135" i="52"/>
  <c r="J134" i="52"/>
  <c r="J132" i="52"/>
  <c r="J131" i="52"/>
  <c r="H130" i="52"/>
  <c r="J130" i="52" s="1"/>
  <c r="H129" i="52"/>
  <c r="J129" i="52" s="1"/>
  <c r="H128" i="52"/>
  <c r="J128" i="52" s="1"/>
  <c r="H127" i="52"/>
  <c r="J127" i="52" s="1"/>
  <c r="J125" i="52"/>
  <c r="J124" i="52"/>
  <c r="J123" i="52"/>
  <c r="J122" i="52"/>
  <c r="J120" i="52"/>
  <c r="J119" i="52"/>
  <c r="J118" i="52"/>
  <c r="J116" i="52"/>
  <c r="H115" i="52"/>
  <c r="J114" i="52"/>
  <c r="J113" i="52"/>
  <c r="J112" i="52"/>
  <c r="J111" i="52"/>
  <c r="J110" i="52"/>
  <c r="H109" i="52"/>
  <c r="J109" i="52" s="1"/>
  <c r="H108" i="52"/>
  <c r="J108" i="52" s="1"/>
  <c r="J107" i="52"/>
  <c r="J106" i="52"/>
  <c r="J105" i="52"/>
  <c r="J104" i="52"/>
  <c r="J103" i="52"/>
  <c r="J102" i="52"/>
  <c r="H101" i="52"/>
  <c r="J101" i="52" s="1"/>
  <c r="J99" i="52"/>
  <c r="J98" i="52"/>
  <c r="J97" i="52"/>
  <c r="H95" i="52"/>
  <c r="J95" i="52" s="1"/>
  <c r="J94" i="52"/>
  <c r="H94" i="52"/>
  <c r="H93" i="52"/>
  <c r="J93" i="52" s="1"/>
  <c r="H92" i="52"/>
  <c r="J92" i="52" s="1"/>
  <c r="H91" i="52"/>
  <c r="J91" i="52" s="1"/>
  <c r="H90" i="52"/>
  <c r="J90" i="52" s="1"/>
  <c r="H89" i="52"/>
  <c r="J89" i="52" s="1"/>
  <c r="H88" i="52"/>
  <c r="J88" i="52" s="1"/>
  <c r="J87" i="52"/>
  <c r="H87" i="52"/>
  <c r="H86" i="52"/>
  <c r="J86" i="52" s="1"/>
  <c r="H85" i="52"/>
  <c r="J85" i="52" s="1"/>
  <c r="H84" i="52"/>
  <c r="J84" i="52" s="1"/>
  <c r="H83" i="52"/>
  <c r="J83" i="52" s="1"/>
  <c r="J82" i="52"/>
  <c r="H82" i="52"/>
  <c r="H81" i="52"/>
  <c r="J81" i="52" s="1"/>
  <c r="H80" i="52"/>
  <c r="J80" i="52" s="1"/>
  <c r="H79" i="52"/>
  <c r="J79" i="52" s="1"/>
  <c r="J78" i="52"/>
  <c r="H78" i="52"/>
  <c r="H77" i="52"/>
  <c r="J77" i="52" s="1"/>
  <c r="H76" i="52"/>
  <c r="J76" i="52" s="1"/>
  <c r="J75" i="52"/>
  <c r="H75" i="52"/>
  <c r="J74" i="52"/>
  <c r="H74" i="52"/>
  <c r="H73" i="52"/>
  <c r="J73" i="52" s="1"/>
  <c r="H72" i="52"/>
  <c r="J72" i="52" s="1"/>
  <c r="H71" i="52"/>
  <c r="J71" i="52" s="1"/>
  <c r="H70" i="52"/>
  <c r="J70" i="52" s="1"/>
  <c r="H69" i="52"/>
  <c r="J69" i="52" s="1"/>
  <c r="H68" i="52"/>
  <c r="J68" i="52" s="1"/>
  <c r="H67" i="52"/>
  <c r="J67" i="52" s="1"/>
  <c r="H66" i="52"/>
  <c r="J66" i="52" s="1"/>
  <c r="H65" i="52"/>
  <c r="J65" i="52" s="1"/>
  <c r="H64" i="52"/>
  <c r="J64" i="52" s="1"/>
  <c r="H63" i="52"/>
  <c r="J63" i="52" s="1"/>
  <c r="H62" i="52"/>
  <c r="J62" i="52" s="1"/>
  <c r="H61" i="52"/>
  <c r="J61" i="52" s="1"/>
  <c r="J60" i="52"/>
  <c r="H60" i="52"/>
  <c r="H59" i="52"/>
  <c r="J59" i="52" s="1"/>
  <c r="H58" i="52"/>
  <c r="J58" i="52" s="1"/>
  <c r="H57" i="52"/>
  <c r="J57" i="52" s="1"/>
  <c r="H56" i="52"/>
  <c r="J56" i="52" s="1"/>
  <c r="J55" i="52"/>
  <c r="H55" i="52"/>
  <c r="H54" i="52"/>
  <c r="J54" i="52" s="1"/>
  <c r="H53" i="52"/>
  <c r="J53" i="52" s="1"/>
  <c r="J52" i="52"/>
  <c r="H52" i="52"/>
  <c r="J51" i="52"/>
  <c r="H51" i="52"/>
  <c r="H50" i="52"/>
  <c r="J50" i="52" s="1"/>
  <c r="H49" i="52"/>
  <c r="J49" i="52" s="1"/>
  <c r="H48" i="52"/>
  <c r="J48" i="52" s="1"/>
  <c r="H47" i="52"/>
  <c r="J47" i="52" s="1"/>
  <c r="H46" i="52"/>
  <c r="J46" i="52" s="1"/>
  <c r="H45" i="52"/>
  <c r="J45" i="52" s="1"/>
  <c r="H44" i="52"/>
  <c r="J44" i="52" s="1"/>
  <c r="J43" i="52"/>
  <c r="H43" i="52"/>
  <c r="H42" i="52"/>
  <c r="J42" i="52" s="1"/>
  <c r="H41" i="52"/>
  <c r="J41" i="52" s="1"/>
  <c r="H39" i="52"/>
  <c r="J39" i="52" s="1"/>
  <c r="H38" i="52"/>
  <c r="J38" i="52" s="1"/>
  <c r="H37" i="52"/>
  <c r="J37" i="52" s="1"/>
  <c r="H36" i="52"/>
  <c r="J36" i="52" s="1"/>
  <c r="H35" i="52"/>
  <c r="J35" i="52" s="1"/>
  <c r="H34" i="52"/>
  <c r="J34" i="52" s="1"/>
  <c r="H33" i="52"/>
  <c r="J33" i="52" s="1"/>
  <c r="J31" i="52"/>
  <c r="J30" i="52"/>
  <c r="H28" i="52"/>
  <c r="J28" i="52" s="1"/>
  <c r="J27" i="52"/>
  <c r="H26" i="52"/>
  <c r="J26" i="52" s="1"/>
  <c r="H25" i="52"/>
  <c r="J25" i="52" s="1"/>
  <c r="J23" i="52"/>
  <c r="J22" i="52"/>
  <c r="J21" i="52"/>
  <c r="J20" i="52"/>
  <c r="J19" i="52"/>
  <c r="J18" i="52"/>
  <c r="J17" i="52"/>
  <c r="H16" i="52"/>
  <c r="J16" i="52" s="1"/>
  <c r="J15" i="52"/>
  <c r="J14" i="52"/>
  <c r="J13" i="52"/>
  <c r="H12" i="52"/>
  <c r="J12" i="52" s="1"/>
  <c r="H8" i="52"/>
  <c r="J8" i="52" s="1"/>
  <c r="H7" i="52"/>
  <c r="H6" i="52"/>
  <c r="J6" i="52" s="1"/>
  <c r="H5" i="52"/>
  <c r="J5" i="52" s="1"/>
  <c r="H129" i="51"/>
  <c r="J129" i="51" s="1"/>
  <c r="H130" i="51"/>
  <c r="J130" i="51" s="1"/>
  <c r="J131" i="51"/>
  <c r="H128" i="51"/>
  <c r="J128" i="51" s="1"/>
  <c r="H127" i="51"/>
  <c r="J127" i="51" s="1"/>
  <c r="J103" i="51"/>
  <c r="H108" i="51"/>
  <c r="H109" i="51"/>
  <c r="J110" i="51"/>
  <c r="J111" i="51"/>
  <c r="J112" i="51"/>
  <c r="H101" i="51"/>
  <c r="J101" i="51" s="1"/>
  <c r="J97" i="51"/>
  <c r="H95" i="51"/>
  <c r="J95" i="51" s="1"/>
  <c r="H94" i="51"/>
  <c r="J94" i="51" s="1"/>
  <c r="H93" i="51"/>
  <c r="H92" i="51"/>
  <c r="J92" i="51" s="1"/>
  <c r="H91" i="51"/>
  <c r="H90" i="51"/>
  <c r="J90" i="51" s="1"/>
  <c r="H89" i="51"/>
  <c r="H88" i="51"/>
  <c r="H87" i="51"/>
  <c r="J87" i="51" s="1"/>
  <c r="H86" i="51"/>
  <c r="J86" i="51" s="1"/>
  <c r="H85" i="51"/>
  <c r="J85" i="51" s="1"/>
  <c r="H84" i="51"/>
  <c r="J84" i="51" s="1"/>
  <c r="H83" i="51"/>
  <c r="J83" i="51" s="1"/>
  <c r="H82" i="51"/>
  <c r="J82" i="51" s="1"/>
  <c r="H81" i="51"/>
  <c r="J81" i="51" s="1"/>
  <c r="H80" i="51"/>
  <c r="H79" i="51"/>
  <c r="J79" i="51" s="1"/>
  <c r="H78" i="51"/>
  <c r="J78" i="51" s="1"/>
  <c r="H77" i="51"/>
  <c r="H76" i="51"/>
  <c r="J76" i="51" s="1"/>
  <c r="H75" i="51"/>
  <c r="J75" i="51" s="1"/>
  <c r="H74" i="51"/>
  <c r="J74" i="51" s="1"/>
  <c r="H73" i="51"/>
  <c r="H72" i="51"/>
  <c r="H71" i="51"/>
  <c r="J71" i="51" s="1"/>
  <c r="H70" i="51"/>
  <c r="J70" i="51" s="1"/>
  <c r="H69" i="51"/>
  <c r="H68" i="51"/>
  <c r="J68" i="51" s="1"/>
  <c r="H67" i="51"/>
  <c r="H66" i="51"/>
  <c r="J66" i="51" s="1"/>
  <c r="H65" i="51"/>
  <c r="H64" i="51"/>
  <c r="H63" i="51"/>
  <c r="J63" i="51" s="1"/>
  <c r="H62" i="51"/>
  <c r="J62" i="51" s="1"/>
  <c r="H61" i="51"/>
  <c r="H60" i="51"/>
  <c r="J60" i="51" s="1"/>
  <c r="H59" i="51"/>
  <c r="J59" i="51" s="1"/>
  <c r="H58" i="51"/>
  <c r="J58" i="51" s="1"/>
  <c r="H57" i="51"/>
  <c r="J57" i="51" s="1"/>
  <c r="H56" i="51"/>
  <c r="H55" i="51"/>
  <c r="J55" i="51" s="1"/>
  <c r="H54" i="51"/>
  <c r="J54" i="51" s="1"/>
  <c r="H53" i="51"/>
  <c r="H52" i="51"/>
  <c r="J52" i="51" s="1"/>
  <c r="H51" i="51"/>
  <c r="J51" i="51" s="1"/>
  <c r="H50" i="51"/>
  <c r="J50" i="51" s="1"/>
  <c r="H49" i="51"/>
  <c r="J49" i="51" s="1"/>
  <c r="H48" i="51"/>
  <c r="H47" i="51"/>
  <c r="J47" i="51" s="1"/>
  <c r="H46" i="51"/>
  <c r="J46" i="51" s="1"/>
  <c r="H45" i="51"/>
  <c r="H44" i="51"/>
  <c r="J44" i="51" s="1"/>
  <c r="H43" i="51"/>
  <c r="J43" i="51" s="1"/>
  <c r="H42" i="51"/>
  <c r="J42" i="51" s="1"/>
  <c r="H41" i="51"/>
  <c r="J41" i="51" s="1"/>
  <c r="H34" i="51"/>
  <c r="J34" i="51" s="1"/>
  <c r="H35" i="51"/>
  <c r="J35" i="51" s="1"/>
  <c r="H36" i="51"/>
  <c r="J36" i="51" s="1"/>
  <c r="H37" i="51"/>
  <c r="J37" i="51" s="1"/>
  <c r="H38" i="51"/>
  <c r="J38" i="51" s="1"/>
  <c r="H39" i="51"/>
  <c r="J39" i="51" s="1"/>
  <c r="H33" i="51"/>
  <c r="J33" i="51" s="1"/>
  <c r="J31" i="51"/>
  <c r="J65" i="51"/>
  <c r="J73" i="51"/>
  <c r="J67" i="51"/>
  <c r="J91" i="51"/>
  <c r="J30" i="51"/>
  <c r="H28" i="51"/>
  <c r="J28" i="51" s="1"/>
  <c r="J27" i="51"/>
  <c r="H26" i="51"/>
  <c r="H25" i="51"/>
  <c r="J25" i="51" s="1"/>
  <c r="J22" i="51"/>
  <c r="J21" i="51"/>
  <c r="J16" i="51"/>
  <c r="J20" i="51"/>
  <c r="H12" i="51"/>
  <c r="J12" i="51" s="1"/>
  <c r="H8" i="51"/>
  <c r="J8" i="51" s="1"/>
  <c r="H7" i="51"/>
  <c r="H6" i="51"/>
  <c r="H5" i="51"/>
  <c r="J5" i="51" s="1"/>
  <c r="J137" i="51"/>
  <c r="J136" i="51"/>
  <c r="J135" i="51"/>
  <c r="J134" i="51"/>
  <c r="J132" i="51"/>
  <c r="J125" i="51"/>
  <c r="J124" i="51"/>
  <c r="J123" i="51"/>
  <c r="J122" i="51"/>
  <c r="J120" i="51"/>
  <c r="J119" i="51"/>
  <c r="J118" i="51"/>
  <c r="J116" i="51"/>
  <c r="J115" i="51"/>
  <c r="J114" i="51"/>
  <c r="J113" i="51"/>
  <c r="J108" i="51"/>
  <c r="J107" i="51"/>
  <c r="J106" i="51"/>
  <c r="J105" i="51"/>
  <c r="J104" i="51"/>
  <c r="J102" i="51"/>
  <c r="J99" i="51"/>
  <c r="J98" i="51"/>
  <c r="J89" i="51"/>
  <c r="J23" i="51"/>
  <c r="J19" i="51"/>
  <c r="J17" i="51"/>
  <c r="J13" i="51"/>
  <c r="J18" i="87" l="1"/>
  <c r="H10" i="86"/>
  <c r="J10" i="86" s="1"/>
  <c r="H10" i="68"/>
  <c r="J10" i="68" s="1"/>
  <c r="J20" i="87"/>
  <c r="H10" i="52"/>
  <c r="J10" i="52" s="1"/>
  <c r="H10" i="88"/>
  <c r="J10" i="88" s="1"/>
  <c r="J27" i="66"/>
  <c r="H27" i="45"/>
  <c r="J115" i="52"/>
  <c r="H115" i="45"/>
  <c r="J110" i="55"/>
  <c r="H110" i="45"/>
  <c r="J14" i="62"/>
  <c r="H14" i="45"/>
  <c r="J114" i="62"/>
  <c r="H114" i="45"/>
  <c r="J116" i="62"/>
  <c r="H116" i="45"/>
  <c r="H10" i="76"/>
  <c r="J10" i="76" s="1"/>
  <c r="J6" i="60"/>
  <c r="H10" i="63"/>
  <c r="J10" i="63" s="1"/>
  <c r="J21" i="87"/>
  <c r="H21" i="45"/>
  <c r="J22" i="87"/>
  <c r="H22" i="45"/>
  <c r="H10" i="58"/>
  <c r="J10" i="58" s="1"/>
  <c r="H10" i="70"/>
  <c r="J10" i="70" s="1"/>
  <c r="J17" i="87"/>
  <c r="H17" i="45"/>
  <c r="H10" i="77"/>
  <c r="J10" i="77" s="1"/>
  <c r="J139" i="77" s="1"/>
  <c r="H10" i="89"/>
  <c r="J10" i="89" s="1"/>
  <c r="J139" i="89" s="1"/>
  <c r="H10" i="93"/>
  <c r="J10" i="93" s="1"/>
  <c r="J19" i="87"/>
  <c r="H19" i="45"/>
  <c r="H10" i="83"/>
  <c r="J10" i="83" s="1"/>
  <c r="H10" i="87"/>
  <c r="J10" i="87" s="1"/>
  <c r="H43" i="45"/>
  <c r="J43" i="94"/>
  <c r="H51" i="45"/>
  <c r="J51" i="94"/>
  <c r="H59" i="45"/>
  <c r="J59" i="94"/>
  <c r="H35" i="45"/>
  <c r="J35" i="94"/>
  <c r="H44" i="45"/>
  <c r="J44" i="94"/>
  <c r="H52" i="45"/>
  <c r="J52" i="94"/>
  <c r="H60" i="45"/>
  <c r="J60" i="94"/>
  <c r="H68" i="45"/>
  <c r="J68" i="94"/>
  <c r="H76" i="45"/>
  <c r="J76" i="94"/>
  <c r="H84" i="45"/>
  <c r="J84" i="94"/>
  <c r="H92" i="45"/>
  <c r="J92" i="94"/>
  <c r="H45" i="45"/>
  <c r="J45" i="94"/>
  <c r="H53" i="45"/>
  <c r="J53" i="94"/>
  <c r="H61" i="45"/>
  <c r="J61" i="94"/>
  <c r="H69" i="45"/>
  <c r="J69" i="94"/>
  <c r="H77" i="45"/>
  <c r="J77" i="94"/>
  <c r="H85" i="45"/>
  <c r="J85" i="94"/>
  <c r="H93" i="45"/>
  <c r="J93" i="94"/>
  <c r="H16" i="45"/>
  <c r="J16" i="94"/>
  <c r="H47" i="45"/>
  <c r="J47" i="94"/>
  <c r="H55" i="45"/>
  <c r="J55" i="94"/>
  <c r="H63" i="45"/>
  <c r="J63" i="94"/>
  <c r="H48" i="45"/>
  <c r="J48" i="94"/>
  <c r="H56" i="45"/>
  <c r="J56" i="94"/>
  <c r="H64" i="45"/>
  <c r="J64" i="94"/>
  <c r="H72" i="45"/>
  <c r="J72" i="94"/>
  <c r="H80" i="45"/>
  <c r="J80" i="94"/>
  <c r="H88" i="45"/>
  <c r="J88" i="94"/>
  <c r="H41" i="45"/>
  <c r="J41" i="94"/>
  <c r="H49" i="45"/>
  <c r="J49" i="94"/>
  <c r="H57" i="45"/>
  <c r="J57" i="94"/>
  <c r="H65" i="45"/>
  <c r="J65" i="94"/>
  <c r="H73" i="45"/>
  <c r="J73" i="94"/>
  <c r="H81" i="45"/>
  <c r="J81" i="94"/>
  <c r="H89" i="45"/>
  <c r="J89" i="94"/>
  <c r="H58" i="45"/>
  <c r="H5" i="45"/>
  <c r="H33" i="45"/>
  <c r="H50" i="45"/>
  <c r="H74" i="45"/>
  <c r="H90" i="45"/>
  <c r="H94" i="45"/>
  <c r="H39" i="45"/>
  <c r="H54" i="45"/>
  <c r="H79" i="45"/>
  <c r="H10" i="94"/>
  <c r="J10" i="94" s="1"/>
  <c r="H6" i="45"/>
  <c r="H25" i="45"/>
  <c r="H34" i="45"/>
  <c r="H46" i="45"/>
  <c r="H75" i="45"/>
  <c r="H91" i="45"/>
  <c r="H7" i="45"/>
  <c r="H26" i="45"/>
  <c r="H42" i="45"/>
  <c r="H70" i="45"/>
  <c r="H86" i="45"/>
  <c r="H108" i="45"/>
  <c r="H127" i="45"/>
  <c r="H95" i="45"/>
  <c r="H8" i="45"/>
  <c r="H71" i="45"/>
  <c r="H87" i="45"/>
  <c r="H101" i="45"/>
  <c r="H109" i="45"/>
  <c r="H128" i="45"/>
  <c r="H38" i="45"/>
  <c r="H78" i="45"/>
  <c r="H12" i="45"/>
  <c r="H28" i="45"/>
  <c r="H36" i="45"/>
  <c r="H66" i="45"/>
  <c r="H82" i="45"/>
  <c r="H129" i="45"/>
  <c r="H37" i="45"/>
  <c r="H62" i="45"/>
  <c r="H67" i="45"/>
  <c r="H83" i="45"/>
  <c r="H130" i="45"/>
  <c r="J6" i="93"/>
  <c r="J139" i="93" s="1"/>
  <c r="H10" i="92"/>
  <c r="J10" i="92" s="1"/>
  <c r="J139" i="92" s="1"/>
  <c r="H10" i="91"/>
  <c r="J10" i="91" s="1"/>
  <c r="J6" i="91"/>
  <c r="J139" i="91" s="1"/>
  <c r="H10" i="90"/>
  <c r="J10" i="90" s="1"/>
  <c r="J139" i="90" s="1"/>
  <c r="J7" i="88"/>
  <c r="J7" i="86"/>
  <c r="J139" i="86" s="1"/>
  <c r="H10" i="85"/>
  <c r="J10" i="85" s="1"/>
  <c r="J139" i="85" s="1"/>
  <c r="H10" i="84"/>
  <c r="J10" i="84" s="1"/>
  <c r="J139" i="84" s="1"/>
  <c r="J139" i="83"/>
  <c r="H10" i="82"/>
  <c r="J10" i="82" s="1"/>
  <c r="J139" i="82" s="1"/>
  <c r="H10" i="81"/>
  <c r="J10" i="81" s="1"/>
  <c r="J139" i="81" s="1"/>
  <c r="H10" i="80"/>
  <c r="J10" i="80" s="1"/>
  <c r="J139" i="80" s="1"/>
  <c r="H10" i="79"/>
  <c r="J10" i="79" s="1"/>
  <c r="J139" i="79" s="1"/>
  <c r="H10" i="78"/>
  <c r="J10" i="78" s="1"/>
  <c r="J139" i="78" s="1"/>
  <c r="J6" i="76"/>
  <c r="H10" i="75"/>
  <c r="J10" i="75" s="1"/>
  <c r="J7" i="75"/>
  <c r="H10" i="74"/>
  <c r="J10" i="74" s="1"/>
  <c r="J139" i="74" s="1"/>
  <c r="H10" i="73"/>
  <c r="J10" i="73" s="1"/>
  <c r="J139" i="73" s="1"/>
  <c r="H10" i="72"/>
  <c r="J10" i="72" s="1"/>
  <c r="J139" i="72" s="1"/>
  <c r="H10" i="71"/>
  <c r="J10" i="71" s="1"/>
  <c r="J139" i="71" s="1"/>
  <c r="J6" i="70"/>
  <c r="J139" i="70" s="1"/>
  <c r="H10" i="69"/>
  <c r="J10" i="69" s="1"/>
  <c r="J139" i="69" s="1"/>
  <c r="J6" i="68"/>
  <c r="J139" i="68" s="1"/>
  <c r="H10" i="67"/>
  <c r="J10" i="67" s="1"/>
  <c r="J139" i="67" s="1"/>
  <c r="H10" i="66"/>
  <c r="J10" i="66" s="1"/>
  <c r="J7" i="66"/>
  <c r="H10" i="65"/>
  <c r="J10" i="65" s="1"/>
  <c r="J139" i="65" s="1"/>
  <c r="H10" i="64"/>
  <c r="J10" i="64" s="1"/>
  <c r="J139" i="64" s="1"/>
  <c r="J6" i="63"/>
  <c r="J6" i="62"/>
  <c r="J139" i="62" s="1"/>
  <c r="H10" i="61"/>
  <c r="J10" i="61" s="1"/>
  <c r="J139" i="61" s="1"/>
  <c r="J139" i="60"/>
  <c r="H10" i="59"/>
  <c r="J10" i="59" s="1"/>
  <c r="J139" i="59" s="1"/>
  <c r="J6" i="58"/>
  <c r="H10" i="57"/>
  <c r="J10" i="57" s="1"/>
  <c r="J139" i="57" s="1"/>
  <c r="H10" i="56"/>
  <c r="J10" i="56" s="1"/>
  <c r="J139" i="56" s="1"/>
  <c r="H10" i="55"/>
  <c r="J10" i="55" s="1"/>
  <c r="J139" i="55" s="1"/>
  <c r="H10" i="54"/>
  <c r="J10" i="54" s="1"/>
  <c r="J139" i="54" s="1"/>
  <c r="H10" i="53"/>
  <c r="J10" i="53" s="1"/>
  <c r="J6" i="53"/>
  <c r="J7" i="52"/>
  <c r="J139" i="52" s="1"/>
  <c r="H10" i="51"/>
  <c r="J10" i="51" s="1"/>
  <c r="J18" i="51"/>
  <c r="J14" i="51"/>
  <c r="J15" i="51"/>
  <c r="J6" i="51"/>
  <c r="J7" i="51"/>
  <c r="J45" i="51"/>
  <c r="J53" i="51"/>
  <c r="J61" i="51"/>
  <c r="J93" i="51"/>
  <c r="J69" i="51"/>
  <c r="J77" i="51"/>
  <c r="J26" i="51"/>
  <c r="J48" i="51"/>
  <c r="J56" i="51"/>
  <c r="J64" i="51"/>
  <c r="J72" i="51"/>
  <c r="J80" i="51"/>
  <c r="J88" i="51"/>
  <c r="J109" i="51"/>
  <c r="J139" i="87" l="1"/>
  <c r="J139" i="75"/>
  <c r="J139" i="58"/>
  <c r="J139" i="88"/>
  <c r="J139" i="66"/>
  <c r="J139" i="76"/>
  <c r="J139" i="63"/>
  <c r="J139" i="94"/>
  <c r="J139" i="53"/>
  <c r="H10" i="45"/>
  <c r="J139" i="51"/>
  <c r="J119" i="45" l="1"/>
  <c r="J120" i="45"/>
  <c r="J122" i="45"/>
  <c r="J123" i="45"/>
  <c r="J124" i="45"/>
  <c r="J125" i="45"/>
  <c r="J127" i="45"/>
  <c r="J128" i="45"/>
  <c r="J129" i="45"/>
  <c r="J130" i="45"/>
  <c r="J131" i="45"/>
  <c r="J118" i="45"/>
  <c r="J102" i="45"/>
  <c r="J103" i="45"/>
  <c r="J104" i="45"/>
  <c r="J105" i="45"/>
  <c r="J106" i="45"/>
  <c r="J107" i="45"/>
  <c r="J108" i="45"/>
  <c r="J109" i="45"/>
  <c r="J110" i="45"/>
  <c r="J111" i="45"/>
  <c r="J112" i="45"/>
  <c r="J113" i="45"/>
  <c r="J114" i="45"/>
  <c r="J115" i="45"/>
  <c r="J116" i="45"/>
  <c r="J98" i="45"/>
  <c r="J99" i="45"/>
  <c r="J97" i="45"/>
  <c r="J135" i="45"/>
  <c r="J136" i="45"/>
  <c r="J137" i="45"/>
  <c r="J134" i="45"/>
  <c r="J95" i="45" l="1"/>
  <c r="J94" i="45"/>
  <c r="J93" i="45"/>
  <c r="J92" i="45"/>
  <c r="J91" i="45"/>
  <c r="J90" i="45"/>
  <c r="J89" i="45"/>
  <c r="J88" i="45"/>
  <c r="J87" i="45"/>
  <c r="J86" i="45"/>
  <c r="J85" i="45"/>
  <c r="J84" i="45"/>
  <c r="J83" i="45"/>
  <c r="J82" i="45"/>
  <c r="J81" i="45"/>
  <c r="J80" i="45"/>
  <c r="J79" i="45"/>
  <c r="J78" i="45"/>
  <c r="J77" i="45"/>
  <c r="J76" i="45"/>
  <c r="J75" i="45"/>
  <c r="J74" i="45"/>
  <c r="J73" i="45"/>
  <c r="J72" i="45"/>
  <c r="J71" i="45"/>
  <c r="J70" i="45"/>
  <c r="J69" i="45"/>
  <c r="J68" i="45"/>
  <c r="J67" i="45"/>
  <c r="J66" i="45"/>
  <c r="J65" i="45"/>
  <c r="J64" i="45"/>
  <c r="J63" i="45"/>
  <c r="J62" i="45"/>
  <c r="J61" i="45"/>
  <c r="J60" i="45"/>
  <c r="J59" i="45"/>
  <c r="J58" i="45"/>
  <c r="J57" i="45"/>
  <c r="J56" i="45"/>
  <c r="J55" i="45"/>
  <c r="J54" i="45"/>
  <c r="J53" i="45"/>
  <c r="J52" i="45"/>
  <c r="J51" i="45"/>
  <c r="J50" i="45"/>
  <c r="J49" i="45"/>
  <c r="J48" i="45"/>
  <c r="J47" i="45"/>
  <c r="J46" i="45"/>
  <c r="J45" i="45"/>
  <c r="J44" i="45"/>
  <c r="J43" i="45"/>
  <c r="J42" i="45"/>
  <c r="J41" i="45"/>
  <c r="J39" i="45"/>
  <c r="J38" i="45"/>
  <c r="J37" i="45"/>
  <c r="J36" i="45"/>
  <c r="J35" i="45"/>
  <c r="J34" i="45"/>
  <c r="J33" i="45"/>
  <c r="J31" i="45"/>
  <c r="J30" i="45"/>
  <c r="J28" i="45"/>
  <c r="J27" i="45"/>
  <c r="J23" i="45"/>
  <c r="J22" i="45"/>
  <c r="J21" i="45"/>
  <c r="J20" i="45"/>
  <c r="J19" i="45"/>
  <c r="J18" i="45"/>
  <c r="J17" i="45"/>
  <c r="J16" i="45"/>
  <c r="J15" i="45"/>
  <c r="J14" i="45"/>
  <c r="J13" i="45"/>
  <c r="J12" i="45"/>
  <c r="J6" i="45"/>
  <c r="J7" i="45"/>
  <c r="J8" i="45"/>
  <c r="J5" i="45"/>
  <c r="J101" i="45" l="1"/>
  <c r="J26" i="45"/>
  <c r="J25" i="45"/>
  <c r="J132" i="45"/>
  <c r="J10" i="45" l="1"/>
  <c r="J139" i="45" s="1"/>
</calcChain>
</file>

<file path=xl/sharedStrings.xml><?xml version="1.0" encoding="utf-8"?>
<sst xmlns="http://schemas.openxmlformats.org/spreadsheetml/2006/main" count="13550" uniqueCount="209">
  <si>
    <t>DESCRIÇÃO DOS SERVIÇOS</t>
  </si>
  <si>
    <t>Und.</t>
  </si>
  <si>
    <t>Qtd.</t>
  </si>
  <si>
    <t>ESCAVAÇÕES</t>
  </si>
  <si>
    <t>m³</t>
  </si>
  <si>
    <t>Escavação manual de vala com profundido menor ou igual a 1,30m. AF_02/2021</t>
  </si>
  <si>
    <t>Reaterro manual de valas, com compactador de solos de percussão. AF_08/2023</t>
  </si>
  <si>
    <t>Preparo de fundo de vala com largura menor que 1,5m (acerto de solo natural). AF_08/2020</t>
  </si>
  <si>
    <t>m²</t>
  </si>
  <si>
    <t>TRANSPORTES</t>
  </si>
  <si>
    <t>Carga, manobra e descarga de entulho em caminhão basculante de 6m³ - Carga com escavadeira hidráulica (caçamba de 0,80 m³ / 111hp) e descarga livre. AF_07/2020</t>
  </si>
  <si>
    <t>und</t>
  </si>
  <si>
    <t>PAISAGISMO</t>
  </si>
  <si>
    <t>Plantio de grama esmeralda ou são carlos ou curitibana, em placas. AF_07/2024</t>
  </si>
  <si>
    <t>Plantio de palmeira com altura de muda menor ou igual a 2,0m . AF_07/2024</t>
  </si>
  <si>
    <t>Plantio de arbusto ou cerva viva. AF_07/2024</t>
  </si>
  <si>
    <t>Plantio de árvore ornamental com altura de muda maior que 2,0m e menor ou igual a 4,0m.
 AF_07/2024</t>
  </si>
  <si>
    <t>Plantio de forração</t>
  </si>
  <si>
    <t>Remoção de raízes remanescentes de tronco de árvore com diâmetro maior ou igual a 0,20m e menor que 0,40m. AF_03/2024</t>
  </si>
  <si>
    <t>Remoção de raízes remanescentes de tronco de árvore com diâmetro maior ou igual a 0,40m e menor que 0,60m. AF_03/2024</t>
  </si>
  <si>
    <t>Remoção de raízes remanescentes de tronco de árvore com diâmetro maior ou igual a 0,60m. AF_03/2024</t>
  </si>
  <si>
    <t>Poda em altura de árvore com diâmetro de tronco maior ou igual a 0,20m e menor que 0,40m. AF_03/2024</t>
  </si>
  <si>
    <t>Poda em altura de árvore com diâmetro de tronco maior ou igual a 0,40m e menor que 0,60m. AF_03/2024</t>
  </si>
  <si>
    <t>Poda em altura de árvore com diâmetro de tronco maior ou igual a 0,60m. AF_03/2024</t>
  </si>
  <si>
    <t>Espalhamento de terra vegetal para o plantio. AF_07/2024</t>
  </si>
  <si>
    <t>Revolvimento e limpeza manual de solo</t>
  </si>
  <si>
    <t>Limpeza mecanizada de camada vegetal, vegetação e pequenas árvores (diâmetro de tronco menor que 0,20m) com trator de esteiras. AF_03/2024</t>
  </si>
  <si>
    <t>MANUTENÇÃO</t>
  </si>
  <si>
    <t>Fabricação, montagem e desmontagem de fôrma para sapata, em madeira serrada, e=25 mm, 4 utilizações. Af_06/2017</t>
  </si>
  <si>
    <t>Armação de pilar ou viga de estrutura convencional de concreto armado utilizando AÇO CA-50 de 6,3mm - MONTAGEM. AF_06/2022</t>
  </si>
  <si>
    <t>kg</t>
  </si>
  <si>
    <t>Armação de pilar ou viga de estrutura convencional de concreto armado utilizando AÇO CA-50 de 8,0mm - MONTAGEM. AF_06/2022</t>
  </si>
  <si>
    <t>Concretagem de bloco de coroamento ou viga baldrame, FCK 30 MPA, com uso de jerica. Lançamento adensamento e acabamento. AF_01/2024</t>
  </si>
  <si>
    <t xml:space="preserve">Alvenaria de vedação de blocos vazados de concreto 9x19x39 cm (espessura 9cm)e argamassa de assentamento com preparo manual. AF_12/2021 </t>
  </si>
  <si>
    <t>Emboço ou massa única em argamassa  traço 1:2:8. Preparo mecânico com betoneira 400L, aplicada manualmente em panos cegos de fachada (sem presença de vãos), espessura de 25mm. AF_08/2022</t>
  </si>
  <si>
    <t>Revestimento cerâmica para paredes internas com placas tipo esmaltada de dimensões 33x45 cm aplicadas a meia altura das paredes. AF_02/2023_PE</t>
  </si>
  <si>
    <t>Revestimento cerâmico para piso com placas tipo esmaltada de dimensões 45x45 cm aplicada em ambientes de área entre 5 e 10 m². AF_02/2023_PE</t>
  </si>
  <si>
    <t>Aplicação manual de fundo selador acrílico em paredes externas. AF_03/2024</t>
  </si>
  <si>
    <t>Aplicação manual de pintura com tinta texturizada acrílica em paredes externas. Uma cor AF_03/2024</t>
  </si>
  <si>
    <t>Caixa d'água em polietileno, 1000L (inclusos tubos, conexões e torneira de bóia) - fornecimento e instalação</t>
  </si>
  <si>
    <t>Limpeza de calhas e coletores</t>
  </si>
  <si>
    <t>Calha de beiral, semicircular de pvc, diâmetro 125mm, incluindo cabeceiras, emendas, bocais, suporte e vedações, excluindo condutores, incluso transporte vertical. AF_07/2019</t>
  </si>
  <si>
    <t>m</t>
  </si>
  <si>
    <t>Luminária tipo plafon circular, de sobrepor, com led de12/13W - fornecimento e instalação. AF_09/2024</t>
  </si>
  <si>
    <t>Assentamento de guia (meio-fio) em trecho reto, confeccionada em concreto pré-fabricado, dimensões 100x15x13x30 (comprimento X base inferior X base superior X altura). AF_01/2024</t>
  </si>
  <si>
    <t>Pintura de meio-fio com tinta branca a base de cal (caiação). Af_05/2021</t>
  </si>
  <si>
    <t>Execução de pavimento em piso intertravado, com bloco retangular de 20x10cm, espessura 10cm. AF_10/22</t>
  </si>
  <si>
    <t>Ar condiciondo split inverter, hi-wall (parede), 12000 btu/h, ciclo frio - fornecimento e instalação. AF_11/2021_PE</t>
  </si>
  <si>
    <t>Janela de alumínio de correr com 2 folhas para vidros (vidros inclusos), batente/requadro 6 a 17 cm, acabamento com acetato ou brilhante, fixação com parafuso, sem guarnição/alizar, dimensões 100x120cm, vedação com silicone, exclusive contramarco - fornecimento e instalação. af_11/2024</t>
  </si>
  <si>
    <t>Kit de porta de madeira para verniz, semi-oca (leve ou média) padrão médio, 80x210cm, espessura de 3,5cm. Itens inclusos: dobradiças, montagem e instalação de batente, fechadura com execução do furo - fornecimento e instalação. AF_12/2019</t>
  </si>
  <si>
    <t>Porta em aço de abrir tipo veneziana sem guarnição, 87x210 cm, fixação com parafusos - fornecimento e instalação. AF_12/2019</t>
  </si>
  <si>
    <t>Vaso sanitário sifonado com caixa acoplada louça branca - fornecimento e instalação. AF_01/2020</t>
  </si>
  <si>
    <t>Lavatório louça branca com coluna, *44x33,5* cm, padrão popular incluso sifão flexível em pvc, válvula e engate flexivel 30cm em plastico e com torneira cromada padrão popular - fornecimento e instalação. AF_01/2020</t>
  </si>
  <si>
    <t>Tanque de louça branca com coluna, 30L ou equivalente, incluso sifão flexivel em pvc, valvula plastica e torneira de metal cromado padrão popular - fornecimento e instalação. AF_01/2020</t>
  </si>
  <si>
    <t>Fornecimento e instalação de suporte de madeira para placas de sinalização, em base de concreto, com h = 2m e seção de 7,5x7,5 cm. AF_03/2022</t>
  </si>
  <si>
    <t>Telhamento com telha ondulada de fibrocimento E = 6mm, com recobrimento lateral de 1 1/4 de onda para telhado com inclinação máxima de 10 graus, com até 2 águas, incluso içamento. AF_07/2019</t>
  </si>
  <si>
    <t>Remoção calhas e rufos de forma manual, sem reaproveitamento. AF_09/2023</t>
  </si>
  <si>
    <t>Remoção de telhas de fibrocimento, metálica e cerâmica de forma manual, sem reaproveitamento. AF_09/2023</t>
  </si>
  <si>
    <t>Remoção de louças, de forma manual, sem reaproveitamento. AF_09/2023</t>
  </si>
  <si>
    <t>Remoção de luminárias, de forma manual, sem reaproveitamento. AF_09/2023</t>
  </si>
  <si>
    <t>Remoção de metais sanitários, de forma manual, sem reaproveitamento. AF_09/2023</t>
  </si>
  <si>
    <t>Remoção de portas, de forma manual, sem reaproveitamento. AF_09/2023</t>
  </si>
  <si>
    <t>Remoção de interruptores/tomadas elétricas, de forma manual, sem reaproveitamento. AF_09/2023</t>
  </si>
  <si>
    <t>Interruptor simples(1 módulo) com 1 tomada de embutir 2P+T 10A, incluindo suporte e placa - fornecimento e instalação</t>
  </si>
  <si>
    <t>Interruptor simples (1 módulo) com 2 tomadas de embutir 2P+T 10A, incluindo suporte e placa - fornecimento e instalação</t>
  </si>
  <si>
    <t>Tomada baixa de embutir (1 módulo), 2P+T 10A, incluindo suporte e placa - fornecimento e instalação</t>
  </si>
  <si>
    <t>Tomada média de embutir (1 módulo), 2P+T 10A, incluindo suporte e placa - fornecimento e instalação</t>
  </si>
  <si>
    <t>Tomada alta de embutir (1 módulo), 2P+T 10A, incluindo suporte e placa - fornecimento e instalação</t>
  </si>
  <si>
    <t>Quadro de distribuição de energia, em PVC, de embutir, sem barramento, para 6 disjuntores - fornecimento e instalação</t>
  </si>
  <si>
    <t>Disjuntor monopolar tipo DIN, corrente nominal de 16A - Fornecimento e instalação. AF_10/2020</t>
  </si>
  <si>
    <t>Disjuntor bipolar tipo DIN, corrente nominal de 20A - Fornecimento e instalação. AF_10/2020</t>
  </si>
  <si>
    <t>Disjuntor bipolar tipo DIN, corrente nominal de 32A - Fornecimento e instalação. AF_10/2020</t>
  </si>
  <si>
    <t>Execução de passeio (calçada) ou piso de concreto com concreto moldado in loco, usinado, acabamento convencional, espessura 8 cm, armado. AF_08/2022</t>
  </si>
  <si>
    <t>Cabo de cobre flexivel isolado, 2.5mm², anti-chama 0,6/1,0 KV, para circuitos terminais - fornecimento e instalação. AF_03/2023</t>
  </si>
  <si>
    <t>Cabo de cobre flexivel isolado, 4.0mm², anti-chama 0,6/1,0 KV, para circuitos terminais - fornecimento e instalação. AF_03/2023</t>
  </si>
  <si>
    <t>Cabo de cobre flexivel isolado, 6.0mm², anti-chama 0,6/1,0 KV, para circuitos terminais - fornecimento e instalação. AF_03/2023</t>
  </si>
  <si>
    <t>Cabo de cobre flexivel isolado, 10.0mm², anti-chama 0,6/1,0 KV, para circuitos terminais - fornecimento e instalação. AF_03/2023</t>
  </si>
  <si>
    <t>Rasgo linear manual em alvenaria, para eletrodutos, diâmetros menores ou iguais a 40mm. AF_09/2023</t>
  </si>
  <si>
    <t>Rasgo linear manual em alvenaria, para ramais/distribuição de instalações hidraulicas, diâmetros maiores que 40mm e menores ou iguais a 75mm. AF_09/2023</t>
  </si>
  <si>
    <t>Rasgo linear manual em alvenaria, para ramais/distribuição de instalações hidraulicas, diâmetros menores ou iguais que 40mm. AF_09/2023</t>
  </si>
  <si>
    <t>Impermeabilização de superfície com manta asfáltica, duas camadas, inclusive aplicação de primer asfáltico, E = 3mm e E = 4mm. AF_09/2023</t>
  </si>
  <si>
    <t>Contrapiso em argamassa traço 1:3 (cimento e areia), preparo manual, aplicado em áreas secas sobre laje, aderido, acabamento não reforçado, espessura 3cm. AF_07/2021</t>
  </si>
  <si>
    <t>Chapisco aplicado no teto ou em estrutura, com desempenadeira dentada. Argamassa industrializada com preparo manual. AF_10/2022</t>
  </si>
  <si>
    <t>Limpeza geral de obra</t>
  </si>
  <si>
    <t>PROFISSIONAIS</t>
  </si>
  <si>
    <t>CIMLAGO</t>
  </si>
  <si>
    <t>SERVIÇOS e FERRAMENTAS</t>
  </si>
  <si>
    <t>RETROESCAVADEIRA SOBRE RODAS COM CARREGADEIRA, TRAÇÃO 4X4, POTÊNCIA LÍQ. 88 HP, CAÇAMBA
 CARREG. CAP. MÍN. 1 M3, CAÇAMBA RETRO CAP. 0,26 M3, PESO OPERACIONAL MÍN. 6.674 KG, PROFUNDIDADE
 ESCAVAÇÃO MÁX. 4,37 M - CHP DIURNO. AF_06/2014</t>
  </si>
  <si>
    <t>chp</t>
  </si>
  <si>
    <t>Chapim sobre muros lineares, em granito ou mármore, L=25cm, assentado com argamassa 1:6 com aditivo. AF_11/2020</t>
  </si>
  <si>
    <t>PLANILHA ORÇAMENTÁRIA - SINAPI - DATA BASE JUNHO DE 2025 PUBLICADO EM 11/07/2025</t>
  </si>
  <si>
    <t xml:space="preserve">CÓDIGO SINAPI </t>
  </si>
  <si>
    <t>Caminhão basculante 18 m³, com cavalo mecânico de capacidade máxima de tração combinado de 45000kg. Potência de 330CV, inclusive semireboque com caçamba metálica - Materiais na operação. AF_12/2014</t>
  </si>
  <si>
    <t>H</t>
  </si>
  <si>
    <t>Rolo compactador vibratório tandem, aço liso, potência 125 HP, peso sem/com lastro 10,20/11,65 T, largura de trabalho 1,73m - materiais na operação. AF_11/2016</t>
  </si>
  <si>
    <t>Retroescavadeira sobre rodas com carregadeira, tração 4x4, potência líq. 88HP, caçamba carreg. cap. mín. 1m³, caçamba retro cap. 0,26 m³, peso operacional mín. 6.674kg, profundidade escavação máxim 4,37m - CHP diurno. AF_06/2014</t>
  </si>
  <si>
    <t>Motoniveladora potência básica líquida (primeira marcha) 125 HP, peso bruto 13032 kg, largura da lâmina de 3,7m - materiais na operação. AF_06/2014</t>
  </si>
  <si>
    <t>Carga, manobra e descarga de água em caminhão pipa 10 m³. AF_07/2020</t>
  </si>
  <si>
    <t>mês</t>
  </si>
  <si>
    <t>Marcação de pontos em gabarito ou cavalete. AF_03/2024</t>
  </si>
  <si>
    <t>Trator de esteira, potência 150 HP, peso operacional 16,7T, com roda motriz elevada e lâmina 3,18 m³ - CHP diurno. AF_06/2014</t>
  </si>
  <si>
    <t>Escavadeira hidraulica sobre esteira, equipada com clamshell, com capacidade de caçambra entre 1,20 e 1,50 m³. Peso operacional entre 20 e 22 ton, potencia liquida entre 150 e 160 HP - materiais na operação. AF_11/2016</t>
  </si>
  <si>
    <t xml:space="preserve">Engenheiro Civil de obra pleno </t>
  </si>
  <si>
    <t>Arquiteto de obra pleno</t>
  </si>
  <si>
    <t>unxkm</t>
  </si>
  <si>
    <t>Transporte horizontal com carrinho de mão, de blocos vazados de concreto ou cerâmico de 19x19x39 cm. AF_07/2019</t>
  </si>
  <si>
    <t>JAZIGO</t>
  </si>
  <si>
    <t>Fornecimento de jazigo completo com 4 espaços para sepultamento</t>
  </si>
  <si>
    <t>Fornecimento de jazigo completo com 3 espaços para sepultamento</t>
  </si>
  <si>
    <t>Fornecimento de jazigo completo com 2 espaços para sepultamento</t>
  </si>
  <si>
    <t>Varrição</t>
  </si>
  <si>
    <t>Serviço de sepultamento de cadáveres incluindo abertura e fechamento de sepulturas</t>
  </si>
  <si>
    <t>Serviços de exumação de cadáveres incluindo colocação em saco apropriado com etiqueta de identificação</t>
  </si>
  <si>
    <t xml:space="preserve">Relocação (inumação) de ossada </t>
  </si>
  <si>
    <t>Saco plástico com ziper para armazenamento de ossada e identificação com lacre numerado</t>
  </si>
  <si>
    <t>Urna ossaria individual com kit respeito</t>
  </si>
  <si>
    <t>Fornecimento de coroa de flores</t>
  </si>
  <si>
    <t>Controle de pragas</t>
  </si>
  <si>
    <t>Fornecimento de serviços de fumacê</t>
  </si>
  <si>
    <t>Totem de segurança com 3m de altura, 15 cm de diâmetro em PVC com câmeras IP TWG, botão do pânico, com dispositivo de comunicação via telefone móvel, giroflex.</t>
  </si>
  <si>
    <t xml:space="preserve">Veículo tipo picape com carroceria </t>
  </si>
  <si>
    <t>Veículo elétrico para transporte de caixão para sepultamento</t>
  </si>
  <si>
    <t>Mascara PFF2</t>
  </si>
  <si>
    <t xml:space="preserve">Luva procedimento nitrílica </t>
  </si>
  <si>
    <t>cx</t>
  </si>
  <si>
    <t xml:space="preserve">Macacão químico impermeável </t>
  </si>
  <si>
    <t>Limpeza de caixa d'água</t>
  </si>
  <si>
    <t>Poste de aço com 3m, com luminária solar 200w + braço de suporte de led</t>
  </si>
  <si>
    <t>Vigia noturno</t>
  </si>
  <si>
    <t>Auxiliar de serviços gerais</t>
  </si>
  <si>
    <t>Assistente administrativo</t>
  </si>
  <si>
    <t>Encarregado de Equipe</t>
  </si>
  <si>
    <t>Georreferenciamento e mapeamento de jazigos</t>
  </si>
  <si>
    <t>Cadastro de jazigo</t>
  </si>
  <si>
    <t>Inventário de sepultamentos antigos</t>
  </si>
  <si>
    <t>Cadastro de óbitos (antigos e atuais)</t>
  </si>
  <si>
    <t>Implantação de software de gestão de cemitérios</t>
  </si>
  <si>
    <t>Licença de software de gestão de cemitérios com a respectiva manutenção e assitência técnica.</t>
  </si>
  <si>
    <t>CPU</t>
  </si>
  <si>
    <t>MÓDULOS</t>
  </si>
  <si>
    <t>Valor Médio Unitário</t>
  </si>
  <si>
    <t>VALOR TOTAL:</t>
  </si>
  <si>
    <t>Valor  Total</t>
  </si>
  <si>
    <t>MÁQUINAS E EQUIPAMENTOS</t>
  </si>
  <si>
    <t>Lápide memorial em ACM 20x30cm (MUDAR)</t>
  </si>
  <si>
    <t>Placa de sinalização (MUDAR)</t>
  </si>
  <si>
    <t>SISTEMA DE GESTÃO</t>
  </si>
  <si>
    <t>Equipamento modular em aço com capacidade 63 (sessenta e três) ossadas humanas exumadas</t>
  </si>
  <si>
    <t>Equipamento modular em aço com capacidade 126 (cento e vinte e seis) ossadas humanas exumadas</t>
  </si>
  <si>
    <t>Equipamento modular em aço com capacidade 189 (cento e oitenta e nove) ossadas humanas exumadas</t>
  </si>
  <si>
    <t>Equipamento modular em aço com capacidade 612 (seiscentos e doze) ossadas humanas exumadas</t>
  </si>
  <si>
    <t>ALFENAS</t>
  </si>
  <si>
    <t>AGUANIL</t>
  </si>
  <si>
    <t>CAPITÓLIO</t>
  </si>
  <si>
    <t>COQUEIRAL</t>
  </si>
  <si>
    <t>FAMA</t>
  </si>
  <si>
    <t>GUAPÉ</t>
  </si>
  <si>
    <t>MACHADO</t>
  </si>
  <si>
    <t>MUZAMBINHO</t>
  </si>
  <si>
    <t>PERDÕES</t>
  </si>
  <si>
    <t>PIMENTA</t>
  </si>
  <si>
    <t>POÇO FUNDO</t>
  </si>
  <si>
    <t>RIBEIRÃO VERMELHO</t>
  </si>
  <si>
    <t>SÃO JOÃO BATISTA</t>
  </si>
  <si>
    <t>SÃO JOSÉ BARRA</t>
  </si>
  <si>
    <t>SERRANIA</t>
  </si>
  <si>
    <t>COLATINA</t>
  </si>
  <si>
    <t>ARACRUZ</t>
  </si>
  <si>
    <t>JOÃO PESSOA</t>
  </si>
  <si>
    <t>LINHARES</t>
  </si>
  <si>
    <t>IPATINGA</t>
  </si>
  <si>
    <t>ALTEROSA</t>
  </si>
  <si>
    <t>AREADO</t>
  </si>
  <si>
    <t>BOA ESPERANÇA</t>
  </si>
  <si>
    <t>CAMPO BELO</t>
  </si>
  <si>
    <t>CABO VERDE</t>
  </si>
  <si>
    <t>CAMACHO</t>
  </si>
  <si>
    <t>CAMPO DO MEIO</t>
  </si>
  <si>
    <t>CAMPOS GERAIS</t>
  </si>
  <si>
    <t>CANA VERDE</t>
  </si>
  <si>
    <t>CANDEIAS</t>
  </si>
  <si>
    <t>CARMO DO RIO CLARO</t>
  </si>
  <si>
    <t>CONCEIÇÃO DA APARECIDA</t>
  </si>
  <si>
    <t>CRISTAIS</t>
  </si>
  <si>
    <t>DIVISA NOVA</t>
  </si>
  <si>
    <t>FORMIGA</t>
  </si>
  <si>
    <t>ILICÍNEA</t>
  </si>
  <si>
    <t>JURUAIA</t>
  </si>
  <si>
    <t>LAVRAS</t>
  </si>
  <si>
    <t>NEPOMUCENO</t>
  </si>
  <si>
    <t>PARAGUAÇU</t>
  </si>
  <si>
    <t>TRÊS PONTAS</t>
  </si>
  <si>
    <t>VARGINHA</t>
  </si>
  <si>
    <t>ELÓI MENDES</t>
  </si>
  <si>
    <t>ALPINOPOLIS</t>
  </si>
  <si>
    <t>CIDADE</t>
  </si>
  <si>
    <t>HABITANTES</t>
  </si>
  <si>
    <t>CEMITÉRIOS</t>
  </si>
  <si>
    <t>SEPULTAMENTOS*</t>
  </si>
  <si>
    <t>ALPINÓPOLIS</t>
  </si>
  <si>
    <t>ELÓI MENDES VERDES</t>
  </si>
  <si>
    <t>SÃO JOÃO BATISTA DA GLÓRIA</t>
  </si>
  <si>
    <t>SÃO JOSÉ DA BARRA</t>
  </si>
  <si>
    <t>COLATINA ES</t>
  </si>
  <si>
    <t>ARACRUZ ES</t>
  </si>
  <si>
    <t>JOÃO PESSOA PB</t>
  </si>
  <si>
    <t>LINHARES ES</t>
  </si>
  <si>
    <t>TOTAL GERAL</t>
  </si>
  <si>
    <t>* A quantidade de seputamentos é aproximada.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</si>
</sst>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_ ;\-#,##0.00\ "/>
    <numFmt numFmtId="165" formatCode="#,##0_ ;\-#,##0\ "/>
    <numFmt numFmtId="166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36"/>
      <name val="Calibri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1"/>
      <name val="Calibri"/>
      <family val="2"/>
      <charset val="1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-0.249977111117893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44" fontId="1" fillId="0" borderId="0" applyFont="0" applyFill="0" applyBorder="0" applyAlignment="0" applyProtection="0"/>
  </cellStyleXfs>
  <cellXfs count="138">
    <xf numFmtId="0" fontId="0" fillId="0" borderId="0" xfId="0"/>
    <xf numFmtId="0" fontId="0" fillId="2" borderId="0" xfId="0" applyFill="1"/>
    <xf numFmtId="0" fontId="4" fillId="0" borderId="1" xfId="0" applyFont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/>
    </xf>
    <xf numFmtId="0" fontId="3" fillId="3" borderId="1" xfId="0" applyFont="1" applyFill="1" applyBorder="1" applyAlignment="1">
      <alignment vertical="center"/>
    </xf>
    <xf numFmtId="0" fontId="4" fillId="0" borderId="1" xfId="0" applyFont="1" applyBorder="1" applyAlignment="1">
      <alignment horizontal="center"/>
    </xf>
    <xf numFmtId="164" fontId="4" fillId="0" borderId="1" xfId="2" applyNumberFormat="1" applyFont="1" applyFill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4" fillId="3" borderId="2" xfId="0" applyNumberFormat="1" applyFont="1" applyFill="1" applyBorder="1" applyAlignment="1">
      <alignment horizontal="center" vertical="center"/>
    </xf>
    <xf numFmtId="49" fontId="3" fillId="3" borderId="2" xfId="0" applyNumberFormat="1" applyFont="1" applyFill="1" applyBorder="1" applyAlignment="1">
      <alignment vertical="center"/>
    </xf>
    <xf numFmtId="0" fontId="3" fillId="0" borderId="2" xfId="0" applyFont="1" applyBorder="1" applyAlignment="1">
      <alignment horizontal="center" vertical="center" wrapText="1"/>
    </xf>
    <xf numFmtId="1" fontId="3" fillId="0" borderId="2" xfId="0" applyNumberFormat="1" applyFont="1" applyBorder="1" applyAlignment="1">
      <alignment horizontal="center" vertical="center" wrapText="1"/>
    </xf>
    <xf numFmtId="0" fontId="3" fillId="3" borderId="10" xfId="0" applyFont="1" applyFill="1" applyBorder="1" applyAlignment="1">
      <alignment vertical="center"/>
    </xf>
    <xf numFmtId="0" fontId="2" fillId="0" borderId="2" xfId="0" applyFon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/>
    </xf>
    <xf numFmtId="43" fontId="0" fillId="0" borderId="1" xfId="1" applyFont="1" applyBorder="1"/>
    <xf numFmtId="43" fontId="0" fillId="0" borderId="1" xfId="1" applyFont="1" applyBorder="1" applyAlignment="1">
      <alignment horizontal="center" vertical="center"/>
    </xf>
    <xf numFmtId="43" fontId="0" fillId="0" borderId="1" xfId="2" applyFont="1" applyBorder="1"/>
    <xf numFmtId="0" fontId="0" fillId="0" borderId="2" xfId="0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44" fontId="2" fillId="2" borderId="10" xfId="0" applyNumberFormat="1" applyFont="1" applyFill="1" applyBorder="1" applyAlignment="1">
      <alignment horizontal="center" vertical="center" wrapText="1"/>
    </xf>
    <xf numFmtId="44" fontId="0" fillId="0" borderId="0" xfId="0" applyNumberFormat="1"/>
    <xf numFmtId="44" fontId="2" fillId="0" borderId="1" xfId="7" applyFont="1" applyBorder="1"/>
    <xf numFmtId="44" fontId="3" fillId="0" borderId="1" xfId="7" applyFont="1" applyFill="1" applyBorder="1"/>
    <xf numFmtId="44" fontId="3" fillId="0" borderId="1" xfId="7" applyFont="1" applyFill="1" applyBorder="1" applyAlignment="1">
      <alignment horizontal="center" vertical="center"/>
    </xf>
    <xf numFmtId="44" fontId="3" fillId="0" borderId="1" xfId="7" applyFont="1" applyFill="1" applyBorder="1" applyAlignment="1">
      <alignment vertical="center"/>
    </xf>
    <xf numFmtId="44" fontId="3" fillId="3" borderId="1" xfId="7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44" fontId="7" fillId="0" borderId="1" xfId="0" applyNumberFormat="1" applyFont="1" applyBorder="1"/>
    <xf numFmtId="164" fontId="4" fillId="0" borderId="1" xfId="0" applyNumberFormat="1" applyFont="1" applyBorder="1" applyAlignment="1">
      <alignment horizontal="right" vertical="center"/>
    </xf>
    <xf numFmtId="44" fontId="2" fillId="0" borderId="1" xfId="7" applyFont="1" applyBorder="1" applyAlignment="1">
      <alignment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43" fontId="0" fillId="0" borderId="1" xfId="2" applyFont="1" applyFill="1" applyBorder="1"/>
    <xf numFmtId="44" fontId="2" fillId="0" borderId="1" xfId="7" applyFont="1" applyFill="1" applyBorder="1"/>
    <xf numFmtId="13" fontId="0" fillId="0" borderId="1" xfId="2" applyNumberFormat="1" applyFont="1" applyBorder="1"/>
    <xf numFmtId="43" fontId="0" fillId="0" borderId="10" xfId="1" applyFont="1" applyBorder="1" applyAlignment="1" applyProtection="1">
      <alignment horizontal="center"/>
    </xf>
    <xf numFmtId="43" fontId="8" fillId="0" borderId="10" xfId="1" applyFont="1" applyBorder="1" applyAlignment="1" applyProtection="1">
      <alignment horizontal="center"/>
    </xf>
    <xf numFmtId="43" fontId="8" fillId="0" borderId="10" xfId="1" applyFont="1" applyBorder="1" applyAlignment="1" applyProtection="1">
      <alignment horizontal="center" vertical="center"/>
    </xf>
    <xf numFmtId="43" fontId="0" fillId="0" borderId="10" xfId="2" applyFont="1" applyBorder="1" applyAlignment="1" applyProtection="1">
      <alignment horizontal="center"/>
    </xf>
    <xf numFmtId="43" fontId="0" fillId="0" borderId="10" xfId="1" applyFont="1" applyBorder="1" applyAlignment="1" applyProtection="1">
      <alignment horizontal="center" vertical="center"/>
    </xf>
    <xf numFmtId="43" fontId="4" fillId="0" borderId="10" xfId="1" applyFont="1" applyFill="1" applyBorder="1" applyAlignment="1">
      <alignment horizontal="right" vertical="center"/>
    </xf>
    <xf numFmtId="164" fontId="4" fillId="0" borderId="10" xfId="0" applyNumberFormat="1" applyFont="1" applyBorder="1" applyAlignment="1">
      <alignment horizontal="right" vertical="center"/>
    </xf>
    <xf numFmtId="165" fontId="4" fillId="0" borderId="10" xfId="0" applyNumberFormat="1" applyFont="1" applyBorder="1" applyAlignment="1">
      <alignment horizontal="right" vertical="center"/>
    </xf>
    <xf numFmtId="43" fontId="4" fillId="0" borderId="10" xfId="1" applyFont="1" applyFill="1" applyBorder="1" applyAlignment="1">
      <alignment horizontal="center" vertical="center"/>
    </xf>
    <xf numFmtId="43" fontId="4" fillId="0" borderId="10" xfId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/>
    </xf>
    <xf numFmtId="165" fontId="4" fillId="0" borderId="10" xfId="0" applyNumberFormat="1" applyFont="1" applyBorder="1" applyAlignment="1">
      <alignment horizontal="center"/>
    </xf>
    <xf numFmtId="164" fontId="4" fillId="0" borderId="10" xfId="0" applyNumberFormat="1" applyFont="1" applyBorder="1" applyAlignment="1">
      <alignment horizontal="center" vertical="center"/>
    </xf>
    <xf numFmtId="43" fontId="0" fillId="0" borderId="10" xfId="1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43" fontId="0" fillId="0" borderId="10" xfId="2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1" fontId="0" fillId="0" borderId="1" xfId="2" applyNumberFormat="1" applyFont="1" applyFill="1" applyBorder="1" applyAlignment="1">
      <alignment horizontal="center" vertical="center"/>
    </xf>
    <xf numFmtId="44" fontId="2" fillId="0" borderId="10" xfId="7" applyFont="1" applyBorder="1" applyAlignment="1">
      <alignment vertical="center"/>
    </xf>
    <xf numFmtId="44" fontId="2" fillId="0" borderId="10" xfId="7" applyFont="1" applyBorder="1"/>
    <xf numFmtId="44" fontId="3" fillId="0" borderId="10" xfId="7" applyFont="1" applyFill="1" applyBorder="1"/>
    <xf numFmtId="44" fontId="3" fillId="0" borderId="10" xfId="7" applyFont="1" applyFill="1" applyBorder="1" applyAlignment="1">
      <alignment horizontal="center" vertical="center"/>
    </xf>
    <xf numFmtId="49" fontId="3" fillId="3" borderId="10" xfId="0" applyNumberFormat="1" applyFont="1" applyFill="1" applyBorder="1" applyAlignment="1">
      <alignment vertical="center"/>
    </xf>
    <xf numFmtId="44" fontId="3" fillId="0" borderId="10" xfId="7" applyFont="1" applyFill="1" applyBorder="1" applyAlignment="1">
      <alignment vertical="center"/>
    </xf>
    <xf numFmtId="44" fontId="2" fillId="0" borderId="10" xfId="7" applyFont="1" applyFill="1" applyBorder="1"/>
    <xf numFmtId="44" fontId="3" fillId="3" borderId="10" xfId="7" applyFont="1" applyFill="1" applyBorder="1" applyAlignment="1">
      <alignment vertical="center"/>
    </xf>
    <xf numFmtId="44" fontId="7" fillId="0" borderId="17" xfId="0" applyNumberFormat="1" applyFont="1" applyBorder="1"/>
    <xf numFmtId="2" fontId="0" fillId="0" borderId="1" xfId="2" applyNumberFormat="1" applyFont="1" applyBorder="1"/>
    <xf numFmtId="0" fontId="2" fillId="2" borderId="1" xfId="0" applyFont="1" applyFill="1" applyBorder="1"/>
    <xf numFmtId="0" fontId="3" fillId="3" borderId="1" xfId="0" applyFont="1" applyFill="1" applyBorder="1"/>
    <xf numFmtId="164" fontId="4" fillId="0" borderId="1" xfId="0" applyNumberFormat="1" applyFont="1" applyBorder="1"/>
    <xf numFmtId="43" fontId="0" fillId="0" borderId="1" xfId="1" applyFont="1" applyBorder="1" applyAlignment="1"/>
    <xf numFmtId="49" fontId="3" fillId="3" borderId="1" xfId="0" applyNumberFormat="1" applyFont="1" applyFill="1" applyBorder="1"/>
    <xf numFmtId="43" fontId="0" fillId="0" borderId="1" xfId="2" applyFont="1" applyFill="1" applyBorder="1" applyAlignment="1"/>
    <xf numFmtId="2" fontId="0" fillId="0" borderId="1" xfId="2" applyNumberFormat="1" applyFont="1" applyFill="1" applyBorder="1" applyAlignment="1"/>
    <xf numFmtId="2" fontId="0" fillId="0" borderId="1" xfId="2" applyNumberFormat="1" applyFont="1" applyBorder="1" applyAlignment="1"/>
    <xf numFmtId="43" fontId="0" fillId="0" borderId="1" xfId="2" applyFont="1" applyBorder="1" applyAlignment="1"/>
    <xf numFmtId="2" fontId="4" fillId="0" borderId="1" xfId="0" applyNumberFormat="1" applyFont="1" applyBorder="1"/>
    <xf numFmtId="0" fontId="2" fillId="2" borderId="1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right"/>
    </xf>
    <xf numFmtId="164" fontId="4" fillId="0" borderId="1" xfId="0" applyNumberFormat="1" applyFont="1" applyBorder="1" applyAlignment="1">
      <alignment horizontal="right"/>
    </xf>
    <xf numFmtId="43" fontId="0" fillId="0" borderId="1" xfId="1" applyFont="1" applyBorder="1" applyAlignment="1">
      <alignment horizontal="right"/>
    </xf>
    <xf numFmtId="49" fontId="3" fillId="3" borderId="1" xfId="0" applyNumberFormat="1" applyFont="1" applyFill="1" applyBorder="1" applyAlignment="1">
      <alignment horizontal="right"/>
    </xf>
    <xf numFmtId="43" fontId="0" fillId="0" borderId="1" xfId="2" applyFont="1" applyFill="1" applyBorder="1" applyAlignment="1">
      <alignment horizontal="right"/>
    </xf>
    <xf numFmtId="13" fontId="0" fillId="0" borderId="1" xfId="2" applyNumberFormat="1" applyFont="1" applyBorder="1" applyAlignment="1">
      <alignment horizontal="right"/>
    </xf>
    <xf numFmtId="43" fontId="0" fillId="0" borderId="1" xfId="2" applyFont="1" applyBorder="1" applyAlignment="1">
      <alignment horizontal="right"/>
    </xf>
    <xf numFmtId="2" fontId="4" fillId="0" borderId="1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166" fontId="0" fillId="0" borderId="1" xfId="2" applyNumberFormat="1" applyFont="1" applyBorder="1" applyAlignment="1"/>
    <xf numFmtId="166" fontId="0" fillId="0" borderId="1" xfId="2" applyNumberFormat="1" applyFont="1" applyBorder="1" applyAlignment="1">
      <alignment horizontal="right"/>
    </xf>
    <xf numFmtId="166" fontId="0" fillId="0" borderId="1" xfId="2" applyNumberFormat="1" applyFont="1" applyBorder="1"/>
    <xf numFmtId="1" fontId="0" fillId="0" borderId="1" xfId="2" applyNumberFormat="1" applyFont="1" applyBorder="1"/>
    <xf numFmtId="0" fontId="2" fillId="0" borderId="18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0" fillId="0" borderId="21" xfId="0" applyBorder="1"/>
    <xf numFmtId="0" fontId="0" fillId="0" borderId="22" xfId="0" applyBorder="1"/>
    <xf numFmtId="43" fontId="0" fillId="0" borderId="22" xfId="1" applyFont="1" applyBorder="1"/>
    <xf numFmtId="3" fontId="0" fillId="0" borderId="22" xfId="0" applyNumberFormat="1" applyBorder="1"/>
    <xf numFmtId="0" fontId="0" fillId="0" borderId="1" xfId="0" applyBorder="1"/>
    <xf numFmtId="3" fontId="0" fillId="0" borderId="1" xfId="0" applyNumberFormat="1" applyBorder="1"/>
    <xf numFmtId="0" fontId="0" fillId="0" borderId="23" xfId="0" applyBorder="1"/>
    <xf numFmtId="43" fontId="0" fillId="0" borderId="23" xfId="1" applyFont="1" applyBorder="1"/>
    <xf numFmtId="3" fontId="0" fillId="0" borderId="23" xfId="0" applyNumberFormat="1" applyBorder="1"/>
    <xf numFmtId="0" fontId="2" fillId="0" borderId="24" xfId="0" applyFont="1" applyBorder="1" applyAlignment="1">
      <alignment horizontal="center"/>
    </xf>
    <xf numFmtId="4" fontId="2" fillId="0" borderId="25" xfId="0" applyNumberFormat="1" applyFont="1" applyBorder="1" applyAlignment="1">
      <alignment horizontal="right"/>
    </xf>
    <xf numFmtId="3" fontId="2" fillId="0" borderId="26" xfId="0" applyNumberFormat="1" applyFont="1" applyBorder="1" applyAlignment="1">
      <alignment horizontal="right"/>
    </xf>
    <xf numFmtId="4" fontId="0" fillId="0" borderId="0" xfId="0" applyNumberFormat="1"/>
    <xf numFmtId="3" fontId="0" fillId="0" borderId="0" xfId="0" applyNumberFormat="1"/>
    <xf numFmtId="0" fontId="2" fillId="0" borderId="4" xfId="0" applyFont="1" applyBorder="1" applyAlignment="1">
      <alignment horizontal="left"/>
    </xf>
    <xf numFmtId="49" fontId="4" fillId="0" borderId="1" xfId="0" applyNumberFormat="1" applyFont="1" applyBorder="1" applyAlignment="1">
      <alignment horizontal="left" vertical="center" wrapText="1"/>
    </xf>
    <xf numFmtId="49" fontId="3" fillId="3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right"/>
    </xf>
    <xf numFmtId="49" fontId="3" fillId="3" borderId="14" xfId="0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vertical="center" wrapText="1"/>
    </xf>
    <xf numFmtId="0" fontId="2" fillId="0" borderId="15" xfId="0" applyFont="1" applyBorder="1" applyAlignment="1">
      <alignment horizontal="right"/>
    </xf>
    <xf numFmtId="0" fontId="2" fillId="0" borderId="16" xfId="0" applyFont="1" applyBorder="1" applyAlignment="1">
      <alignment horizontal="right"/>
    </xf>
  </cellXfs>
  <cellStyles count="8">
    <cellStyle name="Moeda" xfId="7" builtinId="4"/>
    <cellStyle name="Moeda 2" xfId="3" xr:uid="{97FBBCB6-129F-48A6-B9B7-82B273689F35}"/>
    <cellStyle name="Normal" xfId="0" builtinId="0"/>
    <cellStyle name="Normal 2" xfId="5" xr:uid="{A4568212-BA60-40E1-BA09-1617D3007E9A}"/>
    <cellStyle name="Normal 2 2 2" xfId="6" xr:uid="{677A4F2D-94A7-4454-A268-B8ABE618AD60}"/>
    <cellStyle name="Normal 73" xfId="4" xr:uid="{26B26AFD-82B2-4079-AA7B-9CAAB771A6A5}"/>
    <cellStyle name="Vírgula" xfId="1" builtinId="3"/>
    <cellStyle name="Vírgula 2" xfId="2" xr:uid="{AB6BE478-1325-4DF6-AA87-0B2154982D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3838575</xdr:colOff>
      <xdr:row>0</xdr:row>
      <xdr:rowOff>52917</xdr:rowOff>
    </xdr:from>
    <xdr:to>
      <xdr:col>3</xdr:col>
      <xdr:colOff>4349141</xdr:colOff>
      <xdr:row>1</xdr:row>
      <xdr:rowOff>165312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D2F586D-7F89-4FA1-9B36-5C24183B3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680075" y="52917"/>
          <a:ext cx="510566" cy="77914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BF7508-1CD8-4639-95D8-44464CF7C508}">
  <dimension ref="A1:E51"/>
  <sheetViews>
    <sheetView workbookViewId="0">
      <selection activeCell="H47" sqref="H47"/>
    </sheetView>
  </sheetViews>
  <sheetFormatPr defaultRowHeight="15" x14ac:dyDescent="0.25"/>
  <cols>
    <col min="1" max="1" width="28" customWidth="1"/>
    <col min="2" max="2" width="13.85546875" customWidth="1"/>
    <col min="3" max="3" width="11.7109375" bestFit="1" customWidth="1"/>
    <col min="4" max="4" width="17.7109375" bestFit="1" customWidth="1"/>
  </cols>
  <sheetData>
    <row r="1" spans="1:5" ht="15.75" thickBot="1" x14ac:dyDescent="0.3">
      <c r="A1" s="96" t="s">
        <v>195</v>
      </c>
      <c r="B1" s="97" t="s">
        <v>196</v>
      </c>
      <c r="C1" s="97" t="s">
        <v>197</v>
      </c>
      <c r="D1" s="98" t="s">
        <v>198</v>
      </c>
      <c r="E1" s="99"/>
    </row>
    <row r="2" spans="1:5" x14ac:dyDescent="0.25">
      <c r="A2" s="100" t="s">
        <v>152</v>
      </c>
      <c r="B2" s="101">
        <v>4490</v>
      </c>
      <c r="C2" s="101">
        <v>1</v>
      </c>
      <c r="D2" s="102">
        <v>30</v>
      </c>
    </row>
    <row r="3" spans="1:5" x14ac:dyDescent="0.25">
      <c r="A3" s="103" t="s">
        <v>151</v>
      </c>
      <c r="B3" s="22">
        <v>81950</v>
      </c>
      <c r="C3" s="22">
        <v>2</v>
      </c>
      <c r="D3" s="104">
        <v>1100</v>
      </c>
    </row>
    <row r="4" spans="1:5" x14ac:dyDescent="0.25">
      <c r="A4" s="103" t="s">
        <v>199</v>
      </c>
      <c r="B4" s="22">
        <v>16672</v>
      </c>
      <c r="C4" s="22">
        <v>1</v>
      </c>
      <c r="D4" s="104">
        <v>125</v>
      </c>
    </row>
    <row r="5" spans="1:5" x14ac:dyDescent="0.25">
      <c r="A5" s="103" t="s">
        <v>171</v>
      </c>
      <c r="B5" s="22">
        <v>14253</v>
      </c>
      <c r="C5" s="22">
        <v>2</v>
      </c>
      <c r="D5" s="104">
        <v>95</v>
      </c>
    </row>
    <row r="6" spans="1:5" x14ac:dyDescent="0.25">
      <c r="A6" s="103" t="s">
        <v>172</v>
      </c>
      <c r="B6" s="22">
        <v>14212</v>
      </c>
      <c r="C6" s="22">
        <v>2</v>
      </c>
      <c r="D6" s="104">
        <v>90</v>
      </c>
    </row>
    <row r="7" spans="1:5" x14ac:dyDescent="0.25">
      <c r="A7" s="103" t="s">
        <v>173</v>
      </c>
      <c r="B7" s="22">
        <v>41212</v>
      </c>
      <c r="C7" s="22">
        <v>1</v>
      </c>
      <c r="D7" s="104">
        <v>370</v>
      </c>
    </row>
    <row r="8" spans="1:5" x14ac:dyDescent="0.25">
      <c r="A8" s="103" t="s">
        <v>174</v>
      </c>
      <c r="B8" s="22">
        <v>53943</v>
      </c>
      <c r="C8" s="22">
        <v>3</v>
      </c>
      <c r="D8" s="104">
        <v>400</v>
      </c>
    </row>
    <row r="9" spans="1:5" x14ac:dyDescent="0.25">
      <c r="A9" s="103" t="s">
        <v>175</v>
      </c>
      <c r="B9" s="22">
        <v>11396</v>
      </c>
      <c r="C9" s="22">
        <v>2</v>
      </c>
      <c r="D9" s="104">
        <v>60</v>
      </c>
    </row>
    <row r="10" spans="1:5" x14ac:dyDescent="0.25">
      <c r="A10" s="103" t="s">
        <v>176</v>
      </c>
      <c r="B10" s="22">
        <v>2867</v>
      </c>
      <c r="C10" s="22">
        <v>1</v>
      </c>
      <c r="D10" s="104">
        <v>30</v>
      </c>
    </row>
    <row r="11" spans="1:5" x14ac:dyDescent="0.25">
      <c r="A11" s="103" t="s">
        <v>177</v>
      </c>
      <c r="B11" s="22">
        <v>11624</v>
      </c>
      <c r="C11" s="22">
        <v>1</v>
      </c>
      <c r="D11" s="104">
        <v>60</v>
      </c>
    </row>
    <row r="12" spans="1:5" x14ac:dyDescent="0.25">
      <c r="A12" s="103" t="s">
        <v>178</v>
      </c>
      <c r="B12" s="22">
        <v>21322</v>
      </c>
      <c r="C12" s="22">
        <v>2</v>
      </c>
      <c r="D12" s="104">
        <v>90</v>
      </c>
    </row>
    <row r="13" spans="1:5" x14ac:dyDescent="0.25">
      <c r="A13" s="103" t="s">
        <v>179</v>
      </c>
      <c r="B13" s="22">
        <v>11396</v>
      </c>
      <c r="C13" s="22">
        <v>1</v>
      </c>
      <c r="D13" s="104">
        <v>55</v>
      </c>
    </row>
    <row r="14" spans="1:5" x14ac:dyDescent="0.25">
      <c r="A14" s="103" t="s">
        <v>180</v>
      </c>
      <c r="B14" s="22">
        <v>14236</v>
      </c>
      <c r="C14" s="22">
        <v>2</v>
      </c>
      <c r="D14" s="104">
        <v>95</v>
      </c>
    </row>
    <row r="15" spans="1:5" x14ac:dyDescent="0.25">
      <c r="A15" s="103" t="s">
        <v>153</v>
      </c>
      <c r="B15" s="22">
        <v>10863</v>
      </c>
      <c r="C15" s="22">
        <v>2</v>
      </c>
      <c r="D15" s="104">
        <v>50</v>
      </c>
    </row>
    <row r="16" spans="1:5" x14ac:dyDescent="0.25">
      <c r="A16" s="103" t="s">
        <v>181</v>
      </c>
      <c r="B16" s="22">
        <v>21464</v>
      </c>
      <c r="C16" s="22">
        <v>1</v>
      </c>
      <c r="D16" s="104">
        <v>90</v>
      </c>
    </row>
    <row r="17" spans="1:4" x14ac:dyDescent="0.25">
      <c r="A17" s="103" t="s">
        <v>182</v>
      </c>
      <c r="B17" s="22">
        <v>10668</v>
      </c>
      <c r="C17" s="22">
        <v>1</v>
      </c>
      <c r="D17" s="104">
        <v>50</v>
      </c>
    </row>
    <row r="18" spans="1:4" x14ac:dyDescent="0.25">
      <c r="A18" s="103" t="s">
        <v>154</v>
      </c>
      <c r="B18" s="22">
        <v>9197</v>
      </c>
      <c r="C18" s="22">
        <v>1</v>
      </c>
      <c r="D18" s="104">
        <v>30</v>
      </c>
    </row>
    <row r="19" spans="1:4" x14ac:dyDescent="0.25">
      <c r="A19" s="103" t="s">
        <v>183</v>
      </c>
      <c r="B19" s="22">
        <v>12576</v>
      </c>
      <c r="C19" s="22">
        <v>2</v>
      </c>
      <c r="D19" s="104">
        <v>60</v>
      </c>
    </row>
    <row r="20" spans="1:4" x14ac:dyDescent="0.25">
      <c r="A20" s="103" t="s">
        <v>184</v>
      </c>
      <c r="B20" s="22">
        <v>5993</v>
      </c>
      <c r="C20" s="22">
        <v>1</v>
      </c>
      <c r="D20" s="104">
        <v>25</v>
      </c>
    </row>
    <row r="21" spans="1:4" x14ac:dyDescent="0.25">
      <c r="A21" s="103" t="s">
        <v>200</v>
      </c>
      <c r="B21" s="22">
        <v>27343</v>
      </c>
      <c r="C21" s="22">
        <v>1</v>
      </c>
      <c r="D21" s="104">
        <v>115</v>
      </c>
    </row>
    <row r="22" spans="1:4" x14ac:dyDescent="0.25">
      <c r="A22" s="103" t="s">
        <v>155</v>
      </c>
      <c r="B22" s="22">
        <v>2662</v>
      </c>
      <c r="C22" s="22">
        <v>1</v>
      </c>
      <c r="D22" s="104">
        <v>20</v>
      </c>
    </row>
    <row r="23" spans="1:4" x14ac:dyDescent="0.25">
      <c r="A23" s="103" t="s">
        <v>185</v>
      </c>
      <c r="B23" s="22">
        <v>70668</v>
      </c>
      <c r="C23" s="22">
        <v>2</v>
      </c>
      <c r="D23" s="104">
        <v>778</v>
      </c>
    </row>
    <row r="24" spans="1:4" x14ac:dyDescent="0.25">
      <c r="A24" s="103" t="s">
        <v>156</v>
      </c>
      <c r="B24" s="22">
        <v>14073</v>
      </c>
      <c r="C24" s="22">
        <v>1</v>
      </c>
      <c r="D24" s="104">
        <v>95</v>
      </c>
    </row>
    <row r="25" spans="1:4" x14ac:dyDescent="0.25">
      <c r="A25" s="103" t="s">
        <v>186</v>
      </c>
      <c r="B25" s="22">
        <v>13171</v>
      </c>
      <c r="C25" s="22">
        <v>1</v>
      </c>
      <c r="D25" s="104">
        <v>63</v>
      </c>
    </row>
    <row r="26" spans="1:4" x14ac:dyDescent="0.25">
      <c r="A26" s="103" t="s">
        <v>187</v>
      </c>
      <c r="B26" s="22">
        <v>11543</v>
      </c>
      <c r="C26" s="22">
        <v>1</v>
      </c>
      <c r="D26" s="104">
        <v>55</v>
      </c>
    </row>
    <row r="27" spans="1:4" x14ac:dyDescent="0.25">
      <c r="A27" s="103" t="s">
        <v>188</v>
      </c>
      <c r="B27" s="22">
        <v>109884</v>
      </c>
      <c r="C27" s="22">
        <v>2</v>
      </c>
      <c r="D27" s="104">
        <v>1122</v>
      </c>
    </row>
    <row r="28" spans="1:4" x14ac:dyDescent="0.25">
      <c r="A28" s="103" t="s">
        <v>157</v>
      </c>
      <c r="B28" s="22">
        <v>38831</v>
      </c>
      <c r="C28" s="22">
        <v>1</v>
      </c>
      <c r="D28" s="104">
        <v>328</v>
      </c>
    </row>
    <row r="29" spans="1:4" x14ac:dyDescent="0.25">
      <c r="A29" s="103" t="s">
        <v>158</v>
      </c>
      <c r="B29" s="22">
        <v>22527</v>
      </c>
      <c r="C29" s="22">
        <v>1</v>
      </c>
      <c r="D29" s="104">
        <v>100</v>
      </c>
    </row>
    <row r="30" spans="1:4" x14ac:dyDescent="0.25">
      <c r="A30" s="103" t="s">
        <v>189</v>
      </c>
      <c r="B30" s="22">
        <v>25774</v>
      </c>
      <c r="C30" s="22">
        <v>2</v>
      </c>
      <c r="D30" s="104">
        <v>115</v>
      </c>
    </row>
    <row r="31" spans="1:4" x14ac:dyDescent="0.25">
      <c r="A31" s="103" t="s">
        <v>190</v>
      </c>
      <c r="B31" s="22">
        <v>22357</v>
      </c>
      <c r="C31" s="22">
        <v>1</v>
      </c>
      <c r="D31" s="104">
        <v>100</v>
      </c>
    </row>
    <row r="32" spans="1:4" x14ac:dyDescent="0.25">
      <c r="A32" s="103" t="s">
        <v>159</v>
      </c>
      <c r="B32" s="22">
        <v>21991</v>
      </c>
      <c r="C32" s="22">
        <v>1</v>
      </c>
      <c r="D32" s="104">
        <v>95</v>
      </c>
    </row>
    <row r="33" spans="1:4" x14ac:dyDescent="0.25">
      <c r="A33" s="103" t="s">
        <v>160</v>
      </c>
      <c r="B33" s="22">
        <v>8794</v>
      </c>
      <c r="C33" s="22">
        <v>1</v>
      </c>
      <c r="D33" s="104">
        <v>40</v>
      </c>
    </row>
    <row r="34" spans="1:4" x14ac:dyDescent="0.25">
      <c r="A34" s="103" t="s">
        <v>161</v>
      </c>
      <c r="B34" s="22">
        <v>16791</v>
      </c>
      <c r="C34" s="22">
        <v>2</v>
      </c>
      <c r="D34" s="104">
        <v>70</v>
      </c>
    </row>
    <row r="35" spans="1:4" x14ac:dyDescent="0.25">
      <c r="A35" s="103" t="s">
        <v>162</v>
      </c>
      <c r="B35" s="22">
        <v>4201</v>
      </c>
      <c r="C35" s="22">
        <v>1</v>
      </c>
      <c r="D35" s="104">
        <v>35</v>
      </c>
    </row>
    <row r="36" spans="1:4" x14ac:dyDescent="0.25">
      <c r="A36" s="103" t="s">
        <v>201</v>
      </c>
      <c r="B36" s="22">
        <v>7912</v>
      </c>
      <c r="C36" s="22">
        <v>1</v>
      </c>
      <c r="D36" s="104">
        <v>60</v>
      </c>
    </row>
    <row r="37" spans="1:4" x14ac:dyDescent="0.25">
      <c r="A37" s="103" t="s">
        <v>202</v>
      </c>
      <c r="B37" s="22">
        <v>8084</v>
      </c>
      <c r="C37" s="22">
        <v>1</v>
      </c>
      <c r="D37" s="104">
        <v>40</v>
      </c>
    </row>
    <row r="38" spans="1:4" x14ac:dyDescent="0.25">
      <c r="A38" s="103" t="s">
        <v>165</v>
      </c>
      <c r="B38" s="22">
        <v>7802</v>
      </c>
      <c r="C38" s="22">
        <v>1</v>
      </c>
      <c r="D38" s="104">
        <v>40</v>
      </c>
    </row>
    <row r="39" spans="1:4" x14ac:dyDescent="0.25">
      <c r="A39" s="103" t="s">
        <v>191</v>
      </c>
      <c r="B39" s="22">
        <v>5706</v>
      </c>
      <c r="C39" s="22">
        <v>1</v>
      </c>
      <c r="D39" s="104">
        <v>30</v>
      </c>
    </row>
    <row r="40" spans="1:4" x14ac:dyDescent="0.25">
      <c r="A40" s="105" t="s">
        <v>192</v>
      </c>
      <c r="B40" s="106">
        <v>142802</v>
      </c>
      <c r="C40" s="106">
        <v>1</v>
      </c>
      <c r="D40" s="107">
        <v>1371</v>
      </c>
    </row>
    <row r="41" spans="1:4" x14ac:dyDescent="0.25">
      <c r="A41" s="103" t="s">
        <v>203</v>
      </c>
      <c r="B41" s="22">
        <v>124283</v>
      </c>
      <c r="C41" s="22">
        <v>3</v>
      </c>
      <c r="D41" s="104">
        <v>500</v>
      </c>
    </row>
    <row r="42" spans="1:4" x14ac:dyDescent="0.25">
      <c r="A42" s="103" t="s">
        <v>204</v>
      </c>
      <c r="B42" s="22">
        <v>103363</v>
      </c>
      <c r="C42" s="22">
        <v>14</v>
      </c>
      <c r="D42" s="104">
        <v>800</v>
      </c>
    </row>
    <row r="43" spans="1:4" x14ac:dyDescent="0.25">
      <c r="A43" s="103" t="s">
        <v>205</v>
      </c>
      <c r="B43" s="22">
        <v>897633</v>
      </c>
      <c r="C43" s="22">
        <v>4</v>
      </c>
      <c r="D43" s="104">
        <v>3600</v>
      </c>
    </row>
    <row r="44" spans="1:4" x14ac:dyDescent="0.25">
      <c r="A44" s="103" t="s">
        <v>206</v>
      </c>
      <c r="B44" s="22">
        <v>183797</v>
      </c>
      <c r="C44" s="22">
        <v>3</v>
      </c>
      <c r="D44" s="104">
        <v>800</v>
      </c>
    </row>
    <row r="45" spans="1:4" x14ac:dyDescent="0.25">
      <c r="A45" s="103" t="s">
        <v>170</v>
      </c>
      <c r="B45" s="22">
        <v>235311</v>
      </c>
      <c r="C45" s="22">
        <v>3</v>
      </c>
      <c r="D45" s="104">
        <v>900</v>
      </c>
    </row>
    <row r="46" spans="1:4" ht="15.75" thickBot="1" x14ac:dyDescent="0.3">
      <c r="A46" s="108" t="s">
        <v>207</v>
      </c>
      <c r="B46" s="109">
        <f>SUM(B2:B43)</f>
        <v>2078529</v>
      </c>
      <c r="C46" s="109">
        <f>SUM(C2:C45)</f>
        <v>80</v>
      </c>
      <c r="D46" s="110">
        <f>SUM(D2:D45)</f>
        <v>14177</v>
      </c>
    </row>
    <row r="47" spans="1:4" x14ac:dyDescent="0.25">
      <c r="A47" s="113" t="s">
        <v>208</v>
      </c>
      <c r="B47" s="113"/>
      <c r="C47" s="113"/>
      <c r="D47" s="113"/>
    </row>
    <row r="48" spans="1:4" x14ac:dyDescent="0.25">
      <c r="D48" s="112"/>
    </row>
    <row r="49" spans="4:4" x14ac:dyDescent="0.25">
      <c r="D49" s="112"/>
    </row>
    <row r="50" spans="4:4" x14ac:dyDescent="0.25">
      <c r="D50" s="112"/>
    </row>
    <row r="51" spans="4:4" x14ac:dyDescent="0.25">
      <c r="D51" s="111"/>
    </row>
  </sheetData>
  <mergeCells count="1">
    <mergeCell ref="A47:D4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75C92-A0E7-4C1F-B37D-2CE6624837BC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" customWidth="1"/>
    <col min="7" max="7" width="7" bestFit="1" customWidth="1"/>
    <col min="8" max="9" width="15" bestFit="1" customWidth="1"/>
    <col min="10" max="10" width="20" bestFit="1" customWidth="1"/>
    <col min="11" max="11" width="18.85546875" bestFit="1" customWidth="1"/>
  </cols>
  <sheetData>
    <row r="1" spans="1:10" ht="52.5" customHeight="1" x14ac:dyDescent="0.25">
      <c r="A1" s="121" t="s">
        <v>85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</row>
    <row r="2" spans="1:10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0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0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0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2">
        <f>AGUANIL!H5+ALFENAS!H5+ALPINOPOLIS!H5+ALTEROSA!H5+AREADO!H5+'BOA ESPERANÇA'!H5+'CAMPO BELO'!H5+'CABO VERDE'!H5+CAMACHO!H5+'CAMPO DO MEIO'!H5+'CAMPOS GERAIS'!H5+'CANA VERDE'!H5+CANDEIAS!H5+CAPITÓLIO!H5+'CARMO DO RIO CLARO'!H5+'CONCEIÇÃO DA APARECIDA'!H5+COQUEIRAL!H5+CRISTAIS!H5+'DIVISA NOVA'!H5+'ELÓI MENDES'!H5+FAMA!H5+FORMIGA!H5+GUAPÉ!H5+ILICÍNEA!H5+JURUAIA!H5+LAVRAS!H5+MACHADO!H5+MUZAMBINHO!H5+NEPOMUCENO!H5+PARAGUAÇU!H5+PERDÕES!H5+PIMENTA!H5+'POÇO FUNDO'!H5+'RIBEIRÃO VERMELHO'!H5+'SÃO JOÃO BATISTA'!H5+'SÃO JOSÉ BARRA'!H5+SERRANIA!H5+'TRÊS PONTAS'!H5+VARGINHA!H5+COLATINA!H5+ARACRUZ!H5+'JOÃO PESSOA'!H5+LINHARES!H5+IPATINGA!H5</f>
        <v>3522.4947764395233</v>
      </c>
      <c r="I5" s="32"/>
      <c r="J5" s="37">
        <f>I5*H5</f>
        <v>0</v>
      </c>
    </row>
    <row r="6" spans="1:10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2">
        <f>AGUANIL!H6+ALFENAS!H6+ALPINOPOLIS!H6+ALTEROSA!H6+AREADO!H6+'BOA ESPERANÇA'!H6+'CAMPO BELO'!H6+'CABO VERDE'!H6+CAMACHO!H6+'CAMPO DO MEIO'!H6+'CAMPOS GERAIS'!H6+'CANA VERDE'!H6+CANDEIAS!H6+CAPITÓLIO!H6+'CARMO DO RIO CLARO'!H6+'CONCEIÇÃO DA APARECIDA'!H6+COQUEIRAL!H6+CRISTAIS!H6+'DIVISA NOVA'!H6+'ELÓI MENDES'!H6+FAMA!H6+FORMIGA!H6+GUAPÉ!H6+ILICÍNEA!H6+JURUAIA!H6+LAVRAS!H6+MACHADO!H6+MUZAMBINHO!H6+NEPOMUCENO!H6+PARAGUAÇU!H6+PERDÕES!H6+PIMENTA!H6+'POÇO FUNDO'!H6+'RIBEIRÃO VERMELHO'!H6+'SÃO JOÃO BATISTA'!H6+'SÃO JOSÉ BARRA'!H6+SERRANIA!H6+'TRÊS PONTAS'!H6+VARGINHA!H6+COLATINA!H6+ARACRUZ!H6+'JOÃO PESSOA'!H6+LINHARES!H6+IPATINGA!H6</f>
        <v>36512.393288798448</v>
      </c>
      <c r="I6" s="32"/>
      <c r="J6" s="29">
        <f>I6*H6</f>
        <v>0</v>
      </c>
    </row>
    <row r="7" spans="1:10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2">
        <f>AGUANIL!H7+ALFENAS!H7+ALPINOPOLIS!H7+ALTEROSA!H7+AREADO!H7+'BOA ESPERANÇA'!H7+'CAMPO BELO'!H7+'CABO VERDE'!H7+CAMACHO!H7+'CAMPO DO MEIO'!H7+'CAMPOS GERAIS'!H7+'CANA VERDE'!H7+CANDEIAS!H7+CAPITÓLIO!H7+'CARMO DO RIO CLARO'!H7+'CONCEIÇÃO DA APARECIDA'!H7+COQUEIRAL!H7+CRISTAIS!H7+'DIVISA NOVA'!H7+'ELÓI MENDES'!H7+FAMA!H7+FORMIGA!H7+GUAPÉ!H7+ILICÍNEA!H7+JURUAIA!H7+LAVRAS!H7+MACHADO!H7+MUZAMBINHO!H7+NEPOMUCENO!H7+PARAGUAÇU!H7+PERDÕES!H7+PIMENTA!H7+'POÇO FUNDO'!H7+'RIBEIRÃO VERMELHO'!H7+'SÃO JOÃO BATISTA'!H7+'SÃO JOSÉ BARRA'!H7+SERRANIA!H7+'TRÊS PONTAS'!H7+VARGINHA!H7+COLATINA!H7+ARACRUZ!H7+'JOÃO PESSOA'!H7+LINHARES!H7+IPATINGA!H7</f>
        <v>24750.987174458758</v>
      </c>
      <c r="I7" s="32"/>
      <c r="J7" s="29">
        <f>I7*H7</f>
        <v>0</v>
      </c>
    </row>
    <row r="8" spans="1:10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2">
        <f>AGUANIL!H8+ALFENAS!H8+ALPINOPOLIS!H8+ALTEROSA!H8+AREADO!H8+'BOA ESPERANÇA'!H8+'CAMPO BELO'!H8+'CABO VERDE'!H8+CAMACHO!H8+'CAMPO DO MEIO'!H8+'CAMPOS GERAIS'!H8+'CANA VERDE'!H8+CANDEIAS!H8+CAPITÓLIO!H8+'CARMO DO RIO CLARO'!H8+'CONCEIÇÃO DA APARECIDA'!H8+COQUEIRAL!H8+CRISTAIS!H8+'DIVISA NOVA'!H8+'ELÓI MENDES'!H8+FAMA!H8+FORMIGA!H8+GUAPÉ!H8+ILICÍNEA!H8+JURUAIA!H8+LAVRAS!H8+MACHADO!H8+MUZAMBINHO!H8+NEPOMUCENO!H8+PARAGUAÇU!H8+PERDÕES!H8+PIMENTA!H8+'POÇO FUNDO'!H8+'RIBEIRÃO VERMELHO'!H8+'SÃO JOÃO BATISTA'!H8+'SÃO JOSÉ BARRA'!H8+SERRANIA!H8+'TRÊS PONTAS'!H8+VARGINHA!H8+COLATINA!H8+ARACRUZ!H8+'JOÃO PESSOA'!H8+LINHARES!H8+IPATINGA!H8</f>
        <v>35698.539193930897</v>
      </c>
      <c r="I8" s="32"/>
      <c r="J8" s="29">
        <f>I8*H8</f>
        <v>0</v>
      </c>
    </row>
    <row r="9" spans="1:10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0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2">
        <f>AGUANIL!H10+ALFENAS!H10+ALPINOPOLIS!H10+ALTEROSA!H10+AREADO!H10+'BOA ESPERANÇA'!H10+'CAMPO BELO'!H10+'CABO VERDE'!H10+CAMACHO!H10+'CAMPO DO MEIO'!H10+'CAMPOS GERAIS'!H10+'CANA VERDE'!H10+CANDEIAS!H10+CAPITÓLIO!H10+'CARMO DO RIO CLARO'!H10+'CONCEIÇÃO DA APARECIDA'!H10+COQUEIRAL!H10+CRISTAIS!H10+'DIVISA NOVA'!H10+'ELÓI MENDES'!H10+FAMA!H10+FORMIGA!H10+GUAPÉ!H10+ILICÍNEA!H10+JURUAIA!H10+LAVRAS!H10+MACHADO!H10+MUZAMBINHO!H10+NEPOMUCENO!H10+PARAGUAÇU!H10+PERDÕES!H10+PIMENTA!H10+'POÇO FUNDO'!H10+'RIBEIRÃO VERMELHO'!H10+'SÃO JOÃO BATISTA'!H10+'SÃO JOSÉ BARRA'!H10+SERRANIA!H10+'TRÊS PONTAS'!H10+VARGINHA!H10+COLATINA!H10+ARACRUZ!H10+'JOÃO PESSOA'!H10+LINHARES!H10+IPATINGA!H10</f>
        <v>11761.406114339694</v>
      </c>
      <c r="I10" s="32"/>
      <c r="J10" s="30">
        <f>I10*H10</f>
        <v>0</v>
      </c>
    </row>
    <row r="11" spans="1:10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0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AGUANIL!H12+ALFENAS!H12+ALPINOPOLIS!H12+ALTEROSA!H12+AREADO!H12+'BOA ESPERANÇA'!H12+'CAMPO BELO'!H12+'CABO VERDE'!H12+CAMACHO!H12+'CAMPO DO MEIO'!H12+'CAMPOS GERAIS'!H12+'CANA VERDE'!H12+CANDEIAS!H12+CAPITÓLIO!H12+'CARMO DO RIO CLARO'!H12+'CONCEIÇÃO DA APARECIDA'!H12+COQUEIRAL!H12+CRISTAIS!H12+'DIVISA NOVA'!H12+'ELÓI MENDES'!H12+FAMA!H12+FORMIGA!H12+GUAPÉ!H12+ILICÍNEA!H12+JURUAIA!H12+LAVRAS!H12+MACHADO!H12+MUZAMBINHO!H12+NEPOMUCENO!H12+PARAGUAÇU!H12+PERDÕES!H12+PIMENTA!H12+'POÇO FUNDO'!H12+'RIBEIRÃO VERMELHO'!H12+'SÃO JOÃO BATISTA'!H12+'SÃO JOSÉ BARRA'!H12+SERRANIA!H12+'TRÊS PONTAS'!H12+VARGINHA!H12+COLATINA!H12+ARACRUZ!H12+'JOÃO PESSOA'!H12+LINHARES!H12+IPATINGA!H12</f>
        <v>204087.53158666036</v>
      </c>
      <c r="I12" s="32"/>
      <c r="J12" s="30">
        <f t="shared" ref="J12:J23" si="0">I12*H12</f>
        <v>0</v>
      </c>
    </row>
    <row r="13" spans="1:10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f>AGUANIL!H13+ALFENAS!H13+ALPINOPOLIS!H13+ALTEROSA!H13+AREADO!H13+'BOA ESPERANÇA'!H13+'CAMPO BELO'!H13+'CABO VERDE'!H13+CAMACHO!H13+'CAMPO DO MEIO'!H13+'CAMPOS GERAIS'!H13+'CANA VERDE'!H13+CANDEIAS!H13+CAPITÓLIO!H13+'CARMO DO RIO CLARO'!H13+'CONCEIÇÃO DA APARECIDA'!H13+COQUEIRAL!H13+CRISTAIS!H13+'DIVISA NOVA'!H13+'ELÓI MENDES'!H13+FAMA!H13+FORMIGA!H13+GUAPÉ!H13+ILICÍNEA!H13+JURUAIA!H13+LAVRAS!H13+MACHADO!H13+MUZAMBINHO!H13+NEPOMUCENO!H13+PARAGUAÇU!H13+PERDÕES!H13+PIMENTA!H13+'POÇO FUNDO'!H13+'RIBEIRÃO VERMELHO'!H13+'SÃO JOÃO BATISTA'!H13+'SÃO JOSÉ BARRA'!H13+SERRANIA!H13+'TRÊS PONTAS'!H13+VARGINHA!H13+COLATINA!H13+ARACRUZ!H13+'JOÃO PESSOA'!H13+LINHARES!H13+IPATINGA!H13</f>
        <v>2528</v>
      </c>
      <c r="I13" s="32"/>
      <c r="J13" s="30">
        <f t="shared" si="0"/>
        <v>0</v>
      </c>
    </row>
    <row r="14" spans="1:10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f>AGUANIL!H14+ALFENAS!H14+ALPINOPOLIS!H14+ALTEROSA!H14+AREADO!H14+'BOA ESPERANÇA'!H14+'CAMPO BELO'!H14+'CABO VERDE'!H14+CAMACHO!H14+'CAMPO DO MEIO'!H14+'CAMPOS GERAIS'!H14+'CANA VERDE'!H14+CANDEIAS!H14+CAPITÓLIO!H14+'CARMO DO RIO CLARO'!H14+'CONCEIÇÃO DA APARECIDA'!H14+COQUEIRAL!H14+CRISTAIS!H14+'DIVISA NOVA'!H14+'ELÓI MENDES'!H14+FAMA!H14+FORMIGA!H14+GUAPÉ!H14+ILICÍNEA!H14+JURUAIA!H14+LAVRAS!H14+MACHADO!H14+MUZAMBINHO!H14+NEPOMUCENO!H14+PARAGUAÇU!H14+PERDÕES!H14+PIMENTA!H14+'POÇO FUNDO'!H14+'RIBEIRÃO VERMELHO'!H14+'SÃO JOÃO BATISTA'!H14+'SÃO JOSÉ BARRA'!H14+SERRANIA!H14+'TRÊS PONTAS'!H14+VARGINHA!H14+COLATINA!H14+ARACRUZ!H14+'JOÃO PESSOA'!H14+LINHARES!H14+IPATINGA!H14</f>
        <v>2889.9998756938598</v>
      </c>
      <c r="I14" s="32"/>
      <c r="J14" s="30">
        <f t="shared" si="0"/>
        <v>0</v>
      </c>
    </row>
    <row r="15" spans="1:10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f>AGUANIL!H15+ALFENAS!H15+ALPINOPOLIS!H15+ALTEROSA!H15+AREADO!H15+'BOA ESPERANÇA'!H15+'CAMPO BELO'!H15+'CABO VERDE'!H15+CAMACHO!H15+'CAMPO DO MEIO'!H15+'CAMPOS GERAIS'!H15+'CANA VERDE'!H15+CANDEIAS!H15+CAPITÓLIO!H15+'CARMO DO RIO CLARO'!H15+'CONCEIÇÃO DA APARECIDA'!H15+COQUEIRAL!H15+CRISTAIS!H15+'DIVISA NOVA'!H15+'ELÓI MENDES'!H15+FAMA!H15+FORMIGA!H15+GUAPÉ!H15+ILICÍNEA!H15+JURUAIA!H15+LAVRAS!H15+MACHADO!H15+MUZAMBINHO!H15+NEPOMUCENO!H15+PARAGUAÇU!H15+PERDÕES!H15+PIMENTA!H15+'POÇO FUNDO'!H15+'RIBEIRÃO VERMELHO'!H15+'SÃO JOÃO BATISTA'!H15+'SÃO JOSÉ BARRA'!H15+SERRANIA!H15+'TRÊS PONTAS'!H15+VARGINHA!H15+COLATINA!H15+ARACRUZ!H15+'JOÃO PESSOA'!H15+LINHARES!H15+IPATINGA!H15</f>
        <v>2592</v>
      </c>
      <c r="I15" s="32"/>
      <c r="J15" s="30">
        <f t="shared" si="0"/>
        <v>0</v>
      </c>
    </row>
    <row r="16" spans="1:10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AGUANIL!H16+ALFENAS!H16+ALPINOPOLIS!H16+ALTEROSA!H16+AREADO!H16+'BOA ESPERANÇA'!H16+'CAMPO BELO'!H16+'CABO VERDE'!H16+CAMACHO!H16+'CAMPO DO MEIO'!H16+'CAMPOS GERAIS'!H16+'CANA VERDE'!H16+CANDEIAS!H16+CAPITÓLIO!H16+'CARMO DO RIO CLARO'!H16+'CONCEIÇÃO DA APARECIDA'!H16+COQUEIRAL!H16+CRISTAIS!H16+'DIVISA NOVA'!H16+'ELÓI MENDES'!H16+FAMA!H16+FORMIGA!H16+GUAPÉ!H16+ILICÍNEA!H16+JURUAIA!H16+LAVRAS!H16+MACHADO!H16+MUZAMBINHO!H16+NEPOMUCENO!H16+PARAGUAÇU!H16+PERDÕES!H16+PIMENTA!H16+'POÇO FUNDO'!H16+'RIBEIRÃO VERMELHO'!H16+'SÃO JOÃO BATISTA'!H16+'SÃO JOSÉ BARRA'!H16+SERRANIA!H16+'TRÊS PONTAS'!H16+VARGINHA!H16+COLATINA!H16+ARACRUZ!H16+'JOÃO PESSOA'!H16+LINHARES!H16+IPATINGA!H16</f>
        <v>43889.630903905119</v>
      </c>
      <c r="I16" s="32"/>
      <c r="J16" s="30">
        <f t="shared" si="0"/>
        <v>0</v>
      </c>
    </row>
    <row r="17" spans="1:10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f>AGUANIL!H17+ALFENAS!H17+ALPINOPOLIS!H17+ALTEROSA!H17+AREADO!H17+'BOA ESPERANÇA'!H17+'CAMPO BELO'!H17+'CABO VERDE'!H17+CAMACHO!H17+'CAMPO DO MEIO'!H17+'CAMPOS GERAIS'!H17+'CANA VERDE'!H17+CANDEIAS!H17+CAPITÓLIO!H17+'CARMO DO RIO CLARO'!H17+'CONCEIÇÃO DA APARECIDA'!H17+COQUEIRAL!H17+CRISTAIS!H17+'DIVISA NOVA'!H17+'ELÓI MENDES'!H17+FAMA!H17+FORMIGA!H17+GUAPÉ!H17+ILICÍNEA!H17+JURUAIA!H17+LAVRAS!H17+MACHADO!H17+MUZAMBINHO!H17+NEPOMUCENO!H17+PARAGUAÇU!H17+PERDÕES!H17+PIMENTA!H17+'POÇO FUNDO'!H17+'RIBEIRÃO VERMELHO'!H17+'SÃO JOÃO BATISTA'!H17+'SÃO JOSÉ BARRA'!H17+SERRANIA!H17+'TRÊS PONTAS'!H17+VARGINHA!H17+COLATINA!H17+ARACRUZ!H17+'JOÃO PESSOA'!H17+LINHARES!H17+IPATINGA!H17</f>
        <v>1255.995169230403</v>
      </c>
      <c r="I17" s="32"/>
      <c r="J17" s="30">
        <f t="shared" si="0"/>
        <v>0</v>
      </c>
    </row>
    <row r="18" spans="1:10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f>AGUANIL!H18+ALFENAS!H18+ALPINOPOLIS!H18+ALTEROSA!H18+AREADO!H18+'BOA ESPERANÇA'!H18+'CAMPO BELO'!H18+'CABO VERDE'!H18+CAMACHO!H18+'CAMPO DO MEIO'!H18+'CAMPOS GERAIS'!H18+'CANA VERDE'!H18+CANDEIAS!H18+CAPITÓLIO!H18+'CARMO DO RIO CLARO'!H18+'CONCEIÇÃO DA APARECIDA'!H18+COQUEIRAL!H18+CRISTAIS!H18+'DIVISA NOVA'!H18+'ELÓI MENDES'!H18+FAMA!H18+FORMIGA!H18+GUAPÉ!H18+ILICÍNEA!H18+JURUAIA!H18+LAVRAS!H18+MACHADO!H18+MUZAMBINHO!H18+NEPOMUCENO!H18+PARAGUAÇU!H18+PERDÕES!H18+PIMENTA!H18+'POÇO FUNDO'!H18+'RIBEIRÃO VERMELHO'!H18+'SÃO JOÃO BATISTA'!H18+'SÃO JOSÉ BARRA'!H18+SERRANIA!H18+'TRÊS PONTAS'!H18+VARGINHA!H18+COLATINA!H18+ARACRUZ!H18+'JOÃO PESSOA'!H18+LINHARES!H18+IPATINGA!H18</f>
        <v>1255.995169230403</v>
      </c>
      <c r="I18" s="32"/>
      <c r="J18" s="30">
        <f t="shared" si="0"/>
        <v>0</v>
      </c>
    </row>
    <row r="19" spans="1:10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f>AGUANIL!H19+ALFENAS!H19+ALPINOPOLIS!H19+ALTEROSA!H19+AREADO!H19+'BOA ESPERANÇA'!H19+'CAMPO BELO'!H19+'CABO VERDE'!H19+CAMACHO!H19+'CAMPO DO MEIO'!H19+'CAMPOS GERAIS'!H19+'CANA VERDE'!H19+CANDEIAS!H19+CAPITÓLIO!H19+'CARMO DO RIO CLARO'!H19+'CONCEIÇÃO DA APARECIDA'!H19+COQUEIRAL!H19+CRISTAIS!H19+'DIVISA NOVA'!H19+'ELÓI MENDES'!H19+FAMA!H19+FORMIGA!H19+GUAPÉ!H19+ILICÍNEA!H19+JURUAIA!H19+LAVRAS!H19+MACHADO!H19+MUZAMBINHO!H19+NEPOMUCENO!H19+PARAGUAÇU!H19+PERDÕES!H19+PIMENTA!H19+'POÇO FUNDO'!H19+'RIBEIRÃO VERMELHO'!H19+'SÃO JOÃO BATISTA'!H19+'SÃO JOSÉ BARRA'!H19+SERRANIA!H19+'TRÊS PONTAS'!H19+VARGINHA!H19+COLATINA!H19+ARACRUZ!H19+'JOÃO PESSOA'!H19+LINHARES!H19+IPATINGA!H19</f>
        <v>1255.995169230403</v>
      </c>
      <c r="I19" s="32"/>
      <c r="J19" s="30">
        <f t="shared" si="0"/>
        <v>0</v>
      </c>
    </row>
    <row r="20" spans="1:10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f>AGUANIL!H20+ALFENAS!H20+ALPINOPOLIS!H20+ALTEROSA!H20+AREADO!H20+'BOA ESPERANÇA'!H20+'CAMPO BELO'!H20+'CABO VERDE'!H20+CAMACHO!H20+'CAMPO DO MEIO'!H20+'CAMPOS GERAIS'!H20+'CANA VERDE'!H20+CANDEIAS!H20+CAPITÓLIO!H20+'CARMO DO RIO CLARO'!H20+'CONCEIÇÃO DA APARECIDA'!H20+COQUEIRAL!H20+CRISTAIS!H20+'DIVISA NOVA'!H20+'ELÓI MENDES'!H20+FAMA!H20+FORMIGA!H20+GUAPÉ!H20+ILICÍNEA!H20+JURUAIA!H20+LAVRAS!H20+MACHADO!H20+MUZAMBINHO!H20+NEPOMUCENO!H20+PARAGUAÇU!H20+PERDÕES!H20+PIMENTA!H20+'POÇO FUNDO'!H20+'RIBEIRÃO VERMELHO'!H20+'SÃO JOÃO BATISTA'!H20+'SÃO JOSÉ BARRA'!H20+SERRANIA!H20+'TRÊS PONTAS'!H20+VARGINHA!H20+COLATINA!H20+ARACRUZ!H20+'JOÃO PESSOA'!H20+LINHARES!H20+IPATINGA!H20</f>
        <v>1255.995169230403</v>
      </c>
      <c r="I20" s="32"/>
      <c r="J20" s="30">
        <f t="shared" si="0"/>
        <v>0</v>
      </c>
    </row>
    <row r="21" spans="1:10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f>AGUANIL!H21+ALFENAS!H21+ALPINOPOLIS!H21+ALTEROSA!H21+AREADO!H21+'BOA ESPERANÇA'!H21+'CAMPO BELO'!H21+'CABO VERDE'!H21+CAMACHO!H21+'CAMPO DO MEIO'!H21+'CAMPOS GERAIS'!H21+'CANA VERDE'!H21+CANDEIAS!H21+CAPITÓLIO!H21+'CARMO DO RIO CLARO'!H21+'CONCEIÇÃO DA APARECIDA'!H21+COQUEIRAL!H21+CRISTAIS!H21+'DIVISA NOVA'!H21+'ELÓI MENDES'!H21+FAMA!H21+FORMIGA!H21+GUAPÉ!H21+ILICÍNEA!H21+JURUAIA!H21+LAVRAS!H21+MACHADO!H21+MUZAMBINHO!H21+NEPOMUCENO!H21+PARAGUAÇU!H21+PERDÕES!H21+PIMENTA!H21+'POÇO FUNDO'!H21+'RIBEIRÃO VERMELHO'!H21+'SÃO JOÃO BATISTA'!H21+'SÃO JOSÉ BARRA'!H21+SERRANIA!H21+'TRÊS PONTAS'!H21+VARGINHA!H21+COLATINA!H21+ARACRUZ!H21+'JOÃO PESSOA'!H21+LINHARES!H21+IPATINGA!H21</f>
        <v>1255.995169230403</v>
      </c>
      <c r="I21" s="32"/>
      <c r="J21" s="30">
        <f t="shared" si="0"/>
        <v>0</v>
      </c>
    </row>
    <row r="22" spans="1:10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f>AGUANIL!H22+ALFENAS!H22+ALPINOPOLIS!H22+ALTEROSA!H22+AREADO!H22+'BOA ESPERANÇA'!H22+'CAMPO BELO'!H22+'CABO VERDE'!H22+CAMACHO!H22+'CAMPO DO MEIO'!H22+'CAMPOS GERAIS'!H22+'CANA VERDE'!H22+CANDEIAS!H22+CAPITÓLIO!H22+'CARMO DO RIO CLARO'!H22+'CONCEIÇÃO DA APARECIDA'!H22+COQUEIRAL!H22+CRISTAIS!H22+'DIVISA NOVA'!H22+'ELÓI MENDES'!H22+FAMA!H22+FORMIGA!H22+GUAPÉ!H22+ILICÍNEA!H22+JURUAIA!H22+LAVRAS!H22+MACHADO!H22+MUZAMBINHO!H22+NEPOMUCENO!H22+PARAGUAÇU!H22+PERDÕES!H22+PIMENTA!H22+'POÇO FUNDO'!H22+'RIBEIRÃO VERMELHO'!H22+'SÃO JOÃO BATISTA'!H22+'SÃO JOSÉ BARRA'!H22+SERRANIA!H22+'TRÊS PONTAS'!H22+VARGINHA!H22+COLATINA!H22+ARACRUZ!H22+'JOÃO PESSOA'!H22+LINHARES!H22+IPATINGA!H22</f>
        <v>1255.995169230403</v>
      </c>
      <c r="I22" s="32"/>
      <c r="J22" s="30">
        <f t="shared" si="0"/>
        <v>0</v>
      </c>
    </row>
    <row r="23" spans="1:10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f>AGUANIL!H23+ALFENAS!H23+ALPINOPOLIS!H23+ALTEROSA!H23+AREADO!H23+'BOA ESPERANÇA'!H23+'CAMPO BELO'!H23+'CABO VERDE'!H23+CAMACHO!H23+'CAMPO DO MEIO'!H23+'CAMPOS GERAIS'!H23+'CANA VERDE'!H23+CANDEIAS!H23+CAPITÓLIO!H23+'CARMO DO RIO CLARO'!H23+'CONCEIÇÃO DA APARECIDA'!H23+COQUEIRAL!H23+CRISTAIS!H23+'DIVISA NOVA'!H23+'ELÓI MENDES'!H23+FAMA!H23+FORMIGA!H23+GUAPÉ!H23+ILICÍNEA!H23+JURUAIA!H23+LAVRAS!H23+MACHADO!H23+MUZAMBINHO!H23+NEPOMUCENO!H23+PARAGUAÇU!H23+PERDÕES!H23+PIMENTA!H23+'POÇO FUNDO'!H23+'RIBEIRÃO VERMELHO'!H23+'SÃO JOÃO BATISTA'!H23+'SÃO JOSÉ BARRA'!H23+SERRANIA!H23+'TRÊS PONTAS'!H23+VARGINHA!H23+COLATINA!H23+ARACRUZ!H23+'JOÃO PESSOA'!H23+LINHARES!H23+IPATINGA!H23</f>
        <v>38889.650000000009</v>
      </c>
      <c r="I23" s="32"/>
      <c r="J23" s="30">
        <f t="shared" si="0"/>
        <v>0</v>
      </c>
    </row>
    <row r="24" spans="1:10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0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AGUANIL!H25+ALFENAS!H25+ALPINOPOLIS!H25+ALTEROSA!H25+AREADO!H25+'BOA ESPERANÇA'!H25+'CAMPO BELO'!H25+'CABO VERDE'!H25+CAMACHO!H25+'CAMPO DO MEIO'!H25+'CAMPOS GERAIS'!H25+'CANA VERDE'!H25+CANDEIAS!H25+CAPITÓLIO!H25+'CARMO DO RIO CLARO'!H25+'CONCEIÇÃO DA APARECIDA'!H25+COQUEIRAL!H25+CRISTAIS!H25+'DIVISA NOVA'!H25+'ELÓI MENDES'!H25+FAMA!H25+FORMIGA!H25+GUAPÉ!H25+ILICÍNEA!H25+JURUAIA!H25+LAVRAS!H25+MACHADO!H25+MUZAMBINHO!H25+NEPOMUCENO!H25+PARAGUAÇU!H25+PERDÕES!H25+PIMENTA!H25+'POÇO FUNDO'!H25+'RIBEIRÃO VERMELHO'!H25+'SÃO JOÃO BATISTA'!H25+'SÃO JOSÉ BARRA'!H25+SERRANIA!H25+'TRÊS PONTAS'!H25+VARGINHA!H25+COLATINA!H25+ARACRUZ!H25+'JOÃO PESSOA'!H25+LINHARES!H25+IPATINGA!H25</f>
        <v>2664152.7192907594</v>
      </c>
      <c r="I25" s="32"/>
      <c r="J25" s="30">
        <f>I25*H25</f>
        <v>0</v>
      </c>
    </row>
    <row r="26" spans="1:10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AGUANIL!H26+ALFENAS!H26+ALPINOPOLIS!H26+ALTEROSA!H26+AREADO!H26+'BOA ESPERANÇA'!H26+'CAMPO BELO'!H26+'CABO VERDE'!H26+CAMACHO!H26+'CAMPO DO MEIO'!H26+'CAMPOS GERAIS'!H26+'CANA VERDE'!H26+CANDEIAS!H26+CAPITÓLIO!H26+'CARMO DO RIO CLARO'!H26+'CONCEIÇÃO DA APARECIDA'!H26+COQUEIRAL!H26+CRISTAIS!H26+'DIVISA NOVA'!H26+'ELÓI MENDES'!H26+FAMA!H26+FORMIGA!H26+GUAPÉ!H26+ILICÍNEA!H26+JURUAIA!H26+LAVRAS!H26+MACHADO!H26+MUZAMBINHO!H26+NEPOMUCENO!H26+PARAGUAÇU!H26+PERDÕES!H26+PIMENTA!H26+'POÇO FUNDO'!H26+'RIBEIRÃO VERMELHO'!H26+'SÃO JOÃO BATISTA'!H26+'SÃO JOSÉ BARRA'!H26+SERRANIA!H26+'TRÊS PONTAS'!H26+VARGINHA!H26+COLATINA!H26+ARACRUZ!H26+'JOÃO PESSOA'!H26+LINHARES!H26+IPATINGA!H26</f>
        <v>646453.16846005607</v>
      </c>
      <c r="I26" s="32"/>
      <c r="J26" s="30">
        <f>I26*H26</f>
        <v>0</v>
      </c>
    </row>
    <row r="27" spans="1:10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f>AGUANIL!H27+ALFENAS!H27+ALPINOPOLIS!H27+ALTEROSA!H27+AREADO!H27+'BOA ESPERANÇA'!H27+'CAMPO BELO'!H27+'CABO VERDE'!H27+CAMACHO!H27+'CAMPO DO MEIO'!H27+'CAMPOS GERAIS'!H27+'CANA VERDE'!H27+CANDEIAS!H27+CAPITÓLIO!H27+'CARMO DO RIO CLARO'!H27+'CONCEIÇÃO DA APARECIDA'!H27+COQUEIRAL!H27+CRISTAIS!H27+'DIVISA NOVA'!H27+'ELÓI MENDES'!H27+FAMA!H27+FORMIGA!H27+GUAPÉ!H27+ILICÍNEA!H27+JURUAIA!H27+LAVRAS!H27+MACHADO!H27+MUZAMBINHO!H27+NEPOMUCENO!H27+PARAGUAÇU!H27+PERDÕES!H27+PIMENTA!H27+'POÇO FUNDO'!H27+'RIBEIRÃO VERMELHO'!H27+'SÃO JOÃO BATISTA'!H27+'SÃO JOSÉ BARRA'!H27+SERRANIA!H27+'TRÊS PONTAS'!H27+VARGINHA!H27+COLATINA!H27+ARACRUZ!H27+'JOÃO PESSOA'!H27+LINHARES!H27+IPATINGA!H27</f>
        <v>2754.9997844350969</v>
      </c>
      <c r="I27" s="32"/>
      <c r="J27" s="30">
        <f>I27*H27</f>
        <v>0</v>
      </c>
    </row>
    <row r="28" spans="1:10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AGUANIL!H28+ALFENAS!H28+ALPINOPOLIS!H28+ALTEROSA!H28+AREADO!H28+'BOA ESPERANÇA'!H28+'CAMPO BELO'!H28+'CABO VERDE'!H28+CAMACHO!H28+'CAMPO DO MEIO'!H28+'CAMPOS GERAIS'!H28+'CANA VERDE'!H28+CANDEIAS!H28+CAPITÓLIO!H28+'CARMO DO RIO CLARO'!H28+'CONCEIÇÃO DA APARECIDA'!H28+COQUEIRAL!H28+CRISTAIS!H28+'DIVISA NOVA'!H28+'ELÓI MENDES'!H28+FAMA!H28+FORMIGA!H28+GUAPÉ!H28+ILICÍNEA!H28+JURUAIA!H28+LAVRAS!H28+MACHADO!H28+MUZAMBINHO!H28+NEPOMUCENO!H28+PARAGUAÇU!H28+PERDÕES!H28+PIMENTA!H28+'POÇO FUNDO'!H28+'RIBEIRÃO VERMELHO'!H28+'SÃO JOÃO BATISTA'!H28+'SÃO JOSÉ BARRA'!H28+SERRANIA!H28+'TRÊS PONTAS'!H28+VARGINHA!H28+COLATINA!H28+ARACRUZ!H28+'JOÃO PESSOA'!H28+LINHARES!H28+IPATINGA!H28</f>
        <v>19388.245587023568</v>
      </c>
      <c r="I28" s="31"/>
      <c r="J28" s="31">
        <f>I28*H28</f>
        <v>0</v>
      </c>
    </row>
    <row r="29" spans="1:10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0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f>AGUANIL!H30+ALFENAS!H30+ALPINOPOLIS!H30+ALTEROSA!H30+AREADO!H30+'BOA ESPERANÇA'!H30+'CAMPO BELO'!H30+'CABO VERDE'!H30+CAMACHO!H30+'CAMPO DO MEIO'!H30+'CAMPOS GERAIS'!H30+'CANA VERDE'!H30+CANDEIAS!H30+CAPITÓLIO!H30+'CARMO DO RIO CLARO'!H30+'CONCEIÇÃO DA APARECIDA'!H30+COQUEIRAL!H30+CRISTAIS!H30+'DIVISA NOVA'!H30+'ELÓI MENDES'!H30+FAMA!H30+FORMIGA!H30+GUAPÉ!H30+ILICÍNEA!H30+JURUAIA!H30+LAVRAS!H30+MACHADO!H30+MUZAMBINHO!H30+NEPOMUCENO!H30+PARAGUAÇU!H30+PERDÕES!H30+PIMENTA!H30+'POÇO FUNDO'!H30+'RIBEIRÃO VERMELHO'!H30+'SÃO JOÃO BATISTA'!H30+'SÃO JOSÉ BARRA'!H30+SERRANIA!H30+'TRÊS PONTAS'!H30+VARGINHA!H30+COLATINA!H30+ARACRUZ!H30+'JOÃO PESSOA'!H30+LINHARES!H30+IPATINGA!H30</f>
        <v>141</v>
      </c>
      <c r="I30" s="32"/>
      <c r="J30" s="30">
        <f>I30*H30</f>
        <v>0</v>
      </c>
    </row>
    <row r="31" spans="1:10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f>AGUANIL!H31+ALFENAS!H31+ALPINOPOLIS!H31+ALTEROSA!H31+AREADO!H31+'BOA ESPERANÇA'!H31+'CAMPO BELO'!H31+'CABO VERDE'!H31+CAMACHO!H31+'CAMPO DO MEIO'!H31+'CAMPOS GERAIS'!H31+'CANA VERDE'!H31+CANDEIAS!H31+CAPITÓLIO!H31+'CARMO DO RIO CLARO'!H31+'CONCEIÇÃO DA APARECIDA'!H31+COQUEIRAL!H31+CRISTAIS!H31+'DIVISA NOVA'!H31+'ELÓI MENDES'!H31+FAMA!H31+FORMIGA!H31+GUAPÉ!H31+ILICÍNEA!H31+JURUAIA!H31+LAVRAS!H31+MACHADO!H31+MUZAMBINHO!H31+NEPOMUCENO!H31+PARAGUAÇU!H31+PERDÕES!H31+PIMENTA!H31+'POÇO FUNDO'!H31+'RIBEIRÃO VERMELHO'!H31+'SÃO JOÃO BATISTA'!H31+'SÃO JOSÉ BARRA'!H31+SERRANIA!H31+'TRÊS PONTAS'!H31+VARGINHA!H31+COLATINA!H31+ARACRUZ!H31+'JOÃO PESSOA'!H31+LINHARES!H31+IPATINGA!H31</f>
        <v>141</v>
      </c>
      <c r="I31" s="32"/>
      <c r="J31" s="30">
        <f>I31*H31</f>
        <v>0</v>
      </c>
    </row>
    <row r="32" spans="1:10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0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22">
        <f>AGUANIL!H33+ALFENAS!H33+ALPINOPOLIS!H33+ALTEROSA!H33+AREADO!H33+'BOA ESPERANÇA'!H33+'CAMPO BELO'!H33+'CABO VERDE'!H33+CAMACHO!H33+'CAMPO DO MEIO'!H33+'CAMPOS GERAIS'!H33+'CANA VERDE'!H33+CANDEIAS!H33+CAPITÓLIO!H33+'CARMO DO RIO CLARO'!H33+'CONCEIÇÃO DA APARECIDA'!H33+COQUEIRAL!H33+CRISTAIS!H33+'DIVISA NOVA'!H33+'ELÓI MENDES'!H33+FAMA!H33+FORMIGA!H33+GUAPÉ!H33+ILICÍNEA!H33+JURUAIA!H33+LAVRAS!H33+MACHADO!H33+MUZAMBINHO!H33+NEPOMUCENO!H33+PARAGUAÇU!H33+PERDÕES!H33+PIMENTA!H33+'POÇO FUNDO'!H33+'RIBEIRÃO VERMELHO'!H33+'SÃO JOÃO BATISTA'!H33+'SÃO JOSÉ BARRA'!H33+SERRANIA!H33+'TRÊS PONTAS'!H33+VARGINHA!H33+COLATINA!H33+ARACRUZ!H33+'JOÃO PESSOA'!H33+LINHARES!H33+IPATINGA!H33</f>
        <v>25418.992021209247</v>
      </c>
      <c r="I33" s="32"/>
      <c r="J33" s="32">
        <f t="shared" ref="J33:J39" si="1">I33*H33</f>
        <v>0</v>
      </c>
    </row>
    <row r="34" spans="1:10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22">
        <f>AGUANIL!H34+ALFENAS!H34+ALPINOPOLIS!H34+ALTEROSA!H34+AREADO!H34+'BOA ESPERANÇA'!H34+'CAMPO BELO'!H34+'CABO VERDE'!H34+CAMACHO!H34+'CAMPO DO MEIO'!H34+'CAMPOS GERAIS'!H34+'CANA VERDE'!H34+CANDEIAS!H34+CAPITÓLIO!H34+'CARMO DO RIO CLARO'!H34+'CONCEIÇÃO DA APARECIDA'!H34+COQUEIRAL!H34+CRISTAIS!H34+'DIVISA NOVA'!H34+'ELÓI MENDES'!H34+FAMA!H34+FORMIGA!H34+GUAPÉ!H34+ILICÍNEA!H34+JURUAIA!H34+LAVRAS!H34+MACHADO!H34+MUZAMBINHO!H34+NEPOMUCENO!H34+PARAGUAÇU!H34+PERDÕES!H34+PIMENTA!H34+'POÇO FUNDO'!H34+'RIBEIRÃO VERMELHO'!H34+'SÃO JOÃO BATISTA'!H34+'SÃO JOSÉ BARRA'!H34+SERRANIA!H34+'TRÊS PONTAS'!H34+VARGINHA!H34+COLATINA!H34+ARACRUZ!H34+'JOÃO PESSOA'!H34+LINHARES!H34+IPATINGA!H34</f>
        <v>25418.992021209247</v>
      </c>
      <c r="I34" s="32"/>
      <c r="J34" s="32">
        <f t="shared" si="1"/>
        <v>0</v>
      </c>
    </row>
    <row r="35" spans="1:10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22">
        <f>AGUANIL!H35+ALFENAS!H35+ALPINOPOLIS!H35+ALTEROSA!H35+AREADO!H35+'BOA ESPERANÇA'!H35+'CAMPO BELO'!H35+'CABO VERDE'!H35+CAMACHO!H35+'CAMPO DO MEIO'!H35+'CAMPOS GERAIS'!H35+'CANA VERDE'!H35+CANDEIAS!H35+CAPITÓLIO!H35+'CARMO DO RIO CLARO'!H35+'CONCEIÇÃO DA APARECIDA'!H35+COQUEIRAL!H35+CRISTAIS!H35+'DIVISA NOVA'!H35+'ELÓI MENDES'!H35+FAMA!H35+FORMIGA!H35+GUAPÉ!H35+ILICÍNEA!H35+JURUAIA!H35+LAVRAS!H35+MACHADO!H35+MUZAMBINHO!H35+NEPOMUCENO!H35+PARAGUAÇU!H35+PERDÕES!H35+PIMENTA!H35+'POÇO FUNDO'!H35+'RIBEIRÃO VERMELHO'!H35+'SÃO JOÃO BATISTA'!H35+'SÃO JOSÉ BARRA'!H35+SERRANIA!H35+'TRÊS PONTAS'!H35+VARGINHA!H35+COLATINA!H35+ARACRUZ!H35+'JOÃO PESSOA'!H35+LINHARES!H35+IPATINGA!H35</f>
        <v>19347.401497192041</v>
      </c>
      <c r="I35" s="32"/>
      <c r="J35" s="32">
        <f t="shared" si="1"/>
        <v>0</v>
      </c>
    </row>
    <row r="36" spans="1:10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22">
        <f>AGUANIL!H36+ALFENAS!H36+ALPINOPOLIS!H36+ALTEROSA!H36+AREADO!H36+'BOA ESPERANÇA'!H36+'CAMPO BELO'!H36+'CABO VERDE'!H36+CAMACHO!H36+'CAMPO DO MEIO'!H36+'CAMPOS GERAIS'!H36+'CANA VERDE'!H36+CANDEIAS!H36+CAPITÓLIO!H36+'CARMO DO RIO CLARO'!H36+'CONCEIÇÃO DA APARECIDA'!H36+COQUEIRAL!H36+CRISTAIS!H36+'DIVISA NOVA'!H36+'ELÓI MENDES'!H36+FAMA!H36+FORMIGA!H36+GUAPÉ!H36+ILICÍNEA!H36+JURUAIA!H36+LAVRAS!H36+MACHADO!H36+MUZAMBINHO!H36+NEPOMUCENO!H36+PARAGUAÇU!H36+PERDÕES!H36+PIMENTA!H36+'POÇO FUNDO'!H36+'RIBEIRÃO VERMELHO'!H36+'SÃO JOÃO BATISTA'!H36+'SÃO JOSÉ BARRA'!H36+SERRANIA!H36+'TRÊS PONTAS'!H36+VARGINHA!H36+COLATINA!H36+ARACRUZ!H36+'JOÃO PESSOA'!H36+LINHARES!H36+IPATINGA!H36</f>
        <v>19347.401497192041</v>
      </c>
      <c r="I36" s="32"/>
      <c r="J36" s="32">
        <f t="shared" si="1"/>
        <v>0</v>
      </c>
    </row>
    <row r="37" spans="1:10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22">
        <f>AGUANIL!H37+ALFENAS!H37+ALPINOPOLIS!H37+ALTEROSA!H37+AREADO!H37+'BOA ESPERANÇA'!H37+'CAMPO BELO'!H37+'CABO VERDE'!H37+CAMACHO!H37+'CAMPO DO MEIO'!H37+'CAMPOS GERAIS'!H37+'CANA VERDE'!H37+CANDEIAS!H37+CAPITÓLIO!H37+'CARMO DO RIO CLARO'!H37+'CONCEIÇÃO DA APARECIDA'!H37+COQUEIRAL!H37+CRISTAIS!H37+'DIVISA NOVA'!H37+'ELÓI MENDES'!H37+FAMA!H37+FORMIGA!H37+GUAPÉ!H37+ILICÍNEA!H37+JURUAIA!H37+LAVRAS!H37+MACHADO!H37+MUZAMBINHO!H37+NEPOMUCENO!H37+PARAGUAÇU!H37+PERDÕES!H37+PIMENTA!H37+'POÇO FUNDO'!H37+'RIBEIRÃO VERMELHO'!H37+'SÃO JOÃO BATISTA'!H37+'SÃO JOSÉ BARRA'!H37+SERRANIA!H37+'TRÊS PONTAS'!H37+VARGINHA!H37+COLATINA!H37+ARACRUZ!H37+'JOÃO PESSOA'!H37+LINHARES!H37+IPATINGA!H37</f>
        <v>41429.543144103278</v>
      </c>
      <c r="I37" s="32"/>
      <c r="J37" s="32">
        <f t="shared" si="1"/>
        <v>0</v>
      </c>
    </row>
    <row r="38" spans="1:10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22">
        <f>AGUANIL!H38+ALFENAS!H38+ALPINOPOLIS!H38+ALTEROSA!H38+AREADO!H38+'BOA ESPERANÇA'!H38+'CAMPO BELO'!H38+'CABO VERDE'!H38+CAMACHO!H38+'CAMPO DO MEIO'!H38+'CAMPOS GERAIS'!H38+'CANA VERDE'!H38+CANDEIAS!H38+CAPITÓLIO!H38+'CARMO DO RIO CLARO'!H38+'CONCEIÇÃO DA APARECIDA'!H38+COQUEIRAL!H38+CRISTAIS!H38+'DIVISA NOVA'!H38+'ELÓI MENDES'!H38+FAMA!H38+FORMIGA!H38+GUAPÉ!H38+ILICÍNEA!H38+JURUAIA!H38+LAVRAS!H38+MACHADO!H38+MUZAMBINHO!H38+NEPOMUCENO!H38+PARAGUAÇU!H38+PERDÕES!H38+PIMENTA!H38+'POÇO FUNDO'!H38+'RIBEIRÃO VERMELHO'!H38+'SÃO JOÃO BATISTA'!H38+'SÃO JOSÉ BARRA'!H38+SERRANIA!H38+'TRÊS PONTAS'!H38+VARGINHA!H38+COLATINA!H38+ARACRUZ!H38+'JOÃO PESSOA'!H38+LINHARES!H38+IPATINGA!H38</f>
        <v>19347.401497192041</v>
      </c>
      <c r="I38" s="32"/>
      <c r="J38" s="32">
        <f t="shared" si="1"/>
        <v>0</v>
      </c>
    </row>
    <row r="39" spans="1:10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22">
        <f>AGUANIL!H39+ALFENAS!H39+ALPINOPOLIS!H39+ALTEROSA!H39+AREADO!H39+'BOA ESPERANÇA'!H39+'CAMPO BELO'!H39+'CABO VERDE'!H39+CAMACHO!H39+'CAMPO DO MEIO'!H39+'CAMPOS GERAIS'!H39+'CANA VERDE'!H39+CANDEIAS!H39+CAPITÓLIO!H39+'CARMO DO RIO CLARO'!H39+'CONCEIÇÃO DA APARECIDA'!H39+COQUEIRAL!H39+CRISTAIS!H39+'DIVISA NOVA'!H39+'ELÓI MENDES'!H39+FAMA!H39+FORMIGA!H39+GUAPÉ!H39+ILICÍNEA!H39+JURUAIA!H39+LAVRAS!H39+MACHADO!H39+MUZAMBINHO!H39+NEPOMUCENO!H39+PARAGUAÇU!H39+PERDÕES!H39+PIMENTA!H39+'POÇO FUNDO'!H39+'RIBEIRÃO VERMELHO'!H39+'SÃO JOÃO BATISTA'!H39+'SÃO JOSÉ BARRA'!H39+SERRANIA!H39+'TRÊS PONTAS'!H39+VARGINHA!H39+COLATINA!H39+ARACRUZ!H39+'JOÃO PESSOA'!H39+LINHARES!H39+IPATINGA!H39</f>
        <v>19347.401497192041</v>
      </c>
      <c r="I39" s="32"/>
      <c r="J39" s="32">
        <f t="shared" si="1"/>
        <v>0</v>
      </c>
    </row>
    <row r="40" spans="1:10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0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AGUANIL!H41+ALFENAS!H41+ALPINOPOLIS!H41+ALTEROSA!H41+AREADO!H41+'BOA ESPERANÇA'!H41+'CAMPO BELO'!H41+'CABO VERDE'!H41+CAMACHO!H41+'CAMPO DO MEIO'!H41+'CAMPOS GERAIS'!H41+'CANA VERDE'!H41+CANDEIAS!H41+CAPITÓLIO!H41+'CARMO DO RIO CLARO'!H41+'CONCEIÇÃO DA APARECIDA'!H41+COQUEIRAL!H41+CRISTAIS!H41+'DIVISA NOVA'!H41+'ELÓI MENDES'!H41+FAMA!H41+FORMIGA!H41+GUAPÉ!H41+ILICÍNEA!H41+JURUAIA!H41+LAVRAS!H41+MACHADO!H41+MUZAMBINHO!H41+NEPOMUCENO!H41+PARAGUAÇU!H41+PERDÕES!H41+PIMENTA!H41+'POÇO FUNDO'!H41+'RIBEIRÃO VERMELHO'!H41+'SÃO JOÃO BATISTA'!H41+'SÃO JOSÉ BARRA'!H41+SERRANIA!H41+'TRÊS PONTAS'!H41+VARGINHA!H41+COLATINA!H41+ARACRUZ!H41+'JOÃO PESSOA'!H41+LINHARES!H41+IPATINGA!H41</f>
        <v>6233.5227272727279</v>
      </c>
      <c r="I41" s="32"/>
      <c r="J41" s="30">
        <f t="shared" ref="J41:J72" si="2">I41*H41</f>
        <v>0</v>
      </c>
    </row>
    <row r="42" spans="1:10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AGUANIL!H42+ALFENAS!H42+ALPINOPOLIS!H42+ALTEROSA!H42+AREADO!H42+'BOA ESPERANÇA'!H42+'CAMPO BELO'!H42+'CABO VERDE'!H42+CAMACHO!H42+'CAMPO DO MEIO'!H42+'CAMPOS GERAIS'!H42+'CANA VERDE'!H42+CANDEIAS!H42+CAPITÓLIO!H42+'CARMO DO RIO CLARO'!H42+'CONCEIÇÃO DA APARECIDA'!H42+COQUEIRAL!H42+CRISTAIS!H42+'DIVISA NOVA'!H42+'ELÓI MENDES'!H42+FAMA!H42+FORMIGA!H42+GUAPÉ!H42+ILICÍNEA!H42+JURUAIA!H42+LAVRAS!H42+MACHADO!H42+MUZAMBINHO!H42+NEPOMUCENO!H42+PARAGUAÇU!H42+PERDÕES!H42+PIMENTA!H42+'POÇO FUNDO'!H42+'RIBEIRÃO VERMELHO'!H42+'SÃO JOÃO BATISTA'!H42+'SÃO JOSÉ BARRA'!H42+SERRANIA!H42+'TRÊS PONTAS'!H42+VARGINHA!H42+COLATINA!H42+ARACRUZ!H42+'JOÃO PESSOA'!H42+LINHARES!H42+IPATINGA!H42</f>
        <v>62335.227272727294</v>
      </c>
      <c r="I42" s="32"/>
      <c r="J42" s="30">
        <f t="shared" si="2"/>
        <v>0</v>
      </c>
    </row>
    <row r="43" spans="1:10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AGUANIL!H43+ALFENAS!H43+ALPINOPOLIS!H43+ALTEROSA!H43+AREADO!H43+'BOA ESPERANÇA'!H43+'CAMPO BELO'!H43+'CABO VERDE'!H43+CAMACHO!H43+'CAMPO DO MEIO'!H43+'CAMPOS GERAIS'!H43+'CANA VERDE'!H43+CANDEIAS!H43+CAPITÓLIO!H43+'CARMO DO RIO CLARO'!H43+'CONCEIÇÃO DA APARECIDA'!H43+COQUEIRAL!H43+CRISTAIS!H43+'DIVISA NOVA'!H43+'ELÓI MENDES'!H43+FAMA!H43+FORMIGA!H43+GUAPÉ!H43+ILICÍNEA!H43+JURUAIA!H43+LAVRAS!H43+MACHADO!H43+MUZAMBINHO!H43+NEPOMUCENO!H43+PARAGUAÇU!H43+PERDÕES!H43+PIMENTA!H43+'POÇO FUNDO'!H43+'RIBEIRÃO VERMELHO'!H43+'SÃO JOÃO BATISTA'!H43+'SÃO JOSÉ BARRA'!H43+SERRANIA!H43+'TRÊS PONTAS'!H43+VARGINHA!H43+COLATINA!H43+ARACRUZ!H43+'JOÃO PESSOA'!H43+LINHARES!H43+IPATINGA!H43</f>
        <v>24934.090909090912</v>
      </c>
      <c r="I43" s="32"/>
      <c r="J43" s="30">
        <f t="shared" si="2"/>
        <v>0</v>
      </c>
    </row>
    <row r="44" spans="1:10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AGUANIL!H44+ALFENAS!H44+ALPINOPOLIS!H44+ALTEROSA!H44+AREADO!H44+'BOA ESPERANÇA'!H44+'CAMPO BELO'!H44+'CABO VERDE'!H44+CAMACHO!H44+'CAMPO DO MEIO'!H44+'CAMPOS GERAIS'!H44+'CANA VERDE'!H44+CANDEIAS!H44+CAPITÓLIO!H44+'CARMO DO RIO CLARO'!H44+'CONCEIÇÃO DA APARECIDA'!H44+COQUEIRAL!H44+CRISTAIS!H44+'DIVISA NOVA'!H44+'ELÓI MENDES'!H44+FAMA!H44+FORMIGA!H44+GUAPÉ!H44+ILICÍNEA!H44+JURUAIA!H44+LAVRAS!H44+MACHADO!H44+MUZAMBINHO!H44+NEPOMUCENO!H44+PARAGUAÇU!H44+PERDÕES!H44+PIMENTA!H44+'POÇO FUNDO'!H44+'RIBEIRÃO VERMELHO'!H44+'SÃO JOÃO BATISTA'!H44+'SÃO JOSÉ BARRA'!H44+SERRANIA!H44+'TRÊS PONTAS'!H44+VARGINHA!H44+COLATINA!H44+ARACRUZ!H44+'JOÃO PESSOA'!H44+LINHARES!H44+IPATINGA!H44</f>
        <v>1056.1363636363637</v>
      </c>
      <c r="I44" s="32"/>
      <c r="J44" s="30">
        <f t="shared" si="2"/>
        <v>0</v>
      </c>
    </row>
    <row r="45" spans="1:10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AGUANIL!H45+ALFENAS!H45+ALPINOPOLIS!H45+ALTEROSA!H45+AREADO!H45+'BOA ESPERANÇA'!H45+'CAMPO BELO'!H45+'CABO VERDE'!H45+CAMACHO!H45+'CAMPO DO MEIO'!H45+'CAMPOS GERAIS'!H45+'CANA VERDE'!H45+CANDEIAS!H45+CAPITÓLIO!H45+'CARMO DO RIO CLARO'!H45+'CONCEIÇÃO DA APARECIDA'!H45+COQUEIRAL!H45+CRISTAIS!H45+'DIVISA NOVA'!H45+'ELÓI MENDES'!H45+FAMA!H45+FORMIGA!H45+GUAPÉ!H45+ILICÍNEA!H45+JURUAIA!H45+LAVRAS!H45+MACHADO!H45+MUZAMBINHO!H45+NEPOMUCENO!H45+PARAGUAÇU!H45+PERDÕES!H45+PIMENTA!H45+'POÇO FUNDO'!H45+'RIBEIRÃO VERMELHO'!H45+'SÃO JOÃO BATISTA'!H45+'SÃO JOSÉ BARRA'!H45+SERRANIA!H45+'TRÊS PONTAS'!H45+VARGINHA!H45+COLATINA!H45+ARACRUZ!H45+'JOÃO PESSOA'!H45+LINHARES!H45+IPATINGA!H45</f>
        <v>32829.545454545441</v>
      </c>
      <c r="I45" s="32"/>
      <c r="J45" s="30">
        <f t="shared" si="2"/>
        <v>0</v>
      </c>
    </row>
    <row r="46" spans="1:10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AGUANIL!H46+ALFENAS!H46+ALPINOPOLIS!H46+ALTEROSA!H46+AREADO!H46+'BOA ESPERANÇA'!H46+'CAMPO BELO'!H46+'CABO VERDE'!H46+CAMACHO!H46+'CAMPO DO MEIO'!H46+'CAMPOS GERAIS'!H46+'CANA VERDE'!H46+CANDEIAS!H46+CAPITÓLIO!H46+'CARMO DO RIO CLARO'!H46+'CONCEIÇÃO DA APARECIDA'!H46+COQUEIRAL!H46+CRISTAIS!H46+'DIVISA NOVA'!H46+'ELÓI MENDES'!H46+FAMA!H46+FORMIGA!H46+GUAPÉ!H46+ILICÍNEA!H46+JURUAIA!H46+LAVRAS!H46+MACHADO!H46+MUZAMBINHO!H46+NEPOMUCENO!H46+PARAGUAÇU!H46+PERDÕES!H46+PIMENTA!H46+'POÇO FUNDO'!H46+'RIBEIRÃO VERMELHO'!H46+'SÃO JOÃO BATISTA'!H46+'SÃO JOSÉ BARRA'!H46+SERRANIA!H46+'TRÊS PONTAS'!H46+VARGINHA!H46+COLATINA!H46+ARACRUZ!H46+'JOÃO PESSOA'!H46+LINHARES!H46+IPATINGA!H46</f>
        <v>65659.090909090883</v>
      </c>
      <c r="I46" s="32"/>
      <c r="J46" s="30">
        <f t="shared" si="2"/>
        <v>0</v>
      </c>
    </row>
    <row r="47" spans="1:10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AGUANIL!H47+ALFENAS!H47+ALPINOPOLIS!H47+ALTEROSA!H47+AREADO!H47+'BOA ESPERANÇA'!H47+'CAMPO BELO'!H47+'CABO VERDE'!H47+CAMACHO!H47+'CAMPO DO MEIO'!H47+'CAMPOS GERAIS'!H47+'CANA VERDE'!H47+CANDEIAS!H47+CAPITÓLIO!H47+'CARMO DO RIO CLARO'!H47+'CONCEIÇÃO DA APARECIDA'!H47+COQUEIRAL!H47+CRISTAIS!H47+'DIVISA NOVA'!H47+'ELÓI MENDES'!H47+FAMA!H47+FORMIGA!H47+GUAPÉ!H47+ILICÍNEA!H47+JURUAIA!H47+LAVRAS!H47+MACHADO!H47+MUZAMBINHO!H47+NEPOMUCENO!H47+PARAGUAÇU!H47+PERDÕES!H47+PIMENTA!H47+'POÇO FUNDO'!H47+'RIBEIRÃO VERMELHO'!H47+'SÃO JOÃO BATISTA'!H47+'SÃO JOSÉ BARRA'!H47+SERRANIA!H47+'TRÊS PONTAS'!H47+VARGINHA!H47+COLATINA!H47+ARACRUZ!H47+'JOÃO PESSOA'!H47+LINHARES!H47+IPATINGA!H47</f>
        <v>7944.8863636363585</v>
      </c>
      <c r="I47" s="32"/>
      <c r="J47" s="30">
        <f t="shared" si="2"/>
        <v>0</v>
      </c>
    </row>
    <row r="48" spans="1:10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AGUANIL!H48+ALFENAS!H48+ALPINOPOLIS!H48+ALTEROSA!H48+AREADO!H48+'BOA ESPERANÇA'!H48+'CAMPO BELO'!H48+'CABO VERDE'!H48+CAMACHO!H48+'CAMPO DO MEIO'!H48+'CAMPOS GERAIS'!H48+'CANA VERDE'!H48+CANDEIAS!H48+CAPITÓLIO!H48+'CARMO DO RIO CLARO'!H48+'CONCEIÇÃO DA APARECIDA'!H48+COQUEIRAL!H48+CRISTAIS!H48+'DIVISA NOVA'!H48+'ELÓI MENDES'!H48+FAMA!H48+FORMIGA!H48+GUAPÉ!H48+ILICÍNEA!H48+JURUAIA!H48+LAVRAS!H48+MACHADO!H48+MUZAMBINHO!H48+NEPOMUCENO!H48+PARAGUAÇU!H48+PERDÕES!H48+PIMENTA!H48+'POÇO FUNDO'!H48+'RIBEIRÃO VERMELHO'!H48+'SÃO JOÃO BATISTA'!H48+'SÃO JOSÉ BARRA'!H48+SERRANIA!H48+'TRÊS PONTAS'!H48+VARGINHA!H48+COLATINA!H48+ARACRUZ!H48+'JOÃO PESSOA'!H48+LINHARES!H48+IPATINGA!H48</f>
        <v>4500</v>
      </c>
      <c r="I48" s="32"/>
      <c r="J48" s="30">
        <f t="shared" si="2"/>
        <v>0</v>
      </c>
    </row>
    <row r="49" spans="1:10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AGUANIL!H49+ALFENAS!H49+ALPINOPOLIS!H49+ALTEROSA!H49+AREADO!H49+'BOA ESPERANÇA'!H49+'CAMPO BELO'!H49+'CABO VERDE'!H49+CAMACHO!H49+'CAMPO DO MEIO'!H49+'CAMPOS GERAIS'!H49+'CANA VERDE'!H49+CANDEIAS!H49+CAPITÓLIO!H49+'CARMO DO RIO CLARO'!H49+'CONCEIÇÃO DA APARECIDA'!H49+COQUEIRAL!H49+CRISTAIS!H49+'DIVISA NOVA'!H49+'ELÓI MENDES'!H49+FAMA!H49+FORMIGA!H49+GUAPÉ!H49+ILICÍNEA!H49+JURUAIA!H49+LAVRAS!H49+MACHADO!H49+MUZAMBINHO!H49+NEPOMUCENO!H49+PARAGUAÇU!H49+PERDÕES!H49+PIMENTA!H49+'POÇO FUNDO'!H49+'RIBEIRÃO VERMELHO'!H49+'SÃO JOÃO BATISTA'!H49+'SÃO JOSÉ BARRA'!H49+SERRANIA!H49+'TRÊS PONTAS'!H49+VARGINHA!H49+COLATINA!H49+ARACRUZ!H49+'JOÃO PESSOA'!H49+LINHARES!H49+IPATINGA!H49</f>
        <v>4500</v>
      </c>
      <c r="I49" s="32"/>
      <c r="J49" s="30">
        <f t="shared" si="2"/>
        <v>0</v>
      </c>
    </row>
    <row r="50" spans="1:10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AGUANIL!H50+ALFENAS!H50+ALPINOPOLIS!H50+ALTEROSA!H50+AREADO!H50+'BOA ESPERANÇA'!H50+'CAMPO BELO'!H50+'CABO VERDE'!H50+CAMACHO!H50+'CAMPO DO MEIO'!H50+'CAMPOS GERAIS'!H50+'CANA VERDE'!H50+CANDEIAS!H50+CAPITÓLIO!H50+'CARMO DO RIO CLARO'!H50+'CONCEIÇÃO DA APARECIDA'!H50+COQUEIRAL!H50+CRISTAIS!H50+'DIVISA NOVA'!H50+'ELÓI MENDES'!H50+FAMA!H50+FORMIGA!H50+GUAPÉ!H50+ILICÍNEA!H50+JURUAIA!H50+LAVRAS!H50+MACHADO!H50+MUZAMBINHO!H50+NEPOMUCENO!H50+PARAGUAÇU!H50+PERDÕES!H50+PIMENTA!H50+'POÇO FUNDO'!H50+'RIBEIRÃO VERMELHO'!H50+'SÃO JOÃO BATISTA'!H50+'SÃO JOSÉ BARRA'!H50+SERRANIA!H50+'TRÊS PONTAS'!H50+VARGINHA!H50+COLATINA!H50+ARACRUZ!H50+'JOÃO PESSOA'!H50+LINHARES!H50+IPATINGA!H50</f>
        <v>65659.090909090883</v>
      </c>
      <c r="I50" s="32"/>
      <c r="J50" s="30">
        <f t="shared" si="2"/>
        <v>0</v>
      </c>
    </row>
    <row r="51" spans="1:10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AGUANIL!H51+ALFENAS!H51+ALPINOPOLIS!H51+ALTEROSA!H51+AREADO!H51+'BOA ESPERANÇA'!H51+'CAMPO BELO'!H51+'CABO VERDE'!H51+CAMACHO!H51+'CAMPO DO MEIO'!H51+'CAMPOS GERAIS'!H51+'CANA VERDE'!H51+CANDEIAS!H51+CAPITÓLIO!H51+'CARMO DO RIO CLARO'!H51+'CONCEIÇÃO DA APARECIDA'!H51+COQUEIRAL!H51+CRISTAIS!H51+'DIVISA NOVA'!H51+'ELÓI MENDES'!H51+FAMA!H51+FORMIGA!H51+GUAPÉ!H51+ILICÍNEA!H51+JURUAIA!H51+LAVRAS!H51+MACHADO!H51+MUZAMBINHO!H51+NEPOMUCENO!H51+PARAGUAÇU!H51+PERDÕES!H51+PIMENTA!H51+'POÇO FUNDO'!H51+'RIBEIRÃO VERMELHO'!H51+'SÃO JOÃO BATISTA'!H51+'SÃO JOSÉ BARRA'!H51+SERRANIA!H51+'TRÊS PONTAS'!H51+VARGINHA!H51+COLATINA!H51+ARACRUZ!H51+'JOÃO PESSOA'!H51+LINHARES!H51+IPATINGA!H51</f>
        <v>65659.090909090883</v>
      </c>
      <c r="I51" s="32"/>
      <c r="J51" s="30">
        <f t="shared" si="2"/>
        <v>0</v>
      </c>
    </row>
    <row r="52" spans="1:10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AGUANIL!H52+ALFENAS!H52+ALPINOPOLIS!H52+ALTEROSA!H52+AREADO!H52+'BOA ESPERANÇA'!H52+'CAMPO BELO'!H52+'CABO VERDE'!H52+CAMACHO!H52+'CAMPO DO MEIO'!H52+'CAMPOS GERAIS'!H52+'CANA VERDE'!H52+CANDEIAS!H52+CAPITÓLIO!H52+'CARMO DO RIO CLARO'!H52+'CONCEIÇÃO DA APARECIDA'!H52+COQUEIRAL!H52+CRISTAIS!H52+'DIVISA NOVA'!H52+'ELÓI MENDES'!H52+FAMA!H52+FORMIGA!H52+GUAPÉ!H52+ILICÍNEA!H52+JURUAIA!H52+LAVRAS!H52+MACHADO!H52+MUZAMBINHO!H52+NEPOMUCENO!H52+PARAGUAÇU!H52+PERDÕES!H52+PIMENTA!H52+'POÇO FUNDO'!H52+'RIBEIRÃO VERMELHO'!H52+'SÃO JOÃO BATISTA'!H52+'SÃO JOSÉ BARRA'!H52+SERRANIA!H52+'TRÊS PONTAS'!H52+VARGINHA!H52+COLATINA!H52+ARACRUZ!H52+'JOÃO PESSOA'!H52+LINHARES!H52+IPATINGA!H52</f>
        <v>211.22727272727278</v>
      </c>
      <c r="I52" s="32"/>
      <c r="J52" s="30">
        <f t="shared" si="2"/>
        <v>0</v>
      </c>
    </row>
    <row r="53" spans="1:10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AGUANIL!H53+ALFENAS!H53+ALPINOPOLIS!H53+ALTEROSA!H53+AREADO!H53+'BOA ESPERANÇA'!H53+'CAMPO BELO'!H53+'CABO VERDE'!H53+CAMACHO!H53+'CAMPO DO MEIO'!H53+'CAMPOS GERAIS'!H53+'CANA VERDE'!H53+CANDEIAS!H53+CAPITÓLIO!H53+'CARMO DO RIO CLARO'!H53+'CONCEIÇÃO DA APARECIDA'!H53+COQUEIRAL!H53+CRISTAIS!H53+'DIVISA NOVA'!H53+'ELÓI MENDES'!H53+FAMA!H53+FORMIGA!H53+GUAPÉ!H53+ILICÍNEA!H53+JURUAIA!H53+LAVRAS!H53+MACHADO!H53+MUZAMBINHO!H53+NEPOMUCENO!H53+PARAGUAÇU!H53+PERDÕES!H53+PIMENTA!H53+'POÇO FUNDO'!H53+'RIBEIRÃO VERMELHO'!H53+'SÃO JOÃO BATISTA'!H53+'SÃO JOSÉ BARRA'!H53+SERRANIA!H53+'TRÊS PONTAS'!H53+VARGINHA!H53+COLATINA!H53+ARACRUZ!H53+'JOÃO PESSOA'!H53+LINHARES!H53+IPATINGA!H53</f>
        <v>19178.977272727283</v>
      </c>
      <c r="I53" s="32"/>
      <c r="J53" s="30">
        <f t="shared" si="2"/>
        <v>0</v>
      </c>
    </row>
    <row r="54" spans="1:10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AGUANIL!H54+ALFENAS!H54+ALPINOPOLIS!H54+ALTEROSA!H54+AREADO!H54+'BOA ESPERANÇA'!H54+'CAMPO BELO'!H54+'CABO VERDE'!H54+CAMACHO!H54+'CAMPO DO MEIO'!H54+'CAMPOS GERAIS'!H54+'CANA VERDE'!H54+CANDEIAS!H54+CAPITÓLIO!H54+'CARMO DO RIO CLARO'!H54+'CONCEIÇÃO DA APARECIDA'!H54+COQUEIRAL!H54+CRISTAIS!H54+'DIVISA NOVA'!H54+'ELÓI MENDES'!H54+FAMA!H54+FORMIGA!H54+GUAPÉ!H54+ILICÍNEA!H54+JURUAIA!H54+LAVRAS!H54+MACHADO!H54+MUZAMBINHO!H54+NEPOMUCENO!H54+PARAGUAÇU!H54+PERDÕES!H54+PIMENTA!H54+'POÇO FUNDO'!H54+'RIBEIRÃO VERMELHO'!H54+'SÃO JOÃO BATISTA'!H54+'SÃO JOSÉ BARRA'!H54+SERRANIA!H54+'TRÊS PONTAS'!H54+VARGINHA!H54+COLATINA!H54+ARACRUZ!H54+'JOÃO PESSOA'!H54+LINHARES!H54+IPATINGA!H54</f>
        <v>2027.8409090909104</v>
      </c>
      <c r="I54" s="32"/>
      <c r="J54" s="30">
        <f t="shared" si="2"/>
        <v>0</v>
      </c>
    </row>
    <row r="55" spans="1:10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AGUANIL!H55+ALFENAS!H55+ALPINOPOLIS!H55+ALTEROSA!H55+AREADO!H55+'BOA ESPERANÇA'!H55+'CAMPO BELO'!H55+'CABO VERDE'!H55+CAMACHO!H55+'CAMPO DO MEIO'!H55+'CAMPOS GERAIS'!H55+'CANA VERDE'!H55+CANDEIAS!H55+CAPITÓLIO!H55+'CARMO DO RIO CLARO'!H55+'CONCEIÇÃO DA APARECIDA'!H55+COQUEIRAL!H55+CRISTAIS!H55+'DIVISA NOVA'!H55+'ELÓI MENDES'!H55+FAMA!H55+FORMIGA!H55+GUAPÉ!H55+ILICÍNEA!H55+JURUAIA!H55+LAVRAS!H55+MACHADO!H55+MUZAMBINHO!H55+NEPOMUCENO!H55+PARAGUAÇU!H55+PERDÕES!H55+PIMENTA!H55+'POÇO FUNDO'!H55+'RIBEIRÃO VERMELHO'!H55+'SÃO JOÃO BATISTA'!H55+'SÃO JOSÉ BARRA'!H55+SERRANIA!H55+'TRÊS PONTAS'!H55+VARGINHA!H55+COLATINA!H55+ARACRUZ!H55+'JOÃO PESSOA'!H55+LINHARES!H55+IPATINGA!H55</f>
        <v>1297.1590909090908</v>
      </c>
      <c r="I55" s="32"/>
      <c r="J55" s="30">
        <f t="shared" si="2"/>
        <v>0</v>
      </c>
    </row>
    <row r="56" spans="1:10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AGUANIL!H56+ALFENAS!H56+ALPINOPOLIS!H56+ALTEROSA!H56+AREADO!H56+'BOA ESPERANÇA'!H56+'CAMPO BELO'!H56+'CABO VERDE'!H56+CAMACHO!H56+'CAMPO DO MEIO'!H56+'CAMPOS GERAIS'!H56+'CANA VERDE'!H56+CANDEIAS!H56+CAPITÓLIO!H56+'CARMO DO RIO CLARO'!H56+'CONCEIÇÃO DA APARECIDA'!H56+COQUEIRAL!H56+CRISTAIS!H56+'DIVISA NOVA'!H56+'ELÓI MENDES'!H56+FAMA!H56+FORMIGA!H56+GUAPÉ!H56+ILICÍNEA!H56+JURUAIA!H56+LAVRAS!H56+MACHADO!H56+MUZAMBINHO!H56+NEPOMUCENO!H56+PARAGUAÇU!H56+PERDÕES!H56+PIMENTA!H56+'POÇO FUNDO'!H56+'RIBEIRÃO VERMELHO'!H56+'SÃO JOÃO BATISTA'!H56+'SÃO JOSÉ BARRA'!H56+SERRANIA!H56+'TRÊS PONTAS'!H56+VARGINHA!H56+COLATINA!H56+ARACRUZ!H56+'JOÃO PESSOA'!H56+LINHARES!H56+IPATINGA!H56</f>
        <v>20522.727272727287</v>
      </c>
      <c r="I56" s="32"/>
      <c r="J56" s="30">
        <f t="shared" si="2"/>
        <v>0</v>
      </c>
    </row>
    <row r="57" spans="1:10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AGUANIL!H57+ALFENAS!H57+ALPINOPOLIS!H57+ALTEROSA!H57+AREADO!H57+'BOA ESPERANÇA'!H57+'CAMPO BELO'!H57+'CABO VERDE'!H57+CAMACHO!H57+'CAMPO DO MEIO'!H57+'CAMPOS GERAIS'!H57+'CANA VERDE'!H57+CANDEIAS!H57+CAPITÓLIO!H57+'CARMO DO RIO CLARO'!H57+'CONCEIÇÃO DA APARECIDA'!H57+COQUEIRAL!H57+CRISTAIS!H57+'DIVISA NOVA'!H57+'ELÓI MENDES'!H57+FAMA!H57+FORMIGA!H57+GUAPÉ!H57+ILICÍNEA!H57+JURUAIA!H57+LAVRAS!H57+MACHADO!H57+MUZAMBINHO!H57+NEPOMUCENO!H57+PARAGUAÇU!H57+PERDÕES!H57+PIMENTA!H57+'POÇO FUNDO'!H57+'RIBEIRÃO VERMELHO'!H57+'SÃO JOÃO BATISTA'!H57+'SÃO JOSÉ BARRA'!H57+SERRANIA!H57+'TRÊS PONTAS'!H57+VARGINHA!H57+COLATINA!H57+ARACRUZ!H57+'JOÃO PESSOA'!H57+LINHARES!H57+IPATINGA!H57</f>
        <v>7182.9545454545523</v>
      </c>
      <c r="I57" s="32"/>
      <c r="J57" s="30">
        <f t="shared" si="2"/>
        <v>0</v>
      </c>
    </row>
    <row r="58" spans="1:10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AGUANIL!H58+ALFENAS!H58+ALPINOPOLIS!H58+ALTEROSA!H58+AREADO!H58+'BOA ESPERANÇA'!H58+'CAMPO BELO'!H58+'CABO VERDE'!H58+CAMACHO!H58+'CAMPO DO MEIO'!H58+'CAMPOS GERAIS'!H58+'CANA VERDE'!H58+CANDEIAS!H58+CAPITÓLIO!H58+'CARMO DO RIO CLARO'!H58+'CONCEIÇÃO DA APARECIDA'!H58+COQUEIRAL!H58+CRISTAIS!H58+'DIVISA NOVA'!H58+'ELÓI MENDES'!H58+FAMA!H58+FORMIGA!H58+GUAPÉ!H58+ILICÍNEA!H58+JURUAIA!H58+LAVRAS!H58+MACHADO!H58+MUZAMBINHO!H58+NEPOMUCENO!H58+PARAGUAÇU!H58+PERDÕES!H58+PIMENTA!H58+'POÇO FUNDO'!H58+'RIBEIRÃO VERMELHO'!H58+'SÃO JOÃO BATISTA'!H58+'SÃO JOSÉ BARRA'!H58+SERRANIA!H58+'TRÊS PONTAS'!H58+VARGINHA!H58+COLATINA!H58+ARACRUZ!H58+'JOÃO PESSOA'!H58+LINHARES!H58+IPATINGA!H58</f>
        <v>14414.772727272719</v>
      </c>
      <c r="I58" s="32"/>
      <c r="J58" s="30">
        <f t="shared" si="2"/>
        <v>0</v>
      </c>
    </row>
    <row r="59" spans="1:10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AGUANIL!H59+ALFENAS!H59+ALPINOPOLIS!H59+ALTEROSA!H59+AREADO!H59+'BOA ESPERANÇA'!H59+'CAMPO BELO'!H59+'CABO VERDE'!H59+CAMACHO!H59+'CAMPO DO MEIO'!H59+'CAMPOS GERAIS'!H59+'CANA VERDE'!H59+CANDEIAS!H59+CAPITÓLIO!H59+'CARMO DO RIO CLARO'!H59+'CONCEIÇÃO DA APARECIDA'!H59+COQUEIRAL!H59+CRISTAIS!H59+'DIVISA NOVA'!H59+'ELÓI MENDES'!H59+FAMA!H59+FORMIGA!H59+GUAPÉ!H59+ILICÍNEA!H59+JURUAIA!H59+LAVRAS!H59+MACHADO!H59+MUZAMBINHO!H59+NEPOMUCENO!H59+PARAGUAÇU!H59+PERDÕES!H59+PIMENTA!H59+'POÇO FUNDO'!H59+'RIBEIRÃO VERMELHO'!H59+'SÃO JOÃO BATISTA'!H59+'SÃO JOSÉ BARRA'!H59+SERRANIA!H59+'TRÊS PONTAS'!H59+VARGINHA!H59+COLATINA!H59+ARACRUZ!H59+'JOÃO PESSOA'!H59+LINHARES!H59+IPATINGA!H59</f>
        <v>227.21590909090901</v>
      </c>
      <c r="I59" s="32"/>
      <c r="J59" s="30">
        <f t="shared" si="2"/>
        <v>0</v>
      </c>
    </row>
    <row r="60" spans="1:10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AGUANIL!H60+ALFENAS!H60+ALPINOPOLIS!H60+ALTEROSA!H60+AREADO!H60+'BOA ESPERANÇA'!H60+'CAMPO BELO'!H60+'CABO VERDE'!H60+CAMACHO!H60+'CAMPO DO MEIO'!H60+'CAMPOS GERAIS'!H60+'CANA VERDE'!H60+CANDEIAS!H60+CAPITÓLIO!H60+'CARMO DO RIO CLARO'!H60+'CONCEIÇÃO DA APARECIDA'!H60+COQUEIRAL!H60+CRISTAIS!H60+'DIVISA NOVA'!H60+'ELÓI MENDES'!H60+FAMA!H60+FORMIGA!H60+GUAPÉ!H60+ILICÍNEA!H60+JURUAIA!H60+LAVRAS!H60+MACHADO!H60+MUZAMBINHO!H60+NEPOMUCENO!H60+PARAGUAÇU!H60+PERDÕES!H60+PIMENTA!H60+'POÇO FUNDO'!H60+'RIBEIRÃO VERMELHO'!H60+'SÃO JOÃO BATISTA'!H60+'SÃO JOSÉ BARRA'!H60+SERRANIA!H60+'TRÊS PONTAS'!H60+VARGINHA!H60+COLATINA!H60+ARACRUZ!H60+'JOÃO PESSOA'!H60+LINHARES!H60+IPATINGA!H60</f>
        <v>620.56818181818153</v>
      </c>
      <c r="I60" s="32"/>
      <c r="J60" s="31">
        <f t="shared" si="2"/>
        <v>0</v>
      </c>
    </row>
    <row r="61" spans="1:10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AGUANIL!H61+ALFENAS!H61+ALPINOPOLIS!H61+ALTEROSA!H61+AREADO!H61+'BOA ESPERANÇA'!H61+'CAMPO BELO'!H61+'CABO VERDE'!H61+CAMACHO!H61+'CAMPO DO MEIO'!H61+'CAMPOS GERAIS'!H61+'CANA VERDE'!H61+CANDEIAS!H61+CAPITÓLIO!H61+'CARMO DO RIO CLARO'!H61+'CONCEIÇÃO DA APARECIDA'!H61+COQUEIRAL!H61+CRISTAIS!H61+'DIVISA NOVA'!H61+'ELÓI MENDES'!H61+FAMA!H61+FORMIGA!H61+GUAPÉ!H61+ILICÍNEA!H61+JURUAIA!H61+LAVRAS!H61+MACHADO!H61+MUZAMBINHO!H61+NEPOMUCENO!H61+PARAGUAÇU!H61+PERDÕES!H61+PIMENTA!H61+'POÇO FUNDO'!H61+'RIBEIRÃO VERMELHO'!H61+'SÃO JOÃO BATISTA'!H61+'SÃO JOSÉ BARRA'!H61+SERRANIA!H61+'TRÊS PONTAS'!H61+VARGINHA!H61+COLATINA!H61+ARACRUZ!H61+'JOÃO PESSOA'!H61+LINHARES!H61+IPATINGA!H61</f>
        <v>239.43181818181804</v>
      </c>
      <c r="I61" s="32"/>
      <c r="J61" s="30">
        <f t="shared" si="2"/>
        <v>0</v>
      </c>
    </row>
    <row r="62" spans="1:10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AGUANIL!H62+ALFENAS!H62+ALPINOPOLIS!H62+ALTEROSA!H62+AREADO!H62+'BOA ESPERANÇA'!H62+'CAMPO BELO'!H62+'CABO VERDE'!H62+CAMACHO!H62+'CAMPO DO MEIO'!H62+'CAMPOS GERAIS'!H62+'CANA VERDE'!H62+CANDEIAS!H62+CAPITÓLIO!H62+'CARMO DO RIO CLARO'!H62+'CONCEIÇÃO DA APARECIDA'!H62+COQUEIRAL!H62+CRISTAIS!H62+'DIVISA NOVA'!H62+'ELÓI MENDES'!H62+FAMA!H62+FORMIGA!H62+GUAPÉ!H62+ILICÍNEA!H62+JURUAIA!H62+LAVRAS!H62+MACHADO!H62+MUZAMBINHO!H62+NEPOMUCENO!H62+PARAGUAÇU!H62+PERDÕES!H62+PIMENTA!H62+'POÇO FUNDO'!H62+'RIBEIRÃO VERMELHO'!H62+'SÃO JOÃO BATISTA'!H62+'SÃO JOSÉ BARRA'!H62+SERRANIA!H62+'TRÊS PONTAS'!H62+VARGINHA!H62+COLATINA!H62+ARACRUZ!H62+'JOÃO PESSOA'!H62+LINHARES!H62+IPATINGA!H62</f>
        <v>239.43181818181804</v>
      </c>
      <c r="I62" s="32"/>
      <c r="J62" s="30">
        <f t="shared" si="2"/>
        <v>0</v>
      </c>
    </row>
    <row r="63" spans="1:10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AGUANIL!H63+ALFENAS!H63+ALPINOPOLIS!H63+ALTEROSA!H63+AREADO!H63+'BOA ESPERANÇA'!H63+'CAMPO BELO'!H63+'CABO VERDE'!H63+CAMACHO!H63+'CAMPO DO MEIO'!H63+'CAMPOS GERAIS'!H63+'CANA VERDE'!H63+CANDEIAS!H63+CAPITÓLIO!H63+'CARMO DO RIO CLARO'!H63+'CONCEIÇÃO DA APARECIDA'!H63+COQUEIRAL!H63+CRISTAIS!H63+'DIVISA NOVA'!H63+'ELÓI MENDES'!H63+FAMA!H63+FORMIGA!H63+GUAPÉ!H63+ILICÍNEA!H63+JURUAIA!H63+LAVRAS!H63+MACHADO!H63+MUZAMBINHO!H63+NEPOMUCENO!H63+PARAGUAÇU!H63+PERDÕES!H63+PIMENTA!H63+'POÇO FUNDO'!H63+'RIBEIRÃO VERMELHO'!H63+'SÃO JOÃO BATISTA'!H63+'SÃO JOSÉ BARRA'!H63+SERRANIA!H63+'TRÊS PONTAS'!H63+VARGINHA!H63+COLATINA!H63+ARACRUZ!H63+'JOÃO PESSOA'!H63+LINHARES!H63+IPATINGA!H63</f>
        <v>239.43181818181804</v>
      </c>
      <c r="I63" s="32"/>
      <c r="J63" s="30">
        <f t="shared" si="2"/>
        <v>0</v>
      </c>
    </row>
    <row r="64" spans="1:10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AGUANIL!H64+ALFENAS!H64+ALPINOPOLIS!H64+ALTEROSA!H64+AREADO!H64+'BOA ESPERANÇA'!H64+'CAMPO BELO'!H64+'CABO VERDE'!H64+CAMACHO!H64+'CAMPO DO MEIO'!H64+'CAMPOS GERAIS'!H64+'CANA VERDE'!H64+CANDEIAS!H64+CAPITÓLIO!H64+'CARMO DO RIO CLARO'!H64+'CONCEIÇÃO DA APARECIDA'!H64+COQUEIRAL!H64+CRISTAIS!H64+'DIVISA NOVA'!H64+'ELÓI MENDES'!H64+FAMA!H64+FORMIGA!H64+GUAPÉ!H64+ILICÍNEA!H64+JURUAIA!H64+LAVRAS!H64+MACHADO!H64+MUZAMBINHO!H64+NEPOMUCENO!H64+PARAGUAÇU!H64+PERDÕES!H64+PIMENTA!H64+'POÇO FUNDO'!H64+'RIBEIRÃO VERMELHO'!H64+'SÃO JOÃO BATISTA'!H64+'SÃO JOSÉ BARRA'!H64+SERRANIA!H64+'TRÊS PONTAS'!H64+VARGINHA!H64+COLATINA!H64+ARACRUZ!H64+'JOÃO PESSOA'!H64+LINHARES!H64+IPATINGA!H64</f>
        <v>239.43181818181804</v>
      </c>
      <c r="I64" s="32"/>
      <c r="J64" s="30">
        <f t="shared" si="2"/>
        <v>0</v>
      </c>
    </row>
    <row r="65" spans="1:10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AGUANIL!H65+ALFENAS!H65+ALPINOPOLIS!H65+ALTEROSA!H65+AREADO!H65+'BOA ESPERANÇA'!H65+'CAMPO BELO'!H65+'CABO VERDE'!H65+CAMACHO!H65+'CAMPO DO MEIO'!H65+'CAMPOS GERAIS'!H65+'CANA VERDE'!H65+CANDEIAS!H65+CAPITÓLIO!H65+'CARMO DO RIO CLARO'!H65+'CONCEIÇÃO DA APARECIDA'!H65+COQUEIRAL!H65+CRISTAIS!H65+'DIVISA NOVA'!H65+'ELÓI MENDES'!H65+FAMA!H65+FORMIGA!H65+GUAPÉ!H65+ILICÍNEA!H65+JURUAIA!H65+LAVRAS!H65+MACHADO!H65+MUZAMBINHO!H65+NEPOMUCENO!H65+PARAGUAÇU!H65+PERDÕES!H65+PIMENTA!H65+'POÇO FUNDO'!H65+'RIBEIRÃO VERMELHO'!H65+'SÃO JOÃO BATISTA'!H65+'SÃO JOSÉ BARRA'!H65+SERRANIA!H65+'TRÊS PONTAS'!H65+VARGINHA!H65+COLATINA!H65+ARACRUZ!H65+'JOÃO PESSOA'!H65+LINHARES!H65+IPATINGA!H65</f>
        <v>239.43181818181804</v>
      </c>
      <c r="I65" s="32"/>
      <c r="J65" s="30">
        <f t="shared" si="2"/>
        <v>0</v>
      </c>
    </row>
    <row r="66" spans="1:10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AGUANIL!H66+ALFENAS!H66+ALPINOPOLIS!H66+ALTEROSA!H66+AREADO!H66+'BOA ESPERANÇA'!H66+'CAMPO BELO'!H66+'CABO VERDE'!H66+CAMACHO!H66+'CAMPO DO MEIO'!H66+'CAMPOS GERAIS'!H66+'CANA VERDE'!H66+CANDEIAS!H66+CAPITÓLIO!H66+'CARMO DO RIO CLARO'!H66+'CONCEIÇÃO DA APARECIDA'!H66+COQUEIRAL!H66+CRISTAIS!H66+'DIVISA NOVA'!H66+'ELÓI MENDES'!H66+FAMA!H66+FORMIGA!H66+GUAPÉ!H66+ILICÍNEA!H66+JURUAIA!H66+LAVRAS!H66+MACHADO!H66+MUZAMBINHO!H66+NEPOMUCENO!H66+PARAGUAÇU!H66+PERDÕES!H66+PIMENTA!H66+'POÇO FUNDO'!H66+'RIBEIRÃO VERMELHO'!H66+'SÃO JOÃO BATISTA'!H66+'SÃO JOSÉ BARRA'!H66+SERRANIA!H66+'TRÊS PONTAS'!H66+VARGINHA!H66+COLATINA!H66+ARACRUZ!H66+'JOÃO PESSOA'!H66+LINHARES!H66+IPATINGA!H66</f>
        <v>625.45454545454527</v>
      </c>
      <c r="I66" s="32"/>
      <c r="J66" s="30">
        <f t="shared" si="2"/>
        <v>0</v>
      </c>
    </row>
    <row r="67" spans="1:10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AGUANIL!H67+ALFENAS!H67+ALPINOPOLIS!H67+ALTEROSA!H67+AREADO!H67+'BOA ESPERANÇA'!H67+'CAMPO BELO'!H67+'CABO VERDE'!H67+CAMACHO!H67+'CAMPO DO MEIO'!H67+'CAMPOS GERAIS'!H67+'CANA VERDE'!H67+CANDEIAS!H67+CAPITÓLIO!H67+'CARMO DO RIO CLARO'!H67+'CONCEIÇÃO DA APARECIDA'!H67+COQUEIRAL!H67+CRISTAIS!H67+'DIVISA NOVA'!H67+'ELÓI MENDES'!H67+FAMA!H67+FORMIGA!H67+GUAPÉ!H67+ILICÍNEA!H67+JURUAIA!H67+LAVRAS!H67+MACHADO!H67+MUZAMBINHO!H67+NEPOMUCENO!H67+PARAGUAÇU!H67+PERDÕES!H67+PIMENTA!H67+'POÇO FUNDO'!H67+'RIBEIRÃO VERMELHO'!H67+'SÃO JOÃO BATISTA'!H67+'SÃO JOSÉ BARRA'!H67+SERRANIA!H67+'TRÊS PONTAS'!H67+VARGINHA!H67+COLATINA!H67+ARACRUZ!H67+'JOÃO PESSOA'!H67+LINHARES!H67+IPATINGA!H67</f>
        <v>4055.6818181818207</v>
      </c>
      <c r="I67" s="32"/>
      <c r="J67" s="30">
        <f t="shared" si="2"/>
        <v>0</v>
      </c>
    </row>
    <row r="68" spans="1:10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AGUANIL!H68+ALFENAS!H68+ALPINOPOLIS!H68+ALTEROSA!H68+AREADO!H68+'BOA ESPERANÇA'!H68+'CAMPO BELO'!H68+'CABO VERDE'!H68+CAMACHO!H68+'CAMPO DO MEIO'!H68+'CAMPOS GERAIS'!H68+'CANA VERDE'!H68+CANDEIAS!H68+CAPITÓLIO!H68+'CARMO DO RIO CLARO'!H68+'CONCEIÇÃO DA APARECIDA'!H68+COQUEIRAL!H68+CRISTAIS!H68+'DIVISA NOVA'!H68+'ELÓI MENDES'!H68+FAMA!H68+FORMIGA!H68+GUAPÉ!H68+ILICÍNEA!H68+JURUAIA!H68+LAVRAS!H68+MACHADO!H68+MUZAMBINHO!H68+NEPOMUCENO!H68+PARAGUAÇU!H68+PERDÕES!H68+PIMENTA!H68+'POÇO FUNDO'!H68+'RIBEIRÃO VERMELHO'!H68+'SÃO JOÃO BATISTA'!H68+'SÃO JOSÉ BARRA'!H68+SERRANIA!H68+'TRÊS PONTAS'!H68+VARGINHA!H68+COLATINA!H68+ARACRUZ!H68+'JOÃO PESSOA'!H68+LINHARES!H68+IPATINGA!H68</f>
        <v>3102.8409090909108</v>
      </c>
      <c r="I68" s="32"/>
      <c r="J68" s="30">
        <f t="shared" si="2"/>
        <v>0</v>
      </c>
    </row>
    <row r="69" spans="1:10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AGUANIL!H69+ALFENAS!H69+ALPINOPOLIS!H69+ALTEROSA!H69+AREADO!H69+'BOA ESPERANÇA'!H69+'CAMPO BELO'!H69+'CABO VERDE'!H69+CAMACHO!H69+'CAMPO DO MEIO'!H69+'CAMPOS GERAIS'!H69+'CANA VERDE'!H69+CANDEIAS!H69+CAPITÓLIO!H69+'CARMO DO RIO CLARO'!H69+'CONCEIÇÃO DA APARECIDA'!H69+COQUEIRAL!H69+CRISTAIS!H69+'DIVISA NOVA'!H69+'ELÓI MENDES'!H69+FAMA!H69+FORMIGA!H69+GUAPÉ!H69+ILICÍNEA!H69+JURUAIA!H69+LAVRAS!H69+MACHADO!H69+MUZAMBINHO!H69+NEPOMUCENO!H69+PARAGUAÇU!H69+PERDÕES!H69+PIMENTA!H69+'POÇO FUNDO'!H69+'RIBEIRÃO VERMELHO'!H69+'SÃO JOÃO BATISTA'!H69+'SÃO JOSÉ BARRA'!H69+SERRANIA!H69+'TRÊS PONTAS'!H69+VARGINHA!H69+COLATINA!H69+ARACRUZ!H69+'JOÃO PESSOA'!H69+LINHARES!H69+IPATINGA!H69</f>
        <v>5032.9545454545478</v>
      </c>
      <c r="I69" s="32"/>
      <c r="J69" s="30">
        <f t="shared" si="2"/>
        <v>0</v>
      </c>
    </row>
    <row r="70" spans="1:10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AGUANIL!H70+ALFENAS!H70+ALPINOPOLIS!H70+ALTEROSA!H70+AREADO!H70+'BOA ESPERANÇA'!H70+'CAMPO BELO'!H70+'CABO VERDE'!H70+CAMACHO!H70+'CAMPO DO MEIO'!H70+'CAMPOS GERAIS'!H70+'CANA VERDE'!H70+CANDEIAS!H70+CAPITÓLIO!H70+'CARMO DO RIO CLARO'!H70+'CONCEIÇÃO DA APARECIDA'!H70+COQUEIRAL!H70+CRISTAIS!H70+'DIVISA NOVA'!H70+'ELÓI MENDES'!H70+FAMA!H70+FORMIGA!H70+GUAPÉ!H70+ILICÍNEA!H70+JURUAIA!H70+LAVRAS!H70+MACHADO!H70+MUZAMBINHO!H70+NEPOMUCENO!H70+PARAGUAÇU!H70+PERDÕES!H70+PIMENTA!H70+'POÇO FUNDO'!H70+'RIBEIRÃO VERMELHO'!H70+'SÃO JOÃO BATISTA'!H70+'SÃO JOSÉ BARRA'!H70+SERRANIA!H70+'TRÊS PONTAS'!H70+VARGINHA!H70+COLATINA!H70+ARACRUZ!H70+'JOÃO PESSOA'!H70+LINHARES!H70+IPATINGA!H70</f>
        <v>503.29545454545433</v>
      </c>
      <c r="I70" s="32"/>
      <c r="J70" s="30">
        <f t="shared" si="2"/>
        <v>0</v>
      </c>
    </row>
    <row r="71" spans="1:10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AGUANIL!H71+ALFENAS!H71+ALPINOPOLIS!H71+ALTEROSA!H71+AREADO!H71+'BOA ESPERANÇA'!H71+'CAMPO BELO'!H71+'CABO VERDE'!H71+CAMACHO!H71+'CAMPO DO MEIO'!H71+'CAMPOS GERAIS'!H71+'CANA VERDE'!H71+CANDEIAS!H71+CAPITÓLIO!H71+'CARMO DO RIO CLARO'!H71+'CONCEIÇÃO DA APARECIDA'!H71+COQUEIRAL!H71+CRISTAIS!H71+'DIVISA NOVA'!H71+'ELÓI MENDES'!H71+FAMA!H71+FORMIGA!H71+GUAPÉ!H71+ILICÍNEA!H71+JURUAIA!H71+LAVRAS!H71+MACHADO!H71+MUZAMBINHO!H71+NEPOMUCENO!H71+PARAGUAÇU!H71+PERDÕES!H71+PIMENTA!H71+'POÇO FUNDO'!H71+'RIBEIRÃO VERMELHO'!H71+'SÃO JOÃO BATISTA'!H71+'SÃO JOSÉ BARRA'!H71+SERRANIA!H71+'TRÊS PONTAS'!H71+VARGINHA!H71+COLATINA!H71+ARACRUZ!H71+'JOÃO PESSOA'!H71+LINHARES!H71+IPATINGA!H71</f>
        <v>2027.8409090909104</v>
      </c>
      <c r="I71" s="32"/>
      <c r="J71" s="30">
        <f t="shared" si="2"/>
        <v>0</v>
      </c>
    </row>
    <row r="72" spans="1:10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AGUANIL!H72+ALFENAS!H72+ALPINOPOLIS!H72+ALTEROSA!H72+AREADO!H72+'BOA ESPERANÇA'!H72+'CAMPO BELO'!H72+'CABO VERDE'!H72+CAMACHO!H72+'CAMPO DO MEIO'!H72+'CAMPOS GERAIS'!H72+'CANA VERDE'!H72+CANDEIAS!H72+CAPITÓLIO!H72+'CARMO DO RIO CLARO'!H72+'CONCEIÇÃO DA APARECIDA'!H72+COQUEIRAL!H72+CRISTAIS!H72+'DIVISA NOVA'!H72+'ELÓI MENDES'!H72+FAMA!H72+FORMIGA!H72+GUAPÉ!H72+ILICÍNEA!H72+JURUAIA!H72+LAVRAS!H72+MACHADO!H72+MUZAMBINHO!H72+NEPOMUCENO!H72+PARAGUAÇU!H72+PERDÕES!H72+PIMENTA!H72+'POÇO FUNDO'!H72+'RIBEIRÃO VERMELHO'!H72+'SÃO JOÃO BATISTA'!H72+'SÃO JOSÉ BARRA'!H72+SERRANIA!H72+'TRÊS PONTAS'!H72+VARGINHA!H72+COLATINA!H72+ARACRUZ!H72+'JOÃO PESSOA'!H72+LINHARES!H72+IPATINGA!H72</f>
        <v>1075</v>
      </c>
      <c r="I72" s="32"/>
      <c r="J72" s="30">
        <f t="shared" si="2"/>
        <v>0</v>
      </c>
    </row>
    <row r="73" spans="1:10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AGUANIL!H73+ALFENAS!H73+ALPINOPOLIS!H73+ALTEROSA!H73+AREADO!H73+'BOA ESPERANÇA'!H73+'CAMPO BELO'!H73+'CABO VERDE'!H73+CAMACHO!H73+'CAMPO DO MEIO'!H73+'CAMPOS GERAIS'!H73+'CANA VERDE'!H73+CANDEIAS!H73+CAPITÓLIO!H73+'CARMO DO RIO CLARO'!H73+'CONCEIÇÃO DA APARECIDA'!H73+COQUEIRAL!H73+CRISTAIS!H73+'DIVISA NOVA'!H73+'ELÓI MENDES'!H73+FAMA!H73+FORMIGA!H73+GUAPÉ!H73+ILICÍNEA!H73+JURUAIA!H73+LAVRAS!H73+MACHADO!H73+MUZAMBINHO!H73+NEPOMUCENO!H73+PARAGUAÇU!H73+PERDÕES!H73+PIMENTA!H73+'POÇO FUNDO'!H73+'RIBEIRÃO VERMELHO'!H73+'SÃO JOÃO BATISTA'!H73+'SÃO JOSÉ BARRA'!H73+SERRANIA!H73+'TRÊS PONTAS'!H73+VARGINHA!H73+COLATINA!H73+ARACRUZ!H73+'JOÃO PESSOA'!H73+LINHARES!H73+IPATINGA!H73</f>
        <v>1075</v>
      </c>
      <c r="I73" s="32"/>
      <c r="J73" s="30">
        <f t="shared" ref="J73:J95" si="3">I73*H73</f>
        <v>0</v>
      </c>
    </row>
    <row r="74" spans="1:10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AGUANIL!H74+ALFENAS!H74+ALPINOPOLIS!H74+ALTEROSA!H74+AREADO!H74+'BOA ESPERANÇA'!H74+'CAMPO BELO'!H74+'CABO VERDE'!H74+CAMACHO!H74+'CAMPO DO MEIO'!H74+'CAMPOS GERAIS'!H74+'CANA VERDE'!H74+CANDEIAS!H74+CAPITÓLIO!H74+'CARMO DO RIO CLARO'!H74+'CONCEIÇÃO DA APARECIDA'!H74+COQUEIRAL!H74+CRISTAIS!H74+'DIVISA NOVA'!H74+'ELÓI MENDES'!H74+FAMA!H74+FORMIGA!H74+GUAPÉ!H74+ILICÍNEA!H74+JURUAIA!H74+LAVRAS!H74+MACHADO!H74+MUZAMBINHO!H74+NEPOMUCENO!H74+PARAGUAÇU!H74+PERDÕES!H74+PIMENTA!H74+'POÇO FUNDO'!H74+'RIBEIRÃO VERMELHO'!H74+'SÃO JOÃO BATISTA'!H74+'SÃO JOSÉ BARRA'!H74+SERRANIA!H74+'TRÊS PONTAS'!H74+VARGINHA!H74+COLATINA!H74+ARACRUZ!H74+'JOÃO PESSOA'!H74+LINHARES!H74+IPATINGA!H74</f>
        <v>1197.1590909090908</v>
      </c>
      <c r="I74" s="32"/>
      <c r="J74" s="30">
        <f t="shared" si="3"/>
        <v>0</v>
      </c>
    </row>
    <row r="75" spans="1:10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AGUANIL!H75+ALFENAS!H75+ALPINOPOLIS!H75+ALTEROSA!H75+AREADO!H75+'BOA ESPERANÇA'!H75+'CAMPO BELO'!H75+'CABO VERDE'!H75+CAMACHO!H75+'CAMPO DO MEIO'!H75+'CAMPOS GERAIS'!H75+'CANA VERDE'!H75+CANDEIAS!H75+CAPITÓLIO!H75+'CARMO DO RIO CLARO'!H75+'CONCEIÇÃO DA APARECIDA'!H75+COQUEIRAL!H75+CRISTAIS!H75+'DIVISA NOVA'!H75+'ELÓI MENDES'!H75+FAMA!H75+FORMIGA!H75+GUAPÉ!H75+ILICÍNEA!H75+JURUAIA!H75+LAVRAS!H75+MACHADO!H75+MUZAMBINHO!H75+NEPOMUCENO!H75+PARAGUAÇU!H75+PERDÕES!H75+PIMENTA!H75+'POÇO FUNDO'!H75+'RIBEIRÃO VERMELHO'!H75+'SÃO JOÃO BATISTA'!H75+'SÃO JOSÉ BARRA'!H75+SERRANIA!H75+'TRÊS PONTAS'!H75+VARGINHA!H75+COLATINA!H75+ARACRUZ!H75+'JOÃO PESSOA'!H75+LINHARES!H75+IPATINGA!H75</f>
        <v>2150</v>
      </c>
      <c r="I75" s="32"/>
      <c r="J75" s="30">
        <f t="shared" si="3"/>
        <v>0</v>
      </c>
    </row>
    <row r="76" spans="1:10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AGUANIL!H76+ALFENAS!H76+ALPINOPOLIS!H76+ALTEROSA!H76+AREADO!H76+'BOA ESPERANÇA'!H76+'CAMPO BELO'!H76+'CABO VERDE'!H76+CAMACHO!H76+'CAMPO DO MEIO'!H76+'CAMPOS GERAIS'!H76+'CANA VERDE'!H76+CANDEIAS!H76+CAPITÓLIO!H76+'CARMO DO RIO CLARO'!H76+'CONCEIÇÃO DA APARECIDA'!H76+COQUEIRAL!H76+CRISTAIS!H76+'DIVISA NOVA'!H76+'ELÓI MENDES'!H76+FAMA!H76+FORMIGA!H76+GUAPÉ!H76+ILICÍNEA!H76+JURUAIA!H76+LAVRAS!H76+MACHADO!H76+MUZAMBINHO!H76+NEPOMUCENO!H76+PARAGUAÇU!H76+PERDÕES!H76+PIMENTA!H76+'POÇO FUNDO'!H76+'RIBEIRÃO VERMELHO'!H76+'SÃO JOÃO BATISTA'!H76+'SÃO JOSÉ BARRA'!H76+SERRANIA!H76+'TRÊS PONTAS'!H76+VARGINHA!H76+COLATINA!H76+ARACRUZ!H76+'JOÃO PESSOA'!H76+LINHARES!H76+IPATINGA!H76</f>
        <v>2150</v>
      </c>
      <c r="I76" s="32"/>
      <c r="J76" s="30">
        <f t="shared" si="3"/>
        <v>0</v>
      </c>
    </row>
    <row r="77" spans="1:10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AGUANIL!H77+ALFENAS!H77+ALPINOPOLIS!H77+ALTEROSA!H77+AREADO!H77+'BOA ESPERANÇA'!H77+'CAMPO BELO'!H77+'CABO VERDE'!H77+CAMACHO!H77+'CAMPO DO MEIO'!H77+'CAMPOS GERAIS'!H77+'CANA VERDE'!H77+CANDEIAS!H77+CAPITÓLIO!H77+'CARMO DO RIO CLARO'!H77+'CONCEIÇÃO DA APARECIDA'!H77+COQUEIRAL!H77+CRISTAIS!H77+'DIVISA NOVA'!H77+'ELÓI MENDES'!H77+FAMA!H77+FORMIGA!H77+GUAPÉ!H77+ILICÍNEA!H77+JURUAIA!H77+LAVRAS!H77+MACHADO!H77+MUZAMBINHO!H77+NEPOMUCENO!H77+PARAGUAÇU!H77+PERDÕES!H77+PIMENTA!H77+'POÇO FUNDO'!H77+'RIBEIRÃO VERMELHO'!H77+'SÃO JOÃO BATISTA'!H77+'SÃO JOSÉ BARRA'!H77+SERRANIA!H77+'TRÊS PONTAS'!H77+VARGINHA!H77+COLATINA!H77+ARACRUZ!H77+'JOÃO PESSOA'!H77+LINHARES!H77+IPATINGA!H77</f>
        <v>2150</v>
      </c>
      <c r="I77" s="32"/>
      <c r="J77" s="30">
        <f t="shared" si="3"/>
        <v>0</v>
      </c>
    </row>
    <row r="78" spans="1:10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AGUANIL!H78+ALFENAS!H78+ALPINOPOLIS!H78+ALTEROSA!H78+AREADO!H78+'BOA ESPERANÇA'!H78+'CAMPO BELO'!H78+'CABO VERDE'!H78+CAMACHO!H78+'CAMPO DO MEIO'!H78+'CAMPOS GERAIS'!H78+'CANA VERDE'!H78+CANDEIAS!H78+CAPITÓLIO!H78+'CARMO DO RIO CLARO'!H78+'CONCEIÇÃO DA APARECIDA'!H78+COQUEIRAL!H78+CRISTAIS!H78+'DIVISA NOVA'!H78+'ELÓI MENDES'!H78+FAMA!H78+FORMIGA!H78+GUAPÉ!H78+ILICÍNEA!H78+JURUAIA!H78+LAVRAS!H78+MACHADO!H78+MUZAMBINHO!H78+NEPOMUCENO!H78+PARAGUAÇU!H78+PERDÕES!H78+PIMENTA!H78+'POÇO FUNDO'!H78+'RIBEIRÃO VERMELHO'!H78+'SÃO JOÃO BATISTA'!H78+'SÃO JOSÉ BARRA'!H78+SERRANIA!H78+'TRÊS PONTAS'!H78+VARGINHA!H78+COLATINA!H78+ARACRUZ!H78+'JOÃO PESSOA'!H78+LINHARES!H78+IPATINGA!H78</f>
        <v>2150</v>
      </c>
      <c r="I78" s="32"/>
      <c r="J78" s="30">
        <f t="shared" si="3"/>
        <v>0</v>
      </c>
    </row>
    <row r="79" spans="1:10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AGUANIL!H79+ALFENAS!H79+ALPINOPOLIS!H79+ALTEROSA!H79+AREADO!H79+'BOA ESPERANÇA'!H79+'CAMPO BELO'!H79+'CABO VERDE'!H79+CAMACHO!H79+'CAMPO DO MEIO'!H79+'CAMPOS GERAIS'!H79+'CANA VERDE'!H79+CANDEIAS!H79+CAPITÓLIO!H79+'CARMO DO RIO CLARO'!H79+'CONCEIÇÃO DA APARECIDA'!H79+COQUEIRAL!H79+CRISTAIS!H79+'DIVISA NOVA'!H79+'ELÓI MENDES'!H79+FAMA!H79+FORMIGA!H79+GUAPÉ!H79+ILICÍNEA!H79+JURUAIA!H79+LAVRAS!H79+MACHADO!H79+MUZAMBINHO!H79+NEPOMUCENO!H79+PARAGUAÇU!H79+PERDÕES!H79+PIMENTA!H79+'POÇO FUNDO'!H79+'RIBEIRÃO VERMELHO'!H79+'SÃO JOÃO BATISTA'!H79+'SÃO JOSÉ BARRA'!H79+SERRANIA!H79+'TRÊS PONTAS'!H79+VARGINHA!H79+COLATINA!H79+ARACRUZ!H79+'JOÃO PESSOA'!H79+LINHARES!H79+IPATINGA!H79</f>
        <v>1930.1136363636383</v>
      </c>
      <c r="I79" s="32"/>
      <c r="J79" s="30">
        <f t="shared" si="3"/>
        <v>0</v>
      </c>
    </row>
    <row r="80" spans="1:10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AGUANIL!H80+ALFENAS!H80+ALPINOPOLIS!H80+ALTEROSA!H80+AREADO!H80+'BOA ESPERANÇA'!H80+'CAMPO BELO'!H80+'CABO VERDE'!H80+CAMACHO!H80+'CAMPO DO MEIO'!H80+'CAMPOS GERAIS'!H80+'CANA VERDE'!H80+CANDEIAS!H80+CAPITÓLIO!H80+'CARMO DO RIO CLARO'!H80+'CONCEIÇÃO DA APARECIDA'!H80+COQUEIRAL!H80+CRISTAIS!H80+'DIVISA NOVA'!H80+'ELÓI MENDES'!H80+FAMA!H80+FORMIGA!H80+GUAPÉ!H80+ILICÍNEA!H80+JURUAIA!H80+LAVRAS!H80+MACHADO!H80+MUZAMBINHO!H80+NEPOMUCENO!H80+PARAGUAÇU!H80+PERDÕES!H80+PIMENTA!H80+'POÇO FUNDO'!H80+'RIBEIRÃO VERMELHO'!H80+'SÃO JOÃO BATISTA'!H80+'SÃO JOSÉ BARRA'!H80+SERRANIA!H80+'TRÊS PONTAS'!H80+VARGINHA!H80+COLATINA!H80+ARACRUZ!H80+'JOÃO PESSOA'!H80+LINHARES!H80+IPATINGA!H80</f>
        <v>225</v>
      </c>
      <c r="I80" s="32"/>
      <c r="J80" s="30">
        <f t="shared" si="3"/>
        <v>0</v>
      </c>
    </row>
    <row r="81" spans="1:10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AGUANIL!H81+ALFENAS!H81+ALPINOPOLIS!H81+ALTEROSA!H81+AREADO!H81+'BOA ESPERANÇA'!H81+'CAMPO BELO'!H81+'CABO VERDE'!H81+CAMACHO!H81+'CAMPO DO MEIO'!H81+'CAMPOS GERAIS'!H81+'CANA VERDE'!H81+CANDEIAS!H81+CAPITÓLIO!H81+'CARMO DO RIO CLARO'!H81+'CONCEIÇÃO DA APARECIDA'!H81+COQUEIRAL!H81+CRISTAIS!H81+'DIVISA NOVA'!H81+'ELÓI MENDES'!H81+FAMA!H81+FORMIGA!H81+GUAPÉ!H81+ILICÍNEA!H81+JURUAIA!H81+LAVRAS!H81+MACHADO!H81+MUZAMBINHO!H81+NEPOMUCENO!H81+PARAGUAÇU!H81+PERDÕES!H81+PIMENTA!H81+'POÇO FUNDO'!H81+'RIBEIRÃO VERMELHO'!H81+'SÃO JOÃO BATISTA'!H81+'SÃO JOSÉ BARRA'!H81+SERRANIA!H81+'TRÊS PONTAS'!H81+VARGINHA!H81+COLATINA!H81+ARACRUZ!H81+'JOÃO PESSOA'!H81+LINHARES!H81+IPATINGA!H81</f>
        <v>225</v>
      </c>
      <c r="I81" s="32"/>
      <c r="J81" s="30">
        <f t="shared" si="3"/>
        <v>0</v>
      </c>
    </row>
    <row r="82" spans="1:10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AGUANIL!H82+ALFENAS!H82+ALPINOPOLIS!H82+ALTEROSA!H82+AREADO!H82+'BOA ESPERANÇA'!H82+'CAMPO BELO'!H82+'CABO VERDE'!H82+CAMACHO!H82+'CAMPO DO MEIO'!H82+'CAMPOS GERAIS'!H82+'CANA VERDE'!H82+CANDEIAS!H82+CAPITÓLIO!H82+'CARMO DO RIO CLARO'!H82+'CONCEIÇÃO DA APARECIDA'!H82+COQUEIRAL!H82+CRISTAIS!H82+'DIVISA NOVA'!H82+'ELÓI MENDES'!H82+FAMA!H82+FORMIGA!H82+GUAPÉ!H82+ILICÍNEA!H82+JURUAIA!H82+LAVRAS!H82+MACHADO!H82+MUZAMBINHO!H82+NEPOMUCENO!H82+PARAGUAÇU!H82+PERDÕES!H82+PIMENTA!H82+'POÇO FUNDO'!H82+'RIBEIRÃO VERMELHO'!H82+'SÃO JOÃO BATISTA'!H82+'SÃO JOSÉ BARRA'!H82+SERRANIA!H82+'TRÊS PONTAS'!H82+VARGINHA!H82+COLATINA!H82+ARACRUZ!H82+'JOÃO PESSOA'!H82+LINHARES!H82+IPATINGA!H82</f>
        <v>225</v>
      </c>
      <c r="I82" s="32"/>
      <c r="J82" s="30">
        <f t="shared" si="3"/>
        <v>0</v>
      </c>
    </row>
    <row r="83" spans="1:10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AGUANIL!H83+ALFENAS!H83+ALPINOPOLIS!H83+ALTEROSA!H83+AREADO!H83+'BOA ESPERANÇA'!H83+'CAMPO BELO'!H83+'CABO VERDE'!H83+CAMACHO!H83+'CAMPO DO MEIO'!H83+'CAMPOS GERAIS'!H83+'CANA VERDE'!H83+CANDEIAS!H83+CAPITÓLIO!H83+'CARMO DO RIO CLARO'!H83+'CONCEIÇÃO DA APARECIDA'!H83+COQUEIRAL!H83+CRISTAIS!H83+'DIVISA NOVA'!H83+'ELÓI MENDES'!H83+FAMA!H83+FORMIGA!H83+GUAPÉ!H83+ILICÍNEA!H83+JURUAIA!H83+LAVRAS!H83+MACHADO!H83+MUZAMBINHO!H83+NEPOMUCENO!H83+PARAGUAÇU!H83+PERDÕES!H83+PIMENTA!H83+'POÇO FUNDO'!H83+'RIBEIRÃO VERMELHO'!H83+'SÃO JOÃO BATISTA'!H83+'SÃO JOSÉ BARRA'!H83+SERRANIA!H83+'TRÊS PONTAS'!H83+VARGINHA!H83+COLATINA!H83+ARACRUZ!H83+'JOÃO PESSOA'!H83+LINHARES!H83+IPATINGA!H83</f>
        <v>225</v>
      </c>
      <c r="I83" s="32"/>
      <c r="J83" s="30">
        <f t="shared" si="3"/>
        <v>0</v>
      </c>
    </row>
    <row r="84" spans="1:10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AGUANIL!H84+ALFENAS!H84+ALPINOPOLIS!H84+ALTEROSA!H84+AREADO!H84+'BOA ESPERANÇA'!H84+'CAMPO BELO'!H84+'CABO VERDE'!H84+CAMACHO!H84+'CAMPO DO MEIO'!H84+'CAMPOS GERAIS'!H84+'CANA VERDE'!H84+CANDEIAS!H84+CAPITÓLIO!H84+'CARMO DO RIO CLARO'!H84+'CONCEIÇÃO DA APARECIDA'!H84+COQUEIRAL!H84+CRISTAIS!H84+'DIVISA NOVA'!H84+'ELÓI MENDES'!H84+FAMA!H84+FORMIGA!H84+GUAPÉ!H84+ILICÍNEA!H84+JURUAIA!H84+LAVRAS!H84+MACHADO!H84+MUZAMBINHO!H84+NEPOMUCENO!H84+PARAGUAÇU!H84+PERDÕES!H84+PIMENTA!H84+'POÇO FUNDO'!H84+'RIBEIRÃO VERMELHO'!H84+'SÃO JOÃO BATISTA'!H84+'SÃO JOSÉ BARRA'!H84+SERRANIA!H84+'TRÊS PONTAS'!H84+VARGINHA!H84+COLATINA!H84+ARACRUZ!H84+'JOÃO PESSOA'!H84+LINHARES!H84+IPATINGA!H84</f>
        <v>4500</v>
      </c>
      <c r="I84" s="32"/>
      <c r="J84" s="30">
        <f t="shared" si="3"/>
        <v>0</v>
      </c>
    </row>
    <row r="85" spans="1:10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AGUANIL!H85+ALFENAS!H85+ALPINOPOLIS!H85+ALTEROSA!H85+AREADO!H85+'BOA ESPERANÇA'!H85+'CAMPO BELO'!H85+'CABO VERDE'!H85+CAMACHO!H85+'CAMPO DO MEIO'!H85+'CAMPOS GERAIS'!H85+'CANA VERDE'!H85+CANDEIAS!H85+CAPITÓLIO!H85+'CARMO DO RIO CLARO'!H85+'CONCEIÇÃO DA APARECIDA'!H85+COQUEIRAL!H85+CRISTAIS!H85+'DIVISA NOVA'!H85+'ELÓI MENDES'!H85+FAMA!H85+FORMIGA!H85+GUAPÉ!H85+ILICÍNEA!H85+JURUAIA!H85+LAVRAS!H85+MACHADO!H85+MUZAMBINHO!H85+NEPOMUCENO!H85+PARAGUAÇU!H85+PERDÕES!H85+PIMENTA!H85+'POÇO FUNDO'!H85+'RIBEIRÃO VERMELHO'!H85+'SÃO JOÃO BATISTA'!H85+'SÃO JOSÉ BARRA'!H85+SERRANIA!H85+'TRÊS PONTAS'!H85+VARGINHA!H85+COLATINA!H85+ARACRUZ!H85+'JOÃO PESSOA'!H85+LINHARES!H85+IPATINGA!H85</f>
        <v>4500</v>
      </c>
      <c r="I85" s="32"/>
      <c r="J85" s="30">
        <f t="shared" si="3"/>
        <v>0</v>
      </c>
    </row>
    <row r="86" spans="1:10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AGUANIL!H86+ALFENAS!H86+ALPINOPOLIS!H86+ALTEROSA!H86+AREADO!H86+'BOA ESPERANÇA'!H86+'CAMPO BELO'!H86+'CABO VERDE'!H86+CAMACHO!H86+'CAMPO DO MEIO'!H86+'CAMPOS GERAIS'!H86+'CANA VERDE'!H86+CANDEIAS!H86+CAPITÓLIO!H86+'CARMO DO RIO CLARO'!H86+'CONCEIÇÃO DA APARECIDA'!H86+COQUEIRAL!H86+CRISTAIS!H86+'DIVISA NOVA'!H86+'ELÓI MENDES'!H86+FAMA!H86+FORMIGA!H86+GUAPÉ!H86+ILICÍNEA!H86+JURUAIA!H86+LAVRAS!H86+MACHADO!H86+MUZAMBINHO!H86+NEPOMUCENO!H86+PARAGUAÇU!H86+PERDÕES!H86+PIMENTA!H86+'POÇO FUNDO'!H86+'RIBEIRÃO VERMELHO'!H86+'SÃO JOÃO BATISTA'!H86+'SÃO JOSÉ BARRA'!H86+SERRANIA!H86+'TRÊS PONTAS'!H86+VARGINHA!H86+COLATINA!H86+ARACRUZ!H86+'JOÃO PESSOA'!H86+LINHARES!H86+IPATINGA!H86</f>
        <v>4500</v>
      </c>
      <c r="I86" s="32"/>
      <c r="J86" s="30">
        <f t="shared" si="3"/>
        <v>0</v>
      </c>
    </row>
    <row r="87" spans="1:10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AGUANIL!H87+ALFENAS!H87+ALPINOPOLIS!H87+ALTEROSA!H87+AREADO!H87+'BOA ESPERANÇA'!H87+'CAMPO BELO'!H87+'CABO VERDE'!H87+CAMACHO!H87+'CAMPO DO MEIO'!H87+'CAMPOS GERAIS'!H87+'CANA VERDE'!H87+CANDEIAS!H87+CAPITÓLIO!H87+'CARMO DO RIO CLARO'!H87+'CONCEIÇÃO DA APARECIDA'!H87+COQUEIRAL!H87+CRISTAIS!H87+'DIVISA NOVA'!H87+'ELÓI MENDES'!H87+FAMA!H87+FORMIGA!H87+GUAPÉ!H87+ILICÍNEA!H87+JURUAIA!H87+LAVRAS!H87+MACHADO!H87+MUZAMBINHO!H87+NEPOMUCENO!H87+PARAGUAÇU!H87+PERDÕES!H87+PIMENTA!H87+'POÇO FUNDO'!H87+'RIBEIRÃO VERMELHO'!H87+'SÃO JOÃO BATISTA'!H87+'SÃO JOSÉ BARRA'!H87+SERRANIA!H87+'TRÊS PONTAS'!H87+VARGINHA!H87+COLATINA!H87+ARACRUZ!H87+'JOÃO PESSOA'!H87+LINHARES!H87+IPATINGA!H87</f>
        <v>4500</v>
      </c>
      <c r="I87" s="32"/>
      <c r="J87" s="30">
        <f t="shared" si="3"/>
        <v>0</v>
      </c>
    </row>
    <row r="88" spans="1:10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AGUANIL!H88+ALFENAS!H88+ALPINOPOLIS!H88+ALTEROSA!H88+AREADO!H88+'BOA ESPERANÇA'!H88+'CAMPO BELO'!H88+'CABO VERDE'!H88+CAMACHO!H88+'CAMPO DO MEIO'!H88+'CAMPOS GERAIS'!H88+'CANA VERDE'!H88+CANDEIAS!H88+CAPITÓLIO!H88+'CARMO DO RIO CLARO'!H88+'CONCEIÇÃO DA APARECIDA'!H88+COQUEIRAL!H88+CRISTAIS!H88+'DIVISA NOVA'!H88+'ELÓI MENDES'!H88+FAMA!H88+FORMIGA!H88+GUAPÉ!H88+ILICÍNEA!H88+JURUAIA!H88+LAVRAS!H88+MACHADO!H88+MUZAMBINHO!H88+NEPOMUCENO!H88+PARAGUAÇU!H88+PERDÕES!H88+PIMENTA!H88+'POÇO FUNDO'!H88+'RIBEIRÃO VERMELHO'!H88+'SÃO JOÃO BATISTA'!H88+'SÃO JOSÉ BARRA'!H88+SERRANIA!H88+'TRÊS PONTAS'!H88+VARGINHA!H88+COLATINA!H88+ARACRUZ!H88+'JOÃO PESSOA'!H88+LINHARES!H88+IPATINGA!H88</f>
        <v>1297.1590909090908</v>
      </c>
      <c r="I88" s="32"/>
      <c r="J88" s="30">
        <f t="shared" si="3"/>
        <v>0</v>
      </c>
    </row>
    <row r="89" spans="1:10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AGUANIL!H89+ALFENAS!H89+ALPINOPOLIS!H89+ALTEROSA!H89+AREADO!H89+'BOA ESPERANÇA'!H89+'CAMPO BELO'!H89+'CABO VERDE'!H89+CAMACHO!H89+'CAMPO DO MEIO'!H89+'CAMPOS GERAIS'!H89+'CANA VERDE'!H89+CANDEIAS!H89+CAPITÓLIO!H89+'CARMO DO RIO CLARO'!H89+'CONCEIÇÃO DA APARECIDA'!H89+COQUEIRAL!H89+CRISTAIS!H89+'DIVISA NOVA'!H89+'ELÓI MENDES'!H89+FAMA!H89+FORMIGA!H89+GUAPÉ!H89+ILICÍNEA!H89+JURUAIA!H89+LAVRAS!H89+MACHADO!H89+MUZAMBINHO!H89+NEPOMUCENO!H89+PARAGUAÇU!H89+PERDÕES!H89+PIMENTA!H89+'POÇO FUNDO'!H89+'RIBEIRÃO VERMELHO'!H89+'SÃO JOÃO BATISTA'!H89+'SÃO JOSÉ BARRA'!H89+SERRANIA!H89+'TRÊS PONTAS'!H89+VARGINHA!H89+COLATINA!H89+ARACRUZ!H89+'JOÃO PESSOA'!H89+LINHARES!H89+IPATINGA!H89</f>
        <v>1297.1590909090908</v>
      </c>
      <c r="I89" s="32"/>
      <c r="J89" s="30">
        <f t="shared" si="3"/>
        <v>0</v>
      </c>
    </row>
    <row r="90" spans="1:10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AGUANIL!H90+ALFENAS!H90+ALPINOPOLIS!H90+ALTEROSA!H90+AREADO!H90+'BOA ESPERANÇA'!H90+'CAMPO BELO'!H90+'CABO VERDE'!H90+CAMACHO!H90+'CAMPO DO MEIO'!H90+'CAMPOS GERAIS'!H90+'CANA VERDE'!H90+CANDEIAS!H90+CAPITÓLIO!H90+'CARMO DO RIO CLARO'!H90+'CONCEIÇÃO DA APARECIDA'!H90+COQUEIRAL!H90+CRISTAIS!H90+'DIVISA NOVA'!H90+'ELÓI MENDES'!H90+FAMA!H90+FORMIGA!H90+GUAPÉ!H90+ILICÍNEA!H90+JURUAIA!H90+LAVRAS!H90+MACHADO!H90+MUZAMBINHO!H90+NEPOMUCENO!H90+PARAGUAÇU!H90+PERDÕES!H90+PIMENTA!H90+'POÇO FUNDO'!H90+'RIBEIRÃO VERMELHO'!H90+'SÃO JOÃO BATISTA'!H90+'SÃO JOSÉ BARRA'!H90+SERRANIA!H90+'TRÊS PONTAS'!H90+VARGINHA!H90+COLATINA!H90+ARACRUZ!H90+'JOÃO PESSOA'!H90+LINHARES!H90+IPATINGA!H90</f>
        <v>1297.1590909090908</v>
      </c>
      <c r="I90" s="32"/>
      <c r="J90" s="30">
        <f t="shared" si="3"/>
        <v>0</v>
      </c>
    </row>
    <row r="91" spans="1:10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2">
        <f>AGUANIL!H91+ALFENAS!H91+ALPINOPOLIS!H91+ALTEROSA!H91+AREADO!H91+'BOA ESPERANÇA'!H91+'CAMPO BELO'!H91+'CABO VERDE'!H91+CAMACHO!H91+'CAMPO DO MEIO'!H91+'CAMPOS GERAIS'!H91+'CANA VERDE'!H91+CANDEIAS!H91+CAPITÓLIO!H91+'CARMO DO RIO CLARO'!H91+'CONCEIÇÃO DA APARECIDA'!H91+COQUEIRAL!H91+CRISTAIS!H91+'DIVISA NOVA'!H91+'ELÓI MENDES'!H91+FAMA!H91+FORMIGA!H91+GUAPÉ!H91+ILICÍNEA!H91+JURUAIA!H91+LAVRAS!H91+MACHADO!H91+MUZAMBINHO!H91+NEPOMUCENO!H91+PARAGUAÇU!H91+PERDÕES!H91+PIMENTA!H91+'POÇO FUNDO'!H91+'RIBEIRÃO VERMELHO'!H91+'SÃO JOÃO BATISTA'!H91+'SÃO JOSÉ BARRA'!H91+SERRANIA!H91+'TRÊS PONTAS'!H91+VARGINHA!H91+COLATINA!H91+ARACRUZ!H91+'JOÃO PESSOA'!H91+LINHARES!H91+IPATINGA!H91</f>
        <v>2250</v>
      </c>
      <c r="I91" s="32"/>
      <c r="J91" s="30">
        <f t="shared" si="3"/>
        <v>0</v>
      </c>
    </row>
    <row r="92" spans="1:10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AGUANIL!H92+ALFENAS!H92+ALPINOPOLIS!H92+ALTEROSA!H92+AREADO!H92+'BOA ESPERANÇA'!H92+'CAMPO BELO'!H92+'CABO VERDE'!H92+CAMACHO!H92+'CAMPO DO MEIO'!H92+'CAMPOS GERAIS'!H92+'CANA VERDE'!H92+CANDEIAS!H92+CAPITÓLIO!H92+'CARMO DO RIO CLARO'!H92+'CONCEIÇÃO DA APARECIDA'!H92+COQUEIRAL!H92+CRISTAIS!H92+'DIVISA NOVA'!H92+'ELÓI MENDES'!H92+FAMA!H92+FORMIGA!H92+GUAPÉ!H92+ILICÍNEA!H92+JURUAIA!H92+LAVRAS!H92+MACHADO!H92+MUZAMBINHO!H92+NEPOMUCENO!H92+PARAGUAÇU!H92+PERDÕES!H92+PIMENTA!H92+'POÇO FUNDO'!H92+'RIBEIRÃO VERMELHO'!H92+'SÃO JOÃO BATISTA'!H92+'SÃO JOSÉ BARRA'!H92+SERRANIA!H92+'TRÊS PONTAS'!H92+VARGINHA!H92+COLATINA!H92+ARACRUZ!H92+'JOÃO PESSOA'!H92+LINHARES!H92+IPATINGA!H92</f>
        <v>4500</v>
      </c>
      <c r="I92" s="32"/>
      <c r="J92" s="30">
        <f t="shared" si="3"/>
        <v>0</v>
      </c>
    </row>
    <row r="93" spans="1:10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AGUANIL!H93+ALFENAS!H93+ALPINOPOLIS!H93+ALTEROSA!H93+AREADO!H93+'BOA ESPERANÇA'!H93+'CAMPO BELO'!H93+'CABO VERDE'!H93+CAMACHO!H93+'CAMPO DO MEIO'!H93+'CAMPOS GERAIS'!H93+'CANA VERDE'!H93+CANDEIAS!H93+CAPITÓLIO!H93+'CARMO DO RIO CLARO'!H93+'CONCEIÇÃO DA APARECIDA'!H93+COQUEIRAL!H93+CRISTAIS!H93+'DIVISA NOVA'!H93+'ELÓI MENDES'!H93+FAMA!H93+FORMIGA!H93+GUAPÉ!H93+ILICÍNEA!H93+JURUAIA!H93+LAVRAS!H93+MACHADO!H93+MUZAMBINHO!H93+NEPOMUCENO!H93+PARAGUAÇU!H93+PERDÕES!H93+PIMENTA!H93+'POÇO FUNDO'!H93+'RIBEIRÃO VERMELHO'!H93+'SÃO JOÃO BATISTA'!H93+'SÃO JOSÉ BARRA'!H93+SERRANIA!H93+'TRÊS PONTAS'!H93+VARGINHA!H93+COLATINA!H93+ARACRUZ!H93+'JOÃO PESSOA'!H93+LINHARES!H93+IPATINGA!H93</f>
        <v>4500</v>
      </c>
      <c r="I93" s="32"/>
      <c r="J93" s="30">
        <f t="shared" si="3"/>
        <v>0</v>
      </c>
    </row>
    <row r="94" spans="1:10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AGUANIL!H94+ALFENAS!H94+ALPINOPOLIS!H94+ALTEROSA!H94+AREADO!H94+'BOA ESPERANÇA'!H94+'CAMPO BELO'!H94+'CABO VERDE'!H94+CAMACHO!H94+'CAMPO DO MEIO'!H94+'CAMPOS GERAIS'!H94+'CANA VERDE'!H94+CANDEIAS!H94+CAPITÓLIO!H94+'CARMO DO RIO CLARO'!H94+'CONCEIÇÃO DA APARECIDA'!H94+COQUEIRAL!H94+CRISTAIS!H94+'DIVISA NOVA'!H94+'ELÓI MENDES'!H94+FAMA!H94+FORMIGA!H94+GUAPÉ!H94+ILICÍNEA!H94+JURUAIA!H94+LAVRAS!H94+MACHADO!H94+MUZAMBINHO!H94+NEPOMUCENO!H94+PARAGUAÇU!H94+PERDÕES!H94+PIMENTA!H94+'POÇO FUNDO'!H94+'RIBEIRÃO VERMELHO'!H94+'SÃO JOÃO BATISTA'!H94+'SÃO JOSÉ BARRA'!H94+SERRANIA!H94+'TRÊS PONTAS'!H94+VARGINHA!H94+COLATINA!H94+ARACRUZ!H94+'JOÃO PESSOA'!H94+LINHARES!H94+IPATINGA!H94</f>
        <v>3127.2727272727248</v>
      </c>
      <c r="I94" s="32"/>
      <c r="J94" s="30">
        <f t="shared" si="3"/>
        <v>0</v>
      </c>
    </row>
    <row r="95" spans="1:10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AGUANIL!H95+ALFENAS!H95+ALPINOPOLIS!H95+ALTEROSA!H95+AREADO!H95+'BOA ESPERANÇA'!H95+'CAMPO BELO'!H95+'CABO VERDE'!H95+CAMACHO!H95+'CAMPO DO MEIO'!H95+'CAMPOS GERAIS'!H95+'CANA VERDE'!H95+CANDEIAS!H95+CAPITÓLIO!H95+'CARMO DO RIO CLARO'!H95+'CONCEIÇÃO DA APARECIDA'!H95+COQUEIRAL!H95+CRISTAIS!H95+'DIVISA NOVA'!H95+'ELÓI MENDES'!H95+FAMA!H95+FORMIGA!H95+GUAPÉ!H95+ILICÍNEA!H95+JURUAIA!H95+LAVRAS!H95+MACHADO!H95+MUZAMBINHO!H95+NEPOMUCENO!H95+PARAGUAÇU!H95+PERDÕES!H95+PIMENTA!H95+'POÇO FUNDO'!H95+'RIBEIRÃO VERMELHO'!H95+'SÃO JOÃO BATISTA'!H95+'SÃO JOSÉ BARRA'!H95+SERRANIA!H95+'TRÊS PONTAS'!H95+VARGINHA!H95+COLATINA!H95+ARACRUZ!H95+'JOÃO PESSOA'!H95+LINHARES!H95+IPATINGA!H95</f>
        <v>5301.7045454545487</v>
      </c>
      <c r="I95" s="32"/>
      <c r="J95" s="30">
        <f t="shared" si="3"/>
        <v>0</v>
      </c>
    </row>
    <row r="96" spans="1:10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0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22">
        <f>AGUANIL!H97+ALFENAS!H97+ALPINOPOLIS!H97+ALTEROSA!H97+AREADO!H97+'BOA ESPERANÇA'!H97+'CAMPO BELO'!H97+'CABO VERDE'!H97+CAMACHO!H97+'CAMPO DO MEIO'!H97+'CAMPOS GERAIS'!H97+'CANA VERDE'!H97+CANDEIAS!H97+CAPITÓLIO!H97+'CARMO DO RIO CLARO'!H97+'CONCEIÇÃO DA APARECIDA'!H97+COQUEIRAL!H97+CRISTAIS!H97+'DIVISA NOVA'!H97+'ELÓI MENDES'!H97+FAMA!H97+FORMIGA!H97+GUAPÉ!H97+ILICÍNEA!H97+JURUAIA!H97+LAVRAS!H97+MACHADO!H97+MUZAMBINHO!H97+NEPOMUCENO!H97+PARAGUAÇU!H97+PERDÕES!H97+PIMENTA!H97+'POÇO FUNDO'!H97+'RIBEIRÃO VERMELHO'!H97+'SÃO JOÃO BATISTA'!H97+'SÃO JOSÉ BARRA'!H97+SERRANIA!H97+'TRÊS PONTAS'!H97+VARGINHA!H97+COLATINA!H97+ARACRUZ!H97+'JOÃO PESSOA'!H97+LINHARES!H97+IPATINGA!H97</f>
        <v>2150</v>
      </c>
      <c r="I97" s="42"/>
      <c r="J97" s="42">
        <f>H97*I97</f>
        <v>0</v>
      </c>
    </row>
    <row r="98" spans="1:10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22">
        <f>AGUANIL!H98+ALFENAS!H98+ALPINOPOLIS!H98+ALTEROSA!H98+AREADO!H98+'BOA ESPERANÇA'!H98+'CAMPO BELO'!H98+'CABO VERDE'!H98+CAMACHO!H98+'CAMPO DO MEIO'!H98+'CAMPOS GERAIS'!H98+'CANA VERDE'!H98+CANDEIAS!H98+CAPITÓLIO!H98+'CARMO DO RIO CLARO'!H98+'CONCEIÇÃO DA APARECIDA'!H98+COQUEIRAL!H98+CRISTAIS!H98+'DIVISA NOVA'!H98+'ELÓI MENDES'!H98+FAMA!H98+FORMIGA!H98+GUAPÉ!H98+ILICÍNEA!H98+JURUAIA!H98+LAVRAS!H98+MACHADO!H98+MUZAMBINHO!H98+NEPOMUCENO!H98+PARAGUAÇU!H98+PERDÕES!H98+PIMENTA!H98+'POÇO FUNDO'!H98+'RIBEIRÃO VERMELHO'!H98+'SÃO JOÃO BATISTA'!H98+'SÃO JOSÉ BARRA'!H98+SERRANIA!H98+'TRÊS PONTAS'!H98+VARGINHA!H98+COLATINA!H98+ARACRUZ!H98+'JOÃO PESSOA'!H98+LINHARES!H98+IPATINGA!H98</f>
        <v>3418</v>
      </c>
      <c r="I98" s="42"/>
      <c r="J98" s="42">
        <f t="shared" ref="J98:J99" si="4">H98*I98</f>
        <v>0</v>
      </c>
    </row>
    <row r="99" spans="1:10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22">
        <f>AGUANIL!H99+ALFENAS!H99+ALPINOPOLIS!H99+ALTEROSA!H99+AREADO!H99+'BOA ESPERANÇA'!H99+'CAMPO BELO'!H99+'CABO VERDE'!H99+CAMACHO!H99+'CAMPO DO MEIO'!H99+'CAMPOS GERAIS'!H99+'CANA VERDE'!H99+CANDEIAS!H99+CAPITÓLIO!H99+'CARMO DO RIO CLARO'!H99+'CONCEIÇÃO DA APARECIDA'!H99+COQUEIRAL!H99+CRISTAIS!H99+'DIVISA NOVA'!H99+'ELÓI MENDES'!H99+FAMA!H99+FORMIGA!H99+GUAPÉ!H99+ILICÍNEA!H99+JURUAIA!H99+LAVRAS!H99+MACHADO!H99+MUZAMBINHO!H99+NEPOMUCENO!H99+PARAGUAÇU!H99+PERDÕES!H99+PIMENTA!H99+'POÇO FUNDO'!H99+'RIBEIRÃO VERMELHO'!H99+'SÃO JOÃO BATISTA'!H99+'SÃO JOSÉ BARRA'!H99+SERRANIA!H99+'TRÊS PONTAS'!H99+VARGINHA!H99+COLATINA!H99+ARACRUZ!H99+'JOÃO PESSOA'!H99+LINHARES!H99+IPATINGA!H99</f>
        <v>737</v>
      </c>
      <c r="I99" s="42"/>
      <c r="J99" s="42">
        <f t="shared" si="4"/>
        <v>0</v>
      </c>
    </row>
    <row r="100" spans="1:10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0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22">
        <f>AGUANIL!H101+ALFENAS!H101+ALPINOPOLIS!H101+ALTEROSA!H101+AREADO!H101+'BOA ESPERANÇA'!H101+'CAMPO BELO'!H101+'CABO VERDE'!H101+CAMACHO!H101+'CAMPO DO MEIO'!H101+'CAMPOS GERAIS'!H101+'CANA VERDE'!H101+CANDEIAS!H101+CAPITÓLIO!H101+'CARMO DO RIO CLARO'!H101+'CONCEIÇÃO DA APARECIDA'!H101+COQUEIRAL!H101+CRISTAIS!H101+'DIVISA NOVA'!H101+'ELÓI MENDES'!H101+FAMA!H101+FORMIGA!H101+GUAPÉ!H101+ILICÍNEA!H101+JURUAIA!H101+LAVRAS!H101+MACHADO!H101+MUZAMBINHO!H101+NEPOMUCENO!H101+PARAGUAÇU!H101+PERDÕES!H101+PIMENTA!H101+'POÇO FUNDO'!H101+'RIBEIRÃO VERMELHO'!H101+'SÃO JOÃO BATISTA'!H101+'SÃO JOSÉ BARRA'!H101+SERRANIA!H101+'TRÊS PONTAS'!H101+VARGINHA!H101+COLATINA!H101+ARACRUZ!H101+'JOÃO PESSOA'!H101+LINHARES!H101+IPATINGA!H101</f>
        <v>4271204.289243252</v>
      </c>
      <c r="I101" s="42"/>
      <c r="J101" s="42">
        <f>I101*H101</f>
        <v>0</v>
      </c>
    </row>
    <row r="102" spans="1:10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22">
        <f>AGUANIL!H102+ALFENAS!H102+ALPINOPOLIS!H102+ALTEROSA!H102+AREADO!H102+'BOA ESPERANÇA'!H102+'CAMPO BELO'!H102+'CABO VERDE'!H102+CAMACHO!H102+'CAMPO DO MEIO'!H102+'CAMPOS GERAIS'!H102+'CANA VERDE'!H102+CANDEIAS!H102+CAPITÓLIO!H102+'CARMO DO RIO CLARO'!H102+'CONCEIÇÃO DA APARECIDA'!H102+COQUEIRAL!H102+CRISTAIS!H102+'DIVISA NOVA'!H102+'ELÓI MENDES'!H102+FAMA!H102+FORMIGA!H102+GUAPÉ!H102+ILICÍNEA!H102+JURUAIA!H102+LAVRAS!H102+MACHADO!H102+MUZAMBINHO!H102+NEPOMUCENO!H102+PARAGUAÇU!H102+PERDÕES!H102+PIMENTA!H102+'POÇO FUNDO'!H102+'RIBEIRÃO VERMELHO'!H102+'SÃO JOÃO BATISTA'!H102+'SÃO JOSÉ BARRA'!H102+SERRANIA!H102+'TRÊS PONTAS'!H102+VARGINHA!H102+COLATINA!H102+ARACRUZ!H102+'JOÃO PESSOA'!H102+LINHARES!H102+IPATINGA!H102</f>
        <v>14277</v>
      </c>
      <c r="I102" s="42"/>
      <c r="J102" s="42">
        <f t="shared" ref="J102:J116" si="5">I102*H102</f>
        <v>0</v>
      </c>
    </row>
    <row r="103" spans="1:10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22">
        <f>AGUANIL!H103+ALFENAS!H103+ALPINOPOLIS!H103+ALTEROSA!H103+AREADO!H103+'BOA ESPERANÇA'!H103+'CAMPO BELO'!H103+'CABO VERDE'!H103+CAMACHO!H103+'CAMPO DO MEIO'!H103+'CAMPOS GERAIS'!H103+'CANA VERDE'!H103+CANDEIAS!H103+CAPITÓLIO!H103+'CARMO DO RIO CLARO'!H103+'CONCEIÇÃO DA APARECIDA'!H103+COQUEIRAL!H103+CRISTAIS!H103+'DIVISA NOVA'!H103+'ELÓI MENDES'!H103+FAMA!H103+FORMIGA!H103+GUAPÉ!H103+ILICÍNEA!H103+JURUAIA!H103+LAVRAS!H103+MACHADO!H103+MUZAMBINHO!H103+NEPOMUCENO!H103+PARAGUAÇU!H103+PERDÕES!H103+PIMENTA!H103+'POÇO FUNDO'!H103+'RIBEIRÃO VERMELHO'!H103+'SÃO JOÃO BATISTA'!H103+'SÃO JOSÉ BARRA'!H103+SERRANIA!H103+'TRÊS PONTAS'!H103+VARGINHA!H103+COLATINA!H103+ARACRUZ!H103+'JOÃO PESSOA'!H103+LINHARES!H103+IPATINGA!H103</f>
        <v>26598</v>
      </c>
      <c r="I103" s="42"/>
      <c r="J103" s="42">
        <f t="shared" si="5"/>
        <v>0</v>
      </c>
    </row>
    <row r="104" spans="1:10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22">
        <f>AGUANIL!H104+ALFENAS!H104+ALPINOPOLIS!H104+ALTEROSA!H104+AREADO!H104+'BOA ESPERANÇA'!H104+'CAMPO BELO'!H104+'CABO VERDE'!H104+CAMACHO!H104+'CAMPO DO MEIO'!H104+'CAMPOS GERAIS'!H104+'CANA VERDE'!H104+CANDEIAS!H104+CAPITÓLIO!H104+'CARMO DO RIO CLARO'!H104+'CONCEIÇÃO DA APARECIDA'!H104+COQUEIRAL!H104+CRISTAIS!H104+'DIVISA NOVA'!H104+'ELÓI MENDES'!H104+FAMA!H104+FORMIGA!H104+GUAPÉ!H104+ILICÍNEA!H104+JURUAIA!H104+LAVRAS!H104+MACHADO!H104+MUZAMBINHO!H104+NEPOMUCENO!H104+PARAGUAÇU!H104+PERDÕES!H104+PIMENTA!H104+'POÇO FUNDO'!H104+'RIBEIRÃO VERMELHO'!H104+'SÃO JOÃO BATISTA'!H104+'SÃO JOSÉ BARRA'!H104+SERRANIA!H104+'TRÊS PONTAS'!H104+VARGINHA!H104+COLATINA!H104+ARACRUZ!H104+'JOÃO PESSOA'!H104+LINHARES!H104+IPATINGA!H104</f>
        <v>17206</v>
      </c>
      <c r="I104" s="42"/>
      <c r="J104" s="42">
        <f t="shared" si="5"/>
        <v>0</v>
      </c>
    </row>
    <row r="105" spans="1:10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22">
        <f>AGUANIL!H105+ALFENAS!H105+ALPINOPOLIS!H105+ALTEROSA!H105+AREADO!H105+'BOA ESPERANÇA'!H105+'CAMPO BELO'!H105+'CABO VERDE'!H105+CAMACHO!H105+'CAMPO DO MEIO'!H105+'CAMPOS GERAIS'!H105+'CANA VERDE'!H105+CANDEIAS!H105+CAPITÓLIO!H105+'CARMO DO RIO CLARO'!H105+'CONCEIÇÃO DA APARECIDA'!H105+COQUEIRAL!H105+CRISTAIS!H105+'DIVISA NOVA'!H105+'ELÓI MENDES'!H105+FAMA!H105+FORMIGA!H105+GUAPÉ!H105+ILICÍNEA!H105+JURUAIA!H105+LAVRAS!H105+MACHADO!H105+MUZAMBINHO!H105+NEPOMUCENO!H105+PARAGUAÇU!H105+PERDÕES!H105+PIMENTA!H105+'POÇO FUNDO'!H105+'RIBEIRÃO VERMELHO'!H105+'SÃO JOÃO BATISTA'!H105+'SÃO JOSÉ BARRA'!H105+SERRANIA!H105+'TRÊS PONTAS'!H105+VARGINHA!H105+COLATINA!H105+ARACRUZ!H105+'JOÃO PESSOA'!H105+LINHARES!H105+IPATINGA!H105</f>
        <v>27222</v>
      </c>
      <c r="I105" s="29"/>
      <c r="J105" s="29">
        <f t="shared" si="5"/>
        <v>0</v>
      </c>
    </row>
    <row r="106" spans="1:10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22">
        <f>AGUANIL!H106+ALFENAS!H106+ALPINOPOLIS!H106+ALTEROSA!H106+AREADO!H106+'BOA ESPERANÇA'!H106+'CAMPO BELO'!H106+'CABO VERDE'!H106+CAMACHO!H106+'CAMPO DO MEIO'!H106+'CAMPOS GERAIS'!H106+'CANA VERDE'!H106+CANDEIAS!H106+CAPITÓLIO!H106+'CARMO DO RIO CLARO'!H106+'CONCEIÇÃO DA APARECIDA'!H106+COQUEIRAL!H106+CRISTAIS!H106+'DIVISA NOVA'!H106+'ELÓI MENDES'!H106+FAMA!H106+FORMIGA!H106+GUAPÉ!H106+ILICÍNEA!H106+JURUAIA!H106+LAVRAS!H106+MACHADO!H106+MUZAMBINHO!H106+NEPOMUCENO!H106+PARAGUAÇU!H106+PERDÕES!H106+PIMENTA!H106+'POÇO FUNDO'!H106+'RIBEIRÃO VERMELHO'!H106+'SÃO JOÃO BATISTA'!H106+'SÃO JOSÉ BARRA'!H106+SERRANIA!H106+'TRÊS PONTAS'!H106+VARGINHA!H106+COLATINA!H106+ARACRUZ!H106+'JOÃO PESSOA'!H106+LINHARES!H106+IPATINGA!H106</f>
        <v>10311</v>
      </c>
      <c r="I106" s="29"/>
      <c r="J106" s="29">
        <f t="shared" si="5"/>
        <v>0</v>
      </c>
    </row>
    <row r="107" spans="1:10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22">
        <f>AGUANIL!H107+ALFENAS!H107+ALPINOPOLIS!H107+ALTEROSA!H107+AREADO!H107+'BOA ESPERANÇA'!H107+'CAMPO BELO'!H107+'CABO VERDE'!H107+CAMACHO!H107+'CAMPO DO MEIO'!H107+'CAMPOS GERAIS'!H107+'CANA VERDE'!H107+CANDEIAS!H107+CAPITÓLIO!H107+'CARMO DO RIO CLARO'!H107+'CONCEIÇÃO DA APARECIDA'!H107+COQUEIRAL!H107+CRISTAIS!H107+'DIVISA NOVA'!H107+'ELÓI MENDES'!H107+FAMA!H107+FORMIGA!H107+GUAPÉ!H107+ILICÍNEA!H107+JURUAIA!H107+LAVRAS!H107+MACHADO!H107+MUZAMBINHO!H107+NEPOMUCENO!H107+PARAGUAÇU!H107+PERDÕES!H107+PIMENTA!H107+'POÇO FUNDO'!H107+'RIBEIRÃO VERMELHO'!H107+'SÃO JOÃO BATISTA'!H107+'SÃO JOSÉ BARRA'!H107+SERRANIA!H107+'TRÊS PONTAS'!H107+VARGINHA!H107+COLATINA!H107+ARACRUZ!H107+'JOÃO PESSOA'!H107+LINHARES!H107+IPATINGA!H107</f>
        <v>3558</v>
      </c>
      <c r="I107" s="29"/>
      <c r="J107" s="29">
        <f t="shared" si="5"/>
        <v>0</v>
      </c>
    </row>
    <row r="108" spans="1:10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22">
        <f>AGUANIL!H108+ALFENAS!H108+ALPINOPOLIS!H108+ALTEROSA!H108+AREADO!H108+'BOA ESPERANÇA'!H108+'CAMPO BELO'!H108+'CABO VERDE'!H108+CAMACHO!H108+'CAMPO DO MEIO'!H108+'CAMPOS GERAIS'!H108+'CANA VERDE'!H108+CANDEIAS!H108+CAPITÓLIO!H108+'CARMO DO RIO CLARO'!H108+'CONCEIÇÃO DA APARECIDA'!H108+COQUEIRAL!H108+CRISTAIS!H108+'DIVISA NOVA'!H108+'ELÓI MENDES'!H108+FAMA!H108+FORMIGA!H108+GUAPÉ!H108+ILICÍNEA!H108+JURUAIA!H108+LAVRAS!H108+MACHADO!H108+MUZAMBINHO!H108+NEPOMUCENO!H108+PARAGUAÇU!H108+PERDÕES!H108+PIMENTA!H108+'POÇO FUNDO'!H108+'RIBEIRÃO VERMELHO'!H108+'SÃO JOÃO BATISTA'!H108+'SÃO JOSÉ BARRA'!H108+SERRANIA!H108+'TRÊS PONTAS'!H108+VARGINHA!H108+COLATINA!H108+ARACRUZ!H108+'JOÃO PESSOA'!H108+LINHARES!H108+IPATINGA!H108</f>
        <v>1540507.303691902</v>
      </c>
      <c r="I108" s="42"/>
      <c r="J108" s="42">
        <f t="shared" si="5"/>
        <v>0</v>
      </c>
    </row>
    <row r="109" spans="1:10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22">
        <f>AGUANIL!H109+ALFENAS!H109+ALPINOPOLIS!H109+ALTEROSA!H109+AREADO!H109+'BOA ESPERANÇA'!H109+'CAMPO BELO'!H109+'CABO VERDE'!H109+CAMACHO!H109+'CAMPO DO MEIO'!H109+'CAMPOS GERAIS'!H109+'CANA VERDE'!H109+CANDEIAS!H109+CAPITÓLIO!H109+'CARMO DO RIO CLARO'!H109+'CONCEIÇÃO DA APARECIDA'!H109+COQUEIRAL!H109+CRISTAIS!H109+'DIVISA NOVA'!H109+'ELÓI MENDES'!H109+FAMA!H109+FORMIGA!H109+GUAPÉ!H109+ILICÍNEA!H109+JURUAIA!H109+LAVRAS!H109+MACHADO!H109+MUZAMBINHO!H109+NEPOMUCENO!H109+PARAGUAÇU!H109+PERDÕES!H109+PIMENTA!H109+'POÇO FUNDO'!H109+'RIBEIRÃO VERMELHO'!H109+'SÃO JOÃO BATISTA'!H109+'SÃO JOSÉ BARRA'!H109+SERRANIA!H109+'TRÊS PONTAS'!H109+VARGINHA!H109+COLATINA!H109+ARACRUZ!H109+'JOÃO PESSOA'!H109+LINHARES!H109+IPATINGA!H109</f>
        <v>2143025.9354161774</v>
      </c>
      <c r="I109" s="42"/>
      <c r="J109" s="42">
        <f t="shared" si="5"/>
        <v>0</v>
      </c>
    </row>
    <row r="110" spans="1:10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22">
        <f>AGUANIL!H110+ALFENAS!H110+ALPINOPOLIS!H110+ALTEROSA!H110+AREADO!H110+'BOA ESPERANÇA'!H110+'CAMPO BELO'!H110+'CABO VERDE'!H110+CAMACHO!H110+'CAMPO DO MEIO'!H110+'CAMPOS GERAIS'!H110+'CANA VERDE'!H110+CANDEIAS!H110+CAPITÓLIO!H110+'CARMO DO RIO CLARO'!H110+'CONCEIÇÃO DA APARECIDA'!H110+COQUEIRAL!H110+CRISTAIS!H110+'DIVISA NOVA'!H110+'ELÓI MENDES'!H110+FAMA!H110+FORMIGA!H110+GUAPÉ!H110+ILICÍNEA!H110+JURUAIA!H110+LAVRAS!H110+MACHADO!H110+MUZAMBINHO!H110+NEPOMUCENO!H110+PARAGUAÇU!H110+PERDÕES!H110+PIMENTA!H110+'POÇO FUNDO'!H110+'RIBEIRÃO VERMELHO'!H110+'SÃO JOÃO BATISTA'!H110+'SÃO JOSÉ BARRA'!H110+SERRANIA!H110+'TRÊS PONTAS'!H110+VARGINHA!H110+COLATINA!H110+ARACRUZ!H110+'JOÃO PESSOA'!H110+LINHARES!H110+IPATINGA!H110</f>
        <v>49208.507246232861</v>
      </c>
      <c r="I110" s="29"/>
      <c r="J110" s="29">
        <f t="shared" si="5"/>
        <v>0</v>
      </c>
    </row>
    <row r="111" spans="1:10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22">
        <f>AGUANIL!H111+ALFENAS!H111+ALPINOPOLIS!H111+ALTEROSA!H111+AREADO!H111+'BOA ESPERANÇA'!H111+'CAMPO BELO'!H111+'CABO VERDE'!H111+CAMACHO!H111+'CAMPO DO MEIO'!H111+'CAMPOS GERAIS'!H111+'CANA VERDE'!H111+CANDEIAS!H111+CAPITÓLIO!H111+'CARMO DO RIO CLARO'!H111+'CONCEIÇÃO DA APARECIDA'!H111+COQUEIRAL!H111+CRISTAIS!H111+'DIVISA NOVA'!H111+'ELÓI MENDES'!H111+FAMA!H111+FORMIGA!H111+GUAPÉ!H111+ILICÍNEA!H111+JURUAIA!H111+LAVRAS!H111+MACHADO!H111+MUZAMBINHO!H111+NEPOMUCENO!H111+PARAGUAÇU!H111+PERDÕES!H111+PIMENTA!H111+'POÇO FUNDO'!H111+'RIBEIRÃO VERMELHO'!H111+'SÃO JOÃO BATISTA'!H111+'SÃO JOSÉ BARRA'!H111+SERRANIA!H111+'TRÊS PONTAS'!H111+VARGINHA!H111+COLATINA!H111+ARACRUZ!H111+'JOÃO PESSOA'!H111+LINHARES!H111+IPATINGA!H111</f>
        <v>956</v>
      </c>
      <c r="I111" s="29"/>
      <c r="J111" s="29">
        <f t="shared" si="5"/>
        <v>0</v>
      </c>
    </row>
    <row r="112" spans="1:10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22">
        <f>AGUANIL!H112+ALFENAS!H112+ALPINOPOLIS!H112+ALTEROSA!H112+AREADO!H112+'BOA ESPERANÇA'!H112+'CAMPO BELO'!H112+'CABO VERDE'!H112+CAMACHO!H112+'CAMPO DO MEIO'!H112+'CAMPOS GERAIS'!H112+'CANA VERDE'!H112+CANDEIAS!H112+CAPITÓLIO!H112+'CARMO DO RIO CLARO'!H112+'CONCEIÇÃO DA APARECIDA'!H112+COQUEIRAL!H112+CRISTAIS!H112+'DIVISA NOVA'!H112+'ELÓI MENDES'!H112+FAMA!H112+FORMIGA!H112+GUAPÉ!H112+ILICÍNEA!H112+JURUAIA!H112+LAVRAS!H112+MACHADO!H112+MUZAMBINHO!H112+NEPOMUCENO!H112+PARAGUAÇU!H112+PERDÕES!H112+PIMENTA!H112+'POÇO FUNDO'!H112+'RIBEIRÃO VERMELHO'!H112+'SÃO JOÃO BATISTA'!H112+'SÃO JOSÉ BARRA'!H112+SERRANIA!H112+'TRÊS PONTAS'!H112+VARGINHA!H112+COLATINA!H112+ARACRUZ!H112+'JOÃO PESSOA'!H112+LINHARES!H112+IPATINGA!H112</f>
        <v>500</v>
      </c>
      <c r="I112" s="29"/>
      <c r="J112" s="29">
        <f t="shared" si="5"/>
        <v>0</v>
      </c>
    </row>
    <row r="113" spans="1:10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22">
        <f>AGUANIL!H113+ALFENAS!H113+ALPINOPOLIS!H113+ALTEROSA!H113+AREADO!H113+'BOA ESPERANÇA'!H113+'CAMPO BELO'!H113+'CABO VERDE'!H113+CAMACHO!H113+'CAMPO DO MEIO'!H113+'CAMPOS GERAIS'!H113+'CANA VERDE'!H113+CANDEIAS!H113+CAPITÓLIO!H113+'CARMO DO RIO CLARO'!H113+'CONCEIÇÃO DA APARECIDA'!H113+COQUEIRAL!H113+CRISTAIS!H113+'DIVISA NOVA'!H113+'ELÓI MENDES'!H113+FAMA!H113+FORMIGA!H113+GUAPÉ!H113+ILICÍNEA!H113+JURUAIA!H113+LAVRAS!H113+MACHADO!H113+MUZAMBINHO!H113+NEPOMUCENO!H113+PARAGUAÇU!H113+PERDÕES!H113+PIMENTA!H113+'POÇO FUNDO'!H113+'RIBEIRÃO VERMELHO'!H113+'SÃO JOÃO BATISTA'!H113+'SÃO JOSÉ BARRA'!H113+SERRANIA!H113+'TRÊS PONTAS'!H113+VARGINHA!H113+COLATINA!H113+ARACRUZ!H113+'JOÃO PESSOA'!H113+LINHARES!H113+IPATINGA!H113</f>
        <v>472</v>
      </c>
      <c r="I113" s="29"/>
      <c r="J113" s="29">
        <f t="shared" si="5"/>
        <v>0</v>
      </c>
    </row>
    <row r="114" spans="1:10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22">
        <f>AGUANIL!H114+ALFENAS!H114+ALPINOPOLIS!H114+ALTEROSA!H114+AREADO!H114+'BOA ESPERANÇA'!H114+'CAMPO BELO'!H114+'CABO VERDE'!H114+CAMACHO!H114+'CAMPO DO MEIO'!H114+'CAMPOS GERAIS'!H114+'CANA VERDE'!H114+CANDEIAS!H114+CAPITÓLIO!H114+'CARMO DO RIO CLARO'!H114+'CONCEIÇÃO DA APARECIDA'!H114+COQUEIRAL!H114+CRISTAIS!H114+'DIVISA NOVA'!H114+'ELÓI MENDES'!H114+FAMA!H114+FORMIGA!H114+GUAPÉ!H114+ILICÍNEA!H114+JURUAIA!H114+LAVRAS!H114+MACHADO!H114+MUZAMBINHO!H114+NEPOMUCENO!H114+PARAGUAÇU!H114+PERDÕES!H114+PIMENTA!H114+'POÇO FUNDO'!H114+'RIBEIRÃO VERMELHO'!H114+'SÃO JOÃO BATISTA'!H114+'SÃO JOSÉ BARRA'!H114+SERRANIA!H114+'TRÊS PONTAS'!H114+VARGINHA!H114+COLATINA!H114+ARACRUZ!H114+'JOÃO PESSOA'!H114+LINHARES!H114+IPATINGA!H114</f>
        <v>45836.20743374349</v>
      </c>
      <c r="I114" s="29"/>
      <c r="J114" s="29">
        <f t="shared" si="5"/>
        <v>0</v>
      </c>
    </row>
    <row r="115" spans="1:10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22">
        <f>AGUANIL!H115+ALFENAS!H115+ALPINOPOLIS!H115+ALTEROSA!H115+AREADO!H115+'BOA ESPERANÇA'!H115+'CAMPO BELO'!H115+'CABO VERDE'!H115+CAMACHO!H115+'CAMPO DO MEIO'!H115+'CAMPOS GERAIS'!H115+'CANA VERDE'!H115+CANDEIAS!H115+CAPITÓLIO!H115+'CARMO DO RIO CLARO'!H115+'CONCEIÇÃO DA APARECIDA'!H115+COQUEIRAL!H115+CRISTAIS!H115+'DIVISA NOVA'!H115+'ELÓI MENDES'!H115+FAMA!H115+FORMIGA!H115+GUAPÉ!H115+ILICÍNEA!H115+JURUAIA!H115+LAVRAS!H115+MACHADO!H115+MUZAMBINHO!H115+NEPOMUCENO!H115+PARAGUAÇU!H115+PERDÕES!H115+PIMENTA!H115+'POÇO FUNDO'!H115+'RIBEIRÃO VERMELHO'!H115+'SÃO JOÃO BATISTA'!H115+'SÃO JOSÉ BARRA'!H115+SERRANIA!H115+'TRÊS PONTAS'!H115+VARGINHA!H115+COLATINA!H115+ARACRUZ!H115+'JOÃO PESSOA'!H115+LINHARES!H115+IPATINGA!H115</f>
        <v>2850.6863144155345</v>
      </c>
      <c r="I115" s="29"/>
      <c r="J115" s="29">
        <f t="shared" si="5"/>
        <v>0</v>
      </c>
    </row>
    <row r="116" spans="1:10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22">
        <f>AGUANIL!H116+ALFENAS!H116+ALPINOPOLIS!H116+ALTEROSA!H116+AREADO!H116+'BOA ESPERANÇA'!H116+'CAMPO BELO'!H116+'CABO VERDE'!H116+CAMACHO!H116+'CAMPO DO MEIO'!H116+'CAMPOS GERAIS'!H116+'CANA VERDE'!H116+CANDEIAS!H116+CAPITÓLIO!H116+'CARMO DO RIO CLARO'!H116+'CONCEIÇÃO DA APARECIDA'!H116+COQUEIRAL!H116+CRISTAIS!H116+'DIVISA NOVA'!H116+'ELÓI MENDES'!H116+FAMA!H116+FORMIGA!H116+GUAPÉ!H116+ILICÍNEA!H116+JURUAIA!H116+LAVRAS!H116+MACHADO!H116+MUZAMBINHO!H116+NEPOMUCENO!H116+PARAGUAÇU!H116+PERDÕES!H116+PIMENTA!H116+'POÇO FUNDO'!H116+'RIBEIRÃO VERMELHO'!H116+'SÃO JOÃO BATISTA'!H116+'SÃO JOSÉ BARRA'!H116+SERRANIA!H116+'TRÊS PONTAS'!H116+VARGINHA!H116+COLATINA!H116+ARACRUZ!H116+'JOÃO PESSOA'!H116+LINHARES!H116+IPATINGA!H116</f>
        <v>3273.5990095221032</v>
      </c>
      <c r="I116" s="29"/>
      <c r="J116" s="29">
        <f t="shared" si="5"/>
        <v>0</v>
      </c>
    </row>
    <row r="117" spans="1:10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0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22">
        <f>AGUANIL!H118+ALFENAS!H118+ALPINOPOLIS!H118+ALTEROSA!H118+AREADO!H118+'BOA ESPERANÇA'!H118+'CAMPO BELO'!H118+'CABO VERDE'!H118+CAMACHO!H118+'CAMPO DO MEIO'!H118+'CAMPOS GERAIS'!H118+'CANA VERDE'!H118+CANDEIAS!H118+CAPITÓLIO!H118+'CARMO DO RIO CLARO'!H118+'CONCEIÇÃO DA APARECIDA'!H118+COQUEIRAL!H118+CRISTAIS!H118+'DIVISA NOVA'!H118+'ELÓI MENDES'!H118+FAMA!H118+FORMIGA!H118+GUAPÉ!H118+ILICÍNEA!H118+JURUAIA!H118+LAVRAS!H118+MACHADO!H118+MUZAMBINHO!H118+NEPOMUCENO!H118+PARAGUAÇU!H118+PERDÕES!H118+PIMENTA!H118+'POÇO FUNDO'!H118+'RIBEIRÃO VERMELHO'!H118+'SÃO JOÃO BATISTA'!H118+'SÃO JOSÉ BARRA'!H118+SERRANIA!H118+'TRÊS PONTAS'!H118+VARGINHA!H118+COLATINA!H118+ARACRUZ!H118+'JOÃO PESSOA'!H118+LINHARES!H118+IPATINGA!H118</f>
        <v>258</v>
      </c>
      <c r="I118" s="42"/>
      <c r="J118" s="42">
        <f>H118*I118</f>
        <v>0</v>
      </c>
    </row>
    <row r="119" spans="1:10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22">
        <f>AGUANIL!H119+ALFENAS!H119+ALPINOPOLIS!H119+ALTEROSA!H119+AREADO!H119+'BOA ESPERANÇA'!H119+'CAMPO BELO'!H119+'CABO VERDE'!H119+CAMACHO!H119+'CAMPO DO MEIO'!H119+'CAMPOS GERAIS'!H119+'CANA VERDE'!H119+CANDEIAS!H119+CAPITÓLIO!H119+'CARMO DO RIO CLARO'!H119+'CONCEIÇÃO DA APARECIDA'!H119+COQUEIRAL!H119+CRISTAIS!H119+'DIVISA NOVA'!H119+'ELÓI MENDES'!H119+FAMA!H119+FORMIGA!H119+GUAPÉ!H119+ILICÍNEA!H119+JURUAIA!H119+LAVRAS!H119+MACHADO!H119+MUZAMBINHO!H119+NEPOMUCENO!H119+PARAGUAÇU!H119+PERDÕES!H119+PIMENTA!H119+'POÇO FUNDO'!H119+'RIBEIRÃO VERMELHO'!H119+'SÃO JOÃO BATISTA'!H119+'SÃO JOSÉ BARRA'!H119+SERRANIA!H119+'TRÊS PONTAS'!H119+VARGINHA!H119+COLATINA!H119+ARACRUZ!H119+'JOÃO PESSOA'!H119+LINHARES!H119+IPATINGA!H119</f>
        <v>690</v>
      </c>
      <c r="I119" s="29"/>
      <c r="J119" s="29">
        <f t="shared" ref="J119:J132" si="6">H119*I119</f>
        <v>0</v>
      </c>
    </row>
    <row r="120" spans="1:10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22">
        <f>AGUANIL!H120+ALFENAS!H120+ALPINOPOLIS!H120+ALTEROSA!H120+AREADO!H120+'BOA ESPERANÇA'!H120+'CAMPO BELO'!H120+'CABO VERDE'!H120+CAMACHO!H120+'CAMPO DO MEIO'!H120+'CAMPOS GERAIS'!H120+'CANA VERDE'!H120+CANDEIAS!H120+CAPITÓLIO!H120+'CARMO DO RIO CLARO'!H120+'CONCEIÇÃO DA APARECIDA'!H120+COQUEIRAL!H120+CRISTAIS!H120+'DIVISA NOVA'!H120+'ELÓI MENDES'!H120+FAMA!H120+FORMIGA!H120+GUAPÉ!H120+ILICÍNEA!H120+JURUAIA!H120+LAVRAS!H120+MACHADO!H120+MUZAMBINHO!H120+NEPOMUCENO!H120+PARAGUAÇU!H120+PERDÕES!H120+PIMENTA!H120+'POÇO FUNDO'!H120+'RIBEIRÃO VERMELHO'!H120+'SÃO JOÃO BATISTA'!H120+'SÃO JOSÉ BARRA'!H120+SERRANIA!H120+'TRÊS PONTAS'!H120+VARGINHA!H120+COLATINA!H120+ARACRUZ!H120+'JOÃO PESSOA'!H120+LINHARES!H120+IPATINGA!H120</f>
        <v>1040</v>
      </c>
      <c r="I120" s="29"/>
      <c r="J120" s="29">
        <f t="shared" si="6"/>
        <v>0</v>
      </c>
    </row>
    <row r="121" spans="1:10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0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22">
        <f>AGUANIL!H122+ALFENAS!H122+ALPINOPOLIS!H122+ALTEROSA!H122+AREADO!H122+'BOA ESPERANÇA'!H122+'CAMPO BELO'!H122+'CABO VERDE'!H122+CAMACHO!H122+'CAMPO DO MEIO'!H122+'CAMPOS GERAIS'!H122+'CANA VERDE'!H122+CANDEIAS!H122+CAPITÓLIO!H122+'CARMO DO RIO CLARO'!H122+'CONCEIÇÃO DA APARECIDA'!H122+COQUEIRAL!H122+CRISTAIS!H122+'DIVISA NOVA'!H122+'ELÓI MENDES'!H122+FAMA!H122+FORMIGA!H122+GUAPÉ!H122+ILICÍNEA!H122+JURUAIA!H122+LAVRAS!H122+MACHADO!H122+MUZAMBINHO!H122+NEPOMUCENO!H122+PARAGUAÇU!H122+PERDÕES!H122+PIMENTA!H122+'POÇO FUNDO'!H122+'RIBEIRÃO VERMELHO'!H122+'SÃO JOÃO BATISTA'!H122+'SÃO JOSÉ BARRA'!H122+SERRANIA!H122+'TRÊS PONTAS'!H122+VARGINHA!H122+COLATINA!H122+ARACRUZ!H122+'JOÃO PESSOA'!H122+LINHARES!H122+IPATINGA!H122</f>
        <v>1128</v>
      </c>
      <c r="I122" s="42"/>
      <c r="J122" s="42">
        <f t="shared" si="6"/>
        <v>0</v>
      </c>
    </row>
    <row r="123" spans="1:10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22">
        <f>AGUANIL!H123+ALFENAS!H123+ALPINOPOLIS!H123+ALTEROSA!H123+AREADO!H123+'BOA ESPERANÇA'!H123+'CAMPO BELO'!H123+'CABO VERDE'!H123+CAMACHO!H123+'CAMPO DO MEIO'!H123+'CAMPOS GERAIS'!H123+'CANA VERDE'!H123+CANDEIAS!H123+CAPITÓLIO!H123+'CARMO DO RIO CLARO'!H123+'CONCEIÇÃO DA APARECIDA'!H123+COQUEIRAL!H123+CRISTAIS!H123+'DIVISA NOVA'!H123+'ELÓI MENDES'!H123+FAMA!H123+FORMIGA!H123+GUAPÉ!H123+ILICÍNEA!H123+JURUAIA!H123+LAVRAS!H123+MACHADO!H123+MUZAMBINHO!H123+NEPOMUCENO!H123+PARAGUAÇU!H123+PERDÕES!H123+PIMENTA!H123+'POÇO FUNDO'!H123+'RIBEIRÃO VERMELHO'!H123+'SÃO JOÃO BATISTA'!H123+'SÃO JOSÉ BARRA'!H123+SERRANIA!H123+'TRÊS PONTAS'!H123+VARGINHA!H123+COLATINA!H123+ARACRUZ!H123+'JOÃO PESSOA'!H123+LINHARES!H123+IPATINGA!H123</f>
        <v>1224</v>
      </c>
      <c r="I123" s="42"/>
      <c r="J123" s="42">
        <f t="shared" si="6"/>
        <v>0</v>
      </c>
    </row>
    <row r="124" spans="1:10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22">
        <f>AGUANIL!H124+ALFENAS!H124+ALPINOPOLIS!H124+ALTEROSA!H124+AREADO!H124+'BOA ESPERANÇA'!H124+'CAMPO BELO'!H124+'CABO VERDE'!H124+CAMACHO!H124+'CAMPO DO MEIO'!H124+'CAMPOS GERAIS'!H124+'CANA VERDE'!H124+CANDEIAS!H124+CAPITÓLIO!H124+'CARMO DO RIO CLARO'!H124+'CONCEIÇÃO DA APARECIDA'!H124+COQUEIRAL!H124+CRISTAIS!H124+'DIVISA NOVA'!H124+'ELÓI MENDES'!H124+FAMA!H124+FORMIGA!H124+GUAPÉ!H124+ILICÍNEA!H124+JURUAIA!H124+LAVRAS!H124+MACHADO!H124+MUZAMBINHO!H124+NEPOMUCENO!H124+PARAGUAÇU!H124+PERDÕES!H124+PIMENTA!H124+'POÇO FUNDO'!H124+'RIBEIRÃO VERMELHO'!H124+'SÃO JOÃO BATISTA'!H124+'SÃO JOSÉ BARRA'!H124+SERRANIA!H124+'TRÊS PONTAS'!H124+VARGINHA!H124+COLATINA!H124+ARACRUZ!H124+'JOÃO PESSOA'!H124+LINHARES!H124+IPATINGA!H124</f>
        <v>1056</v>
      </c>
      <c r="I124" s="42"/>
      <c r="J124" s="42">
        <f t="shared" si="6"/>
        <v>0</v>
      </c>
    </row>
    <row r="125" spans="1:10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22">
        <f>AGUANIL!H125+ALFENAS!H125+ALPINOPOLIS!H125+ALTEROSA!H125+AREADO!H125+'BOA ESPERANÇA'!H125+'CAMPO BELO'!H125+'CABO VERDE'!H125+CAMACHO!H125+'CAMPO DO MEIO'!H125+'CAMPOS GERAIS'!H125+'CANA VERDE'!H125+CANDEIAS!H125+CAPITÓLIO!H125+'CARMO DO RIO CLARO'!H125+'CONCEIÇÃO DA APARECIDA'!H125+COQUEIRAL!H125+CRISTAIS!H125+'DIVISA NOVA'!H125+'ELÓI MENDES'!H125+FAMA!H125+FORMIGA!H125+GUAPÉ!H125+ILICÍNEA!H125+JURUAIA!H125+LAVRAS!H125+MACHADO!H125+MUZAMBINHO!H125+NEPOMUCENO!H125+PARAGUAÇU!H125+PERDÕES!H125+PIMENTA!H125+'POÇO FUNDO'!H125+'RIBEIRÃO VERMELHO'!H125+'SÃO JOÃO BATISTA'!H125+'SÃO JOSÉ BARRA'!H125+SERRANIA!H125+'TRÊS PONTAS'!H125+VARGINHA!H125+COLATINA!H125+ARACRUZ!H125+'JOÃO PESSOA'!H125+LINHARES!H125+IPATINGA!H125</f>
        <v>516</v>
      </c>
      <c r="I125" s="42"/>
      <c r="J125" s="42">
        <f t="shared" si="6"/>
        <v>0</v>
      </c>
    </row>
    <row r="126" spans="1:10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0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2">
        <f>AGUANIL!H127+ALFENAS!H127+ALPINOPOLIS!H127+ALTEROSA!H127+AREADO!H127+'BOA ESPERANÇA'!H127+'CAMPO BELO'!H127+'CABO VERDE'!H127+CAMACHO!H127+'CAMPO DO MEIO'!H127+'CAMPOS GERAIS'!H127+'CANA VERDE'!H127+CANDEIAS!H127+CAPITÓLIO!H127+'CARMO DO RIO CLARO'!H127+'CONCEIÇÃO DA APARECIDA'!H127+COQUEIRAL!H127+CRISTAIS!H127+'DIVISA NOVA'!H127+'ELÓI MENDES'!H127+FAMA!H127+FORMIGA!H127+GUAPÉ!H127+ILICÍNEA!H127+JURUAIA!H127+LAVRAS!H127+MACHADO!H127+MUZAMBINHO!H127+NEPOMUCENO!H127+PARAGUAÇU!H127+PERDÕES!H127+PIMENTA!H127+'POÇO FUNDO'!H127+'RIBEIRÃO VERMELHO'!H127+'SÃO JOÃO BATISTA'!H127+'SÃO JOSÉ BARRA'!H127+SERRANIA!H127+'TRÊS PONTAS'!H127+VARGINHA!H127+COLATINA!H127+ARACRUZ!H127+'JOÃO PESSOA'!H127+LINHARES!H127+IPATINGA!H127</f>
        <v>1083293.2300000002</v>
      </c>
      <c r="I127" s="29"/>
      <c r="J127" s="29">
        <f t="shared" si="6"/>
        <v>0</v>
      </c>
    </row>
    <row r="128" spans="1:10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22">
        <f>AGUANIL!H128+ALFENAS!H128+ALPINOPOLIS!H128+ALTEROSA!H128+AREADO!H128+'BOA ESPERANÇA'!H128+'CAMPO BELO'!H128+'CABO VERDE'!H128+CAMACHO!H128+'CAMPO DO MEIO'!H128+'CAMPOS GERAIS'!H128+'CANA VERDE'!H128+CANDEIAS!H128+CAPITÓLIO!H128+'CARMO DO RIO CLARO'!H128+'CONCEIÇÃO DA APARECIDA'!H128+COQUEIRAL!H128+CRISTAIS!H128+'DIVISA NOVA'!H128+'ELÓI MENDES'!H128+FAMA!H128+FORMIGA!H128+GUAPÉ!H128+ILICÍNEA!H128+JURUAIA!H128+LAVRAS!H128+MACHADO!H128+MUZAMBINHO!H128+NEPOMUCENO!H128+PARAGUAÇU!H128+PERDÕES!H128+PIMENTA!H128+'POÇO FUNDO'!H128+'RIBEIRÃO VERMELHO'!H128+'SÃO JOÃO BATISTA'!H128+'SÃO JOSÉ BARRA'!H128+SERRANIA!H128+'TRÊS PONTAS'!H128+VARGINHA!H128+COLATINA!H128+ARACRUZ!H128+'JOÃO PESSOA'!H128+LINHARES!H128+IPATINGA!H128</f>
        <v>185280.34564565681</v>
      </c>
      <c r="I128" s="29"/>
      <c r="J128" s="29">
        <f t="shared" si="6"/>
        <v>0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22">
        <f>AGUANIL!H129+ALFENAS!H129+ALPINOPOLIS!H129+ALTEROSA!H129+AREADO!H129+'BOA ESPERANÇA'!H129+'CAMPO BELO'!H129+'CABO VERDE'!H129+CAMACHO!H129+'CAMPO DO MEIO'!H129+'CAMPOS GERAIS'!H129+'CANA VERDE'!H129+CANDEIAS!H129+CAPITÓLIO!H129+'CARMO DO RIO CLARO'!H129+'CONCEIÇÃO DA APARECIDA'!H129+COQUEIRAL!H129+CRISTAIS!H129+'DIVISA NOVA'!H129+'ELÓI MENDES'!H129+FAMA!H129+FORMIGA!H129+GUAPÉ!H129+ILICÍNEA!H129+JURUAIA!H129+LAVRAS!H129+MACHADO!H129+MUZAMBINHO!H129+NEPOMUCENO!H129+PARAGUAÇU!H129+PERDÕES!H129+PIMENTA!H129+'POÇO FUNDO'!H129+'RIBEIRÃO VERMELHO'!H129+'SÃO JOÃO BATISTA'!H129+'SÃO JOSÉ BARRA'!H129+SERRANIA!H129+'TRÊS PONTAS'!H129+VARGINHA!H129+COLATINA!H129+ARACRUZ!H129+'JOÃO PESSOA'!H129+LINHARES!H129+IPATINGA!H129</f>
        <v>185280.34564565681</v>
      </c>
      <c r="I129" s="29"/>
      <c r="J129" s="29">
        <f t="shared" si="6"/>
        <v>0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22">
        <f>AGUANIL!H130+ALFENAS!H130+ALPINOPOLIS!H130+ALTEROSA!H130+AREADO!H130+'BOA ESPERANÇA'!H130+'CAMPO BELO'!H130+'CABO VERDE'!H130+CAMACHO!H130+'CAMPO DO MEIO'!H130+'CAMPOS GERAIS'!H130+'CANA VERDE'!H130+CANDEIAS!H130+CAPITÓLIO!H130+'CARMO DO RIO CLARO'!H130+'CONCEIÇÃO DA APARECIDA'!H130+COQUEIRAL!H130+CRISTAIS!H130+'DIVISA NOVA'!H130+'ELÓI MENDES'!H130+FAMA!H130+FORMIGA!H130+GUAPÉ!H130+ILICÍNEA!H130+JURUAIA!H130+LAVRAS!H130+MACHADO!H130+MUZAMBINHO!H130+NEPOMUCENO!H130+PARAGUAÇU!H130+PERDÕES!H130+PIMENTA!H130+'POÇO FUNDO'!H130+'RIBEIRÃO VERMELHO'!H130+'SÃO JOÃO BATISTA'!H130+'SÃO JOSÉ BARRA'!H130+SERRANIA!H130+'TRÊS PONTAS'!H130+VARGINHA!H130+COLATINA!H130+ARACRUZ!H130+'JOÃO PESSOA'!H130+LINHARES!H130+IPATINGA!H130</f>
        <v>185280.34564565681</v>
      </c>
      <c r="I130" s="29"/>
      <c r="J130" s="29">
        <f t="shared" si="6"/>
        <v>0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2">
        <f>AGUANIL!H131+ALFENAS!H131+ALPINOPOLIS!H131+ALTEROSA!H131+AREADO!H131+'BOA ESPERANÇA'!H131+'CAMPO BELO'!H131+'CABO VERDE'!H131+CAMACHO!H131+'CAMPO DO MEIO'!H131+'CAMPOS GERAIS'!H131+'CANA VERDE'!H131+CANDEIAS!H131+CAPITÓLIO!H131+'CARMO DO RIO CLARO'!H131+'CONCEIÇÃO DA APARECIDA'!H131+COQUEIRAL!H131+CRISTAIS!H131+'DIVISA NOVA'!H131+'ELÓI MENDES'!H131+FAMA!H131+FORMIGA!H131+GUAPÉ!H131+ILICÍNEA!H131+JURUAIA!H131+LAVRAS!H131+MACHADO!H131+MUZAMBINHO!H131+NEPOMUCENO!H131+PARAGUAÇU!H131+PERDÕES!H131+PIMENTA!H131+'POÇO FUNDO'!H131+'RIBEIRÃO VERMELHO'!H131+'SÃO JOÃO BATISTA'!H131+'SÃO JOSÉ BARRA'!H131+SERRANIA!H131+'TRÊS PONTAS'!H131+VARGINHA!H131+COLATINA!H131+ARACRUZ!H131+'JOÃO PESSOA'!H131+LINHARES!H131+IPATINGA!H131</f>
        <v>44</v>
      </c>
      <c r="I131" s="29"/>
      <c r="J131" s="29">
        <f t="shared" si="6"/>
        <v>0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2">
        <f>AGUANIL!H132+ALFENAS!H132+ALPINOPOLIS!H132+ALTEROSA!H132+AREADO!H132+'BOA ESPERANÇA'!H132+'CAMPO BELO'!H132+'CABO VERDE'!H132+CAMACHO!H132+'CAMPO DO MEIO'!H132+'CAMPOS GERAIS'!H132+'CANA VERDE'!H132+CANDEIAS!H132+CAPITÓLIO!H132+'CARMO DO RIO CLARO'!H132+'CONCEIÇÃO DA APARECIDA'!H132+COQUEIRAL!H132+CRISTAIS!H132+'DIVISA NOVA'!H132+'ELÓI MENDES'!H132+FAMA!H132+FORMIGA!H132+GUAPÉ!H132+ILICÍNEA!H132+JURUAIA!H132+LAVRAS!H132+MACHADO!H132+MUZAMBINHO!H132+NEPOMUCENO!H132+PARAGUAÇU!H132+PERDÕES!H132+PIMENTA!H132+'POÇO FUNDO'!H132+'RIBEIRÃO VERMELHO'!H132+'SÃO JOÃO BATISTA'!H132+'SÃO JOSÉ BARRA'!H132+SERRANIA!H132+'TRÊS PONTAS'!H132+VARGINHA!H132+COLATINA!H132+ARACRUZ!H132+'JOÃO PESSOA'!H132+LINHARES!H132+IPATINGA!H132</f>
        <v>528</v>
      </c>
      <c r="I132" s="29"/>
      <c r="J132" s="29">
        <f t="shared" si="6"/>
        <v>0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2">
        <f>AGUANIL!H134+ALFENAS!H134+ALPINOPOLIS!H134+ALTEROSA!H134+AREADO!H134+'BOA ESPERANÇA'!H134+'CAMPO BELO'!H134+'CABO VERDE'!H134+CAMACHO!H134+'CAMPO DO MEIO'!H134+'CAMPOS GERAIS'!H134+'CANA VERDE'!H134+CANDEIAS!H134+CAPITÓLIO!H134+'CARMO DO RIO CLARO'!H134+'CONCEIÇÃO DA APARECIDA'!H134+COQUEIRAL!H134+CRISTAIS!H134+'DIVISA NOVA'!H134+'ELÓI MENDES'!H134+FAMA!H134+FORMIGA!H134+GUAPÉ!H134+ILICÍNEA!H134+JURUAIA!H134+LAVRAS!H134+MACHADO!H134+MUZAMBINHO!H134+NEPOMUCENO!H134+PARAGUAÇU!H134+PERDÕES!H134+PIMENTA!H134+'POÇO FUNDO'!H134+'RIBEIRÃO VERMELHO'!H134+'SÃO JOÃO BATISTA'!H134+'SÃO JOSÉ BARRA'!H134+SERRANIA!H134+'TRÊS PONTAS'!H134+VARGINHA!H134+COLATINA!H134+ARACRUZ!H134+'JOÃO PESSOA'!H134+LINHARES!H134+IPATINGA!H134</f>
        <v>129</v>
      </c>
      <c r="I134" s="29"/>
      <c r="J134" s="29">
        <f>H134*I134</f>
        <v>0</v>
      </c>
      <c r="K134" s="28"/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2">
        <f>AGUANIL!H135+ALFENAS!H135+ALPINOPOLIS!H135+ALTEROSA!H135+AREADO!H135+'BOA ESPERANÇA'!H135+'CAMPO BELO'!H135+'CABO VERDE'!H135+CAMACHO!H135+'CAMPO DO MEIO'!H135+'CAMPOS GERAIS'!H135+'CANA VERDE'!H135+CANDEIAS!H135+CAPITÓLIO!H135+'CARMO DO RIO CLARO'!H135+'CONCEIÇÃO DA APARECIDA'!H135+COQUEIRAL!H135+CRISTAIS!H135+'DIVISA NOVA'!H135+'ELÓI MENDES'!H135+FAMA!H135+FORMIGA!H135+GUAPÉ!H135+ILICÍNEA!H135+JURUAIA!H135+LAVRAS!H135+MACHADO!H135+MUZAMBINHO!H135+NEPOMUCENO!H135+PARAGUAÇU!H135+PERDÕES!H135+PIMENTA!H135+'POÇO FUNDO'!H135+'RIBEIRÃO VERMELHO'!H135+'SÃO JOÃO BATISTA'!H135+'SÃO JOSÉ BARRA'!H135+SERRANIA!H135+'TRÊS PONTAS'!H135+VARGINHA!H135+COLATINA!H135+ARACRUZ!H135+'JOÃO PESSOA'!H135+LINHARES!H135+IPATINGA!H135</f>
        <v>86</v>
      </c>
      <c r="I135" s="29"/>
      <c r="J135" s="29">
        <f t="shared" ref="J135:J137" si="7">H135*I135</f>
        <v>0</v>
      </c>
      <c r="K135" s="28"/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2">
        <f>AGUANIL!H136+ALFENAS!H136+ALPINOPOLIS!H136+ALTEROSA!H136+AREADO!H136+'BOA ESPERANÇA'!H136+'CAMPO BELO'!H136+'CABO VERDE'!H136+CAMACHO!H136+'CAMPO DO MEIO'!H136+'CAMPOS GERAIS'!H136+'CANA VERDE'!H136+CANDEIAS!H136+CAPITÓLIO!H136+'CARMO DO RIO CLARO'!H136+'CONCEIÇÃO DA APARECIDA'!H136+COQUEIRAL!H136+CRISTAIS!H136+'DIVISA NOVA'!H136+'ELÓI MENDES'!H136+FAMA!H136+FORMIGA!H136+GUAPÉ!H136+ILICÍNEA!H136+JURUAIA!H136+LAVRAS!H136+MACHADO!H136+MUZAMBINHO!H136+NEPOMUCENO!H136+PARAGUAÇU!H136+PERDÕES!H136+PIMENTA!H136+'POÇO FUNDO'!H136+'RIBEIRÃO VERMELHO'!H136+'SÃO JOÃO BATISTA'!H136+'SÃO JOSÉ BARRA'!H136+SERRANIA!H136+'TRÊS PONTAS'!H136+VARGINHA!H136+COLATINA!H136+ARACRUZ!H136+'JOÃO PESSOA'!H136+LINHARES!H136+IPATINGA!H136</f>
        <v>86</v>
      </c>
      <c r="I136" s="29"/>
      <c r="J136" s="29">
        <f t="shared" si="7"/>
        <v>0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2">
        <f>AGUANIL!H137+ALFENAS!H137+ALPINOPOLIS!H137+ALTEROSA!H137+AREADO!H137+'BOA ESPERANÇA'!H137+'CAMPO BELO'!H137+'CABO VERDE'!H137+CAMACHO!H137+'CAMPO DO MEIO'!H137+'CAMPOS GERAIS'!H137+'CANA VERDE'!H137+CANDEIAS!H137+CAPITÓLIO!H137+'CARMO DO RIO CLARO'!H137+'CONCEIÇÃO DA APARECIDA'!H137+COQUEIRAL!H137+CRISTAIS!H137+'DIVISA NOVA'!H137+'ELÓI MENDES'!H137+FAMA!H137+FORMIGA!H137+GUAPÉ!H137+ILICÍNEA!H137+JURUAIA!H137+LAVRAS!H137+MACHADO!H137+MUZAMBINHO!H137+NEPOMUCENO!H137+PARAGUAÇU!H137+PERDÕES!H137+PIMENTA!H137+'POÇO FUNDO'!H137+'RIBEIRÃO VERMELHO'!H137+'SÃO JOÃO BATISTA'!H137+'SÃO JOSÉ BARRA'!H137+SERRANIA!H137+'TRÊS PONTAS'!H137+VARGINHA!H137+COLATINA!H137+ARACRUZ!H137+'JOÃO PESSOA'!H137+LINHARES!H137+IPATINGA!H137</f>
        <v>26</v>
      </c>
      <c r="I137" s="29"/>
      <c r="J137" s="29">
        <f t="shared" si="7"/>
        <v>0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  <c r="K139" s="28"/>
    </row>
  </sheetData>
  <mergeCells count="139">
    <mergeCell ref="B81:F81"/>
    <mergeCell ref="B82:F82"/>
    <mergeCell ref="B83:F83"/>
    <mergeCell ref="B74:F74"/>
    <mergeCell ref="B64:F64"/>
    <mergeCell ref="B65:F65"/>
    <mergeCell ref="B66:F66"/>
    <mergeCell ref="B67:F67"/>
    <mergeCell ref="B78:F78"/>
    <mergeCell ref="B79:F79"/>
    <mergeCell ref="B80:F80"/>
    <mergeCell ref="B68:F68"/>
    <mergeCell ref="B69:F69"/>
    <mergeCell ref="B70:F70"/>
    <mergeCell ref="B71:F71"/>
    <mergeCell ref="B72:F72"/>
    <mergeCell ref="B73:F73"/>
    <mergeCell ref="B75:F75"/>
    <mergeCell ref="B76:F76"/>
    <mergeCell ref="B77:F77"/>
    <mergeCell ref="B94:F94"/>
    <mergeCell ref="B84:F84"/>
    <mergeCell ref="B92:F92"/>
    <mergeCell ref="B93:F93"/>
    <mergeCell ref="B95:F95"/>
    <mergeCell ref="B86:F86"/>
    <mergeCell ref="B87:F87"/>
    <mergeCell ref="B88:F88"/>
    <mergeCell ref="B89:F89"/>
    <mergeCell ref="B90:F90"/>
    <mergeCell ref="B91:F91"/>
    <mergeCell ref="B85:F85"/>
    <mergeCell ref="B52:F52"/>
    <mergeCell ref="B63:F63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47:F47"/>
    <mergeCell ref="B48:F48"/>
    <mergeCell ref="B49:F49"/>
    <mergeCell ref="B50:F50"/>
    <mergeCell ref="B51:F51"/>
    <mergeCell ref="B42:F42"/>
    <mergeCell ref="B43:F43"/>
    <mergeCell ref="B44:F44"/>
    <mergeCell ref="B45:F45"/>
    <mergeCell ref="B46:F46"/>
    <mergeCell ref="B40:F40"/>
    <mergeCell ref="B41:F41"/>
    <mergeCell ref="B21:F21"/>
    <mergeCell ref="B22:F22"/>
    <mergeCell ref="B23:F23"/>
    <mergeCell ref="B24:F24"/>
    <mergeCell ref="B25:F25"/>
    <mergeCell ref="B26:F26"/>
    <mergeCell ref="B32:F32"/>
    <mergeCell ref="B33:F33"/>
    <mergeCell ref="B34:F34"/>
    <mergeCell ref="B35:F35"/>
    <mergeCell ref="B36:F36"/>
    <mergeCell ref="B37:F37"/>
    <mergeCell ref="B38:F38"/>
    <mergeCell ref="B29:F29"/>
    <mergeCell ref="B27:F27"/>
    <mergeCell ref="B39:F39"/>
    <mergeCell ref="B30:F30"/>
    <mergeCell ref="B31:F31"/>
    <mergeCell ref="A1:D2"/>
    <mergeCell ref="B28:F28"/>
    <mergeCell ref="B8:F8"/>
    <mergeCell ref="B9:F9"/>
    <mergeCell ref="B10:F10"/>
    <mergeCell ref="B3:F3"/>
    <mergeCell ref="B4:F4"/>
    <mergeCell ref="B5:F5"/>
    <mergeCell ref="B6:F6"/>
    <mergeCell ref="B7:F7"/>
    <mergeCell ref="B20:F20"/>
    <mergeCell ref="B11:F11"/>
    <mergeCell ref="B12:F12"/>
    <mergeCell ref="B13:F13"/>
    <mergeCell ref="B14:F14"/>
    <mergeCell ref="E1:J2"/>
    <mergeCell ref="B15:F15"/>
    <mergeCell ref="B16:F16"/>
    <mergeCell ref="B17:F17"/>
    <mergeCell ref="B18:F18"/>
    <mergeCell ref="B19:F19"/>
    <mergeCell ref="B96:F96"/>
    <mergeCell ref="B97:F97"/>
    <mergeCell ref="B98:F98"/>
    <mergeCell ref="B113:F113"/>
    <mergeCell ref="B114:F114"/>
    <mergeCell ref="B117:F117"/>
    <mergeCell ref="B112:F112"/>
    <mergeCell ref="B101:F101"/>
    <mergeCell ref="B102:F102"/>
    <mergeCell ref="B103:F103"/>
    <mergeCell ref="B104:F104"/>
    <mergeCell ref="B105:F105"/>
    <mergeCell ref="B106:F106"/>
    <mergeCell ref="B107:F107"/>
    <mergeCell ref="B108:F108"/>
    <mergeCell ref="B109:F109"/>
    <mergeCell ref="B110:F110"/>
    <mergeCell ref="B111:F111"/>
    <mergeCell ref="B115:F115"/>
    <mergeCell ref="B116:F116"/>
    <mergeCell ref="B134:F134"/>
    <mergeCell ref="B135:F135"/>
    <mergeCell ref="B136:F136"/>
    <mergeCell ref="B137:F137"/>
    <mergeCell ref="B138:F138"/>
    <mergeCell ref="A139:I139"/>
    <mergeCell ref="B100:F100"/>
    <mergeCell ref="B99:F99"/>
    <mergeCell ref="B121:F121"/>
    <mergeCell ref="B122:F122"/>
    <mergeCell ref="B123:F123"/>
    <mergeCell ref="B126:F126"/>
    <mergeCell ref="B127:F127"/>
    <mergeCell ref="B128:F128"/>
    <mergeCell ref="B129:F129"/>
    <mergeCell ref="B119:F119"/>
    <mergeCell ref="B118:F118"/>
    <mergeCell ref="B120:F120"/>
    <mergeCell ref="B133:F133"/>
    <mergeCell ref="B124:F124"/>
    <mergeCell ref="B125:F125"/>
    <mergeCell ref="B130:F130"/>
    <mergeCell ref="B131:F131"/>
    <mergeCell ref="B132:F132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B7979-F12F-4D7F-BAEA-B4BB53A6ED5C}">
  <dimension ref="A1:K139"/>
  <sheetViews>
    <sheetView view="pageBreakPreview" topLeftCell="A11" zoomScale="90" zoomScaleNormal="90" zoomScaleSheetLayoutView="90" workbookViewId="0">
      <selection activeCell="B33" sqref="B33:F33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152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2972.08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72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73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74">
        <f>K1*K5</f>
        <v>10.319681545134369</v>
      </c>
      <c r="I5" s="32"/>
      <c r="J5" s="62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74">
        <f>K1*K6</f>
        <v>97.843402801289528</v>
      </c>
      <c r="I6" s="32"/>
      <c r="J6" s="63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74">
        <f>K1*K7</f>
        <v>71.304027597403149</v>
      </c>
      <c r="I7" s="32"/>
      <c r="J7" s="63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74">
        <f>K1*K8</f>
        <v>102.84234749625455</v>
      </c>
      <c r="I8" s="32"/>
      <c r="J8" s="63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73"/>
      <c r="I9" s="4"/>
      <c r="J9" s="17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74">
        <f>H6-H7</f>
        <v>26.539375203886379</v>
      </c>
      <c r="I10" s="32"/>
      <c r="J10" s="64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73"/>
      <c r="I11" s="4"/>
      <c r="J11" s="17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75">
        <f>K1*K12</f>
        <v>539.35094139955686</v>
      </c>
      <c r="I12" s="32"/>
      <c r="J12" s="64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75">
        <v>8</v>
      </c>
      <c r="I13" s="32"/>
      <c r="J13" s="64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75">
        <v>8</v>
      </c>
      <c r="I14" s="32"/>
      <c r="J14" s="64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75">
        <v>8</v>
      </c>
      <c r="I15" s="32"/>
      <c r="J15" s="64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75">
        <v>115</v>
      </c>
      <c r="I16" s="32"/>
      <c r="J16" s="64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75">
        <v>4</v>
      </c>
      <c r="I17" s="32"/>
      <c r="J17" s="64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75">
        <v>4</v>
      </c>
      <c r="I18" s="32"/>
      <c r="J18" s="64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75">
        <v>4</v>
      </c>
      <c r="I19" s="32"/>
      <c r="J19" s="64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75">
        <v>4</v>
      </c>
      <c r="I20" s="32"/>
      <c r="J20" s="64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75">
        <v>4</v>
      </c>
      <c r="I21" s="32"/>
      <c r="J21" s="64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75">
        <v>4</v>
      </c>
      <c r="I22" s="32"/>
      <c r="J22" s="64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75">
        <v>115</v>
      </c>
      <c r="I23" s="32"/>
      <c r="J23" s="64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73"/>
      <c r="I24" s="4"/>
      <c r="J24" s="17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75">
        <f>K1*K25</f>
        <v>6339.3522077888365</v>
      </c>
      <c r="I25" s="32"/>
      <c r="J25" s="64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75">
        <f>K1*K26</f>
        <v>239.01068568021975</v>
      </c>
      <c r="I26" s="32"/>
      <c r="J26" s="64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75">
        <v>7</v>
      </c>
      <c r="I27" s="32"/>
      <c r="J27" s="64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75">
        <f>K1*K28</f>
        <v>58.163472506885327</v>
      </c>
      <c r="I28" s="31"/>
      <c r="J28" s="65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76"/>
      <c r="I29" s="9"/>
      <c r="J29" s="66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75">
        <v>3</v>
      </c>
      <c r="I30" s="32"/>
      <c r="J30" s="64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75">
        <v>3</v>
      </c>
      <c r="I31" s="32"/>
      <c r="J31" s="64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76"/>
      <c r="I32" s="9"/>
      <c r="J32" s="66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74">
        <f>$K$1*K33</f>
        <v>74.076120645561502</v>
      </c>
      <c r="I33" s="32"/>
      <c r="J33" s="67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74">
        <f t="shared" ref="H34:H39" si="2">$K$1*K34</f>
        <v>74.076120645561502</v>
      </c>
      <c r="I34" s="32"/>
      <c r="J34" s="67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74">
        <f t="shared" si="2"/>
        <v>54.871200478193707</v>
      </c>
      <c r="I35" s="32"/>
      <c r="J35" s="67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74">
        <f t="shared" si="2"/>
        <v>54.871200478193707</v>
      </c>
      <c r="I36" s="32"/>
      <c r="J36" s="67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74">
        <f t="shared" si="2"/>
        <v>115.22952100420676</v>
      </c>
      <c r="I37" s="32"/>
      <c r="J37" s="67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74">
        <f t="shared" si="2"/>
        <v>54.871200478193707</v>
      </c>
      <c r="I38" s="32"/>
      <c r="J38" s="67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74">
        <f t="shared" si="2"/>
        <v>54.871200478193707</v>
      </c>
      <c r="I39" s="32"/>
      <c r="J39" s="67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76"/>
      <c r="I40" s="9"/>
      <c r="J40" s="66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75">
        <f>(12450/2)/44</f>
        <v>141.47727272727272</v>
      </c>
      <c r="I41" s="32"/>
      <c r="J41" s="64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75">
        <f>(124500/2)/44</f>
        <v>1414.7727272727273</v>
      </c>
      <c r="I42" s="32"/>
      <c r="J42" s="64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75">
        <f>(49800/2)/44</f>
        <v>565.90909090909088</v>
      </c>
      <c r="I43" s="32"/>
      <c r="J43" s="64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75">
        <f>(2100/2)/44</f>
        <v>23.863636363636363</v>
      </c>
      <c r="I44" s="32"/>
      <c r="J44" s="64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75">
        <f>(59000/2)/44</f>
        <v>670.4545454545455</v>
      </c>
      <c r="I45" s="32"/>
      <c r="J45" s="64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75">
        <f>(118000/2)/44</f>
        <v>1340.909090909091</v>
      </c>
      <c r="I46" s="32"/>
      <c r="J46" s="64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75">
        <f>(15850/2)/44</f>
        <v>180.11363636363637</v>
      </c>
      <c r="I47" s="32"/>
      <c r="J47" s="64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75">
        <f>(8800/2)/44</f>
        <v>100</v>
      </c>
      <c r="I48" s="32"/>
      <c r="J48" s="64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75">
        <f>(8800/2)/44</f>
        <v>100</v>
      </c>
      <c r="I49" s="32"/>
      <c r="J49" s="64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75">
        <f>(118000/2)/44</f>
        <v>1340.909090909091</v>
      </c>
      <c r="I50" s="32"/>
      <c r="J50" s="64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75">
        <f>(118000/2)/44</f>
        <v>1340.909090909091</v>
      </c>
      <c r="I51" s="32"/>
      <c r="J51" s="64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75">
        <f>(420/2)/44</f>
        <v>4.7727272727272725</v>
      </c>
      <c r="I52" s="32"/>
      <c r="J52" s="64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75">
        <f>(39250/2)/44</f>
        <v>446.02272727272725</v>
      </c>
      <c r="I53" s="32"/>
      <c r="J53" s="64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75">
        <f>(4150/2)/44</f>
        <v>47.159090909090907</v>
      </c>
      <c r="I54" s="32"/>
      <c r="J54" s="64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75">
        <f>(2450/2)/44</f>
        <v>27.84090909090909</v>
      </c>
      <c r="I55" s="32"/>
      <c r="J55" s="64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75">
        <f>(42000/2)/44</f>
        <v>477.27272727272725</v>
      </c>
      <c r="I56" s="32"/>
      <c r="J56" s="64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75">
        <f>(14700/2)/44</f>
        <v>167.04545454545453</v>
      </c>
      <c r="I57" s="32"/>
      <c r="J57" s="64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75">
        <f>(29500/2)/44</f>
        <v>335.22727272727275</v>
      </c>
      <c r="I58" s="32"/>
      <c r="J58" s="64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75">
        <f>(465/2)/44</f>
        <v>5.2840909090909092</v>
      </c>
      <c r="I59" s="32"/>
      <c r="J59" s="64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75">
        <f>(1270/2)/44</f>
        <v>14.431818181818182</v>
      </c>
      <c r="I60" s="32"/>
      <c r="J60" s="65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75">
        <f>(490/2)/44</f>
        <v>5.5681818181818183</v>
      </c>
      <c r="I61" s="32"/>
      <c r="J61" s="64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75">
        <f>(490/2)/44</f>
        <v>5.5681818181818183</v>
      </c>
      <c r="I62" s="32"/>
      <c r="J62" s="64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75">
        <f>(490/2)/44</f>
        <v>5.5681818181818183</v>
      </c>
      <c r="I63" s="32"/>
      <c r="J63" s="64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75">
        <f>(490/2)/44</f>
        <v>5.5681818181818183</v>
      </c>
      <c r="I64" s="32"/>
      <c r="J64" s="64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75">
        <f>(490/2)/44</f>
        <v>5.5681818181818183</v>
      </c>
      <c r="I65" s="32"/>
      <c r="J65" s="64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75">
        <f>(1280/2)/44</f>
        <v>14.545454545454545</v>
      </c>
      <c r="I66" s="32"/>
      <c r="J66" s="64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75">
        <f>(8300/2)/44</f>
        <v>94.318181818181813</v>
      </c>
      <c r="I67" s="32"/>
      <c r="J67" s="64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75">
        <f>(6350/2)/44</f>
        <v>72.159090909090907</v>
      </c>
      <c r="I68" s="32"/>
      <c r="J68" s="64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75">
        <f>(10300/2)/44</f>
        <v>117.04545454545455</v>
      </c>
      <c r="I69" s="32"/>
      <c r="J69" s="64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75">
        <f>(1030/2)/44</f>
        <v>11.704545454545455</v>
      </c>
      <c r="I70" s="32"/>
      <c r="J70" s="64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75">
        <f>(4150/2)/44</f>
        <v>47.159090909090907</v>
      </c>
      <c r="I71" s="32"/>
      <c r="J71" s="64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75">
        <f>(2200/2)/44</f>
        <v>25</v>
      </c>
      <c r="I72" s="32"/>
      <c r="J72" s="64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75">
        <f>(2200/2)/44</f>
        <v>25</v>
      </c>
      <c r="I73" s="32"/>
      <c r="J73" s="64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75">
        <f>(2450/2)/44</f>
        <v>27.84090909090909</v>
      </c>
      <c r="I74" s="32"/>
      <c r="J74" s="64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75">
        <f>(4400/2)/44</f>
        <v>50</v>
      </c>
      <c r="I75" s="32"/>
      <c r="J75" s="64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75">
        <f>(4400/2)/44</f>
        <v>50</v>
      </c>
      <c r="I76" s="32"/>
      <c r="J76" s="64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75">
        <f>(4400/2)/44</f>
        <v>50</v>
      </c>
      <c r="I77" s="32"/>
      <c r="J77" s="64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75">
        <f>(4400/2)/44</f>
        <v>50</v>
      </c>
      <c r="I78" s="32"/>
      <c r="J78" s="64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75">
        <f>(3950/2)/44</f>
        <v>44.886363636363633</v>
      </c>
      <c r="I79" s="32"/>
      <c r="J79" s="64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75">
        <f>(440/2)/44</f>
        <v>5</v>
      </c>
      <c r="I80" s="32"/>
      <c r="J80" s="64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75">
        <f>(440/2)/44</f>
        <v>5</v>
      </c>
      <c r="I81" s="32"/>
      <c r="J81" s="64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75">
        <f>(440/2)/44</f>
        <v>5</v>
      </c>
      <c r="I82" s="32"/>
      <c r="J82" s="64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75">
        <f>(440/2)/44</f>
        <v>5</v>
      </c>
      <c r="I83" s="32"/>
      <c r="J83" s="64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75">
        <f>(8800/2)/44</f>
        <v>100</v>
      </c>
      <c r="I84" s="32"/>
      <c r="J84" s="64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75">
        <f>(8800/2)/44</f>
        <v>100</v>
      </c>
      <c r="I85" s="32"/>
      <c r="J85" s="64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75">
        <f>(8800/2)/44</f>
        <v>100</v>
      </c>
      <c r="I86" s="32"/>
      <c r="J86" s="64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75">
        <f>(8800/2)/44</f>
        <v>100</v>
      </c>
      <c r="I87" s="32"/>
      <c r="J87" s="64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75">
        <f>(2450/2)/44</f>
        <v>27.84090909090909</v>
      </c>
      <c r="I88" s="32"/>
      <c r="J88" s="64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75">
        <f>(2450/2)/44</f>
        <v>27.84090909090909</v>
      </c>
      <c r="I89" s="32"/>
      <c r="J89" s="64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75">
        <f>(2450/2)/44</f>
        <v>27.84090909090909</v>
      </c>
      <c r="I90" s="32"/>
      <c r="J90" s="64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75">
        <f>(4400/2)/44</f>
        <v>50</v>
      </c>
      <c r="I91" s="32"/>
      <c r="J91" s="64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75">
        <f>(8800/2)/44</f>
        <v>100</v>
      </c>
      <c r="I92" s="32"/>
      <c r="J92" s="64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75">
        <f>(8800/2)/44</f>
        <v>100</v>
      </c>
      <c r="I93" s="32"/>
      <c r="J93" s="64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75">
        <f>(6400/2)/44</f>
        <v>72.727272727272734</v>
      </c>
      <c r="I94" s="32"/>
      <c r="J94" s="64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75">
        <f>(10850/2)/44</f>
        <v>123.29545454545455</v>
      </c>
      <c r="I95" s="32"/>
      <c r="J95" s="64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73"/>
      <c r="I96" s="4"/>
      <c r="J96" s="17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77">
        <v>10</v>
      </c>
      <c r="I97" s="42"/>
      <c r="J97" s="68">
        <f>H97*I97</f>
        <v>0</v>
      </c>
      <c r="K97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77">
        <v>10</v>
      </c>
      <c r="I98" s="42"/>
      <c r="J98" s="68">
        <f t="shared" ref="J98:J99" si="4">H98*I98</f>
        <v>0</v>
      </c>
      <c r="K9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77">
        <v>0</v>
      </c>
      <c r="I99" s="42"/>
      <c r="J99" s="68">
        <f t="shared" si="4"/>
        <v>0</v>
      </c>
      <c r="K99">
        <v>9.2311109522949758E-4</v>
      </c>
    </row>
    <row r="100" spans="1:11" s="38" customFormat="1" x14ac:dyDescent="0.25">
      <c r="A100" s="14"/>
      <c r="B100" s="117" t="s">
        <v>86</v>
      </c>
      <c r="C100" s="117"/>
      <c r="D100" s="117"/>
      <c r="E100" s="117"/>
      <c r="F100" s="117"/>
      <c r="G100" s="9"/>
      <c r="H100" s="76"/>
      <c r="I100" s="9"/>
      <c r="J100" s="66"/>
      <c r="K100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77">
        <f>$K$1*K101</f>
        <v>12851.607036144331</v>
      </c>
      <c r="I101" s="42"/>
      <c r="J101" s="68">
        <f>I101*H101</f>
        <v>0</v>
      </c>
      <c r="K101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77">
        <v>30</v>
      </c>
      <c r="I102" s="42"/>
      <c r="J102" s="68">
        <f t="shared" ref="J102:J116" si="5">I102*H102</f>
        <v>0</v>
      </c>
      <c r="K102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77">
        <v>65</v>
      </c>
      <c r="I103" s="42"/>
      <c r="J103" s="68">
        <f t="shared" si="5"/>
        <v>0</v>
      </c>
      <c r="K103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77">
        <v>30</v>
      </c>
      <c r="I104" s="42"/>
      <c r="J104" s="68">
        <f t="shared" si="5"/>
        <v>0</v>
      </c>
      <c r="K104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77">
        <v>65</v>
      </c>
      <c r="I105" s="29"/>
      <c r="J105" s="63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77">
        <v>15</v>
      </c>
      <c r="I106" s="29"/>
      <c r="J106" s="63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77">
        <v>10</v>
      </c>
      <c r="I107" s="29"/>
      <c r="J107" s="63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77">
        <f t="shared" ref="H108:H109" si="6">$K$1*K108</f>
        <v>3963.8222009030742</v>
      </c>
      <c r="I108" s="42"/>
      <c r="J108" s="68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77">
        <f t="shared" si="6"/>
        <v>4697.417804723842</v>
      </c>
      <c r="I109" s="42"/>
      <c r="J109" s="68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77">
        <v>130</v>
      </c>
      <c r="I110" s="29"/>
      <c r="J110" s="63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77">
        <v>3</v>
      </c>
      <c r="I111" s="29"/>
      <c r="J111" s="63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77">
        <v>12</v>
      </c>
      <c r="I112" s="29"/>
      <c r="J112" s="63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77">
        <v>0</v>
      </c>
      <c r="I113" s="29"/>
      <c r="J113" s="63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77">
        <v>130</v>
      </c>
      <c r="I114" s="29"/>
      <c r="J114" s="63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77">
        <v>10</v>
      </c>
      <c r="I115" s="29"/>
      <c r="J115" s="63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77">
        <v>10</v>
      </c>
      <c r="I116" s="29"/>
      <c r="J116" s="63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76"/>
      <c r="I117" s="9"/>
      <c r="J117" s="66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78">
        <v>6</v>
      </c>
      <c r="I118" s="42"/>
      <c r="J118" s="68">
        <f>H118*I118</f>
        <v>0</v>
      </c>
      <c r="K11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79">
        <v>15</v>
      </c>
      <c r="I119" s="29"/>
      <c r="J119" s="63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79">
        <v>20</v>
      </c>
      <c r="I120" s="29"/>
      <c r="J120" s="63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76"/>
      <c r="I121" s="9"/>
      <c r="J121" s="66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77">
        <v>24</v>
      </c>
      <c r="I122" s="42"/>
      <c r="J122" s="68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77">
        <v>24</v>
      </c>
      <c r="I123" s="42"/>
      <c r="J123" s="68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77">
        <v>24</v>
      </c>
      <c r="I124" s="42"/>
      <c r="J124" s="68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77">
        <v>12</v>
      </c>
      <c r="I125" s="42"/>
      <c r="J125" s="68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76"/>
      <c r="I126" s="9"/>
      <c r="J126" s="66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80">
        <f>K1</f>
        <v>2972.08</v>
      </c>
      <c r="I127" s="29"/>
      <c r="J127" s="63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2">
        <f>$K$1*K128</f>
        <v>573.40404499712417</v>
      </c>
      <c r="I128" s="29"/>
      <c r="J128" s="63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2">
        <f t="shared" ref="H129:H130" si="8">$K$1*K129</f>
        <v>573.40404499712417</v>
      </c>
      <c r="I129" s="29"/>
      <c r="J129" s="63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2">
        <f t="shared" si="8"/>
        <v>573.40404499712417</v>
      </c>
      <c r="I130" s="29"/>
      <c r="J130" s="63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80">
        <v>1</v>
      </c>
      <c r="I131" s="29"/>
      <c r="J131" s="63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80">
        <v>12</v>
      </c>
      <c r="I132" s="29"/>
      <c r="J132" s="63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76"/>
      <c r="I133" s="9"/>
      <c r="J133" s="66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81">
        <f>(132/44)</f>
        <v>3</v>
      </c>
      <c r="I134" s="29"/>
      <c r="J134" s="63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81">
        <v>2</v>
      </c>
      <c r="I135" s="29"/>
      <c r="J135" s="63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81">
        <v>2</v>
      </c>
      <c r="I136" s="29"/>
      <c r="J136" s="63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81">
        <v>0</v>
      </c>
      <c r="I137" s="29"/>
      <c r="J137" s="63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76"/>
      <c r="I138" s="9"/>
      <c r="J138" s="69"/>
    </row>
    <row r="139" spans="1:11" ht="16.5" thickBot="1" x14ac:dyDescent="0.3">
      <c r="A139" s="136" t="s">
        <v>141</v>
      </c>
      <c r="B139" s="137"/>
      <c r="C139" s="137"/>
      <c r="D139" s="137"/>
      <c r="E139" s="137"/>
      <c r="F139" s="137"/>
      <c r="G139" s="137"/>
      <c r="H139" s="137"/>
      <c r="I139" s="137"/>
      <c r="J139" s="70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4DABB2-6FC9-445A-A7B0-BDB61C21D918}">
  <dimension ref="A1:K139"/>
  <sheetViews>
    <sheetView view="pageBreakPreview" topLeftCell="A14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8" width="15" style="91" bestFit="1" customWidth="1"/>
    <col min="9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151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60788.43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82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83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84">
        <f>K1*K5</f>
        <v>211.07010552498332</v>
      </c>
      <c r="I5" s="32"/>
      <c r="J5" s="62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84">
        <f>K1*K6</f>
        <v>2001.2068457605424</v>
      </c>
      <c r="I6" s="32"/>
      <c r="J6" s="63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84">
        <f>K1*K7</f>
        <v>1458.392738527499</v>
      </c>
      <c r="I7" s="32"/>
      <c r="J7" s="63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84">
        <f>K1*K8</f>
        <v>2103.4510651838928</v>
      </c>
      <c r="I8" s="32"/>
      <c r="J8" s="63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83"/>
      <c r="I9" s="4"/>
      <c r="J9" s="17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84">
        <f>H6-H7</f>
        <v>542.81410723304339</v>
      </c>
      <c r="I10" s="32"/>
      <c r="J10" s="64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83"/>
      <c r="I11" s="4"/>
      <c r="J11" s="17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85">
        <f>K1*K12</f>
        <v>11031.431504771428</v>
      </c>
      <c r="I12" s="32"/>
      <c r="J12" s="64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85">
        <v>167</v>
      </c>
      <c r="I13" s="32"/>
      <c r="J13" s="64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85">
        <v>183</v>
      </c>
      <c r="I14" s="32"/>
      <c r="J14" s="64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85">
        <v>168</v>
      </c>
      <c r="I15" s="32"/>
      <c r="J15" s="64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85">
        <f>K1*K16</f>
        <v>2314.7220605264929</v>
      </c>
      <c r="I16" s="32"/>
      <c r="J16" s="64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85">
        <v>84</v>
      </c>
      <c r="I17" s="32"/>
      <c r="J17" s="64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85">
        <v>84</v>
      </c>
      <c r="I18" s="32"/>
      <c r="J18" s="64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85">
        <v>84</v>
      </c>
      <c r="I19" s="32"/>
      <c r="J19" s="64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85">
        <v>84</v>
      </c>
      <c r="I20" s="32"/>
      <c r="J20" s="64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85">
        <v>84</v>
      </c>
      <c r="I21" s="32"/>
      <c r="J21" s="64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85">
        <v>84</v>
      </c>
      <c r="I22" s="32"/>
      <c r="J22" s="64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85">
        <v>2314.7199999999998</v>
      </c>
      <c r="I23" s="32"/>
      <c r="J23" s="64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83"/>
      <c r="I24" s="4"/>
      <c r="J24" s="17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85">
        <f>K1*K25</f>
        <v>129659.78975280515</v>
      </c>
      <c r="I25" s="32"/>
      <c r="J25" s="64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85">
        <f>K1*K26</f>
        <v>4888.5239750356795</v>
      </c>
      <c r="I26" s="32"/>
      <c r="J26" s="64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85">
        <v>146</v>
      </c>
      <c r="I27" s="32"/>
      <c r="J27" s="64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85">
        <f>K1*K28</f>
        <v>1189.6268529251311</v>
      </c>
      <c r="I28" s="31"/>
      <c r="J28" s="65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86"/>
      <c r="I29" s="9"/>
      <c r="J29" s="66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85">
        <v>3</v>
      </c>
      <c r="I30" s="32"/>
      <c r="J30" s="64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85">
        <v>3</v>
      </c>
      <c r="I31" s="32"/>
      <c r="J31" s="64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86"/>
      <c r="I32" s="9"/>
      <c r="J32" s="66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84">
        <f>$K$1*K33</f>
        <v>1515.0908032537045</v>
      </c>
      <c r="I33" s="32"/>
      <c r="J33" s="67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84">
        <f t="shared" ref="H34:H39" si="2">$K$1*K34</f>
        <v>1515.0908032537045</v>
      </c>
      <c r="I34" s="32"/>
      <c r="J34" s="67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84">
        <f t="shared" si="2"/>
        <v>1122.2894838916329</v>
      </c>
      <c r="I35" s="32"/>
      <c r="J35" s="67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84">
        <f t="shared" si="2"/>
        <v>1122.2894838916329</v>
      </c>
      <c r="I36" s="32"/>
      <c r="J36" s="67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84">
        <f t="shared" si="2"/>
        <v>2356.807916172429</v>
      </c>
      <c r="I37" s="32"/>
      <c r="J37" s="67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84">
        <f t="shared" si="2"/>
        <v>1122.2894838916329</v>
      </c>
      <c r="I38" s="32"/>
      <c r="J38" s="67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84">
        <f t="shared" si="2"/>
        <v>1122.2894838916329</v>
      </c>
      <c r="I39" s="32"/>
      <c r="J39" s="67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86"/>
      <c r="I40" s="9"/>
      <c r="J40" s="66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85">
        <f>(12450/2)/44</f>
        <v>141.47727272727272</v>
      </c>
      <c r="I41" s="32"/>
      <c r="J41" s="64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85">
        <f>(124500/2)/44</f>
        <v>1414.7727272727273</v>
      </c>
      <c r="I42" s="32"/>
      <c r="J42" s="64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85">
        <f>(49800/2)/44</f>
        <v>565.90909090909088</v>
      </c>
      <c r="I43" s="32"/>
      <c r="J43" s="64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85">
        <f>(2100/2)/44</f>
        <v>23.863636363636363</v>
      </c>
      <c r="I44" s="32"/>
      <c r="J44" s="64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85">
        <f>(59000/2)/44</f>
        <v>670.4545454545455</v>
      </c>
      <c r="I45" s="32"/>
      <c r="J45" s="64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85">
        <f>(118000/2)/44</f>
        <v>1340.909090909091</v>
      </c>
      <c r="I46" s="32"/>
      <c r="J46" s="64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85">
        <f>(15850/2)/44</f>
        <v>180.11363636363637</v>
      </c>
      <c r="I47" s="32"/>
      <c r="J47" s="64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85">
        <f>(8800/2)/44</f>
        <v>100</v>
      </c>
      <c r="I48" s="32"/>
      <c r="J48" s="64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85">
        <f>(8800/2)/44</f>
        <v>100</v>
      </c>
      <c r="I49" s="32"/>
      <c r="J49" s="64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85">
        <f>(118000/2)/44</f>
        <v>1340.909090909091</v>
      </c>
      <c r="I50" s="32"/>
      <c r="J50" s="64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85">
        <f>(118000/2)/44</f>
        <v>1340.909090909091</v>
      </c>
      <c r="I51" s="32"/>
      <c r="J51" s="64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85">
        <f>(420/2)/44</f>
        <v>4.7727272727272725</v>
      </c>
      <c r="I52" s="32"/>
      <c r="J52" s="64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85">
        <f>(39250/2)/44</f>
        <v>446.02272727272725</v>
      </c>
      <c r="I53" s="32"/>
      <c r="J53" s="64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85">
        <f>(4150/2)/44</f>
        <v>47.159090909090907</v>
      </c>
      <c r="I54" s="32"/>
      <c r="J54" s="64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85">
        <f>(2450/2)/44</f>
        <v>27.84090909090909</v>
      </c>
      <c r="I55" s="32"/>
      <c r="J55" s="64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85">
        <f>(42000/2)/44</f>
        <v>477.27272727272725</v>
      </c>
      <c r="I56" s="32"/>
      <c r="J56" s="64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85">
        <f>(14700/2)/44</f>
        <v>167.04545454545453</v>
      </c>
      <c r="I57" s="32"/>
      <c r="J57" s="64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85">
        <f>(29500/2)/44</f>
        <v>335.22727272727275</v>
      </c>
      <c r="I58" s="32"/>
      <c r="J58" s="64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85">
        <f>(465/2)/44</f>
        <v>5.2840909090909092</v>
      </c>
      <c r="I59" s="32"/>
      <c r="J59" s="64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85">
        <f>(1270/2)/44</f>
        <v>14.431818181818182</v>
      </c>
      <c r="I60" s="32"/>
      <c r="J60" s="65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85">
        <f>(490/2)/44</f>
        <v>5.5681818181818183</v>
      </c>
      <c r="I61" s="32"/>
      <c r="J61" s="64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85">
        <f>(490/2)/44</f>
        <v>5.5681818181818183</v>
      </c>
      <c r="I62" s="32"/>
      <c r="J62" s="64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85">
        <f>(490/2)/44</f>
        <v>5.5681818181818183</v>
      </c>
      <c r="I63" s="32"/>
      <c r="J63" s="64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85">
        <f>(490/2)/44</f>
        <v>5.5681818181818183</v>
      </c>
      <c r="I64" s="32"/>
      <c r="J64" s="64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85">
        <f>(490/2)/44</f>
        <v>5.5681818181818183</v>
      </c>
      <c r="I65" s="32"/>
      <c r="J65" s="64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85">
        <f>(1280/2)/44</f>
        <v>14.545454545454545</v>
      </c>
      <c r="I66" s="32"/>
      <c r="J66" s="64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85">
        <f>(8300/2)/44</f>
        <v>94.318181818181813</v>
      </c>
      <c r="I67" s="32"/>
      <c r="J67" s="64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85">
        <f>(6350/2)/44</f>
        <v>72.159090909090907</v>
      </c>
      <c r="I68" s="32"/>
      <c r="J68" s="64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85">
        <f>(10300/2)/44</f>
        <v>117.04545454545455</v>
      </c>
      <c r="I69" s="32"/>
      <c r="J69" s="64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85">
        <f>(1030/2)/44</f>
        <v>11.704545454545455</v>
      </c>
      <c r="I70" s="32"/>
      <c r="J70" s="64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85">
        <f>(4150/2)/44</f>
        <v>47.159090909090907</v>
      </c>
      <c r="I71" s="32"/>
      <c r="J71" s="64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85">
        <f>(2200/2)/44</f>
        <v>25</v>
      </c>
      <c r="I72" s="32"/>
      <c r="J72" s="64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85">
        <f>(2200/2)/44</f>
        <v>25</v>
      </c>
      <c r="I73" s="32"/>
      <c r="J73" s="64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85">
        <f>(2450/2)/44</f>
        <v>27.84090909090909</v>
      </c>
      <c r="I74" s="32"/>
      <c r="J74" s="64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85">
        <f>(4400/2)/44</f>
        <v>50</v>
      </c>
      <c r="I75" s="32"/>
      <c r="J75" s="64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85">
        <f>(4400/2)/44</f>
        <v>50</v>
      </c>
      <c r="I76" s="32"/>
      <c r="J76" s="64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85">
        <f>(4400/2)/44</f>
        <v>50</v>
      </c>
      <c r="I77" s="32"/>
      <c r="J77" s="64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85">
        <f>(4400/2)/44</f>
        <v>50</v>
      </c>
      <c r="I78" s="32"/>
      <c r="J78" s="64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85">
        <f>(3950/2)/44</f>
        <v>44.886363636363633</v>
      </c>
      <c r="I79" s="32"/>
      <c r="J79" s="64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85">
        <f>(440/2)/44</f>
        <v>5</v>
      </c>
      <c r="I80" s="32"/>
      <c r="J80" s="64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85">
        <f>(440/2)/44</f>
        <v>5</v>
      </c>
      <c r="I81" s="32"/>
      <c r="J81" s="64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85">
        <f>(440/2)/44</f>
        <v>5</v>
      </c>
      <c r="I82" s="32"/>
      <c r="J82" s="64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85">
        <f>(440/2)/44</f>
        <v>5</v>
      </c>
      <c r="I83" s="32"/>
      <c r="J83" s="64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85">
        <f>(8800/2)/44</f>
        <v>100</v>
      </c>
      <c r="I84" s="32"/>
      <c r="J84" s="64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85">
        <f>(8800/2)/44</f>
        <v>100</v>
      </c>
      <c r="I85" s="32"/>
      <c r="J85" s="64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85">
        <f>(8800/2)/44</f>
        <v>100</v>
      </c>
      <c r="I86" s="32"/>
      <c r="J86" s="64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85">
        <f>(8800/2)/44</f>
        <v>100</v>
      </c>
      <c r="I87" s="32"/>
      <c r="J87" s="64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85">
        <f>(2450/2)/44</f>
        <v>27.84090909090909</v>
      </c>
      <c r="I88" s="32"/>
      <c r="J88" s="64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85">
        <f>(2450/2)/44</f>
        <v>27.84090909090909</v>
      </c>
      <c r="I89" s="32"/>
      <c r="J89" s="64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85">
        <f>(2450/2)/44</f>
        <v>27.84090909090909</v>
      </c>
      <c r="I90" s="32"/>
      <c r="J90" s="64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85">
        <f>(4400/2)/44</f>
        <v>50</v>
      </c>
      <c r="I91" s="32"/>
      <c r="J91" s="64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85">
        <f>(8800/2)/44</f>
        <v>100</v>
      </c>
      <c r="I92" s="32"/>
      <c r="J92" s="64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85">
        <f>(8800/2)/44</f>
        <v>100</v>
      </c>
      <c r="I93" s="32"/>
      <c r="J93" s="64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85">
        <f>(6400/2)/44</f>
        <v>72.727272727272734</v>
      </c>
      <c r="I94" s="32"/>
      <c r="J94" s="64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85">
        <f>(10850/2)/44</f>
        <v>123.29545454545455</v>
      </c>
      <c r="I95" s="32"/>
      <c r="J95" s="64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83"/>
      <c r="I96" s="4"/>
      <c r="J96" s="17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87">
        <v>110</v>
      </c>
      <c r="I97" s="42"/>
      <c r="J97" s="68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87">
        <v>170</v>
      </c>
      <c r="I98" s="42"/>
      <c r="J98" s="68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87">
        <v>50</v>
      </c>
      <c r="I99" s="42"/>
      <c r="J99" s="68">
        <f t="shared" si="4"/>
        <v>0</v>
      </c>
      <c r="K99" s="38">
        <v>9.2311109522949758E-4</v>
      </c>
    </row>
    <row r="100" spans="1:11" s="38" customFormat="1" x14ac:dyDescent="0.25">
      <c r="A100" s="14"/>
      <c r="B100" s="117" t="s">
        <v>86</v>
      </c>
      <c r="C100" s="117"/>
      <c r="D100" s="117"/>
      <c r="E100" s="117"/>
      <c r="F100" s="117"/>
      <c r="G100" s="9"/>
      <c r="H100" s="86"/>
      <c r="I100" s="9"/>
      <c r="J100" s="66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87">
        <f>$K$1*K101</f>
        <v>262855.98459804821</v>
      </c>
      <c r="I101" s="42"/>
      <c r="J101" s="68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87">
        <v>1100</v>
      </c>
      <c r="I102" s="42"/>
      <c r="J102" s="68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87">
        <v>1340</v>
      </c>
      <c r="I103" s="42"/>
      <c r="J103" s="68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87">
        <v>660</v>
      </c>
      <c r="I104" s="42"/>
      <c r="J104" s="68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87">
        <v>1340</v>
      </c>
      <c r="I105" s="29"/>
      <c r="J105" s="63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87">
        <v>280</v>
      </c>
      <c r="I106" s="29"/>
      <c r="J106" s="63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87">
        <v>170</v>
      </c>
      <c r="I107" s="29"/>
      <c r="J107" s="63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87">
        <f t="shared" ref="H108:H115" si="6">$K$1*K108</f>
        <v>81072.692657008709</v>
      </c>
      <c r="I108" s="42"/>
      <c r="J108" s="68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87">
        <f t="shared" si="6"/>
        <v>96077.041466989089</v>
      </c>
      <c r="I109" s="42"/>
      <c r="J109" s="68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87">
        <v>2800</v>
      </c>
      <c r="I110" s="29"/>
      <c r="J110" s="63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87">
        <v>60</v>
      </c>
      <c r="I111" s="29"/>
      <c r="J111" s="63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87">
        <v>12</v>
      </c>
      <c r="I112" s="29"/>
      <c r="J112" s="63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87">
        <v>12</v>
      </c>
      <c r="I113" s="29"/>
      <c r="J113" s="63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87">
        <v>2700</v>
      </c>
      <c r="I114" s="29"/>
      <c r="J114" s="63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87">
        <f t="shared" si="6"/>
        <v>136.69485913800091</v>
      </c>
      <c r="I115" s="29"/>
      <c r="J115" s="63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87">
        <v>190</v>
      </c>
      <c r="I116" s="29"/>
      <c r="J116" s="63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86"/>
      <c r="I117" s="9"/>
      <c r="J117" s="66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87">
        <v>6</v>
      </c>
      <c r="I118" s="42"/>
      <c r="J118" s="68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88">
        <v>15</v>
      </c>
      <c r="I119" s="29"/>
      <c r="J119" s="63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88">
        <v>20</v>
      </c>
      <c r="I120" s="29"/>
      <c r="J120" s="63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86"/>
      <c r="I121" s="9"/>
      <c r="J121" s="66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87">
        <v>24</v>
      </c>
      <c r="I122" s="42"/>
      <c r="J122" s="68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87">
        <v>24</v>
      </c>
      <c r="I123" s="42"/>
      <c r="J123" s="68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87">
        <v>24</v>
      </c>
      <c r="I124" s="42"/>
      <c r="J124" s="68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87">
        <v>12</v>
      </c>
      <c r="I125" s="42"/>
      <c r="J125" s="68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86"/>
      <c r="I126" s="9"/>
      <c r="J126" s="66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89">
        <f>K1</f>
        <v>60788.43</v>
      </c>
      <c r="I127" s="29"/>
      <c r="J127" s="63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3">
        <f>$K$1*K128</f>
        <v>11727.925106667564</v>
      </c>
      <c r="I128" s="29"/>
      <c r="J128" s="63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3">
        <f t="shared" ref="H129:H130" si="8">$K$1*K129</f>
        <v>11727.925106667564</v>
      </c>
      <c r="I129" s="29"/>
      <c r="J129" s="63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3">
        <f t="shared" si="8"/>
        <v>11727.925106667564</v>
      </c>
      <c r="I130" s="29"/>
      <c r="J130" s="63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89">
        <v>1</v>
      </c>
      <c r="I131" s="29"/>
      <c r="J131" s="63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89">
        <v>12</v>
      </c>
      <c r="I132" s="29"/>
      <c r="J132" s="63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86"/>
      <c r="I133" s="9"/>
      <c r="J133" s="66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90">
        <v>3</v>
      </c>
      <c r="I134" s="29"/>
      <c r="J134" s="63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90">
        <v>2</v>
      </c>
      <c r="I135" s="29"/>
      <c r="J135" s="63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90">
        <v>2</v>
      </c>
      <c r="I136" s="29"/>
      <c r="J136" s="63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90">
        <v>1</v>
      </c>
      <c r="I137" s="29"/>
      <c r="J137" s="63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86"/>
      <c r="I138" s="9"/>
      <c r="J138" s="69"/>
    </row>
    <row r="139" spans="1:11" ht="16.5" thickBot="1" x14ac:dyDescent="0.3">
      <c r="A139" s="136" t="s">
        <v>141</v>
      </c>
      <c r="B139" s="137"/>
      <c r="C139" s="137"/>
      <c r="D139" s="137"/>
      <c r="E139" s="137"/>
      <c r="F139" s="137"/>
      <c r="G139" s="137"/>
      <c r="H139" s="137"/>
      <c r="I139" s="137"/>
      <c r="J139" s="70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1C3832-CED7-4F7A-8E66-457CEB8FBFEB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194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17438.669999999998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60.550698827315664</v>
      </c>
      <c r="I5" s="32"/>
      <c r="J5" s="62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574.09585648056702</v>
      </c>
      <c r="I6" s="32"/>
      <c r="J6" s="63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418.37615640965458</v>
      </c>
      <c r="I7" s="32"/>
      <c r="J7" s="63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603.42714866777112</v>
      </c>
      <c r="I8" s="32"/>
      <c r="J8" s="63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17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155.71970007091244</v>
      </c>
      <c r="I10" s="32"/>
      <c r="J10" s="64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17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3164.6399428199138</v>
      </c>
      <c r="I12" s="32"/>
      <c r="J12" s="64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48</v>
      </c>
      <c r="I13" s="32"/>
      <c r="J13" s="64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52</v>
      </c>
      <c r="I14" s="32"/>
      <c r="J14" s="64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48</v>
      </c>
      <c r="I15" s="32"/>
      <c r="J15" s="64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v>664.04</v>
      </c>
      <c r="I16" s="32"/>
      <c r="J16" s="64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24</v>
      </c>
      <c r="I17" s="32"/>
      <c r="J17" s="64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24</v>
      </c>
      <c r="I18" s="32"/>
      <c r="J18" s="64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24</v>
      </c>
      <c r="I19" s="32"/>
      <c r="J19" s="64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24</v>
      </c>
      <c r="I20" s="32"/>
      <c r="J20" s="64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24</v>
      </c>
      <c r="I21" s="32"/>
      <c r="J21" s="64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24</v>
      </c>
      <c r="I22" s="32"/>
      <c r="J22" s="64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664.04</v>
      </c>
      <c r="I23" s="32"/>
      <c r="J23" s="64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17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37196.129029299664</v>
      </c>
      <c r="I25" s="32"/>
      <c r="J25" s="64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1402.3944422933021</v>
      </c>
      <c r="I26" s="32"/>
      <c r="J26" s="64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42</v>
      </c>
      <c r="I27" s="32"/>
      <c r="J27" s="64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341.27399097657059</v>
      </c>
      <c r="I28" s="31"/>
      <c r="J28" s="65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66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64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64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66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434.6414036022361</v>
      </c>
      <c r="I33" s="32"/>
      <c r="J33" s="67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434.6414036022361</v>
      </c>
      <c r="I34" s="32"/>
      <c r="J34" s="67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321.95659526091561</v>
      </c>
      <c r="I35" s="32"/>
      <c r="J35" s="67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321.95659526091561</v>
      </c>
      <c r="I36" s="32"/>
      <c r="J36" s="67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676.10885004792272</v>
      </c>
      <c r="I37" s="32"/>
      <c r="J37" s="67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321.95659526091561</v>
      </c>
      <c r="I38" s="32"/>
      <c r="J38" s="67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321.95659526091561</v>
      </c>
      <c r="I39" s="32"/>
      <c r="J39" s="67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66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64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64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64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64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64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64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64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64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64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64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64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64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64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64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64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64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64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64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64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65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64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64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64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64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64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64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64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64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64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64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64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64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64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64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64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64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64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64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64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64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64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64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64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64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64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64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64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64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64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64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64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64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64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64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64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17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32</v>
      </c>
      <c r="I97" s="42"/>
      <c r="J97" s="68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50</v>
      </c>
      <c r="I98" s="42"/>
      <c r="J98" s="68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68">
        <f t="shared" si="4"/>
        <v>0</v>
      </c>
      <c r="K99" s="38">
        <v>9.2311109522949758E-4</v>
      </c>
    </row>
    <row r="100" spans="1:11" s="38" customFormat="1" x14ac:dyDescent="0.25">
      <c r="A100" s="14"/>
      <c r="B100" s="117" t="s">
        <v>86</v>
      </c>
      <c r="C100" s="117"/>
      <c r="D100" s="117"/>
      <c r="E100" s="117"/>
      <c r="F100" s="117"/>
      <c r="G100" s="9"/>
      <c r="H100" s="9"/>
      <c r="I100" s="9"/>
      <c r="J100" s="66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75406.763637923286</v>
      </c>
      <c r="I101" s="42"/>
      <c r="J101" s="68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125</v>
      </c>
      <c r="I102" s="42"/>
      <c r="J102" s="68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380</v>
      </c>
      <c r="I103" s="42"/>
      <c r="J103" s="68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190</v>
      </c>
      <c r="I104" s="42"/>
      <c r="J104" s="68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380</v>
      </c>
      <c r="I105" s="29"/>
      <c r="J105" s="63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80</v>
      </c>
      <c r="I106" s="29"/>
      <c r="J106" s="63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50</v>
      </c>
      <c r="I107" s="29"/>
      <c r="J107" s="63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23257.714227148128</v>
      </c>
      <c r="I108" s="42"/>
      <c r="J108" s="68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27562.084112373665</v>
      </c>
      <c r="I109" s="42"/>
      <c r="J109" s="68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800</v>
      </c>
      <c r="I110" s="29"/>
      <c r="J110" s="63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63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10</v>
      </c>
      <c r="I112" s="29"/>
      <c r="J112" s="63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5</v>
      </c>
      <c r="I113" s="29"/>
      <c r="J113" s="63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800</v>
      </c>
      <c r="I114" s="29"/>
      <c r="J114" s="63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40</v>
      </c>
      <c r="I115" s="29"/>
      <c r="J115" s="63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55</v>
      </c>
      <c r="I116" s="29"/>
      <c r="J116" s="63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66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68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63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63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66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68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68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68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68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66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17438.669999999998</v>
      </c>
      <c r="I127" s="29"/>
      <c r="J127" s="63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3364.4464204765682</v>
      </c>
      <c r="I128" s="29"/>
      <c r="J128" s="63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3364.4464204765682</v>
      </c>
      <c r="I129" s="29"/>
      <c r="J129" s="63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3364.4464204765682</v>
      </c>
      <c r="I130" s="29"/>
      <c r="J130" s="63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63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63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66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63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63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63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63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69"/>
    </row>
    <row r="139" spans="1:11" ht="16.5" thickBot="1" x14ac:dyDescent="0.3">
      <c r="A139" s="136" t="s">
        <v>141</v>
      </c>
      <c r="B139" s="137"/>
      <c r="C139" s="137"/>
      <c r="D139" s="137"/>
      <c r="E139" s="137"/>
      <c r="F139" s="137"/>
      <c r="G139" s="137"/>
      <c r="H139" s="137"/>
      <c r="I139" s="137"/>
      <c r="J139" s="70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8C83C-54AC-4F9E-97BF-15F3617C213C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171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14843.8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51.540769063977258</v>
      </c>
      <c r="I5" s="32"/>
      <c r="J5" s="62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488.6705278800643</v>
      </c>
      <c r="I6" s="32"/>
      <c r="J6" s="63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356.12188260421414</v>
      </c>
      <c r="I7" s="32"/>
      <c r="J7" s="63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513.63733067915507</v>
      </c>
      <c r="I8" s="32"/>
      <c r="J8" s="63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17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132.54864527585016</v>
      </c>
      <c r="I10" s="32"/>
      <c r="J10" s="64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17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2693.7422626398825</v>
      </c>
      <c r="I12" s="32"/>
      <c r="J12" s="64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41</v>
      </c>
      <c r="I13" s="32"/>
      <c r="J13" s="64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44</v>
      </c>
      <c r="I14" s="32"/>
      <c r="J14" s="64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41</v>
      </c>
      <c r="I15" s="32"/>
      <c r="J15" s="64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565.22715460891413</v>
      </c>
      <c r="I16" s="32"/>
      <c r="J16" s="64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20</v>
      </c>
      <c r="I17" s="32"/>
      <c r="J17" s="64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20</v>
      </c>
      <c r="I18" s="32"/>
      <c r="J18" s="64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20</v>
      </c>
      <c r="I19" s="32"/>
      <c r="J19" s="64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20</v>
      </c>
      <c r="I20" s="32"/>
      <c r="J20" s="64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20</v>
      </c>
      <c r="I21" s="32"/>
      <c r="J21" s="64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20</v>
      </c>
      <c r="I22" s="32"/>
      <c r="J22" s="64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565.23</v>
      </c>
      <c r="I23" s="32"/>
      <c r="J23" s="64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17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31661.353766377732</v>
      </c>
      <c r="I25" s="32"/>
      <c r="J25" s="64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1193.7184786748828</v>
      </c>
      <c r="I26" s="32"/>
      <c r="J26" s="64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36</v>
      </c>
      <c r="I27" s="32"/>
      <c r="J27" s="64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290.49250127779345</v>
      </c>
      <c r="I28" s="31"/>
      <c r="J28" s="65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66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64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64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66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369.96686483492562</v>
      </c>
      <c r="I33" s="32"/>
      <c r="J33" s="67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369.96686483492562</v>
      </c>
      <c r="I34" s="32"/>
      <c r="J34" s="67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274.0495295073523</v>
      </c>
      <c r="I35" s="32"/>
      <c r="J35" s="67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274.0495295073523</v>
      </c>
      <c r="I36" s="32"/>
      <c r="J36" s="67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575.50401196543976</v>
      </c>
      <c r="I37" s="32"/>
      <c r="J37" s="67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274.0495295073523</v>
      </c>
      <c r="I38" s="32"/>
      <c r="J38" s="67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274.0495295073523</v>
      </c>
      <c r="I39" s="32"/>
      <c r="J39" s="67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66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64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64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64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64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64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64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64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64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64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64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64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64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64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64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64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64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64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64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64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65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64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64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64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64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64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64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64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64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64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64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64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64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64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64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64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64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64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64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64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64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64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64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64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64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64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64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64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64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64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64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64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64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64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64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64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17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27</v>
      </c>
      <c r="I97" s="42"/>
      <c r="J97" s="68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40</v>
      </c>
      <c r="I98" s="42"/>
      <c r="J98" s="68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13</v>
      </c>
      <c r="I99" s="42"/>
      <c r="J99" s="68">
        <f t="shared" si="4"/>
        <v>0</v>
      </c>
      <c r="K99" s="38">
        <v>9.2311109522949758E-4</v>
      </c>
    </row>
    <row r="100" spans="1:11" s="38" customFormat="1" x14ac:dyDescent="0.25">
      <c r="A100" s="14"/>
      <c r="B100" s="117" t="s">
        <v>86</v>
      </c>
      <c r="C100" s="117"/>
      <c r="D100" s="117"/>
      <c r="E100" s="117"/>
      <c r="F100" s="117"/>
      <c r="G100" s="9"/>
      <c r="H100" s="9"/>
      <c r="I100" s="9"/>
      <c r="J100" s="66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64186.254920163396</v>
      </c>
      <c r="I101" s="42"/>
      <c r="J101" s="68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95</v>
      </c>
      <c r="I102" s="42"/>
      <c r="J102" s="68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300</v>
      </c>
      <c r="I103" s="42"/>
      <c r="J103" s="68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150</v>
      </c>
      <c r="I104" s="42"/>
      <c r="J104" s="68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300</v>
      </c>
      <c r="I105" s="29"/>
      <c r="J105" s="63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70</v>
      </c>
      <c r="I106" s="29"/>
      <c r="J106" s="63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40</v>
      </c>
      <c r="I107" s="29"/>
      <c r="J107" s="63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19796.971812927328</v>
      </c>
      <c r="I108" s="42"/>
      <c r="J108" s="68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23460.852470242982</v>
      </c>
      <c r="I109" s="42"/>
      <c r="J109" s="68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700</v>
      </c>
      <c r="I110" s="29"/>
      <c r="J110" s="63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15</v>
      </c>
      <c r="I111" s="29"/>
      <c r="J111" s="63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63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63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670</v>
      </c>
      <c r="I114" s="29"/>
      <c r="J114" s="63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63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45</v>
      </c>
      <c r="I116" s="29"/>
      <c r="J116" s="63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66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68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63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63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66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68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68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68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68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66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14843.8</v>
      </c>
      <c r="I127" s="29"/>
      <c r="J127" s="63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2863.8175833518317</v>
      </c>
      <c r="I128" s="29"/>
      <c r="J128" s="63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2863.8175833518317</v>
      </c>
      <c r="I129" s="29"/>
      <c r="J129" s="63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2863.8175833518317</v>
      </c>
      <c r="I130" s="29"/>
      <c r="J130" s="63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63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63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66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63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63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63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63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69"/>
    </row>
    <row r="139" spans="1:11" ht="16.5" thickBot="1" x14ac:dyDescent="0.3">
      <c r="A139" s="136" t="s">
        <v>141</v>
      </c>
      <c r="B139" s="137"/>
      <c r="C139" s="137"/>
      <c r="D139" s="137"/>
      <c r="E139" s="137"/>
      <c r="F139" s="137"/>
      <c r="G139" s="137"/>
      <c r="H139" s="137"/>
      <c r="I139" s="137"/>
      <c r="J139" s="70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A0FB6-8E78-4AA5-B7E2-D3974AE60BD2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172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30960.55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107.50148598362422</v>
      </c>
      <c r="I5" s="32"/>
      <c r="J5" s="62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1019.2476530239646</v>
      </c>
      <c r="I6" s="32"/>
      <c r="J6" s="63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742.78347542151619</v>
      </c>
      <c r="I7" s="32"/>
      <c r="J7" s="63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1071.3223203194946</v>
      </c>
      <c r="I8" s="32"/>
      <c r="J8" s="63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17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276.46417760244844</v>
      </c>
      <c r="I10" s="32"/>
      <c r="J10" s="64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17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5618.4900099418755</v>
      </c>
      <c r="I12" s="32"/>
      <c r="J12" s="64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85</v>
      </c>
      <c r="I13" s="32"/>
      <c r="J13" s="64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93</v>
      </c>
      <c r="I14" s="32"/>
      <c r="J14" s="64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86</v>
      </c>
      <c r="I15" s="32"/>
      <c r="J15" s="64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1178.9261228005644</v>
      </c>
      <c r="I16" s="32"/>
      <c r="J16" s="64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43</v>
      </c>
      <c r="I17" s="32"/>
      <c r="J17" s="64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43</v>
      </c>
      <c r="I18" s="32"/>
      <c r="J18" s="64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43</v>
      </c>
      <c r="I19" s="32"/>
      <c r="J19" s="64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43</v>
      </c>
      <c r="I20" s="32"/>
      <c r="J20" s="64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43</v>
      </c>
      <c r="I21" s="32"/>
      <c r="J21" s="64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43</v>
      </c>
      <c r="I22" s="32"/>
      <c r="J22" s="64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1178.93</v>
      </c>
      <c r="I23" s="32"/>
      <c r="J23" s="64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17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66037.869437180925</v>
      </c>
      <c r="I25" s="32"/>
      <c r="J25" s="64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2489.8058883128069</v>
      </c>
      <c r="I26" s="32"/>
      <c r="J26" s="64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74</v>
      </c>
      <c r="I27" s="32"/>
      <c r="J27" s="64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605.89657705144157</v>
      </c>
      <c r="I28" s="31"/>
      <c r="J28" s="65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66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64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64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66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771.66073492400585</v>
      </c>
      <c r="I33" s="32"/>
      <c r="J33" s="67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771.66073492400585</v>
      </c>
      <c r="I34" s="32"/>
      <c r="J34" s="67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571.60054438815246</v>
      </c>
      <c r="I35" s="32"/>
      <c r="J35" s="67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571.60054438815246</v>
      </c>
      <c r="I36" s="32"/>
      <c r="J36" s="67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1200.3611432151199</v>
      </c>
      <c r="I37" s="32"/>
      <c r="J37" s="67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571.60054438815246</v>
      </c>
      <c r="I38" s="32"/>
      <c r="J38" s="67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571.60054438815246</v>
      </c>
      <c r="I39" s="32"/>
      <c r="J39" s="67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66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64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64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64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64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64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64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64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64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64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64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64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64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64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64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64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64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64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64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64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65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64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64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64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64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64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64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64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64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64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64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64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64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64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64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64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64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64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64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64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64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64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64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64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64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64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64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64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64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64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64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64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64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64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64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64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17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60</v>
      </c>
      <c r="I97" s="42"/>
      <c r="J97" s="68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100</v>
      </c>
      <c r="I98" s="42"/>
      <c r="J98" s="68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68">
        <f t="shared" si="4"/>
        <v>0</v>
      </c>
      <c r="K99" s="38">
        <v>9.2311109522949758E-4</v>
      </c>
    </row>
    <row r="100" spans="1:11" s="38" customFormat="1" x14ac:dyDescent="0.25">
      <c r="A100" s="14"/>
      <c r="B100" s="117" t="s">
        <v>86</v>
      </c>
      <c r="C100" s="117"/>
      <c r="D100" s="117"/>
      <c r="E100" s="117"/>
      <c r="F100" s="117"/>
      <c r="G100" s="9"/>
      <c r="H100" s="9"/>
      <c r="I100" s="9"/>
      <c r="J100" s="66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133876.88831488331</v>
      </c>
      <c r="I101" s="42"/>
      <c r="J101" s="68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90</v>
      </c>
      <c r="I102" s="42"/>
      <c r="J102" s="68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680</v>
      </c>
      <c r="I103" s="42"/>
      <c r="J103" s="68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330</v>
      </c>
      <c r="I104" s="42"/>
      <c r="J104" s="68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680</v>
      </c>
      <c r="I105" s="29"/>
      <c r="J105" s="63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140</v>
      </c>
      <c r="I106" s="29"/>
      <c r="J106" s="63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80</v>
      </c>
      <c r="I107" s="29"/>
      <c r="J107" s="63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10" si="6">$K$1*K108</f>
        <v>41291.659525372692</v>
      </c>
      <c r="I108" s="42"/>
      <c r="J108" s="68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48933.621845321373</v>
      </c>
      <c r="I109" s="42"/>
      <c r="J109" s="68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f t="shared" si="6"/>
        <v>1429.001360970381</v>
      </c>
      <c r="I110" s="29"/>
      <c r="J110" s="63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32</v>
      </c>
      <c r="I111" s="29"/>
      <c r="J111" s="63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63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63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1400</v>
      </c>
      <c r="I114" s="29"/>
      <c r="J114" s="63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70</v>
      </c>
      <c r="I115" s="29"/>
      <c r="J115" s="63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100</v>
      </c>
      <c r="I116" s="29"/>
      <c r="J116" s="63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66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68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63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63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66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68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68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68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68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66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30960.55</v>
      </c>
      <c r="I127" s="29"/>
      <c r="J127" s="63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5973.2256888561924</v>
      </c>
      <c r="I128" s="29"/>
      <c r="J128" s="63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5973.2256888561924</v>
      </c>
      <c r="I129" s="29"/>
      <c r="J129" s="63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5973.2256888561924</v>
      </c>
      <c r="I130" s="29"/>
      <c r="J130" s="63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63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63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66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63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63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63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63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69"/>
    </row>
    <row r="139" spans="1:11" ht="16.5" thickBot="1" x14ac:dyDescent="0.3">
      <c r="A139" s="136" t="s">
        <v>141</v>
      </c>
      <c r="B139" s="137"/>
      <c r="C139" s="137"/>
      <c r="D139" s="137"/>
      <c r="E139" s="137"/>
      <c r="F139" s="137"/>
      <c r="G139" s="137"/>
      <c r="H139" s="137"/>
      <c r="I139" s="137"/>
      <c r="J139" s="70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B70D1E-7DD0-480A-BA15-ABE4A1DD1D72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173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35171.11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122.12142835619863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1157.86287135557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843.80023353049103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1217.0195675920545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314.06263782507892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6382.5910771471054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97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105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97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1339.2572272421569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49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49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49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49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49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49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1339.26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75018.860134614151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2828.413473807715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84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688.29704769778732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876.60473055850275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876.60473055850275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649.33683745074268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649.33683745074268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1363.6073586465595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649.33683745074268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649.33683745074268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65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152083.82168212373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370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750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370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750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46907.22546109261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55588.476193743365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1600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1500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80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35171.11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6785.5699513602613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6785.5699513602613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6785.5699513602613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65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56207-4729-42AC-B049-C97B8EEDF55D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174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37302.080000000002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129.52060057977101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1228.0162171832274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894.9249487767961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1290.7571376588405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333.09126840643125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6769.3036406024012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103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112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104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1420.4010118294564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52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52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52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52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52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52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1420.4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79564.151437079694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2999.7832218844756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90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730.00003517053278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929.71702592473525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929.71702592473525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688.67927846276677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688.67927846276677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1446.2264847718102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688.67927846276677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688.67927846276677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70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30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161298.37480512596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400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820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400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820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170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49749.270828464425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58956.506805076962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1700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1600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80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37302.080000000002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7196.698459935913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7196.698459935913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7196.698459935913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A5AF7-7232-4B4A-B19C-13357113622C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175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13034.82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45.259613266852966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429.11736686169445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312.72212221985359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451.04152243248114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116.39524464184086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2365.4620461002974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36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36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496.34421236067357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18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18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18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18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18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18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496.34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27802.85690328998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1048.2427343538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31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255.09084368597044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324.87984809062272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324.87984809062272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240.6517393263872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240.6517393263872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505.36865258541303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240.6517393263872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240.6517393263872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56364.022646387326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60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280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140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280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17384.360078051537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20601.731968644999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600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7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4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600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13034.82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2514.8106759607463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2514.8106759607463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2514.8106759607463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0E0FE1-AE85-4298-BFB7-1B83559079F1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176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4516.8999999999996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15.683618735436941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148.70019182294712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108.36624931183221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156.29747496898875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40.333942511114913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819.69336868713435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12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14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13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171.99602087423733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6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6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6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6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6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6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172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9634.4041840601167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363.24303724966506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11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88.395530728092893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112.57921366313717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112.57921366313717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83.392010120842343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83.392010120842343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175.12322125376892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83.392010120842343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83.392010120842343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19531.581862386047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30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50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20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6024.127378556127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7139.0293942818234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200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4516.8999999999996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871.44650576280253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871.44650576280253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871.44650576280253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4E0BC-81E7-4009-B0AD-23B610E8371A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177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13144.02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45.638778438964309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432.71232378946922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315.34197088262056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454.82015031147199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117.37035290684867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2385.2788487438443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36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36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500.50236628913484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18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18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18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18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18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18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500.5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28035.777033666869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1057.0244518298707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32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257.22788279587053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327.60154884379739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327.60154884379739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242.66781395836844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242.66781395836844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509.60240931257363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242.66781395836844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242.66781395836844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56836.215685722396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60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140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150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17529.998615486133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20774.324235433192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600</v>
      </c>
      <c r="I110" s="42"/>
      <c r="J110" s="42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590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13144.02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2535.8786558649499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2535.8786558649499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2535.8786558649499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496B9-AF0B-4F24-9775-01836BF96FDA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178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19688.23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68.361640261150711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648.15328602676664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472.3459985141788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681.26826708775786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175.80728751258783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3572.8733361790387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54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59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54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749.69497178524784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749.69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41994.369033792631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1583.3010390466854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47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385.29777943872131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490.70943607761677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490.70943607761677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363.48847116860503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363.48847116860503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763.32578945407045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363.48847116860503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363.48847116860503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35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50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85134.113212708908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430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230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430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90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55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26257.921445750428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31117.548028820922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900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890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45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60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19688.23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3798.4545237119223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3798.4545237119223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3798.4545237119223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10A486-2856-4273-ABF9-FF43D1B59874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179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5332.62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18.515968682274512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175.55438839002065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127.93642285754891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184.52368681377249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47.617965532471743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967.7241585442199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f>K1*K14</f>
        <v>15.99845223808885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203.05727840651232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203.06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11374.309026102563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428.84214512127988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13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104.35913459922574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132.91021859335353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132.91021859335353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98.452013772854471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98.452013772854471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206.74922892299435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98.452013772854471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98.452013772854471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23058.84656977066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55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60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20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16" si="6">$K$1*K108</f>
        <v>7112.0419184476023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8428.2873051285478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240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6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f t="shared" si="6"/>
        <v>241.20743374349345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f t="shared" si="6"/>
        <v>11.991455277533674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f t="shared" si="6"/>
        <v>16.599009522103263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5332.62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1028.8235439263292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1028.8235439263292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1028.8235439263292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0B891-A26E-4B47-BBE3-8F9FA62EF0B0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180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12326.82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42.801289623493723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405.80940436293503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295.73629023048539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426.54272629396934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110.07311413244963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2236.9794795102707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34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34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469.3847528244961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469.38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26292.715398648619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991.30632434411132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241.23531539101376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307.23365639421564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307.23365639421564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227.5804862179375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227.5804862179375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477.91902105766872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227.5804862179375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227.5804862179375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53302.551292456686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270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130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270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16440.110219959097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19482.727161996296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500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12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12326.82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2378.2160809774468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2378.2160809774468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2378.2160809774468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D0F2A-496B-4D7F-9797-A5704D1985D0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153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12020.1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41.736293821387591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395.71192094821822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288.37768233814217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415.92934952616662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107.33423861007606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2181.3182184587272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33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36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33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457.70536662543344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457.71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25638.491384095516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966.64031349923607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29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235.2328187262834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299.58896724573827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299.58896724573827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221.91775351536168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221.91775351536168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466.0272823822595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221.91775351536168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221.91775351536168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51976.259634719951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50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260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130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265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50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16031.041976351593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18997.951520336283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550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12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27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12020.1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2319.0405242355296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2319.0405242355296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2319.0405242355296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53AE6D-C27C-4ECE-B65A-039B597511A2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181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15333.33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53.240519308516312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504.78627206370516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367.86633787788003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530.57644886232697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136.91993418582513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2782.5785208641987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42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f>K1*K14</f>
        <v>46.001692911899767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42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583.8676408048816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21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21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21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21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21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21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583.87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32705.505702489438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1233.0858244263559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300.07258145608461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382.16791034501347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382.16791034501347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283.08734099630624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283.08734099630624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594.48341609224303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283.08734099630624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283.08734099630624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30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40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66303.037507578178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340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160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340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70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40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20449.851238113755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24234.562107246853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700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16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700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15333.33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2958.2627134114005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2958.2627134114005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2958.2627134114005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D0828-1914-400D-90B7-108B4386007F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182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9999.5400000000009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34.720488142254894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329.19336627802983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239.90184521323005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346.01227674985103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89.291521064799781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1814.6420394345123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f>K1*K14</f>
        <v>29.999730543871305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27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380.76581074913577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14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14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14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14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14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14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380.77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21328.701103561409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804.14958947497541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f>K1*K27</f>
        <v>23.999784435097045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195.69055000925283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249.22853067216164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249.22853067216164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184.61372642382344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184.61372642382344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387.68882549002916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184.61372642382344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184.61372642382344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43239.131726671789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50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110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13336.248906765069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15804.425599259863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460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9999.5400000000009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1929.2134411289549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1929.2134411289549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1929.2134411289549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8C0E4-9309-4BBA-8F85-77E8D9626E77}">
  <dimension ref="A1:K139"/>
  <sheetViews>
    <sheetView view="pageBreakPreview" topLeftCell="A10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154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12687.23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44.05270830188794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417.67440826714108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304.3829903820224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439.01392843560922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113.29141788511868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2302.3840018615583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38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483.10856470505217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18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18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18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18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18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18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483.11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27061.458477303691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1020.2900129480547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248.28852295144503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316.21651507967056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316.21651507967056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234.23445561457078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234.23445561457078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491.89235679059857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234.23445561457078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234.23445561457078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54861.004527866491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30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280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135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280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16920.784077805278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20052.360668160505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585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13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570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12687.23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2447.7500611722644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2447.7500611722644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2447.7500611722644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2E85-0CC2-42AE-BF29-1B28F217EE2E}">
  <dimension ref="A1:K139"/>
  <sheetViews>
    <sheetView view="pageBreakPreview" topLeftCell="A7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183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9884.19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34.319968887648272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325.39594611668531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237.13445012852154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342.02084153152146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88.261495988163773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1793.7091805981288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27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376.37347507470349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14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14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14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14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14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14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376.37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21082.663218589118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794.87329725093923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24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193.4331556747567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246.35354732162412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246.35354732162412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182.48410912712896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182.48410912712896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383.21662916697079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182.48410912712896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182.48410912712896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28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42740.345398033511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60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110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27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13182.408198952975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15622.113163600359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9884.19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1906.9589403784976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1906.9589403784976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1906.9589403784976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4E1CD-1220-4DE9-9C3A-D69782CDEA3C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184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7153.96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24.84004097690152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235.51445112658922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171.63271556307981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247.54718590828818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63.881735563509409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1298.2473758225801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20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21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20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272.41086884665566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10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10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10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10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10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10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272.41000000000003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15259.169376474734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575.31186405778612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140.00267683755396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178.30529597235645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178.30529597235645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132.07799701656035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132.07799701656035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277.36379373477666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132.07799701656035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132.07799701656035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30934.524868878059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25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158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78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158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33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9541.1380152528054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11306.942975384976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330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7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320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16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7153.96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1380.2150688230554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1380.2150688230554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1380.2150688230554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9058ED-41ED-40E3-BE56-424745570F94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193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19014.439999999999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66.022100871801811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625.97154584027066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456.18090849141549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657.95323340108007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169.79063734885517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3450.5989455820131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52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57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53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724.03817200999208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26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26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26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26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26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26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724.04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40557.196372193335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1529.1157513342162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46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372.11173931180201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473.9158944065403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473.9158944065403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351.04881067151138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351.04881067151138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737.20250241017379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351.04881067151138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351.04881067151138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35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50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82220.569733097422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115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420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210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420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85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50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25359.296993936718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30052.612649340936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870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850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40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60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19014.439999999999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3668.4600715172933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3668.4600715172933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3668.4600715172933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33E0D-2653-43D7-8CA8-AB47BB4B8954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155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4233.03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14.697962898374247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139.35494985328208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101.55584235304414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146.4747726245829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37.799107500237938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768.17875544149763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12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12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12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161.18672457687194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6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6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6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6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6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6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161.19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9028.9184934915538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340.41459274479172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82.840207540113582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105.50403790486165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105.50403790486165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78.151139188786402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78.151139188786402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164.11739229645141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78.151139188786402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78.151139188786402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7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4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18304.096165718969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20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90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45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90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20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5645.5338655381884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6690.3685263957104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4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4233.03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816.67940452281789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816.67940452281789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816.67940452281789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6A0A1-5F6D-465F-BC52-5B4DCA5DEAE5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185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15661.1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54.378605100301428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515.57673939169729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375.7299623851614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541.91821497859814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139.84677700653589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2842.0597791286241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43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47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43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596.34857590682077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22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22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22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22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22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22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596.35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33404.628698218672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1259.4446480264628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38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306.48702567817213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390.3372496844645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390.3372496844645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289.13870346997373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289.13870346997373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607.19127728694468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289.13870346997373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289.13870346997373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28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45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67720.351724637294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778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350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170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350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70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40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20886.993577078389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24752.607595206242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720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700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35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45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15661.1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3021.4994512612252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3021.4994512612252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3021.4994512612252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07598-62B0-430D-8488-4AE73A5425F1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156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9886.1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34.326600805951685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325.45882494207035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237.18027348883183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342.08693291658437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88.278551453238521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1794.055793171839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27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376.44620469011886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14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14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14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14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14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14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376.45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21086.737187902487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795.02689688811222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24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193.47053428922473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246.40115216080508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246.40115216080508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182.51937197096674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182.51937197096674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383.29068113903008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182.51937197096674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182.51937197096674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42748.604452109794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220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110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220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25</v>
      </c>
      <c r="I107" s="42"/>
      <c r="J107" s="42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13184.955539671841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15625.131947753889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9886.1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1907.3274370966024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1907.3274370966024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1907.3274370966024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0490F-6B82-4C36-A620-70E837793B46}">
  <dimension ref="A1:K139"/>
  <sheetViews>
    <sheetView view="pageBreakPreview" topLeftCell="A16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186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11274.03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39.145783199069754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371.15066165238568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270.47850201002365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390.11322405291872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100.67215964236203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2045.9269918262116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31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34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31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429.29626496419627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16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16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16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16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16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16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429.3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24047.147779056279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906.64236517165352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220.63226223614453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280.99391888565577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280.99391888565577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208.14364361900428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208.14364361900428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437.10165159990891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208.14364361900428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208.14364361900428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21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48750.16933383431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63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250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120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250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50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15036.018683093082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17818.776497601255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520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11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25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35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11274.03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2175.1010758185944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2175.1010758185944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2175.1010758185944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9CD3D5-CCD1-4BEE-94C8-E839871DF72B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187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9324.0300000000007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32.374976554224382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306.9550022278363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223.69549017489936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322.63772621379718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83.259512052936941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1692.0555160485958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26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26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355.04351624167356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13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13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13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13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13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13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355.04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19887.859736611852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749.82598167039237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22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182.47084955935711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232.39211972182272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232.39211972182272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172.14231090505388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172.14231090505388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361.49885290061309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172.14231090505388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172.14231090505388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40318.150774279573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55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205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205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12435.330514618145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14736.771733526435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430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420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30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9324.0300000000007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1798.8871489578128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1798.8871489578128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1798.8871489578128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55A345-2BA8-45A6-9C94-B02E2D4F12E5}">
  <dimension ref="A1:K139"/>
  <sheetViews>
    <sheetView view="pageBreakPreview" topLeftCell="A11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188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20907.900000000001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72.596588846032034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688.30586035001807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501.60745289620246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723.47228783106129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186.69840745381561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3794.2099632875952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57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63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58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796.1379718028885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29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29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29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29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29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29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796.14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44595.886391089145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1681.3852639005231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50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409.16666672051485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521.10849063461797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521.10849063461797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386.00628935897629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386.00628935897629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810.61320765385017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386.00628935897629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386.00628935897629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40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60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90408.102995545909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1122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460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220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460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90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50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27884.578542388292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33045.255080410228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960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900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40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60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20907.900000000001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4033.7657238013021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4033.7657238013021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4033.7657238013021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31624-EDF8-40FF-95B2-8DC8AE76E768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157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49684.3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172.51425055614908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1635.6494366908394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1191.9903563691614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1719.216860147829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443.65908032167795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9016.3366994757907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137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149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138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1891.8953042843257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69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69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69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69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69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69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1891.9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105975.03327549828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3995.5447398931869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119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972.31952608067172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1238.3314718951951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1238.3314718951951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917.28257177421858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917.28257177421858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1926.2934007258589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917.28257177421858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917.28257177421858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100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140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214840.48190691564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428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328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540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1100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230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140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66263.267266133014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78526.794512678258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2290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2200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100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150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49684.3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9585.602875040584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9585.602875040584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9585.602875040584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51B691-0BEE-4320-B954-7F6603974DB2}">
  <dimension ref="A1:K139"/>
  <sheetViews>
    <sheetView view="pageBreakPreview" topLeftCell="A19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158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33767.1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117.24641284982461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1111.6416673613846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810.11622509632036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1168.4368631196928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301.52544226506427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6127.8017998617051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93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101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94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1285.7948673786136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47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47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47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47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47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47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1285.79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72024.151414371896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2715.5048735002247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81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660.82063487094808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841.61118592054709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841.61118592054709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623.41569327447939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623.41569327447939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1309.1729558764064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623.41569327447939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623.41569327447939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60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90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30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146012.72507812348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100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750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370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750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150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90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45034.716642928252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53369.416958456852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1500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1500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75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100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33767.1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6514.6939947183091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6514.6939947183091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6514.6939947183091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F480FB-CDC1-4B0F-A1C9-7EF59F89E40B}">
  <dimension ref="A1:K139"/>
  <sheetViews>
    <sheetView view="pageBreakPreview" topLeftCell="A1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189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23472.73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81.502213464954451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772.74224658687285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563.14102840650071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812.22263712476069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209.60121818037214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4259.6562080151343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65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70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65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893.80242180595917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33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33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33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33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33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33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893.8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50066.587288475159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1887.6454510264409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56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459.36027496451726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585.03431245480976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585.03431245480976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433.35874996652569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433.35874996652569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910.05337492970386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433.35874996652569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433.35874996652569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40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65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101498.71538636784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115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500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250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500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110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65</v>
      </c>
      <c r="I107" s="42"/>
      <c r="J107" s="42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31305.257021952173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37099.008044021517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1100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1060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50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70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23472.73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4528.5989371501937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4528.5989371501937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4528.5989371501937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6112D-27ED-4439-9D1F-7B2F8C731AC5}">
  <dimension ref="A1:K139"/>
  <sheetViews>
    <sheetView view="pageBreakPreview" topLeftCell="A19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190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12576.42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43.667952874033936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414.02644876927735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301.72451574538132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435.17959001737688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112.30193302389603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2282.2750284098056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38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478.889104660979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17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17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17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17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17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17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478.89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26825.104268081504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1011.3788214322728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246.11997621364256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313.45468668718627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313.45468668718627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232.18865680532318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232.18865680532318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487.5961792911786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232.18865680532318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232.18865680532318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54381.849668079689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100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270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130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270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58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16772.998305523888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19877.223771797871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580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12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570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12576.42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2426.3714636156269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2426.3714636156269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2426.3714636156269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13E0B2-98E9-48A1-994E-860DBBC55423}">
  <dimension ref="A1:K139"/>
  <sheetViews>
    <sheetView view="pageBreakPreview" topLeftCell="A19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159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8673.39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30.115818792479669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285.53537974168819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208.08579847212741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300.12374779633763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77.449581269560781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1573.9822150229813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24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26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24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330.26822986791854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12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12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12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12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12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12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330.27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18500.065289465161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697.50238589538674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21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169.73785389575451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216.17556864081945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216.17556864081945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160.13005084505144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160.13005084505144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336.27310677460798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160.13005084505144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160.13005084505144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37504.710489362289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500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500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500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11567.580899266073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13708.425282399437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27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8673.39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1673.3590313307875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1673.3590313307875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1673.3590313307875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859925-BFB7-4CA9-B48D-22234CA32E10}">
  <dimension ref="A1:K139"/>
  <sheetViews>
    <sheetView view="pageBreakPreview" topLeftCell="A7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160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7744.69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26.891178725265366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254.96178543010922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185.80508919454797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267.98810941521344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69.156696235561242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1405.448656276996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21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23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21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294.90488230965866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11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11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11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11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11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11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294.89999999999998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16519.177697148167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622.81757801968354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19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151.56323648399427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193.02865023904931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193.02865023904931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142.98418536225876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142.98418536225876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300.26678926074334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142.98418536225876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142.98418536225876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33488.907598973325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40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172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82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172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35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10328.986487951881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12240.60075706801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350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350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25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7744.69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1494.1847370356038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1494.1847370356038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1494.1847370356038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3171D-3D66-43BF-BAB4-208076C3E488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161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18380.14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63.819678997532371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605.08985005924933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440.96323443653381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636.00466505269299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164.12661562271552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3335.4909060508639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51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55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51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699.88508559219918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25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25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25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25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25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25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699.89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39204.254625874106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1478.1061964342932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44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359.69851671647575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458.10660147853042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458.10660147853042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339.33822331742994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339.33822331742994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712.6102689666028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339.33822331742994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339.33822331742994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35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50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20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79477.785439597137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70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405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190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405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85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50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24513.339811750229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29050.091817621626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850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10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5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830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40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57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18380.14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3546.084433667143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3546.084433667143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3546.084433667143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48F42-B6AA-48AD-AE81-0478398A33DC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162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3295.68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11.443288227325116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108.49659018066603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79.067608433221721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114.03981985560824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29.428981747444311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598.07545912347302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9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9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125.49399944094544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5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5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5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5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5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5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125.49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7029.5807260119218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265.03416347560852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8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64.496310015710151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82.141526906800664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82.141526906800664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60.84557548651901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60.84557548651901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127.77570852168991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60.84557548651901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60.84557548651901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14250.889705822236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35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75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36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72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15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4395.4030682458897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5208.8725440338994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150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150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7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3295.68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635.83626383412366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635.83626383412366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635.83626383412366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C7F7A-CF6F-4918-B0E5-8711C9F5F86D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163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5641.34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19.587908901452288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185.71771350671136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135.3430133261333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195.2062692203846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50.37470018057806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1023.7483646991253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16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16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214.81282127093141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8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8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8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8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8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8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214.81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12032.798977109458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453.66899328256676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13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110.40077117439385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140.6047557409733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140.6047557409733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104.15167091923948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104.15167091923948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218.71850893040289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104.15167091923948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104.15167091923948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5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24393.78645167104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60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125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60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125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30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7523.777534535594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8916.2239773158199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260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6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255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12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5641.34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1088.3849611060525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1088.3849611060525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1088.3849611060525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C5865-7F64-43AE-8D9F-B05FAE90C74B}">
  <dimension ref="A1:K139"/>
  <sheetViews>
    <sheetView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164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9017.44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31.310432139227903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296.86179852374778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216.3400011500118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312.02884781251703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80.521797373735978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1636.4178464287706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27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343.36908022585908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12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12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12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12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12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12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343.37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19233.913007928244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725.17042525108377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22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176.47089698880518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224.75067069328961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224.75067069328961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166.48197829132562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166.48197829132562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349.61215441178376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166.48197829132562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166.48197829132562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38992.421251113476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40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12026.435650221871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14252.201558850693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420</v>
      </c>
      <c r="I110" s="42"/>
      <c r="J110" s="42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5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410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28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9017.44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1739.7366731443528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1739.7366731443528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1739.7366731443528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CE4D54-A0D0-4410-8421-C3A53F1820D9}">
  <dimension ref="A1:K139"/>
  <sheetViews>
    <sheetView view="pageBreakPreview" topLeftCell="A3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165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12996.03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45.124926297748587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427.84036705191073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311.79150015365644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449.69927906777377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116.04886689825429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2358.4227258205983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36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39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36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494.86715383608555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f>K1*K17</f>
        <v>17.995169230403111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f>K1*K18</f>
        <v>17.995169230403111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f>K1*K19</f>
        <v>17.995169230403111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f>K1*K20</f>
        <v>17.995169230403111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f>K1*K21</f>
        <v>17.995169230403111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f>K1*K22</f>
        <v>17.995169230403111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494.87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27720.11906576874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1045.1232946019982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31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254.33172512303065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323.91304614725601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323.91304614725601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239.93558973870816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239.93558973870816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503.86473845128711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239.93558973870816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239.93558973870816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25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35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10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56196.290338733423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40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290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140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290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60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36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17332.626388792491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20540.423781568865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600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590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30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12996.03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2507.3269127695003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2507.3269127695003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2507.3269127695003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0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074CC-2085-4EA9-9B12-267A5E677DAF}">
  <dimension ref="A1:K139"/>
  <sheetViews>
    <sheetView view="pageBreakPreview" topLeftCell="A14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191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36322.71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126.12002370604679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1195.7745233521398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871.42860093014701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1256.8681744184812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324.34592242199278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6591.5748676627472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100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109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101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1383.1082351543912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50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50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50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50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50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50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1383.11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77475.186344705944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2921.0236005974857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87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710.83380812783264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905.30720846469251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905.30720846469251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670.59793219606854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670.59793219606854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1408.2556576117436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670.59793219606854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670.59793219606854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70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100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30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157063.46915555102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30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200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170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100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48443.098535357087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57408.597571337494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1680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38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1640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80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110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6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36322.71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7007.7483914489158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7007.7483914489158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7007.7483914489158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91A04-E59E-429E-933C-36DD72B0194E}">
  <dimension ref="A1:K139"/>
  <sheetViews>
    <sheetView view="pageBreakPreview" topLeftCell="A5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192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45072.29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156.50039006687047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1483.8181427305235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1081.3422956441811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1559.6283110252614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402.47584708634236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8179.3834763982914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124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135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125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1716.2776531890631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62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62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62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62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62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62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1716.28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96137.762483378217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3624.6530840615706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108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882.06269691171246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1123.3817366328415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1123.3817366328415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832.13461972803066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832.13461972803066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1747.4827014288642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832.13461972803066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832.13461972803066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80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150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40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194897.63374442741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1371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2000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1500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2000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210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125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60112.29298926732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71237.44231167277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2100</v>
      </c>
      <c r="I110" s="42"/>
      <c r="J110" s="42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10</v>
      </c>
      <c r="I111" s="42"/>
      <c r="J111" s="42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2100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100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150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45072.29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8695.8067761579205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8695.8067761579205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8695.8067761579205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481CB4-20A7-4DE9-B969-179DF92A9C24}">
  <dimension ref="A1:J139"/>
  <sheetViews>
    <sheetView view="pageBreakPreview" topLeftCell="A7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18.85546875" bestFit="1" customWidth="1"/>
  </cols>
  <sheetData>
    <row r="1" spans="1:10" ht="52.5" customHeight="1" x14ac:dyDescent="0.25">
      <c r="A1" s="121" t="s">
        <v>166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</row>
    <row r="2" spans="1:10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0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0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0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v>0</v>
      </c>
      <c r="I5" s="32"/>
      <c r="J5" s="37">
        <f>I5*H5</f>
        <v>0</v>
      </c>
    </row>
    <row r="6" spans="1:10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v>0</v>
      </c>
      <c r="I6" s="32"/>
      <c r="J6" s="29">
        <f>I6*H6</f>
        <v>0</v>
      </c>
    </row>
    <row r="7" spans="1:10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v>0</v>
      </c>
      <c r="I7" s="32"/>
      <c r="J7" s="29">
        <f>I7*H7</f>
        <v>0</v>
      </c>
    </row>
    <row r="8" spans="1:10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v>0</v>
      </c>
      <c r="I8" s="32"/>
      <c r="J8" s="29">
        <f>I8*H8</f>
        <v>0</v>
      </c>
    </row>
    <row r="9" spans="1:10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0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0</v>
      </c>
      <c r="I10" s="32"/>
      <c r="J10" s="30">
        <f>I10*H10</f>
        <v>0</v>
      </c>
    </row>
    <row r="11" spans="1:10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0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44">
        <f>(34019.05*0.4)</f>
        <v>13607.620000000003</v>
      </c>
      <c r="I12" s="32"/>
      <c r="J12" s="30">
        <f t="shared" ref="J12:J23" si="0">I12*H12</f>
        <v>0</v>
      </c>
    </row>
    <row r="13" spans="1:10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45">
        <v>0</v>
      </c>
      <c r="I13" s="32"/>
      <c r="J13" s="30">
        <f t="shared" si="0"/>
        <v>0</v>
      </c>
    </row>
    <row r="14" spans="1:10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45">
        <v>100</v>
      </c>
      <c r="I14" s="32"/>
      <c r="J14" s="30">
        <f t="shared" si="0"/>
        <v>0</v>
      </c>
    </row>
    <row r="15" spans="1:10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45">
        <v>0</v>
      </c>
      <c r="I15" s="32"/>
      <c r="J15" s="30">
        <f t="shared" si="0"/>
        <v>0</v>
      </c>
    </row>
    <row r="16" spans="1:10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45">
        <v>5000</v>
      </c>
      <c r="I16" s="32"/>
      <c r="J16" s="30">
        <f t="shared" si="0"/>
        <v>0</v>
      </c>
    </row>
    <row r="17" spans="1:10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45">
        <v>20</v>
      </c>
      <c r="I17" s="32"/>
      <c r="J17" s="30">
        <f t="shared" si="0"/>
        <v>0</v>
      </c>
    </row>
    <row r="18" spans="1:10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45">
        <v>20</v>
      </c>
      <c r="I18" s="32"/>
      <c r="J18" s="30">
        <f t="shared" si="0"/>
        <v>0</v>
      </c>
    </row>
    <row r="19" spans="1:10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45">
        <v>20</v>
      </c>
      <c r="I19" s="32"/>
      <c r="J19" s="30">
        <f t="shared" si="0"/>
        <v>0</v>
      </c>
    </row>
    <row r="20" spans="1:10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45">
        <v>20</v>
      </c>
      <c r="I20" s="32"/>
      <c r="J20" s="30">
        <f t="shared" si="0"/>
        <v>0</v>
      </c>
    </row>
    <row r="21" spans="1:10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45">
        <v>20</v>
      </c>
      <c r="I21" s="32"/>
      <c r="J21" s="30">
        <f t="shared" si="0"/>
        <v>0</v>
      </c>
    </row>
    <row r="22" spans="1:10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45">
        <v>20</v>
      </c>
      <c r="I22" s="32"/>
      <c r="J22" s="30">
        <f t="shared" si="0"/>
        <v>0</v>
      </c>
    </row>
    <row r="23" spans="1:10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45">
        <v>0</v>
      </c>
      <c r="I23" s="32"/>
      <c r="J23" s="30">
        <f t="shared" si="0"/>
        <v>0</v>
      </c>
    </row>
    <row r="24" spans="1:10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0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46">
        <f>(34019.05*0.6*12)</f>
        <v>244937.16</v>
      </c>
      <c r="I25" s="32"/>
      <c r="J25" s="30">
        <f>I25*H25</f>
        <v>0</v>
      </c>
    </row>
    <row r="26" spans="1:10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/>
      <c r="I26" s="32"/>
      <c r="J26" s="30">
        <f>I26*H26</f>
        <v>0</v>
      </c>
    </row>
    <row r="27" spans="1:10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/>
      <c r="I27" s="32"/>
      <c r="J27" s="30">
        <f>I27*H27</f>
        <v>0</v>
      </c>
    </row>
    <row r="28" spans="1:10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/>
      <c r="I28" s="31"/>
      <c r="J28" s="31">
        <f>I28*H28</f>
        <v>0</v>
      </c>
    </row>
    <row r="29" spans="1:10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0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12</v>
      </c>
      <c r="I30" s="32"/>
      <c r="J30" s="30">
        <f>I30*H30</f>
        <v>0</v>
      </c>
    </row>
    <row r="31" spans="1:10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12</v>
      </c>
      <c r="I31" s="32"/>
      <c r="J31" s="30">
        <f>I31*H31</f>
        <v>0</v>
      </c>
    </row>
    <row r="32" spans="1:10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0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/>
      <c r="I33" s="32"/>
      <c r="J33" s="32">
        <f t="shared" ref="J33:J39" si="1">I33*H33</f>
        <v>0</v>
      </c>
    </row>
    <row r="34" spans="1:10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/>
      <c r="I34" s="32"/>
      <c r="J34" s="32">
        <f t="shared" si="1"/>
        <v>0</v>
      </c>
    </row>
    <row r="35" spans="1:10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/>
      <c r="I35" s="32"/>
      <c r="J35" s="32">
        <f t="shared" si="1"/>
        <v>0</v>
      </c>
    </row>
    <row r="36" spans="1:10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/>
      <c r="I36" s="32"/>
      <c r="J36" s="32">
        <f t="shared" si="1"/>
        <v>0</v>
      </c>
    </row>
    <row r="37" spans="1:10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/>
      <c r="I37" s="32"/>
      <c r="J37" s="32">
        <f t="shared" si="1"/>
        <v>0</v>
      </c>
    </row>
    <row r="38" spans="1:10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/>
      <c r="I38" s="32"/>
      <c r="J38" s="32">
        <f t="shared" si="1"/>
        <v>0</v>
      </c>
    </row>
    <row r="39" spans="1:10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/>
      <c r="I39" s="32"/>
      <c r="J39" s="32">
        <f t="shared" si="1"/>
        <v>0</v>
      </c>
    </row>
    <row r="40" spans="1:10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0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46">
        <v>150</v>
      </c>
      <c r="I41" s="32"/>
      <c r="J41" s="30">
        <f t="shared" ref="J41:J95" si="2">I41*H41</f>
        <v>0</v>
      </c>
    </row>
    <row r="42" spans="1:10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46">
        <v>1500</v>
      </c>
      <c r="I42" s="32"/>
      <c r="J42" s="30">
        <f t="shared" si="2"/>
        <v>0</v>
      </c>
    </row>
    <row r="43" spans="1:10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46">
        <v>600</v>
      </c>
      <c r="I43" s="32"/>
      <c r="J43" s="30">
        <f t="shared" si="2"/>
        <v>0</v>
      </c>
    </row>
    <row r="44" spans="1:10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46">
        <v>30</v>
      </c>
      <c r="I44" s="32"/>
      <c r="J44" s="30">
        <f t="shared" si="2"/>
        <v>0</v>
      </c>
    </row>
    <row r="45" spans="1:10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46">
        <v>4000</v>
      </c>
      <c r="I45" s="32"/>
      <c r="J45" s="30">
        <f t="shared" si="2"/>
        <v>0</v>
      </c>
    </row>
    <row r="46" spans="1:10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46">
        <v>8000</v>
      </c>
      <c r="I46" s="32"/>
      <c r="J46" s="30">
        <f t="shared" si="2"/>
        <v>0</v>
      </c>
    </row>
    <row r="47" spans="1:10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44">
        <v>200</v>
      </c>
      <c r="I47" s="32"/>
      <c r="J47" s="30">
        <f t="shared" si="2"/>
        <v>0</v>
      </c>
    </row>
    <row r="48" spans="1:10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46">
        <v>200</v>
      </c>
      <c r="I48" s="32"/>
      <c r="J48" s="30">
        <f t="shared" si="2"/>
        <v>0</v>
      </c>
    </row>
    <row r="49" spans="1:10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46">
        <v>200</v>
      </c>
      <c r="I49" s="32"/>
      <c r="J49" s="30">
        <f t="shared" si="2"/>
        <v>0</v>
      </c>
    </row>
    <row r="50" spans="1:10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46">
        <v>8000</v>
      </c>
      <c r="I50" s="32"/>
      <c r="J50" s="30">
        <f t="shared" si="2"/>
        <v>0</v>
      </c>
    </row>
    <row r="51" spans="1:10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46">
        <v>8000</v>
      </c>
      <c r="I51" s="32"/>
      <c r="J51" s="30">
        <f t="shared" si="2"/>
        <v>0</v>
      </c>
    </row>
    <row r="52" spans="1:10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46">
        <v>6</v>
      </c>
      <c r="I52" s="32"/>
      <c r="J52" s="30">
        <f t="shared" si="2"/>
        <v>0</v>
      </c>
    </row>
    <row r="53" spans="1:10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46">
        <v>0</v>
      </c>
      <c r="I53" s="32"/>
      <c r="J53" s="30">
        <f t="shared" si="2"/>
        <v>0</v>
      </c>
    </row>
    <row r="54" spans="1:10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46">
        <v>0</v>
      </c>
      <c r="I54" s="32"/>
      <c r="J54" s="30">
        <f t="shared" si="2"/>
        <v>0</v>
      </c>
    </row>
    <row r="55" spans="1:10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46">
        <v>100</v>
      </c>
      <c r="I55" s="32"/>
      <c r="J55" s="30">
        <f t="shared" si="2"/>
        <v>0</v>
      </c>
    </row>
    <row r="56" spans="1:10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46">
        <v>0</v>
      </c>
      <c r="I56" s="32"/>
      <c r="J56" s="30">
        <f t="shared" si="2"/>
        <v>0</v>
      </c>
    </row>
    <row r="57" spans="1:10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46">
        <v>0</v>
      </c>
      <c r="I57" s="32"/>
      <c r="J57" s="30">
        <f t="shared" si="2"/>
        <v>0</v>
      </c>
    </row>
    <row r="58" spans="1:10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46">
        <v>0</v>
      </c>
      <c r="I58" s="32"/>
      <c r="J58" s="30">
        <f t="shared" si="2"/>
        <v>0</v>
      </c>
    </row>
    <row r="59" spans="1:10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46">
        <v>0</v>
      </c>
      <c r="I59" s="32"/>
      <c r="J59" s="30">
        <f t="shared" si="2"/>
        <v>0</v>
      </c>
    </row>
    <row r="60" spans="1:10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46">
        <v>0</v>
      </c>
      <c r="I60" s="32"/>
      <c r="J60" s="31">
        <f t="shared" si="2"/>
        <v>0</v>
      </c>
    </row>
    <row r="61" spans="1:10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46">
        <v>0</v>
      </c>
      <c r="I61" s="32"/>
      <c r="J61" s="30">
        <f t="shared" si="2"/>
        <v>0</v>
      </c>
    </row>
    <row r="62" spans="1:10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46">
        <v>0</v>
      </c>
      <c r="I62" s="32"/>
      <c r="J62" s="30">
        <f t="shared" si="2"/>
        <v>0</v>
      </c>
    </row>
    <row r="63" spans="1:10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46">
        <v>0</v>
      </c>
      <c r="I63" s="32"/>
      <c r="J63" s="30">
        <f t="shared" si="2"/>
        <v>0</v>
      </c>
    </row>
    <row r="64" spans="1:10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46">
        <v>0</v>
      </c>
      <c r="I64" s="32"/>
      <c r="J64" s="30">
        <f t="shared" si="2"/>
        <v>0</v>
      </c>
    </row>
    <row r="65" spans="1:10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46">
        <v>0</v>
      </c>
      <c r="I65" s="32"/>
      <c r="J65" s="30">
        <f t="shared" si="2"/>
        <v>0</v>
      </c>
    </row>
    <row r="66" spans="1:10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46">
        <v>0</v>
      </c>
      <c r="I66" s="32"/>
      <c r="J66" s="30">
        <f t="shared" si="2"/>
        <v>0</v>
      </c>
    </row>
    <row r="67" spans="1:10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46">
        <v>0</v>
      </c>
      <c r="I67" s="32"/>
      <c r="J67" s="30">
        <f t="shared" si="2"/>
        <v>0</v>
      </c>
    </row>
    <row r="68" spans="1:10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46">
        <v>0</v>
      </c>
      <c r="I68" s="32"/>
      <c r="J68" s="30">
        <f t="shared" si="2"/>
        <v>0</v>
      </c>
    </row>
    <row r="69" spans="1:10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46">
        <v>0</v>
      </c>
      <c r="I69" s="32"/>
      <c r="J69" s="30">
        <f t="shared" si="2"/>
        <v>0</v>
      </c>
    </row>
    <row r="70" spans="1:10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46">
        <v>0</v>
      </c>
      <c r="I70" s="32"/>
      <c r="J70" s="30">
        <f t="shared" si="2"/>
        <v>0</v>
      </c>
    </row>
    <row r="71" spans="1:10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46">
        <v>0</v>
      </c>
      <c r="I71" s="32"/>
      <c r="J71" s="30">
        <f t="shared" si="2"/>
        <v>0</v>
      </c>
    </row>
    <row r="72" spans="1:10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46">
        <v>0</v>
      </c>
      <c r="I72" s="32"/>
      <c r="J72" s="30">
        <f t="shared" si="2"/>
        <v>0</v>
      </c>
    </row>
    <row r="73" spans="1:10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46">
        <v>0</v>
      </c>
      <c r="I73" s="32"/>
      <c r="J73" s="30">
        <f t="shared" si="2"/>
        <v>0</v>
      </c>
    </row>
    <row r="74" spans="1:10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46">
        <v>0</v>
      </c>
      <c r="I74" s="32"/>
      <c r="J74" s="30">
        <f t="shared" si="2"/>
        <v>0</v>
      </c>
    </row>
    <row r="75" spans="1:10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46">
        <v>0</v>
      </c>
      <c r="I75" s="32"/>
      <c r="J75" s="30">
        <f t="shared" si="2"/>
        <v>0</v>
      </c>
    </row>
    <row r="76" spans="1:10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46">
        <v>0</v>
      </c>
      <c r="I76" s="32"/>
      <c r="J76" s="30">
        <f t="shared" si="2"/>
        <v>0</v>
      </c>
    </row>
    <row r="77" spans="1:10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46">
        <v>0</v>
      </c>
      <c r="I77" s="32"/>
      <c r="J77" s="30">
        <f t="shared" si="2"/>
        <v>0</v>
      </c>
    </row>
    <row r="78" spans="1:10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46">
        <v>0</v>
      </c>
      <c r="I78" s="32"/>
      <c r="J78" s="30">
        <f t="shared" si="2"/>
        <v>0</v>
      </c>
    </row>
    <row r="79" spans="1:10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46">
        <v>0</v>
      </c>
      <c r="I79" s="32"/>
      <c r="J79" s="30">
        <f t="shared" si="2"/>
        <v>0</v>
      </c>
    </row>
    <row r="80" spans="1:10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46">
        <v>10</v>
      </c>
      <c r="I80" s="32"/>
      <c r="J80" s="30">
        <f t="shared" si="2"/>
        <v>0</v>
      </c>
    </row>
    <row r="81" spans="1:10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46">
        <v>10</v>
      </c>
      <c r="I81" s="32"/>
      <c r="J81" s="30">
        <f t="shared" si="2"/>
        <v>0</v>
      </c>
    </row>
    <row r="82" spans="1:10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46">
        <v>10</v>
      </c>
      <c r="I82" s="32"/>
      <c r="J82" s="30">
        <f t="shared" si="2"/>
        <v>0</v>
      </c>
    </row>
    <row r="83" spans="1:10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46">
        <v>10</v>
      </c>
      <c r="I83" s="32"/>
      <c r="J83" s="30">
        <f t="shared" si="2"/>
        <v>0</v>
      </c>
    </row>
    <row r="84" spans="1:10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46">
        <v>200</v>
      </c>
      <c r="I84" s="32"/>
      <c r="J84" s="30">
        <f t="shared" si="2"/>
        <v>0</v>
      </c>
    </row>
    <row r="85" spans="1:10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46">
        <v>200</v>
      </c>
      <c r="I85" s="32"/>
      <c r="J85" s="30">
        <f t="shared" si="2"/>
        <v>0</v>
      </c>
    </row>
    <row r="86" spans="1:10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46">
        <v>200</v>
      </c>
      <c r="I86" s="32"/>
      <c r="J86" s="30">
        <f t="shared" si="2"/>
        <v>0</v>
      </c>
    </row>
    <row r="87" spans="1:10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46">
        <v>200</v>
      </c>
      <c r="I87" s="32"/>
      <c r="J87" s="30">
        <f t="shared" si="2"/>
        <v>0</v>
      </c>
    </row>
    <row r="88" spans="1:10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46">
        <v>100</v>
      </c>
      <c r="I88" s="32"/>
      <c r="J88" s="30">
        <f t="shared" si="2"/>
        <v>0</v>
      </c>
    </row>
    <row r="89" spans="1:10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46">
        <v>100</v>
      </c>
      <c r="I89" s="32"/>
      <c r="J89" s="30">
        <f t="shared" si="2"/>
        <v>0</v>
      </c>
    </row>
    <row r="90" spans="1:10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46">
        <v>100</v>
      </c>
      <c r="I90" s="32"/>
      <c r="J90" s="30">
        <f t="shared" si="2"/>
        <v>0</v>
      </c>
    </row>
    <row r="91" spans="1:10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46">
        <v>100</v>
      </c>
      <c r="I91" s="32"/>
      <c r="J91" s="30">
        <f t="shared" si="2"/>
        <v>0</v>
      </c>
    </row>
    <row r="92" spans="1:10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46">
        <v>200</v>
      </c>
      <c r="I92" s="32"/>
      <c r="J92" s="30">
        <f t="shared" si="2"/>
        <v>0</v>
      </c>
    </row>
    <row r="93" spans="1:10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46">
        <v>200</v>
      </c>
      <c r="I93" s="32"/>
      <c r="J93" s="30">
        <f t="shared" si="2"/>
        <v>0</v>
      </c>
    </row>
    <row r="94" spans="1:10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46">
        <v>0</v>
      </c>
      <c r="I94" s="32"/>
      <c r="J94" s="30">
        <f t="shared" si="2"/>
        <v>0</v>
      </c>
    </row>
    <row r="95" spans="1:10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44">
        <v>0</v>
      </c>
      <c r="I95" s="32"/>
      <c r="J95" s="30">
        <f t="shared" si="2"/>
        <v>0</v>
      </c>
    </row>
    <row r="96" spans="1:10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0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200</v>
      </c>
      <c r="I97" s="42"/>
      <c r="J97" s="42">
        <f>H97*I97</f>
        <v>0</v>
      </c>
    </row>
    <row r="98" spans="1:10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300</v>
      </c>
      <c r="I98" s="42"/>
      <c r="J98" s="42">
        <f t="shared" ref="J98:J99" si="3">H98*I98</f>
        <v>0</v>
      </c>
    </row>
    <row r="99" spans="1:10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0</v>
      </c>
      <c r="I99" s="42"/>
      <c r="J99" s="42">
        <f t="shared" si="3"/>
        <v>0</v>
      </c>
    </row>
    <row r="100" spans="1:10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0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6">
        <v>0</v>
      </c>
      <c r="I101" s="42"/>
      <c r="J101" s="42">
        <f>I101*H101</f>
        <v>0</v>
      </c>
    </row>
    <row r="102" spans="1:10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6">
        <v>500</v>
      </c>
      <c r="I102" s="42"/>
      <c r="J102" s="42">
        <f t="shared" ref="J102:J116" si="4">I102*H102</f>
        <v>0</v>
      </c>
    </row>
    <row r="103" spans="1:10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6">
        <v>1000</v>
      </c>
      <c r="I103" s="42"/>
      <c r="J103" s="42">
        <f t="shared" si="4"/>
        <v>0</v>
      </c>
    </row>
    <row r="104" spans="1:10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6">
        <v>1000</v>
      </c>
      <c r="I104" s="42"/>
      <c r="J104" s="42">
        <f t="shared" si="4"/>
        <v>0</v>
      </c>
    </row>
    <row r="105" spans="1:10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6">
        <v>1000</v>
      </c>
      <c r="I105" s="29"/>
      <c r="J105" s="29">
        <f t="shared" si="4"/>
        <v>0</v>
      </c>
    </row>
    <row r="106" spans="1:10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6">
        <v>1000</v>
      </c>
      <c r="I106" s="29"/>
      <c r="J106" s="29">
        <f t="shared" si="4"/>
        <v>0</v>
      </c>
    </row>
    <row r="107" spans="1:10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6">
        <v>0</v>
      </c>
      <c r="I107" s="29"/>
      <c r="J107" s="29">
        <f t="shared" si="4"/>
        <v>0</v>
      </c>
    </row>
    <row r="108" spans="1:10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6">
        <f>(34019.05*2)</f>
        <v>68038.100000000006</v>
      </c>
      <c r="I108" s="42"/>
      <c r="J108" s="42">
        <f t="shared" si="4"/>
        <v>0</v>
      </c>
    </row>
    <row r="109" spans="1:10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6">
        <v>0</v>
      </c>
      <c r="I109" s="42"/>
      <c r="J109" s="42">
        <f t="shared" si="4"/>
        <v>0</v>
      </c>
    </row>
    <row r="110" spans="1:10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6">
        <v>1000</v>
      </c>
      <c r="I110" s="29"/>
      <c r="J110" s="29">
        <f t="shared" si="4"/>
        <v>0</v>
      </c>
    </row>
    <row r="111" spans="1:10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6">
        <f>(6*12)</f>
        <v>72</v>
      </c>
      <c r="I111" s="29"/>
      <c r="J111" s="29">
        <f t="shared" si="4"/>
        <v>0</v>
      </c>
    </row>
    <row r="112" spans="1:10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6">
        <v>0</v>
      </c>
      <c r="I112" s="29"/>
      <c r="J112" s="29">
        <f t="shared" si="4"/>
        <v>0</v>
      </c>
    </row>
    <row r="113" spans="1:10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6">
        <v>0</v>
      </c>
      <c r="I113" s="29"/>
      <c r="J113" s="29">
        <f t="shared" si="4"/>
        <v>0</v>
      </c>
    </row>
    <row r="114" spans="1:10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6">
        <v>2000</v>
      </c>
      <c r="I114" s="29"/>
      <c r="J114" s="29">
        <f t="shared" si="4"/>
        <v>0</v>
      </c>
    </row>
    <row r="115" spans="1:10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6">
        <v>300</v>
      </c>
      <c r="I115" s="29"/>
      <c r="J115" s="29">
        <f t="shared" si="4"/>
        <v>0</v>
      </c>
    </row>
    <row r="116" spans="1:10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6">
        <v>300</v>
      </c>
      <c r="I116" s="29"/>
      <c r="J116" s="29">
        <f t="shared" si="4"/>
        <v>0</v>
      </c>
    </row>
    <row r="117" spans="1:10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0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7">
        <v>0</v>
      </c>
      <c r="I118" s="42"/>
      <c r="J118" s="42">
        <f>H118*I118</f>
        <v>0</v>
      </c>
    </row>
    <row r="119" spans="1:10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7">
        <v>30</v>
      </c>
      <c r="I119" s="29"/>
      <c r="J119" s="29">
        <f t="shared" ref="J119:J132" si="5">H119*I119</f>
        <v>0</v>
      </c>
    </row>
    <row r="120" spans="1:10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7">
        <v>100</v>
      </c>
      <c r="I120" s="29"/>
      <c r="J120" s="29">
        <f t="shared" si="5"/>
        <v>0</v>
      </c>
    </row>
    <row r="121" spans="1:10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0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8">
        <v>0</v>
      </c>
      <c r="I122" s="42"/>
      <c r="J122" s="42">
        <f t="shared" si="5"/>
        <v>0</v>
      </c>
    </row>
    <row r="123" spans="1:10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8">
        <v>72</v>
      </c>
      <c r="I123" s="42"/>
      <c r="J123" s="42">
        <f t="shared" si="5"/>
        <v>0</v>
      </c>
    </row>
    <row r="124" spans="1:10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8">
        <v>0</v>
      </c>
      <c r="I124" s="42"/>
      <c r="J124" s="42">
        <f t="shared" si="5"/>
        <v>0</v>
      </c>
    </row>
    <row r="125" spans="1:10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8">
        <v>0</v>
      </c>
      <c r="I125" s="42"/>
      <c r="J125" s="42">
        <f t="shared" si="5"/>
        <v>0</v>
      </c>
    </row>
    <row r="126" spans="1:10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0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v>34019.050000000003</v>
      </c>
      <c r="I127" s="29"/>
      <c r="J127" s="29">
        <f t="shared" si="5"/>
        <v>0</v>
      </c>
    </row>
    <row r="128" spans="1:10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v>3000</v>
      </c>
      <c r="I128" s="29"/>
      <c r="J128" s="29">
        <f t="shared" si="5"/>
        <v>0</v>
      </c>
    </row>
    <row r="129" spans="1:10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v>3000</v>
      </c>
      <c r="I129" s="29"/>
      <c r="J129" s="29">
        <f t="shared" si="5"/>
        <v>0</v>
      </c>
    </row>
    <row r="130" spans="1:10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v>3000</v>
      </c>
      <c r="I130" s="29"/>
      <c r="J130" s="29">
        <f t="shared" si="5"/>
        <v>0</v>
      </c>
    </row>
    <row r="131" spans="1:10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5"/>
        <v>0</v>
      </c>
    </row>
    <row r="132" spans="1:10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5"/>
        <v>0</v>
      </c>
    </row>
    <row r="133" spans="1:10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0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/>
      <c r="I134" s="29"/>
      <c r="J134" s="29">
        <f>H134*I134</f>
        <v>0</v>
      </c>
    </row>
    <row r="135" spans="1:10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/>
      <c r="I135" s="29"/>
      <c r="J135" s="29">
        <f t="shared" ref="J135:J137" si="6">H135*I135</f>
        <v>0</v>
      </c>
    </row>
    <row r="136" spans="1:10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/>
      <c r="I136" s="29"/>
      <c r="J136" s="29">
        <f t="shared" si="6"/>
        <v>0</v>
      </c>
    </row>
    <row r="137" spans="1:10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/>
      <c r="I137" s="29"/>
      <c r="J137" s="29">
        <f t="shared" si="6"/>
        <v>0</v>
      </c>
    </row>
    <row r="138" spans="1:10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0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3BFDCA-BE5E-4E45-AD1A-51527AEB39B7}">
  <dimension ref="A1:K139"/>
  <sheetViews>
    <sheetView view="pageBreakPreview" topLeftCell="A17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167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75928.149999999994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49">
        <f>(5.63*550)*0.3/5</f>
        <v>185.79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49">
        <f>(5.63*550)*0.7</f>
        <v>2167.5499999999997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49">
        <f>2.6*550</f>
        <v>1430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49">
        <f>(3.75)*550</f>
        <v>2062.5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737.54999999999973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50">
        <f>(75928.15)*0.3</f>
        <v>22778.444999999996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51">
        <v>100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51">
        <v>100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51">
        <v>100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51">
        <v>5000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51">
        <v>20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51">
        <v>20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51">
        <v>20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51">
        <v>20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51">
        <v>20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51">
        <v>20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51">
        <v>5000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50">
        <f>(75928.15)*0.3*8</f>
        <v>182227.55999999997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50">
        <f>(75928.15)*0.3*8</f>
        <v>182227.55999999997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182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1485.910495351291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1892.4331780417385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1892.4331780417385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1401.8023541049915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1401.8023541049915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2943.784943620482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1401.8023541049915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1401.8023541049915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140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210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70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50">
        <f>(75928.15)*0.3*12</f>
        <v>273341.33999999997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800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1675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830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1675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350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210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10" si="6">$K$1*K108</f>
        <v>101264.3289021489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120005.6000140449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f t="shared" si="6"/>
        <v>3504.5058852624784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80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3400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170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240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6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75928.149999999994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14648.83460039716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14648.83460039716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14648.83460039716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5FDA21-8000-4BFF-98A6-B6B1FBD903DD}">
  <dimension ref="A1:K139"/>
  <sheetViews>
    <sheetView view="pageBreakPreview" topLeftCell="A8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168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109658.05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52">
        <f>(5.63*1000)*0.3/5</f>
        <v>337.8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52">
        <f>(5.63*1500)*0.7</f>
        <v>5911.5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53">
        <f>2.6*1000</f>
        <v>2600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53">
        <f>(3.75)*1000</f>
        <v>3750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3311.5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54">
        <f>(54561.1+ 26153.08+12804.37+16139.5)*0.1</f>
        <v>10965.805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55">
        <v>50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55">
        <v>100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55">
        <v>100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55">
        <v>1000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55">
        <v>20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55">
        <v>20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55">
        <v>20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55">
        <v>20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55">
        <v>20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55">
        <v>20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55">
        <v>1000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56">
        <f>(54561.1+ 26153.08+12804.37+16139.5)*0.3*12</f>
        <v>394768.97999999992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56">
        <f>(54561.1+ 26153.08+12804.37+16139.5)*0.3*12</f>
        <v>394768.97999999992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57">
        <v>500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57">
        <v>1000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56">
        <v>2000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56">
        <v>2000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56">
        <v>2000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56">
        <v>2000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56">
        <v>5000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56">
        <v>2000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56">
        <v>2000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2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2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2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2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2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2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2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2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2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2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2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2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2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2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2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2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2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2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2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2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2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2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2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2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2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2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2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2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2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2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2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2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2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2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2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2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2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2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2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2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2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2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2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2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2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2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2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2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2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2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2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2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2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2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2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200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500</v>
      </c>
      <c r="I98" s="42"/>
      <c r="J98" s="42">
        <f t="shared" ref="J98:J99" si="3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/>
      <c r="I99" s="42"/>
      <c r="J99" s="42">
        <f t="shared" si="3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54">
        <f>(54561.1+ 26153.08+12804.37+16139.5)*0.2*12</f>
        <v>263179.32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58">
        <f>(300*12)</f>
        <v>3600</v>
      </c>
      <c r="I102" s="42"/>
      <c r="J102" s="42">
        <f t="shared" ref="J102:J116" si="4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58">
        <v>5000</v>
      </c>
      <c r="I103" s="42"/>
      <c r="J103" s="42">
        <f t="shared" si="4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58">
        <v>5000</v>
      </c>
      <c r="I104" s="42"/>
      <c r="J104" s="42">
        <f t="shared" si="4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58">
        <v>5000</v>
      </c>
      <c r="I105" s="29"/>
      <c r="J105" s="29">
        <f t="shared" si="4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58">
        <v>5000</v>
      </c>
      <c r="I106" s="29"/>
      <c r="J106" s="29">
        <f t="shared" si="4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58">
        <v>1000</v>
      </c>
      <c r="I107" s="29"/>
      <c r="J107" s="29">
        <f t="shared" si="4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52">
        <f>(54561.1+ 26153.08+12804.37+16139.5)*2</f>
        <v>219316.09999999998</v>
      </c>
      <c r="I108" s="42"/>
      <c r="J108" s="42">
        <f t="shared" si="4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52">
        <f>(54561.1+ 26153.08+12804.37+16139.5)*6</f>
        <v>657948.29999999993</v>
      </c>
      <c r="I109" s="42"/>
      <c r="J109" s="42">
        <f t="shared" si="4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58">
        <v>5000</v>
      </c>
      <c r="I110" s="29"/>
      <c r="J110" s="29">
        <f t="shared" si="4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58">
        <f>(8*12)</f>
        <v>96</v>
      </c>
      <c r="I111" s="29"/>
      <c r="J111" s="29">
        <f t="shared" si="4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58">
        <v>12</v>
      </c>
      <c r="I112" s="29"/>
      <c r="J112" s="29">
        <f t="shared" si="4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58">
        <v>12</v>
      </c>
      <c r="I113" s="29"/>
      <c r="J113" s="29">
        <f t="shared" si="4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58">
        <v>2000</v>
      </c>
      <c r="I114" s="29"/>
      <c r="J114" s="29">
        <f t="shared" si="4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58">
        <v>480</v>
      </c>
      <c r="I115" s="29"/>
      <c r="J115" s="29">
        <f t="shared" si="4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58">
        <v>100</v>
      </c>
      <c r="I116" s="29"/>
      <c r="J116" s="29">
        <f t="shared" si="4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59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59">
        <v>30</v>
      </c>
      <c r="I119" s="29"/>
      <c r="J119" s="29">
        <f t="shared" ref="J119:J132" si="5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59">
        <v>100</v>
      </c>
      <c r="I120" s="29"/>
      <c r="J120" s="29">
        <f t="shared" si="5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60">
        <f>(24*5)</f>
        <v>120</v>
      </c>
      <c r="I122" s="42"/>
      <c r="J122" s="42">
        <f t="shared" si="5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60">
        <v>144</v>
      </c>
      <c r="I123" s="42"/>
      <c r="J123" s="42">
        <f t="shared" si="5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60">
        <v>48</v>
      </c>
      <c r="I124" s="42"/>
      <c r="J124" s="42">
        <f t="shared" si="5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60">
        <v>12</v>
      </c>
      <c r="I125" s="42"/>
      <c r="J125" s="42">
        <f t="shared" si="5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54">
        <v>109658.05</v>
      </c>
      <c r="I127" s="29"/>
      <c r="J127" s="29">
        <f t="shared" si="5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60">
        <v>1000</v>
      </c>
      <c r="I128" s="29"/>
      <c r="J128" s="29">
        <f t="shared" si="5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60">
        <v>1000</v>
      </c>
      <c r="I129" s="29"/>
      <c r="J129" s="29">
        <f t="shared" si="5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60">
        <v>1000</v>
      </c>
      <c r="I130" s="29"/>
      <c r="J130" s="29">
        <f t="shared" si="5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60">
        <v>1</v>
      </c>
      <c r="I131" s="29"/>
      <c r="J131" s="29">
        <f t="shared" si="5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60">
        <v>12</v>
      </c>
      <c r="I132" s="29"/>
      <c r="J132" s="29">
        <f t="shared" si="5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6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6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6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2A5D14-C678-42A8-9BEF-FBEC2ACC69DA}">
  <dimension ref="A1:K139"/>
  <sheetViews>
    <sheetView view="pageBreakPreview" topLeftCell="A20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169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81683.570000000007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283.62238899009833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2689.092636051967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1959.694062587283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2826.4818210393505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729.39857346468398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14823.325878299576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225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245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227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3110.3741528044075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113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113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113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113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113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113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3110.37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174228.45946931915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6568.8830968574966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196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1598.5438070170533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2035.8812636537943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2035.8812636537943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1508.0601952991069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1508.0601952991069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3166.9264101281237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1508.0601952991069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1508.0601952991069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95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si="3"/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3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3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3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3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3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3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3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3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3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3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3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3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3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3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3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3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3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3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3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3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3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3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150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220</v>
      </c>
      <c r="I98" s="42"/>
      <c r="J98" s="42">
        <f t="shared" ref="J98:J99" si="4"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70</v>
      </c>
      <c r="I99" s="42"/>
      <c r="J99" s="42">
        <f t="shared" si="4"/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353208.9119234301</v>
      </c>
      <c r="I101" s="42"/>
      <c r="J101" s="42">
        <f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800</v>
      </c>
      <c r="I102" s="42"/>
      <c r="J102" s="42">
        <f t="shared" ref="J102:J116" si="5">I102*H102</f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1800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800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1800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380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230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108940.2533629715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129102.12917263544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3800</v>
      </c>
      <c r="I110" s="29"/>
      <c r="J110" s="29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25</v>
      </c>
      <c r="I111" s="29"/>
      <c r="J111" s="29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3600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180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250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 t="shared" ref="J119:J132" si="7"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 t="shared" si="7"/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 t="shared" si="7"/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 t="shared" si="7"/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 t="shared" si="7"/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 t="shared" si="7"/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24">
        <f>K1</f>
        <v>81683.570000000007</v>
      </c>
      <c r="I127" s="29"/>
      <c r="J127" s="29">
        <f t="shared" si="7"/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4">
        <f>$K$1*K128</f>
        <v>15759.229040875665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4">
        <f t="shared" ref="H129:H130" si="8">$K$1*K129</f>
        <v>15759.229040875665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4">
        <f t="shared" si="8"/>
        <v>15759.229040875665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24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24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 t="shared" ref="J135:J137" si="9"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 t="shared" si="9"/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 t="shared" si="9"/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C6B19D-9C2A-42DD-926F-0EEF7F1C2A1E}">
  <dimension ref="A1:K139"/>
  <sheetViews>
    <sheetView tabSelected="1" view="pageBreakPreview" zoomScale="90" zoomScaleNormal="90" zoomScaleSheetLayoutView="90" workbookViewId="0">
      <selection activeCell="A30" sqref="A30:XFD30"/>
    </sheetView>
  </sheetViews>
  <sheetFormatPr defaultRowHeight="15" x14ac:dyDescent="0.25"/>
  <cols>
    <col min="4" max="4" width="66.140625" customWidth="1"/>
    <col min="7" max="7" width="7" bestFit="1" customWidth="1"/>
    <col min="8" max="9" width="15" bestFit="1" customWidth="1"/>
    <col min="10" max="10" width="20" bestFit="1" customWidth="1"/>
    <col min="11" max="11" width="17.42578125" hidden="1" customWidth="1"/>
  </cols>
  <sheetData>
    <row r="1" spans="1:11" ht="52.5" customHeight="1" x14ac:dyDescent="0.25">
      <c r="A1" s="121" t="s">
        <v>170</v>
      </c>
      <c r="B1" s="122"/>
      <c r="C1" s="122"/>
      <c r="D1" s="123"/>
      <c r="E1" s="128" t="s">
        <v>90</v>
      </c>
      <c r="F1" s="129"/>
      <c r="G1" s="129"/>
      <c r="H1" s="129"/>
      <c r="I1" s="129"/>
      <c r="J1" s="130"/>
      <c r="K1">
        <v>90461.04</v>
      </c>
    </row>
    <row r="2" spans="1:11" ht="18" customHeight="1" x14ac:dyDescent="0.25">
      <c r="A2" s="124"/>
      <c r="B2" s="125"/>
      <c r="C2" s="125"/>
      <c r="D2" s="126"/>
      <c r="E2" s="131"/>
      <c r="F2" s="132"/>
      <c r="G2" s="132"/>
      <c r="H2" s="132"/>
      <c r="I2" s="132"/>
      <c r="J2" s="133"/>
    </row>
    <row r="3" spans="1:11" s="1" customFormat="1" ht="30" x14ac:dyDescent="0.25">
      <c r="A3" s="10" t="s">
        <v>91</v>
      </c>
      <c r="B3" s="127" t="s">
        <v>0</v>
      </c>
      <c r="C3" s="127"/>
      <c r="D3" s="127"/>
      <c r="E3" s="127"/>
      <c r="F3" s="127"/>
      <c r="G3" s="19" t="s">
        <v>1</v>
      </c>
      <c r="H3" s="19" t="s">
        <v>2</v>
      </c>
      <c r="I3" s="34" t="s">
        <v>140</v>
      </c>
      <c r="J3" s="27" t="s">
        <v>142</v>
      </c>
    </row>
    <row r="4" spans="1:11" x14ac:dyDescent="0.25">
      <c r="A4" s="11"/>
      <c r="B4" s="120" t="s">
        <v>3</v>
      </c>
      <c r="C4" s="120"/>
      <c r="D4" s="120"/>
      <c r="E4" s="120"/>
      <c r="F4" s="120"/>
      <c r="G4" s="4"/>
      <c r="H4" s="4"/>
      <c r="I4" s="4"/>
      <c r="J4" s="17"/>
    </row>
    <row r="5" spans="1:11" ht="29.25" customHeight="1" x14ac:dyDescent="0.25">
      <c r="A5" s="12">
        <v>5678</v>
      </c>
      <c r="B5" s="118" t="s">
        <v>87</v>
      </c>
      <c r="C5" s="118"/>
      <c r="D5" s="118"/>
      <c r="E5" s="118"/>
      <c r="F5" s="118"/>
      <c r="G5" s="2" t="s">
        <v>88</v>
      </c>
      <c r="H5" s="20">
        <f>K1*K5</f>
        <v>314.09959524698587</v>
      </c>
      <c r="I5" s="32"/>
      <c r="J5" s="37">
        <f>I5*H5</f>
        <v>0</v>
      </c>
      <c r="K5">
        <v>3.4722085358181369E-3</v>
      </c>
    </row>
    <row r="6" spans="1:11" x14ac:dyDescent="0.25">
      <c r="A6" s="12">
        <v>93358</v>
      </c>
      <c r="B6" s="118" t="s">
        <v>5</v>
      </c>
      <c r="C6" s="118"/>
      <c r="D6" s="118"/>
      <c r="E6" s="118"/>
      <c r="F6" s="118"/>
      <c r="G6" s="5" t="s">
        <v>4</v>
      </c>
      <c r="H6" s="20">
        <f>K1*K6</f>
        <v>2978.0544179643766</v>
      </c>
      <c r="I6" s="32"/>
      <c r="J6" s="29">
        <f>I6*H6</f>
        <v>0</v>
      </c>
      <c r="K6">
        <v>3.2920850986948379E-2</v>
      </c>
    </row>
    <row r="7" spans="1:11" x14ac:dyDescent="0.25">
      <c r="A7" s="12">
        <v>93382</v>
      </c>
      <c r="B7" s="119" t="s">
        <v>6</v>
      </c>
      <c r="C7" s="119"/>
      <c r="D7" s="119"/>
      <c r="E7" s="119"/>
      <c r="F7" s="119"/>
      <c r="G7" s="3" t="s">
        <v>4</v>
      </c>
      <c r="H7" s="20">
        <f>K1*K7</f>
        <v>2170.2768743269999</v>
      </c>
      <c r="I7" s="32"/>
      <c r="J7" s="29">
        <f>I7*H7</f>
        <v>0</v>
      </c>
      <c r="K7">
        <v>2.3991288120576548E-2</v>
      </c>
    </row>
    <row r="8" spans="1:11" x14ac:dyDescent="0.25">
      <c r="A8" s="12">
        <v>101616</v>
      </c>
      <c r="B8" s="119" t="s">
        <v>7</v>
      </c>
      <c r="C8" s="119"/>
      <c r="D8" s="119"/>
      <c r="E8" s="119"/>
      <c r="F8" s="119"/>
      <c r="G8" s="3" t="s">
        <v>8</v>
      </c>
      <c r="H8" s="20">
        <f>K1*K8</f>
        <v>3130.2070302793268</v>
      </c>
      <c r="I8" s="32"/>
      <c r="J8" s="29">
        <f>I8*H8</f>
        <v>0</v>
      </c>
      <c r="K8">
        <v>3.4602819404677715E-2</v>
      </c>
    </row>
    <row r="9" spans="1:11" x14ac:dyDescent="0.25">
      <c r="A9" s="11"/>
      <c r="B9" s="120" t="s">
        <v>9</v>
      </c>
      <c r="C9" s="120"/>
      <c r="D9" s="120"/>
      <c r="E9" s="120"/>
      <c r="F9" s="120"/>
      <c r="G9" s="4"/>
      <c r="H9" s="4"/>
      <c r="I9" s="4"/>
      <c r="J9" s="4"/>
    </row>
    <row r="10" spans="1:11" x14ac:dyDescent="0.25">
      <c r="A10" s="12">
        <v>100981</v>
      </c>
      <c r="B10" s="118" t="s">
        <v>10</v>
      </c>
      <c r="C10" s="118"/>
      <c r="D10" s="118"/>
      <c r="E10" s="118"/>
      <c r="F10" s="118"/>
      <c r="G10" s="5" t="s">
        <v>4</v>
      </c>
      <c r="H10" s="21">
        <f>H6-H7</f>
        <v>807.77754363737677</v>
      </c>
      <c r="I10" s="32"/>
      <c r="J10" s="30">
        <f>I10*H10</f>
        <v>0</v>
      </c>
      <c r="K10">
        <v>8.9295628663718304E-3</v>
      </c>
    </row>
    <row r="11" spans="1:11" x14ac:dyDescent="0.25">
      <c r="A11" s="13"/>
      <c r="B11" s="120" t="s">
        <v>12</v>
      </c>
      <c r="C11" s="120"/>
      <c r="D11" s="120"/>
      <c r="E11" s="120"/>
      <c r="F11" s="120"/>
      <c r="G11" s="4"/>
      <c r="H11" s="4"/>
      <c r="I11" s="4"/>
      <c r="J11" s="4"/>
    </row>
    <row r="12" spans="1:11" x14ac:dyDescent="0.25">
      <c r="A12" s="12">
        <v>103946</v>
      </c>
      <c r="B12" s="119" t="s">
        <v>13</v>
      </c>
      <c r="C12" s="119"/>
      <c r="D12" s="119"/>
      <c r="E12" s="119"/>
      <c r="F12" s="119"/>
      <c r="G12" s="3" t="s">
        <v>8</v>
      </c>
      <c r="H12" s="22">
        <f>K1*K12</f>
        <v>16416.195756501496</v>
      </c>
      <c r="I12" s="32"/>
      <c r="J12" s="30">
        <f t="shared" ref="J12:J23" si="0">I12*H12</f>
        <v>0</v>
      </c>
      <c r="K12">
        <v>0.18147255168082854</v>
      </c>
    </row>
    <row r="13" spans="1:11" x14ac:dyDescent="0.25">
      <c r="A13" s="12">
        <v>98516</v>
      </c>
      <c r="B13" s="119" t="s">
        <v>14</v>
      </c>
      <c r="C13" s="119"/>
      <c r="D13" s="119"/>
      <c r="E13" s="119"/>
      <c r="F13" s="119"/>
      <c r="G13" s="3" t="s">
        <v>11</v>
      </c>
      <c r="H13" s="22">
        <v>249</v>
      </c>
      <c r="I13" s="32"/>
      <c r="J13" s="30">
        <f t="shared" si="0"/>
        <v>0</v>
      </c>
      <c r="K13">
        <v>2.7508710637839029E-3</v>
      </c>
    </row>
    <row r="14" spans="1:11" x14ac:dyDescent="0.25">
      <c r="A14" s="12">
        <v>98509</v>
      </c>
      <c r="B14" s="119" t="s">
        <v>15</v>
      </c>
      <c r="C14" s="119"/>
      <c r="D14" s="119"/>
      <c r="E14" s="119"/>
      <c r="F14" s="119"/>
      <c r="G14" s="3" t="s">
        <v>11</v>
      </c>
      <c r="H14" s="22">
        <v>271</v>
      </c>
      <c r="I14" s="32"/>
      <c r="J14" s="30">
        <f t="shared" si="0"/>
        <v>0</v>
      </c>
      <c r="K14">
        <v>3.0001110594958672E-3</v>
      </c>
    </row>
    <row r="15" spans="1:11" x14ac:dyDescent="0.25">
      <c r="A15" s="12">
        <v>98511</v>
      </c>
      <c r="B15" s="118" t="s">
        <v>16</v>
      </c>
      <c r="C15" s="119"/>
      <c r="D15" s="119"/>
      <c r="E15" s="119"/>
      <c r="F15" s="119"/>
      <c r="G15" s="3" t="s">
        <v>11</v>
      </c>
      <c r="H15" s="22">
        <v>251</v>
      </c>
      <c r="I15" s="32"/>
      <c r="J15" s="30">
        <f t="shared" si="0"/>
        <v>0</v>
      </c>
      <c r="K15">
        <v>2.7785643966407878E-3</v>
      </c>
    </row>
    <row r="16" spans="1:11" x14ac:dyDescent="0.25">
      <c r="A16" s="12">
        <v>98505</v>
      </c>
      <c r="B16" s="118" t="s">
        <v>17</v>
      </c>
      <c r="C16" s="118"/>
      <c r="D16" s="118"/>
      <c r="E16" s="118"/>
      <c r="F16" s="118"/>
      <c r="G16" s="3" t="s">
        <v>8</v>
      </c>
      <c r="H16" s="22">
        <f>K1*K16</f>
        <v>3444.6055755374746</v>
      </c>
      <c r="I16" s="32"/>
      <c r="J16" s="30">
        <f t="shared" si="0"/>
        <v>0</v>
      </c>
      <c r="K16">
        <v>3.8078332678216774E-2</v>
      </c>
    </row>
    <row r="17" spans="1:11" x14ac:dyDescent="0.25">
      <c r="A17" s="12">
        <v>98526</v>
      </c>
      <c r="B17" s="118" t="s">
        <v>18</v>
      </c>
      <c r="C17" s="118"/>
      <c r="D17" s="118"/>
      <c r="E17" s="118"/>
      <c r="F17" s="118"/>
      <c r="G17" s="3" t="s">
        <v>11</v>
      </c>
      <c r="H17" s="22">
        <v>125</v>
      </c>
      <c r="I17" s="32"/>
      <c r="J17" s="30">
        <f t="shared" si="0"/>
        <v>0</v>
      </c>
      <c r="K17">
        <v>1.3846666428442463E-3</v>
      </c>
    </row>
    <row r="18" spans="1:11" x14ac:dyDescent="0.25">
      <c r="A18" s="12">
        <v>98527</v>
      </c>
      <c r="B18" s="118" t="s">
        <v>19</v>
      </c>
      <c r="C18" s="118"/>
      <c r="D18" s="118"/>
      <c r="E18" s="118"/>
      <c r="F18" s="118"/>
      <c r="G18" s="3" t="s">
        <v>11</v>
      </c>
      <c r="H18" s="22">
        <v>125</v>
      </c>
      <c r="I18" s="32"/>
      <c r="J18" s="30">
        <f t="shared" si="0"/>
        <v>0</v>
      </c>
      <c r="K18">
        <v>1.3846666428442463E-3</v>
      </c>
    </row>
    <row r="19" spans="1:11" x14ac:dyDescent="0.25">
      <c r="A19" s="12">
        <v>98528</v>
      </c>
      <c r="B19" s="118" t="s">
        <v>20</v>
      </c>
      <c r="C19" s="118"/>
      <c r="D19" s="118"/>
      <c r="E19" s="118"/>
      <c r="F19" s="118"/>
      <c r="G19" s="3" t="s">
        <v>11</v>
      </c>
      <c r="H19" s="22">
        <v>125</v>
      </c>
      <c r="I19" s="32"/>
      <c r="J19" s="30">
        <f t="shared" si="0"/>
        <v>0</v>
      </c>
      <c r="K19">
        <v>1.3846666428442463E-3</v>
      </c>
    </row>
    <row r="20" spans="1:11" x14ac:dyDescent="0.25">
      <c r="A20" s="12">
        <v>98533</v>
      </c>
      <c r="B20" s="118" t="s">
        <v>21</v>
      </c>
      <c r="C20" s="118"/>
      <c r="D20" s="118"/>
      <c r="E20" s="118"/>
      <c r="F20" s="118"/>
      <c r="G20" s="3" t="s">
        <v>11</v>
      </c>
      <c r="H20" s="22">
        <v>125</v>
      </c>
      <c r="I20" s="32"/>
      <c r="J20" s="30">
        <f t="shared" si="0"/>
        <v>0</v>
      </c>
      <c r="K20">
        <v>1.3846666428442463E-3</v>
      </c>
    </row>
    <row r="21" spans="1:11" x14ac:dyDescent="0.25">
      <c r="A21" s="12">
        <v>98534</v>
      </c>
      <c r="B21" s="118" t="s">
        <v>22</v>
      </c>
      <c r="C21" s="118"/>
      <c r="D21" s="118"/>
      <c r="E21" s="118"/>
      <c r="F21" s="118"/>
      <c r="G21" s="3" t="s">
        <v>11</v>
      </c>
      <c r="H21" s="22">
        <v>125</v>
      </c>
      <c r="I21" s="32"/>
      <c r="J21" s="30">
        <f t="shared" si="0"/>
        <v>0</v>
      </c>
      <c r="K21">
        <v>1.3846666428442463E-3</v>
      </c>
    </row>
    <row r="22" spans="1:11" x14ac:dyDescent="0.25">
      <c r="A22" s="12">
        <v>98535</v>
      </c>
      <c r="B22" s="118" t="s">
        <v>23</v>
      </c>
      <c r="C22" s="118"/>
      <c r="D22" s="118"/>
      <c r="E22" s="118"/>
      <c r="F22" s="118"/>
      <c r="G22" s="3" t="s">
        <v>11</v>
      </c>
      <c r="H22" s="22">
        <v>125</v>
      </c>
      <c r="I22" s="32"/>
      <c r="J22" s="30">
        <f t="shared" si="0"/>
        <v>0</v>
      </c>
      <c r="K22">
        <v>1.3846666428442463E-3</v>
      </c>
    </row>
    <row r="23" spans="1:11" x14ac:dyDescent="0.25">
      <c r="A23" s="12">
        <v>105521</v>
      </c>
      <c r="B23" s="118" t="s">
        <v>24</v>
      </c>
      <c r="C23" s="118"/>
      <c r="D23" s="118"/>
      <c r="E23" s="118"/>
      <c r="F23" s="118"/>
      <c r="G23" s="3" t="s">
        <v>8</v>
      </c>
      <c r="H23" s="22">
        <v>3444.61</v>
      </c>
      <c r="I23" s="32"/>
      <c r="J23" s="30">
        <f t="shared" si="0"/>
        <v>0</v>
      </c>
      <c r="K23">
        <v>4.9232591745573206E-2</v>
      </c>
    </row>
    <row r="24" spans="1:11" x14ac:dyDescent="0.25">
      <c r="A24" s="13"/>
      <c r="B24" s="120" t="s">
        <v>86</v>
      </c>
      <c r="C24" s="120"/>
      <c r="D24" s="120"/>
      <c r="E24" s="120"/>
      <c r="F24" s="120"/>
      <c r="G24" s="4"/>
      <c r="H24" s="4"/>
      <c r="I24" s="4"/>
      <c r="J24" s="4"/>
    </row>
    <row r="25" spans="1:11" x14ac:dyDescent="0.25">
      <c r="A25" s="12">
        <v>98519</v>
      </c>
      <c r="B25" s="118" t="s">
        <v>25</v>
      </c>
      <c r="C25" s="118"/>
      <c r="D25" s="118"/>
      <c r="E25" s="118"/>
      <c r="F25" s="118"/>
      <c r="G25" s="5" t="s">
        <v>8</v>
      </c>
      <c r="H25" s="22">
        <f>K1*K25</f>
        <v>192950.52409183947</v>
      </c>
      <c r="I25" s="32"/>
      <c r="J25" s="30">
        <f>I25*H25</f>
        <v>0</v>
      </c>
      <c r="K25">
        <v>2.1329682268945778</v>
      </c>
    </row>
    <row r="26" spans="1:11" x14ac:dyDescent="0.25">
      <c r="A26" s="12">
        <v>98525</v>
      </c>
      <c r="B26" s="118" t="s">
        <v>26</v>
      </c>
      <c r="C26" s="118"/>
      <c r="D26" s="118"/>
      <c r="E26" s="118"/>
      <c r="F26" s="118"/>
      <c r="G26" s="2" t="s">
        <v>8</v>
      </c>
      <c r="H26" s="22">
        <f>K1*K26</f>
        <v>7274.7554566989402</v>
      </c>
      <c r="I26" s="32"/>
      <c r="J26" s="30">
        <f>I26*H26</f>
        <v>0</v>
      </c>
      <c r="K26">
        <v>8.0418658205774998E-2</v>
      </c>
    </row>
    <row r="27" spans="1:11" x14ac:dyDescent="0.25">
      <c r="A27" s="12">
        <v>99062</v>
      </c>
      <c r="B27" s="118" t="s">
        <v>99</v>
      </c>
      <c r="C27" s="118"/>
      <c r="D27" s="118"/>
      <c r="E27" s="118"/>
      <c r="F27" s="118"/>
      <c r="G27" s="2" t="s">
        <v>11</v>
      </c>
      <c r="H27" s="22">
        <v>217</v>
      </c>
      <c r="I27" s="32"/>
      <c r="J27" s="30">
        <f>I27*H27</f>
        <v>0</v>
      </c>
      <c r="K27">
        <v>2.4000888475966937E-3</v>
      </c>
    </row>
    <row r="28" spans="1:11" ht="28.5" customHeight="1" x14ac:dyDescent="0.25">
      <c r="A28" s="12">
        <v>100210</v>
      </c>
      <c r="B28" s="118" t="s">
        <v>105</v>
      </c>
      <c r="C28" s="118"/>
      <c r="D28" s="118"/>
      <c r="E28" s="118"/>
      <c r="F28" s="118"/>
      <c r="G28" s="2" t="s">
        <v>104</v>
      </c>
      <c r="H28" s="22">
        <f>K1*K28</f>
        <v>1770.3185018519871</v>
      </c>
      <c r="I28" s="31"/>
      <c r="J28" s="31">
        <f>I28*H28</f>
        <v>0</v>
      </c>
      <c r="K28">
        <v>1.9569955218865349E-2</v>
      </c>
    </row>
    <row r="29" spans="1:11" x14ac:dyDescent="0.25">
      <c r="A29" s="14"/>
      <c r="B29" s="115" t="s">
        <v>84</v>
      </c>
      <c r="C29" s="115"/>
      <c r="D29" s="115"/>
      <c r="E29" s="115"/>
      <c r="F29" s="115"/>
      <c r="G29" s="9"/>
      <c r="H29" s="9"/>
      <c r="I29" s="9"/>
      <c r="J29" s="9"/>
    </row>
    <row r="30" spans="1:11" x14ac:dyDescent="0.25">
      <c r="A30" s="12">
        <v>93567</v>
      </c>
      <c r="B30" s="118" t="s">
        <v>102</v>
      </c>
      <c r="C30" s="118"/>
      <c r="D30" s="118"/>
      <c r="E30" s="118"/>
      <c r="F30" s="118"/>
      <c r="G30" s="2" t="s">
        <v>98</v>
      </c>
      <c r="H30" s="22">
        <v>3</v>
      </c>
      <c r="I30" s="32"/>
      <c r="J30" s="30">
        <f>I30*H30</f>
        <v>0</v>
      </c>
      <c r="K30">
        <v>1.2185066457029367E-4</v>
      </c>
    </row>
    <row r="31" spans="1:11" x14ac:dyDescent="0.25">
      <c r="A31" s="12">
        <v>93570</v>
      </c>
      <c r="B31" s="118" t="s">
        <v>103</v>
      </c>
      <c r="C31" s="118"/>
      <c r="D31" s="118"/>
      <c r="E31" s="118"/>
      <c r="F31" s="118"/>
      <c r="G31" s="2" t="s">
        <v>98</v>
      </c>
      <c r="H31" s="22">
        <v>3</v>
      </c>
      <c r="I31" s="32"/>
      <c r="J31" s="30">
        <f>I31*H31</f>
        <v>0</v>
      </c>
      <c r="K31">
        <v>1.2185066457029367E-4</v>
      </c>
    </row>
    <row r="32" spans="1:11" x14ac:dyDescent="0.25">
      <c r="A32" s="14"/>
      <c r="B32" s="115" t="s">
        <v>143</v>
      </c>
      <c r="C32" s="115"/>
      <c r="D32" s="115"/>
      <c r="E32" s="115"/>
      <c r="F32" s="115"/>
      <c r="G32" s="9"/>
      <c r="H32" s="9"/>
      <c r="I32" s="9"/>
      <c r="J32" s="9"/>
    </row>
    <row r="33" spans="1:11" ht="43.5" customHeight="1" x14ac:dyDescent="0.25">
      <c r="A33" s="12">
        <v>5678</v>
      </c>
      <c r="B33" s="135" t="s">
        <v>95</v>
      </c>
      <c r="C33" s="135"/>
      <c r="D33" s="135"/>
      <c r="E33" s="135"/>
      <c r="F33" s="135"/>
      <c r="G33" s="2" t="s">
        <v>88</v>
      </c>
      <c r="H33" s="36">
        <f>$K$1*K33</f>
        <v>2254.6509221699835</v>
      </c>
      <c r="I33" s="32"/>
      <c r="J33" s="32">
        <f t="shared" ref="J33:J39" si="1">I33*H33</f>
        <v>0</v>
      </c>
      <c r="K33">
        <v>2.4923999571196436E-2</v>
      </c>
    </row>
    <row r="34" spans="1:11" x14ac:dyDescent="0.25">
      <c r="A34" s="25">
        <v>89882</v>
      </c>
      <c r="B34" s="135" t="s">
        <v>92</v>
      </c>
      <c r="C34" s="135"/>
      <c r="D34" s="135"/>
      <c r="E34" s="135"/>
      <c r="F34" s="135"/>
      <c r="G34" s="2" t="s">
        <v>93</v>
      </c>
      <c r="H34" s="36">
        <f t="shared" ref="H34:H39" si="2">$K$1*K34</f>
        <v>2254.6509221699835</v>
      </c>
      <c r="I34" s="32"/>
      <c r="J34" s="32">
        <f t="shared" si="1"/>
        <v>0</v>
      </c>
      <c r="K34">
        <v>2.4923999571196436E-2</v>
      </c>
    </row>
    <row r="35" spans="1:11" x14ac:dyDescent="0.25">
      <c r="A35" s="12">
        <v>95630</v>
      </c>
      <c r="B35" s="135" t="s">
        <v>94</v>
      </c>
      <c r="C35" s="135"/>
      <c r="D35" s="135"/>
      <c r="E35" s="135"/>
      <c r="F35" s="135"/>
      <c r="G35" s="2" t="s">
        <v>93</v>
      </c>
      <c r="H35" s="36">
        <f t="shared" si="2"/>
        <v>1670.1117941999878</v>
      </c>
      <c r="I35" s="32"/>
      <c r="J35" s="32">
        <f t="shared" si="1"/>
        <v>0</v>
      </c>
      <c r="K35">
        <v>1.8462221904589952E-2</v>
      </c>
    </row>
    <row r="36" spans="1:11" x14ac:dyDescent="0.25">
      <c r="A36" s="12">
        <v>53849</v>
      </c>
      <c r="B36" s="118" t="s">
        <v>96</v>
      </c>
      <c r="C36" s="118"/>
      <c r="D36" s="118"/>
      <c r="E36" s="118"/>
      <c r="F36" s="118"/>
      <c r="G36" s="2" t="s">
        <v>93</v>
      </c>
      <c r="H36" s="36">
        <f t="shared" si="2"/>
        <v>1670.1117941999878</v>
      </c>
      <c r="I36" s="32"/>
      <c r="J36" s="32">
        <f t="shared" si="1"/>
        <v>0</v>
      </c>
      <c r="K36">
        <v>1.8462221904589952E-2</v>
      </c>
    </row>
    <row r="37" spans="1:11" x14ac:dyDescent="0.25">
      <c r="A37" s="12">
        <v>101006</v>
      </c>
      <c r="B37" s="118" t="s">
        <v>97</v>
      </c>
      <c r="C37" s="118"/>
      <c r="D37" s="118"/>
      <c r="E37" s="118"/>
      <c r="F37" s="118"/>
      <c r="G37" s="2" t="s">
        <v>4</v>
      </c>
      <c r="H37" s="36">
        <f t="shared" si="2"/>
        <v>3507.234767819974</v>
      </c>
      <c r="I37" s="32"/>
      <c r="J37" s="32">
        <f t="shared" si="1"/>
        <v>0</v>
      </c>
      <c r="K37">
        <v>3.8770665999638895E-2</v>
      </c>
    </row>
    <row r="38" spans="1:11" x14ac:dyDescent="0.25">
      <c r="A38" s="12">
        <v>5851</v>
      </c>
      <c r="B38" s="118" t="s">
        <v>100</v>
      </c>
      <c r="C38" s="118"/>
      <c r="D38" s="118"/>
      <c r="E38" s="118"/>
      <c r="F38" s="118"/>
      <c r="G38" s="2" t="s">
        <v>88</v>
      </c>
      <c r="H38" s="36">
        <f t="shared" si="2"/>
        <v>1670.1117941999878</v>
      </c>
      <c r="I38" s="32"/>
      <c r="J38" s="32">
        <f t="shared" si="1"/>
        <v>0</v>
      </c>
      <c r="K38">
        <v>1.8462221904589952E-2</v>
      </c>
    </row>
    <row r="39" spans="1:11" x14ac:dyDescent="0.25">
      <c r="A39" s="12">
        <v>95719</v>
      </c>
      <c r="B39" s="118" t="s">
        <v>101</v>
      </c>
      <c r="C39" s="118"/>
      <c r="D39" s="118"/>
      <c r="E39" s="118"/>
      <c r="F39" s="118"/>
      <c r="G39" s="2" t="s">
        <v>93</v>
      </c>
      <c r="H39" s="36">
        <f t="shared" si="2"/>
        <v>1670.1117941999878</v>
      </c>
      <c r="I39" s="32"/>
      <c r="J39" s="32">
        <f t="shared" si="1"/>
        <v>0</v>
      </c>
      <c r="K39">
        <v>1.8462221904589952E-2</v>
      </c>
    </row>
    <row r="40" spans="1:11" x14ac:dyDescent="0.25">
      <c r="A40" s="14"/>
      <c r="B40" s="115" t="s">
        <v>27</v>
      </c>
      <c r="C40" s="115"/>
      <c r="D40" s="115"/>
      <c r="E40" s="115"/>
      <c r="F40" s="115"/>
      <c r="G40" s="9"/>
      <c r="H40" s="9"/>
      <c r="I40" s="9"/>
      <c r="J40" s="9"/>
    </row>
    <row r="41" spans="1:11" x14ac:dyDescent="0.25">
      <c r="A41" s="12">
        <v>96535</v>
      </c>
      <c r="B41" s="134" t="s">
        <v>28</v>
      </c>
      <c r="C41" s="134"/>
      <c r="D41" s="134"/>
      <c r="E41" s="134"/>
      <c r="F41" s="134"/>
      <c r="G41" s="7" t="s">
        <v>8</v>
      </c>
      <c r="H41" s="22">
        <f>(12450/2)/44</f>
        <v>141.47727272727272</v>
      </c>
      <c r="I41" s="32"/>
      <c r="J41" s="30">
        <f t="shared" ref="J41:J72" si="3">I41*H41</f>
        <v>0</v>
      </c>
      <c r="K41">
        <v>5.746366567803622E-3</v>
      </c>
    </row>
    <row r="42" spans="1:11" x14ac:dyDescent="0.25">
      <c r="A42" s="12">
        <v>92760</v>
      </c>
      <c r="B42" s="134" t="s">
        <v>29</v>
      </c>
      <c r="C42" s="134"/>
      <c r="D42" s="134"/>
      <c r="E42" s="134"/>
      <c r="F42" s="134"/>
      <c r="G42" s="7" t="s">
        <v>30</v>
      </c>
      <c r="H42" s="22">
        <f>(124500/2)/44</f>
        <v>1414.7727272727273</v>
      </c>
      <c r="I42" s="32"/>
      <c r="J42" s="30">
        <f t="shared" si="3"/>
        <v>0</v>
      </c>
      <c r="K42">
        <v>5.7463665678036221E-2</v>
      </c>
    </row>
    <row r="43" spans="1:11" x14ac:dyDescent="0.25">
      <c r="A43" s="12">
        <v>92761</v>
      </c>
      <c r="B43" s="134" t="s">
        <v>31</v>
      </c>
      <c r="C43" s="134"/>
      <c r="D43" s="134"/>
      <c r="E43" s="134"/>
      <c r="F43" s="134"/>
      <c r="G43" s="7" t="s">
        <v>30</v>
      </c>
      <c r="H43" s="22">
        <f>(49800/2)/44</f>
        <v>565.90909090909088</v>
      </c>
      <c r="I43" s="32"/>
      <c r="J43" s="30">
        <f t="shared" si="3"/>
        <v>0</v>
      </c>
      <c r="K43">
        <v>2.2985466271214488E-2</v>
      </c>
    </row>
    <row r="44" spans="1:11" x14ac:dyDescent="0.25">
      <c r="A44" s="12">
        <v>96555</v>
      </c>
      <c r="B44" s="134" t="s">
        <v>32</v>
      </c>
      <c r="C44" s="134"/>
      <c r="D44" s="134"/>
      <c r="E44" s="134"/>
      <c r="F44" s="134"/>
      <c r="G44" s="7" t="s">
        <v>4</v>
      </c>
      <c r="H44" s="22">
        <f>(2100/2)/44</f>
        <v>23.863636363636363</v>
      </c>
      <c r="I44" s="32"/>
      <c r="J44" s="30">
        <f t="shared" si="3"/>
        <v>0</v>
      </c>
      <c r="K44">
        <v>9.6926664999097249E-4</v>
      </c>
    </row>
    <row r="45" spans="1:11" x14ac:dyDescent="0.25">
      <c r="A45" s="12">
        <v>103317</v>
      </c>
      <c r="B45" s="118" t="s">
        <v>33</v>
      </c>
      <c r="C45" s="118"/>
      <c r="D45" s="118"/>
      <c r="E45" s="118"/>
      <c r="F45" s="118"/>
      <c r="G45" s="8" t="s">
        <v>8</v>
      </c>
      <c r="H45" s="22">
        <f>(59000/2)/44</f>
        <v>670.4545454545455</v>
      </c>
      <c r="I45" s="32"/>
      <c r="J45" s="30">
        <f t="shared" si="3"/>
        <v>0</v>
      </c>
      <c r="K45">
        <v>2.7231777309270178E-2</v>
      </c>
    </row>
    <row r="46" spans="1:11" ht="27" customHeight="1" x14ac:dyDescent="0.25">
      <c r="A46" s="15">
        <v>87792</v>
      </c>
      <c r="B46" s="114" t="s">
        <v>34</v>
      </c>
      <c r="C46" s="114"/>
      <c r="D46" s="114"/>
      <c r="E46" s="114"/>
      <c r="F46" s="114"/>
      <c r="G46" s="8" t="s">
        <v>8</v>
      </c>
      <c r="H46" s="22">
        <f>(118000/2)/44</f>
        <v>1340.909090909091</v>
      </c>
      <c r="I46" s="32"/>
      <c r="J46" s="30">
        <f t="shared" si="3"/>
        <v>0</v>
      </c>
      <c r="K46">
        <v>5.4463554618540355E-2</v>
      </c>
    </row>
    <row r="47" spans="1:11" x14ac:dyDescent="0.25">
      <c r="A47" s="15">
        <v>101966</v>
      </c>
      <c r="B47" s="114" t="s">
        <v>89</v>
      </c>
      <c r="C47" s="114"/>
      <c r="D47" s="114"/>
      <c r="E47" s="114"/>
      <c r="F47" s="114"/>
      <c r="G47" s="8" t="s">
        <v>42</v>
      </c>
      <c r="H47" s="22">
        <f>(15850/2)/44</f>
        <v>180.11363636363637</v>
      </c>
      <c r="I47" s="32"/>
      <c r="J47" s="30">
        <f t="shared" si="3"/>
        <v>0</v>
      </c>
      <c r="K47">
        <v>7.3156554296937683E-3</v>
      </c>
    </row>
    <row r="48" spans="1:11" ht="27.75" customHeight="1" x14ac:dyDescent="0.25">
      <c r="A48" s="18">
        <v>87275</v>
      </c>
      <c r="B48" s="114" t="s">
        <v>35</v>
      </c>
      <c r="C48" s="114"/>
      <c r="D48" s="114"/>
      <c r="E48" s="114"/>
      <c r="F48" s="114"/>
      <c r="G48" s="8" t="s">
        <v>8</v>
      </c>
      <c r="H48" s="22">
        <f>(8800/2)/44</f>
        <v>100</v>
      </c>
      <c r="I48" s="32"/>
      <c r="J48" s="30">
        <f t="shared" si="3"/>
        <v>0</v>
      </c>
      <c r="K48">
        <v>4.0616888190097896E-3</v>
      </c>
    </row>
    <row r="49" spans="1:11" ht="26.25" customHeight="1" x14ac:dyDescent="0.25">
      <c r="A49" s="15">
        <v>87250</v>
      </c>
      <c r="B49" s="114" t="s">
        <v>36</v>
      </c>
      <c r="C49" s="114"/>
      <c r="D49" s="114"/>
      <c r="E49" s="114"/>
      <c r="F49" s="114"/>
      <c r="G49" s="8" t="s">
        <v>8</v>
      </c>
      <c r="H49" s="22">
        <f>(8800/2)/44</f>
        <v>100</v>
      </c>
      <c r="I49" s="32"/>
      <c r="J49" s="30">
        <f t="shared" si="3"/>
        <v>0</v>
      </c>
      <c r="K49">
        <v>4.0616888190097896E-3</v>
      </c>
    </row>
    <row r="50" spans="1:11" x14ac:dyDescent="0.25">
      <c r="A50" s="15">
        <v>88415</v>
      </c>
      <c r="B50" s="114" t="s">
        <v>37</v>
      </c>
      <c r="C50" s="114"/>
      <c r="D50" s="114"/>
      <c r="E50" s="114"/>
      <c r="F50" s="114"/>
      <c r="G50" s="8" t="s">
        <v>8</v>
      </c>
      <c r="H50" s="22">
        <f>(118000/2)/44</f>
        <v>1340.909090909091</v>
      </c>
      <c r="I50" s="32"/>
      <c r="J50" s="30">
        <f t="shared" si="3"/>
        <v>0</v>
      </c>
      <c r="K50">
        <v>5.4463554618540355E-2</v>
      </c>
    </row>
    <row r="51" spans="1:11" x14ac:dyDescent="0.25">
      <c r="A51" s="15">
        <v>88423</v>
      </c>
      <c r="B51" s="114" t="s">
        <v>38</v>
      </c>
      <c r="C51" s="114"/>
      <c r="D51" s="114"/>
      <c r="E51" s="114"/>
      <c r="F51" s="114"/>
      <c r="G51" s="8" t="s">
        <v>8</v>
      </c>
      <c r="H51" s="22">
        <f>(118000/2)/44</f>
        <v>1340.909090909091</v>
      </c>
      <c r="I51" s="32"/>
      <c r="J51" s="30">
        <f t="shared" si="3"/>
        <v>0</v>
      </c>
      <c r="K51">
        <v>5.4463554618540355E-2</v>
      </c>
    </row>
    <row r="52" spans="1:11" x14ac:dyDescent="0.25">
      <c r="A52" s="15">
        <v>102623</v>
      </c>
      <c r="B52" s="114" t="s">
        <v>39</v>
      </c>
      <c r="C52" s="114"/>
      <c r="D52" s="114"/>
      <c r="E52" s="114"/>
      <c r="F52" s="114"/>
      <c r="G52" s="8" t="s">
        <v>11</v>
      </c>
      <c r="H52" s="22">
        <f>(420/2)/44</f>
        <v>4.7727272727272725</v>
      </c>
      <c r="I52" s="32"/>
      <c r="J52" s="30">
        <f t="shared" si="3"/>
        <v>0</v>
      </c>
      <c r="K52">
        <v>1.938533299981945E-4</v>
      </c>
    </row>
    <row r="53" spans="1:11" x14ac:dyDescent="0.25">
      <c r="A53" s="16">
        <v>90512</v>
      </c>
      <c r="B53" s="114" t="s">
        <v>40</v>
      </c>
      <c r="C53" s="114"/>
      <c r="D53" s="114"/>
      <c r="E53" s="114"/>
      <c r="F53" s="114"/>
      <c r="G53" s="8" t="s">
        <v>4</v>
      </c>
      <c r="H53" s="22">
        <f>(39250/2)/44</f>
        <v>446.02272727272725</v>
      </c>
      <c r="I53" s="32"/>
      <c r="J53" s="30">
        <f t="shared" si="3"/>
        <v>0</v>
      </c>
      <c r="K53">
        <v>1.8116055243878888E-2</v>
      </c>
    </row>
    <row r="54" spans="1:11" x14ac:dyDescent="0.25">
      <c r="A54" s="15">
        <v>100434</v>
      </c>
      <c r="B54" s="114" t="s">
        <v>41</v>
      </c>
      <c r="C54" s="114"/>
      <c r="D54" s="114"/>
      <c r="E54" s="114"/>
      <c r="F54" s="114"/>
      <c r="G54" s="8" t="s">
        <v>42</v>
      </c>
      <c r="H54" s="22">
        <f>(4150/2)/44</f>
        <v>47.159090909090907</v>
      </c>
      <c r="I54" s="32"/>
      <c r="J54" s="30">
        <f t="shared" si="3"/>
        <v>0</v>
      </c>
      <c r="K54">
        <v>1.9154555226012075E-3</v>
      </c>
    </row>
    <row r="55" spans="1:11" x14ac:dyDescent="0.25">
      <c r="A55" s="15">
        <v>103782</v>
      </c>
      <c r="B55" s="114" t="s">
        <v>43</v>
      </c>
      <c r="C55" s="114"/>
      <c r="D55" s="114"/>
      <c r="E55" s="114"/>
      <c r="F55" s="114"/>
      <c r="G55" s="8" t="s">
        <v>11</v>
      </c>
      <c r="H55" s="22">
        <f>(2450/2)/44</f>
        <v>27.84090909090909</v>
      </c>
      <c r="I55" s="32"/>
      <c r="J55" s="30">
        <f t="shared" si="3"/>
        <v>0</v>
      </c>
      <c r="K55">
        <v>1.1308110916561345E-3</v>
      </c>
    </row>
    <row r="56" spans="1:11" ht="31.5" customHeight="1" x14ac:dyDescent="0.25">
      <c r="A56" s="16">
        <v>94273</v>
      </c>
      <c r="B56" s="114" t="s">
        <v>44</v>
      </c>
      <c r="C56" s="114"/>
      <c r="D56" s="114"/>
      <c r="E56" s="114"/>
      <c r="F56" s="114"/>
      <c r="G56" s="8" t="s">
        <v>42</v>
      </c>
      <c r="H56" s="22">
        <f>(42000/2)/44</f>
        <v>477.27272727272725</v>
      </c>
      <c r="I56" s="32"/>
      <c r="J56" s="30">
        <f t="shared" si="3"/>
        <v>0</v>
      </c>
      <c r="K56">
        <v>1.9385332999819448E-2</v>
      </c>
    </row>
    <row r="57" spans="1:11" x14ac:dyDescent="0.25">
      <c r="A57" s="15">
        <v>102498</v>
      </c>
      <c r="B57" s="114" t="s">
        <v>45</v>
      </c>
      <c r="C57" s="114"/>
      <c r="D57" s="114"/>
      <c r="E57" s="114"/>
      <c r="F57" s="114"/>
      <c r="G57" s="8" t="s">
        <v>42</v>
      </c>
      <c r="H57" s="22">
        <f>(14700/2)/44</f>
        <v>167.04545454545453</v>
      </c>
      <c r="I57" s="32"/>
      <c r="J57" s="30">
        <f t="shared" si="3"/>
        <v>0</v>
      </c>
      <c r="K57">
        <v>6.7848665499368075E-3</v>
      </c>
    </row>
    <row r="58" spans="1:11" x14ac:dyDescent="0.25">
      <c r="A58" s="15">
        <v>92400</v>
      </c>
      <c r="B58" s="114" t="s">
        <v>46</v>
      </c>
      <c r="C58" s="114"/>
      <c r="D58" s="114"/>
      <c r="E58" s="114"/>
      <c r="F58" s="114"/>
      <c r="G58" s="8" t="s">
        <v>8</v>
      </c>
      <c r="H58" s="22">
        <f>(29500/2)/44</f>
        <v>335.22727272727275</v>
      </c>
      <c r="I58" s="32"/>
      <c r="J58" s="30">
        <f t="shared" si="3"/>
        <v>0</v>
      </c>
      <c r="K58">
        <v>1.3615888654635089E-2</v>
      </c>
    </row>
    <row r="59" spans="1:11" x14ac:dyDescent="0.25">
      <c r="A59" s="16">
        <v>103247</v>
      </c>
      <c r="B59" s="114" t="s">
        <v>47</v>
      </c>
      <c r="C59" s="114"/>
      <c r="D59" s="114"/>
      <c r="E59" s="114"/>
      <c r="F59" s="114"/>
      <c r="G59" s="8" t="s">
        <v>11</v>
      </c>
      <c r="H59" s="22">
        <f>(465/2)/44</f>
        <v>5.2840909090909092</v>
      </c>
      <c r="I59" s="32"/>
      <c r="J59" s="30">
        <f t="shared" si="3"/>
        <v>0</v>
      </c>
      <c r="K59">
        <v>2.146233296408582E-4</v>
      </c>
    </row>
    <row r="60" spans="1:11" ht="45.75" customHeight="1" x14ac:dyDescent="0.25">
      <c r="A60" s="16">
        <v>94570</v>
      </c>
      <c r="B60" s="114" t="s">
        <v>48</v>
      </c>
      <c r="C60" s="114"/>
      <c r="D60" s="114"/>
      <c r="E60" s="114"/>
      <c r="F60" s="114"/>
      <c r="G60" s="8" t="s">
        <v>11</v>
      </c>
      <c r="H60" s="22">
        <f>(1270/2)/44</f>
        <v>14.431818181818182</v>
      </c>
      <c r="I60" s="32"/>
      <c r="J60" s="31">
        <f t="shared" si="3"/>
        <v>0</v>
      </c>
      <c r="K60">
        <v>5.8617554547073095E-4</v>
      </c>
    </row>
    <row r="61" spans="1:11" ht="29.25" customHeight="1" x14ac:dyDescent="0.25">
      <c r="A61" s="16">
        <v>100683</v>
      </c>
      <c r="B61" s="114" t="s">
        <v>49</v>
      </c>
      <c r="C61" s="114"/>
      <c r="D61" s="114"/>
      <c r="E61" s="114"/>
      <c r="F61" s="114"/>
      <c r="G61" s="8" t="s">
        <v>11</v>
      </c>
      <c r="H61" s="22">
        <f>(490/2)/44</f>
        <v>5.5681818181818183</v>
      </c>
      <c r="I61" s="32"/>
      <c r="J61" s="30">
        <f t="shared" si="3"/>
        <v>0</v>
      </c>
      <c r="K61">
        <v>2.261622183312269E-4</v>
      </c>
    </row>
    <row r="62" spans="1:11" x14ac:dyDescent="0.25">
      <c r="A62" s="16">
        <v>94807</v>
      </c>
      <c r="B62" s="114" t="s">
        <v>50</v>
      </c>
      <c r="C62" s="114"/>
      <c r="D62" s="114"/>
      <c r="E62" s="114"/>
      <c r="F62" s="114"/>
      <c r="G62" s="8" t="s">
        <v>11</v>
      </c>
      <c r="H62" s="22">
        <f>(490/2)/44</f>
        <v>5.5681818181818183</v>
      </c>
      <c r="I62" s="32"/>
      <c r="J62" s="30">
        <f t="shared" si="3"/>
        <v>0</v>
      </c>
      <c r="K62">
        <v>2.261622183312269E-4</v>
      </c>
    </row>
    <row r="63" spans="1:11" x14ac:dyDescent="0.25">
      <c r="A63" s="16">
        <v>86888</v>
      </c>
      <c r="B63" s="114" t="s">
        <v>51</v>
      </c>
      <c r="C63" s="114"/>
      <c r="D63" s="114"/>
      <c r="E63" s="114"/>
      <c r="F63" s="114"/>
      <c r="G63" s="8" t="s">
        <v>11</v>
      </c>
      <c r="H63" s="22">
        <f>(490/2)/44</f>
        <v>5.5681818181818183</v>
      </c>
      <c r="I63" s="32"/>
      <c r="J63" s="30">
        <f t="shared" si="3"/>
        <v>0</v>
      </c>
      <c r="K63">
        <v>2.261622183312269E-4</v>
      </c>
    </row>
    <row r="64" spans="1:11" ht="33" customHeight="1" x14ac:dyDescent="0.25">
      <c r="A64" s="16">
        <v>86939</v>
      </c>
      <c r="B64" s="114" t="s">
        <v>52</v>
      </c>
      <c r="C64" s="114"/>
      <c r="D64" s="114"/>
      <c r="E64" s="114"/>
      <c r="F64" s="114"/>
      <c r="G64" s="8" t="s">
        <v>11</v>
      </c>
      <c r="H64" s="22">
        <f>(490/2)/44</f>
        <v>5.5681818181818183</v>
      </c>
      <c r="I64" s="32"/>
      <c r="J64" s="30">
        <f t="shared" si="3"/>
        <v>0</v>
      </c>
      <c r="K64">
        <v>2.261622183312269E-4</v>
      </c>
    </row>
    <row r="65" spans="1:11" ht="33" customHeight="1" x14ac:dyDescent="0.25">
      <c r="A65" s="16">
        <v>86920</v>
      </c>
      <c r="B65" s="114" t="s">
        <v>53</v>
      </c>
      <c r="C65" s="114"/>
      <c r="D65" s="114"/>
      <c r="E65" s="114"/>
      <c r="F65" s="114"/>
      <c r="G65" s="8" t="s">
        <v>11</v>
      </c>
      <c r="H65" s="22">
        <f>(490/2)/44</f>
        <v>5.5681818181818183</v>
      </c>
      <c r="I65" s="32"/>
      <c r="J65" s="30">
        <f t="shared" si="3"/>
        <v>0</v>
      </c>
      <c r="K65">
        <v>2.261622183312269E-4</v>
      </c>
    </row>
    <row r="66" spans="1:11" x14ac:dyDescent="0.25">
      <c r="A66" s="16">
        <v>103697</v>
      </c>
      <c r="B66" s="114" t="s">
        <v>54</v>
      </c>
      <c r="C66" s="114"/>
      <c r="D66" s="114"/>
      <c r="E66" s="114"/>
      <c r="F66" s="114"/>
      <c r="G66" s="8" t="s">
        <v>11</v>
      </c>
      <c r="H66" s="22">
        <f>(1280/2)/44</f>
        <v>14.545454545454545</v>
      </c>
      <c r="I66" s="32"/>
      <c r="J66" s="30">
        <f t="shared" si="3"/>
        <v>0</v>
      </c>
      <c r="K66">
        <v>5.9079110094687848E-4</v>
      </c>
    </row>
    <row r="67" spans="1:11" ht="31.5" customHeight="1" x14ac:dyDescent="0.25">
      <c r="A67" s="16">
        <v>94210</v>
      </c>
      <c r="B67" s="114" t="s">
        <v>55</v>
      </c>
      <c r="C67" s="114"/>
      <c r="D67" s="114"/>
      <c r="E67" s="114"/>
      <c r="F67" s="114"/>
      <c r="G67" s="8" t="s">
        <v>8</v>
      </c>
      <c r="H67" s="22">
        <f>(8300/2)/44</f>
        <v>94.318181818181813</v>
      </c>
      <c r="I67" s="32"/>
      <c r="J67" s="30">
        <f t="shared" si="3"/>
        <v>0</v>
      </c>
      <c r="K67">
        <v>3.8309110452024149E-3</v>
      </c>
    </row>
    <row r="68" spans="1:11" x14ac:dyDescent="0.25">
      <c r="A68" s="16">
        <v>104803</v>
      </c>
      <c r="B68" s="114" t="s">
        <v>56</v>
      </c>
      <c r="C68" s="114"/>
      <c r="D68" s="114"/>
      <c r="E68" s="114"/>
      <c r="F68" s="114"/>
      <c r="G68" s="8" t="s">
        <v>42</v>
      </c>
      <c r="H68" s="22">
        <f>(6350/2)/44</f>
        <v>72.159090909090907</v>
      </c>
      <c r="I68" s="32"/>
      <c r="J68" s="30">
        <f t="shared" si="3"/>
        <v>0</v>
      </c>
      <c r="K68">
        <v>2.9308777273536549E-3</v>
      </c>
    </row>
    <row r="69" spans="1:11" x14ac:dyDescent="0.25">
      <c r="A69" s="16">
        <v>97647</v>
      </c>
      <c r="B69" s="114" t="s">
        <v>57</v>
      </c>
      <c r="C69" s="114"/>
      <c r="D69" s="114"/>
      <c r="E69" s="114"/>
      <c r="F69" s="114"/>
      <c r="G69" s="8" t="s">
        <v>8</v>
      </c>
      <c r="H69" s="22">
        <f>(10300/2)/44</f>
        <v>117.04545454545455</v>
      </c>
      <c r="I69" s="32"/>
      <c r="J69" s="30">
        <f t="shared" si="3"/>
        <v>0</v>
      </c>
      <c r="K69">
        <v>4.7540221404319127E-3</v>
      </c>
    </row>
    <row r="70" spans="1:11" x14ac:dyDescent="0.25">
      <c r="A70" s="16">
        <v>97663</v>
      </c>
      <c r="B70" s="114" t="s">
        <v>58</v>
      </c>
      <c r="C70" s="114"/>
      <c r="D70" s="114"/>
      <c r="E70" s="114"/>
      <c r="F70" s="114"/>
      <c r="G70" s="8" t="s">
        <v>11</v>
      </c>
      <c r="H70" s="22">
        <f>(1030/2)/44</f>
        <v>11.704545454545455</v>
      </c>
      <c r="I70" s="32"/>
      <c r="J70" s="30">
        <f t="shared" si="3"/>
        <v>0</v>
      </c>
      <c r="K70">
        <v>4.7540221404319125E-4</v>
      </c>
    </row>
    <row r="71" spans="1:11" x14ac:dyDescent="0.25">
      <c r="A71" s="16">
        <v>97665</v>
      </c>
      <c r="B71" s="114" t="s">
        <v>59</v>
      </c>
      <c r="C71" s="114"/>
      <c r="D71" s="114"/>
      <c r="E71" s="114"/>
      <c r="F71" s="114"/>
      <c r="G71" s="8" t="s">
        <v>11</v>
      </c>
      <c r="H71" s="22">
        <f>(4150/2)/44</f>
        <v>47.159090909090907</v>
      </c>
      <c r="I71" s="32"/>
      <c r="J71" s="30">
        <f t="shared" si="3"/>
        <v>0</v>
      </c>
      <c r="K71">
        <v>1.9154555226012075E-3</v>
      </c>
    </row>
    <row r="72" spans="1:11" x14ac:dyDescent="0.25">
      <c r="A72" s="16">
        <v>97666</v>
      </c>
      <c r="B72" s="114" t="s">
        <v>60</v>
      </c>
      <c r="C72" s="114"/>
      <c r="D72" s="114"/>
      <c r="E72" s="114"/>
      <c r="F72" s="114"/>
      <c r="G72" s="8" t="s">
        <v>11</v>
      </c>
      <c r="H72" s="22">
        <f>(2200/2)/44</f>
        <v>25</v>
      </c>
      <c r="I72" s="32"/>
      <c r="J72" s="30">
        <f t="shared" si="3"/>
        <v>0</v>
      </c>
      <c r="K72">
        <v>1.0154222047524474E-3</v>
      </c>
    </row>
    <row r="73" spans="1:11" x14ac:dyDescent="0.25">
      <c r="A73" s="16">
        <v>97644</v>
      </c>
      <c r="B73" s="114" t="s">
        <v>61</v>
      </c>
      <c r="C73" s="114"/>
      <c r="D73" s="114"/>
      <c r="E73" s="114"/>
      <c r="F73" s="114"/>
      <c r="G73" s="8" t="s">
        <v>11</v>
      </c>
      <c r="H73" s="22">
        <f>(2200/2)/44</f>
        <v>25</v>
      </c>
      <c r="I73" s="32"/>
      <c r="J73" s="30">
        <f t="shared" ref="J73:J95" si="4">I73*H73</f>
        <v>0</v>
      </c>
      <c r="K73">
        <v>1.0154222047524474E-3</v>
      </c>
    </row>
    <row r="74" spans="1:11" x14ac:dyDescent="0.25">
      <c r="A74" s="16">
        <v>97660</v>
      </c>
      <c r="B74" s="114" t="s">
        <v>62</v>
      </c>
      <c r="C74" s="114"/>
      <c r="D74" s="114"/>
      <c r="E74" s="114"/>
      <c r="F74" s="114"/>
      <c r="G74" s="8" t="s">
        <v>11</v>
      </c>
      <c r="H74" s="22">
        <f>(2450/2)/44</f>
        <v>27.84090909090909</v>
      </c>
      <c r="I74" s="32"/>
      <c r="J74" s="30">
        <f t="shared" si="4"/>
        <v>0</v>
      </c>
      <c r="K74">
        <v>1.1308110916561345E-3</v>
      </c>
    </row>
    <row r="75" spans="1:11" x14ac:dyDescent="0.25">
      <c r="A75" s="16">
        <v>92029</v>
      </c>
      <c r="B75" s="114" t="s">
        <v>63</v>
      </c>
      <c r="C75" s="114"/>
      <c r="D75" s="114"/>
      <c r="E75" s="114"/>
      <c r="F75" s="114"/>
      <c r="G75" s="8" t="s">
        <v>11</v>
      </c>
      <c r="H75" s="22">
        <f>(4400/2)/44</f>
        <v>50</v>
      </c>
      <c r="I75" s="32"/>
      <c r="J75" s="30">
        <f t="shared" si="4"/>
        <v>0</v>
      </c>
      <c r="K75">
        <v>2.0308444095048948E-3</v>
      </c>
    </row>
    <row r="76" spans="1:11" x14ac:dyDescent="0.25">
      <c r="A76" s="16">
        <v>92031</v>
      </c>
      <c r="B76" s="114" t="s">
        <v>64</v>
      </c>
      <c r="C76" s="114"/>
      <c r="D76" s="114"/>
      <c r="E76" s="114"/>
      <c r="F76" s="114"/>
      <c r="G76" s="8" t="s">
        <v>11</v>
      </c>
      <c r="H76" s="22">
        <f>(4400/2)/44</f>
        <v>50</v>
      </c>
      <c r="I76" s="32"/>
      <c r="J76" s="30">
        <f t="shared" si="4"/>
        <v>0</v>
      </c>
      <c r="K76">
        <v>2.0308444095048948E-3</v>
      </c>
    </row>
    <row r="77" spans="1:11" x14ac:dyDescent="0.25">
      <c r="A77" s="16">
        <v>92000</v>
      </c>
      <c r="B77" s="114" t="s">
        <v>65</v>
      </c>
      <c r="C77" s="114"/>
      <c r="D77" s="114"/>
      <c r="E77" s="114"/>
      <c r="F77" s="114"/>
      <c r="G77" s="8" t="s">
        <v>11</v>
      </c>
      <c r="H77" s="22">
        <f>(4400/2)/44</f>
        <v>50</v>
      </c>
      <c r="I77" s="32"/>
      <c r="J77" s="30">
        <f t="shared" si="4"/>
        <v>0</v>
      </c>
      <c r="K77">
        <v>2.0308444095048948E-3</v>
      </c>
    </row>
    <row r="78" spans="1:11" x14ac:dyDescent="0.25">
      <c r="A78" s="16">
        <v>91996</v>
      </c>
      <c r="B78" s="114" t="s">
        <v>66</v>
      </c>
      <c r="C78" s="114"/>
      <c r="D78" s="114"/>
      <c r="E78" s="114"/>
      <c r="F78" s="114"/>
      <c r="G78" s="8" t="s">
        <v>11</v>
      </c>
      <c r="H78" s="22">
        <f>(4400/2)/44</f>
        <v>50</v>
      </c>
      <c r="I78" s="32"/>
      <c r="J78" s="30">
        <f t="shared" si="4"/>
        <v>0</v>
      </c>
      <c r="K78">
        <v>2.0308444095048948E-3</v>
      </c>
    </row>
    <row r="79" spans="1:11" x14ac:dyDescent="0.25">
      <c r="A79" s="16">
        <v>91992</v>
      </c>
      <c r="B79" s="114" t="s">
        <v>67</v>
      </c>
      <c r="C79" s="114"/>
      <c r="D79" s="114"/>
      <c r="E79" s="114"/>
      <c r="F79" s="114"/>
      <c r="G79" s="8" t="s">
        <v>11</v>
      </c>
      <c r="H79" s="22">
        <f>(3950/2)/44</f>
        <v>44.886363636363633</v>
      </c>
      <c r="I79" s="32"/>
      <c r="J79" s="30">
        <f t="shared" si="4"/>
        <v>0</v>
      </c>
      <c r="K79">
        <v>1.8231444130782576E-3</v>
      </c>
    </row>
    <row r="80" spans="1:11" x14ac:dyDescent="0.25">
      <c r="A80" s="16">
        <v>101876</v>
      </c>
      <c r="B80" s="114" t="s">
        <v>68</v>
      </c>
      <c r="C80" s="114"/>
      <c r="D80" s="114"/>
      <c r="E80" s="114"/>
      <c r="F80" s="114"/>
      <c r="G80" s="8" t="s">
        <v>11</v>
      </c>
      <c r="H80" s="22">
        <f>(440/2)/44</f>
        <v>5</v>
      </c>
      <c r="I80" s="32"/>
      <c r="J80" s="30">
        <f t="shared" si="4"/>
        <v>0</v>
      </c>
      <c r="K80">
        <v>2.0308444095048947E-4</v>
      </c>
    </row>
    <row r="81" spans="1:11" x14ac:dyDescent="0.25">
      <c r="A81" s="16">
        <v>93654</v>
      </c>
      <c r="B81" s="114" t="s">
        <v>69</v>
      </c>
      <c r="C81" s="114"/>
      <c r="D81" s="114"/>
      <c r="E81" s="114"/>
      <c r="F81" s="114"/>
      <c r="G81" s="8" t="s">
        <v>11</v>
      </c>
      <c r="H81" s="22">
        <f>(440/2)/44</f>
        <v>5</v>
      </c>
      <c r="I81" s="32"/>
      <c r="J81" s="30">
        <f t="shared" si="4"/>
        <v>0</v>
      </c>
      <c r="K81">
        <v>2.0308444095048947E-4</v>
      </c>
    </row>
    <row r="82" spans="1:11" x14ac:dyDescent="0.25">
      <c r="A82" s="16">
        <v>93662</v>
      </c>
      <c r="B82" s="114" t="s">
        <v>70</v>
      </c>
      <c r="C82" s="114"/>
      <c r="D82" s="114"/>
      <c r="E82" s="114"/>
      <c r="F82" s="114"/>
      <c r="G82" s="8" t="s">
        <v>11</v>
      </c>
      <c r="H82" s="22">
        <f>(440/2)/44</f>
        <v>5</v>
      </c>
      <c r="I82" s="32"/>
      <c r="J82" s="30">
        <f t="shared" si="4"/>
        <v>0</v>
      </c>
      <c r="K82">
        <v>2.0308444095048947E-4</v>
      </c>
    </row>
    <row r="83" spans="1:11" x14ac:dyDescent="0.25">
      <c r="A83" s="16">
        <v>93664</v>
      </c>
      <c r="B83" s="114" t="s">
        <v>71</v>
      </c>
      <c r="C83" s="114"/>
      <c r="D83" s="114"/>
      <c r="E83" s="114"/>
      <c r="F83" s="114"/>
      <c r="G83" s="8" t="s">
        <v>11</v>
      </c>
      <c r="H83" s="22">
        <f>(440/2)/44</f>
        <v>5</v>
      </c>
      <c r="I83" s="32"/>
      <c r="J83" s="30">
        <f t="shared" si="4"/>
        <v>0</v>
      </c>
      <c r="K83">
        <v>2.0308444095048947E-4</v>
      </c>
    </row>
    <row r="84" spans="1:11" x14ac:dyDescent="0.25">
      <c r="A84" s="16">
        <v>91927</v>
      </c>
      <c r="B84" s="114" t="s">
        <v>73</v>
      </c>
      <c r="C84" s="114"/>
      <c r="D84" s="114"/>
      <c r="E84" s="114"/>
      <c r="F84" s="114"/>
      <c r="G84" s="8" t="s">
        <v>42</v>
      </c>
      <c r="H84" s="22">
        <f>(8800/2)/44</f>
        <v>100</v>
      </c>
      <c r="I84" s="32"/>
      <c r="J84" s="30">
        <f t="shared" si="4"/>
        <v>0</v>
      </c>
      <c r="K84">
        <v>4.0616888190097896E-3</v>
      </c>
    </row>
    <row r="85" spans="1:11" x14ac:dyDescent="0.25">
      <c r="A85" s="16">
        <v>91929</v>
      </c>
      <c r="B85" s="114" t="s">
        <v>74</v>
      </c>
      <c r="C85" s="114"/>
      <c r="D85" s="114"/>
      <c r="E85" s="114"/>
      <c r="F85" s="114"/>
      <c r="G85" s="8" t="s">
        <v>42</v>
      </c>
      <c r="H85" s="22">
        <f>(8800/2)/44</f>
        <v>100</v>
      </c>
      <c r="I85" s="32"/>
      <c r="J85" s="30">
        <f t="shared" si="4"/>
        <v>0</v>
      </c>
      <c r="K85">
        <v>4.0616888190097896E-3</v>
      </c>
    </row>
    <row r="86" spans="1:11" x14ac:dyDescent="0.25">
      <c r="A86" s="16">
        <v>91931</v>
      </c>
      <c r="B86" s="114" t="s">
        <v>75</v>
      </c>
      <c r="C86" s="114"/>
      <c r="D86" s="114"/>
      <c r="E86" s="114"/>
      <c r="F86" s="114"/>
      <c r="G86" s="8" t="s">
        <v>42</v>
      </c>
      <c r="H86" s="22">
        <f>(8800/2)/44</f>
        <v>100</v>
      </c>
      <c r="I86" s="32"/>
      <c r="J86" s="30">
        <f t="shared" si="4"/>
        <v>0</v>
      </c>
      <c r="K86">
        <v>4.0616888190097896E-3</v>
      </c>
    </row>
    <row r="87" spans="1:11" x14ac:dyDescent="0.25">
      <c r="A87" s="16">
        <v>91933</v>
      </c>
      <c r="B87" s="114" t="s">
        <v>76</v>
      </c>
      <c r="C87" s="114"/>
      <c r="D87" s="114"/>
      <c r="E87" s="114"/>
      <c r="F87" s="114"/>
      <c r="G87" s="8" t="s">
        <v>42</v>
      </c>
      <c r="H87" s="22">
        <f>(8800/2)/44</f>
        <v>100</v>
      </c>
      <c r="I87" s="32"/>
      <c r="J87" s="30">
        <f t="shared" si="4"/>
        <v>0</v>
      </c>
      <c r="K87">
        <v>4.0616888190097896E-3</v>
      </c>
    </row>
    <row r="88" spans="1:11" x14ac:dyDescent="0.25">
      <c r="A88" s="16">
        <v>90447</v>
      </c>
      <c r="B88" s="114" t="s">
        <v>77</v>
      </c>
      <c r="C88" s="114"/>
      <c r="D88" s="114"/>
      <c r="E88" s="114"/>
      <c r="F88" s="114"/>
      <c r="G88" s="8" t="s">
        <v>42</v>
      </c>
      <c r="H88" s="22">
        <f>(2450/2)/44</f>
        <v>27.84090909090909</v>
      </c>
      <c r="I88" s="32"/>
      <c r="J88" s="30">
        <f t="shared" si="4"/>
        <v>0</v>
      </c>
      <c r="K88">
        <v>1.1308110916561345E-3</v>
      </c>
    </row>
    <row r="89" spans="1:11" x14ac:dyDescent="0.25">
      <c r="A89" s="16">
        <v>91222</v>
      </c>
      <c r="B89" s="114" t="s">
        <v>78</v>
      </c>
      <c r="C89" s="114"/>
      <c r="D89" s="114"/>
      <c r="E89" s="114"/>
      <c r="F89" s="114"/>
      <c r="G89" s="8" t="s">
        <v>42</v>
      </c>
      <c r="H89" s="22">
        <f>(2450/2)/44</f>
        <v>27.84090909090909</v>
      </c>
      <c r="I89" s="32"/>
      <c r="J89" s="30">
        <f t="shared" si="4"/>
        <v>0</v>
      </c>
      <c r="K89">
        <v>1.1308110916561345E-3</v>
      </c>
    </row>
    <row r="90" spans="1:11" x14ac:dyDescent="0.25">
      <c r="A90" s="16">
        <v>90443</v>
      </c>
      <c r="B90" s="114" t="s">
        <v>79</v>
      </c>
      <c r="C90" s="114"/>
      <c r="D90" s="114"/>
      <c r="E90" s="114"/>
      <c r="F90" s="114"/>
      <c r="G90" s="8" t="s">
        <v>42</v>
      </c>
      <c r="H90" s="22">
        <f>(2450/2)/44</f>
        <v>27.84090909090909</v>
      </c>
      <c r="I90" s="32"/>
      <c r="J90" s="30">
        <f t="shared" si="4"/>
        <v>0</v>
      </c>
      <c r="K90">
        <v>1.1308110916561345E-3</v>
      </c>
    </row>
    <row r="91" spans="1:11" ht="27" customHeight="1" x14ac:dyDescent="0.25">
      <c r="A91" s="16">
        <v>98547</v>
      </c>
      <c r="B91" s="114" t="s">
        <v>80</v>
      </c>
      <c r="C91" s="114"/>
      <c r="D91" s="114"/>
      <c r="E91" s="114"/>
      <c r="F91" s="114"/>
      <c r="G91" s="8" t="s">
        <v>8</v>
      </c>
      <c r="H91" s="23">
        <f>(4400/2)/44</f>
        <v>50</v>
      </c>
      <c r="I91" s="32"/>
      <c r="J91" s="30">
        <f t="shared" si="4"/>
        <v>0</v>
      </c>
      <c r="K91">
        <v>2.0308444095048948E-3</v>
      </c>
    </row>
    <row r="92" spans="1:11" x14ac:dyDescent="0.25">
      <c r="A92" s="16">
        <v>87632</v>
      </c>
      <c r="B92" s="114" t="s">
        <v>81</v>
      </c>
      <c r="C92" s="114"/>
      <c r="D92" s="114"/>
      <c r="E92" s="114"/>
      <c r="F92" s="114"/>
      <c r="G92" s="8" t="s">
        <v>8</v>
      </c>
      <c r="H92" s="22">
        <f>(8800/2)/44</f>
        <v>100</v>
      </c>
      <c r="I92" s="32"/>
      <c r="J92" s="30">
        <f t="shared" si="4"/>
        <v>0</v>
      </c>
      <c r="K92">
        <v>4.0616888190097896E-3</v>
      </c>
    </row>
    <row r="93" spans="1:11" x14ac:dyDescent="0.25">
      <c r="A93" s="16">
        <v>87886</v>
      </c>
      <c r="B93" s="114" t="s">
        <v>82</v>
      </c>
      <c r="C93" s="114"/>
      <c r="D93" s="114"/>
      <c r="E93" s="114"/>
      <c r="F93" s="114"/>
      <c r="G93" s="8" t="s">
        <v>8</v>
      </c>
      <c r="H93" s="22">
        <f>(8800/2)/44</f>
        <v>100</v>
      </c>
      <c r="I93" s="32"/>
      <c r="J93" s="30">
        <f t="shared" si="4"/>
        <v>0</v>
      </c>
      <c r="K93">
        <v>4.0616888190097896E-3</v>
      </c>
    </row>
    <row r="94" spans="1:11" x14ac:dyDescent="0.25">
      <c r="A94" s="16">
        <v>94995</v>
      </c>
      <c r="B94" s="114" t="s">
        <v>72</v>
      </c>
      <c r="C94" s="114"/>
      <c r="D94" s="114"/>
      <c r="E94" s="114"/>
      <c r="F94" s="114"/>
      <c r="G94" s="8" t="s">
        <v>8</v>
      </c>
      <c r="H94" s="22">
        <f>(6400/2)/44</f>
        <v>72.727272727272734</v>
      </c>
      <c r="I94" s="32"/>
      <c r="J94" s="30">
        <f t="shared" si="4"/>
        <v>0</v>
      </c>
      <c r="K94">
        <v>2.9539555047343922E-3</v>
      </c>
    </row>
    <row r="95" spans="1:11" x14ac:dyDescent="0.25">
      <c r="A95" s="16">
        <v>200401</v>
      </c>
      <c r="B95" s="114" t="s">
        <v>83</v>
      </c>
      <c r="C95" s="114"/>
      <c r="D95" s="114"/>
      <c r="E95" s="114"/>
      <c r="F95" s="114"/>
      <c r="G95" s="8" t="s">
        <v>8</v>
      </c>
      <c r="H95" s="22">
        <f>(10850/2)/44</f>
        <v>123.29545454545455</v>
      </c>
      <c r="I95" s="32"/>
      <c r="J95" s="30">
        <f t="shared" si="4"/>
        <v>0</v>
      </c>
      <c r="K95">
        <v>5.0078776916200243E-3</v>
      </c>
    </row>
    <row r="96" spans="1:11" x14ac:dyDescent="0.25">
      <c r="A96" s="11"/>
      <c r="B96" s="120" t="s">
        <v>106</v>
      </c>
      <c r="C96" s="120"/>
      <c r="D96" s="120"/>
      <c r="E96" s="120"/>
      <c r="F96" s="120"/>
      <c r="G96" s="4"/>
      <c r="H96" s="4"/>
      <c r="I96" s="4"/>
      <c r="J96" s="4"/>
    </row>
    <row r="97" spans="1:11" s="38" customFormat="1" x14ac:dyDescent="0.25">
      <c r="A97" s="12" t="s">
        <v>138</v>
      </c>
      <c r="B97" s="118" t="s">
        <v>107</v>
      </c>
      <c r="C97" s="118"/>
      <c r="D97" s="118"/>
      <c r="E97" s="118"/>
      <c r="F97" s="118"/>
      <c r="G97" s="6" t="s">
        <v>11</v>
      </c>
      <c r="H97" s="41">
        <v>160</v>
      </c>
      <c r="I97" s="42"/>
      <c r="J97" s="42">
        <f>H97*I97</f>
        <v>0</v>
      </c>
      <c r="K97" s="38">
        <v>1.8462221904589952E-3</v>
      </c>
    </row>
    <row r="98" spans="1:11" s="38" customFormat="1" x14ac:dyDescent="0.25">
      <c r="A98" s="12" t="s">
        <v>138</v>
      </c>
      <c r="B98" s="118" t="s">
        <v>108</v>
      </c>
      <c r="C98" s="118"/>
      <c r="D98" s="118"/>
      <c r="E98" s="118"/>
      <c r="F98" s="118"/>
      <c r="G98" s="6" t="s">
        <v>11</v>
      </c>
      <c r="H98" s="41">
        <v>250</v>
      </c>
      <c r="I98" s="42"/>
      <c r="J98" s="42">
        <f>H98*I98</f>
        <v>0</v>
      </c>
      <c r="K98" s="38">
        <v>2.7693332856884925E-3</v>
      </c>
    </row>
    <row r="99" spans="1:11" s="38" customFormat="1" x14ac:dyDescent="0.25">
      <c r="A99" s="12" t="s">
        <v>138</v>
      </c>
      <c r="B99" s="118" t="s">
        <v>109</v>
      </c>
      <c r="C99" s="118"/>
      <c r="D99" s="118"/>
      <c r="E99" s="118"/>
      <c r="F99" s="118"/>
      <c r="G99" s="6" t="s">
        <v>11</v>
      </c>
      <c r="H99" s="41">
        <v>0</v>
      </c>
      <c r="I99" s="42"/>
      <c r="J99" s="42">
        <f>H99*I99</f>
        <v>0</v>
      </c>
      <c r="K99" s="38">
        <v>9.2311109522949758E-4</v>
      </c>
    </row>
    <row r="100" spans="1:11" s="38" customFormat="1" x14ac:dyDescent="0.25">
      <c r="A100" s="9"/>
      <c r="B100" s="117" t="s">
        <v>86</v>
      </c>
      <c r="C100" s="117"/>
      <c r="D100" s="117"/>
      <c r="E100" s="117"/>
      <c r="F100" s="117"/>
      <c r="G100" s="9"/>
      <c r="H100" s="9"/>
      <c r="I100" s="9"/>
      <c r="J100" s="9"/>
    </row>
    <row r="101" spans="1:11" s="38" customFormat="1" x14ac:dyDescent="0.25">
      <c r="A101" s="12" t="s">
        <v>138</v>
      </c>
      <c r="B101" s="118" t="s">
        <v>110</v>
      </c>
      <c r="C101" s="118"/>
      <c r="D101" s="118"/>
      <c r="E101" s="118"/>
      <c r="F101" s="118"/>
      <c r="G101" s="5" t="s">
        <v>8</v>
      </c>
      <c r="H101" s="41">
        <f>$K$1*K101</f>
        <v>391163.67599826847</v>
      </c>
      <c r="I101" s="42"/>
      <c r="J101" s="42">
        <f t="shared" ref="J101:J116" si="5">I101*H101</f>
        <v>0</v>
      </c>
      <c r="K101" s="38">
        <v>4.3241120818229426</v>
      </c>
    </row>
    <row r="102" spans="1:11" s="38" customFormat="1" x14ac:dyDescent="0.25">
      <c r="A102" s="12" t="s">
        <v>138</v>
      </c>
      <c r="B102" s="114" t="s">
        <v>111</v>
      </c>
      <c r="C102" s="114"/>
      <c r="D102" s="114"/>
      <c r="E102" s="114"/>
      <c r="F102" s="114"/>
      <c r="G102" s="7" t="s">
        <v>11</v>
      </c>
      <c r="H102" s="41">
        <v>900</v>
      </c>
      <c r="I102" s="42"/>
      <c r="J102" s="42">
        <f t="shared" si="5"/>
        <v>0</v>
      </c>
      <c r="K102" s="38">
        <v>1.0588084262282338E-2</v>
      </c>
    </row>
    <row r="103" spans="1:11" s="38" customFormat="1" x14ac:dyDescent="0.25">
      <c r="A103" s="12" t="s">
        <v>138</v>
      </c>
      <c r="B103" s="114" t="s">
        <v>112</v>
      </c>
      <c r="C103" s="114"/>
      <c r="D103" s="114"/>
      <c r="E103" s="114"/>
      <c r="F103" s="114"/>
      <c r="G103" s="7" t="s">
        <v>11</v>
      </c>
      <c r="H103" s="41">
        <v>2000</v>
      </c>
      <c r="I103" s="42"/>
      <c r="J103" s="42">
        <f t="shared" si="5"/>
        <v>0</v>
      </c>
      <c r="K103" s="38">
        <v>2.209927961979417E-2</v>
      </c>
    </row>
    <row r="104" spans="1:11" s="38" customFormat="1" x14ac:dyDescent="0.25">
      <c r="A104" s="12" t="s">
        <v>138</v>
      </c>
      <c r="B104" s="114" t="s">
        <v>113</v>
      </c>
      <c r="C104" s="114"/>
      <c r="D104" s="114"/>
      <c r="E104" s="114"/>
      <c r="F104" s="114"/>
      <c r="G104" s="8" t="s">
        <v>11</v>
      </c>
      <c r="H104" s="41">
        <v>900</v>
      </c>
      <c r="I104" s="42"/>
      <c r="J104" s="42">
        <f t="shared" si="5"/>
        <v>0</v>
      </c>
      <c r="K104" s="38">
        <v>1.0929635367517251E-2</v>
      </c>
    </row>
    <row r="105" spans="1:11" x14ac:dyDescent="0.25">
      <c r="A105" s="12" t="s">
        <v>138</v>
      </c>
      <c r="B105" s="114" t="s">
        <v>114</v>
      </c>
      <c r="C105" s="114"/>
      <c r="D105" s="114"/>
      <c r="E105" s="114"/>
      <c r="F105" s="114"/>
      <c r="G105" s="8" t="s">
        <v>11</v>
      </c>
      <c r="H105" s="41">
        <v>2000</v>
      </c>
      <c r="I105" s="29"/>
      <c r="J105" s="29">
        <f t="shared" si="5"/>
        <v>0</v>
      </c>
      <c r="K105">
        <v>2.209927961979417E-2</v>
      </c>
    </row>
    <row r="106" spans="1:11" x14ac:dyDescent="0.25">
      <c r="A106" s="12" t="s">
        <v>138</v>
      </c>
      <c r="B106" s="114" t="s">
        <v>115</v>
      </c>
      <c r="C106" s="114"/>
      <c r="D106" s="114"/>
      <c r="E106" s="114"/>
      <c r="F106" s="114"/>
      <c r="G106" s="8" t="s">
        <v>11</v>
      </c>
      <c r="H106" s="41">
        <v>420</v>
      </c>
      <c r="I106" s="29"/>
      <c r="J106" s="29">
        <f t="shared" si="5"/>
        <v>0</v>
      </c>
      <c r="K106">
        <v>4.6155554761474881E-3</v>
      </c>
    </row>
    <row r="107" spans="1:11" x14ac:dyDescent="0.25">
      <c r="A107" s="12" t="s">
        <v>138</v>
      </c>
      <c r="B107" s="114" t="s">
        <v>116</v>
      </c>
      <c r="C107" s="114"/>
      <c r="D107" s="114"/>
      <c r="E107" s="114"/>
      <c r="F107" s="114"/>
      <c r="G107" s="8" t="s">
        <v>11</v>
      </c>
      <c r="H107" s="41">
        <v>250</v>
      </c>
      <c r="I107" s="29"/>
      <c r="J107" s="29">
        <f t="shared" si="5"/>
        <v>0</v>
      </c>
      <c r="K107">
        <v>2.7693332856884925E-3</v>
      </c>
    </row>
    <row r="108" spans="1:11" s="39" customFormat="1" x14ac:dyDescent="0.25">
      <c r="A108" s="12" t="s">
        <v>138</v>
      </c>
      <c r="B108" s="114" t="s">
        <v>117</v>
      </c>
      <c r="C108" s="114"/>
      <c r="D108" s="114"/>
      <c r="E108" s="114"/>
      <c r="F108" s="114"/>
      <c r="G108" s="8" t="s">
        <v>8</v>
      </c>
      <c r="H108" s="41">
        <f t="shared" ref="H108:H109" si="6">$K$1*K108</f>
        <v>120646.64432612211</v>
      </c>
      <c r="I108" s="42"/>
      <c r="J108" s="42">
        <f t="shared" si="5"/>
        <v>0</v>
      </c>
      <c r="K108">
        <v>1.3336862402435581</v>
      </c>
    </row>
    <row r="109" spans="1:11" s="39" customFormat="1" x14ac:dyDescent="0.25">
      <c r="A109" s="12" t="s">
        <v>138</v>
      </c>
      <c r="B109" s="114" t="s">
        <v>118</v>
      </c>
      <c r="C109" s="114"/>
      <c r="D109" s="114"/>
      <c r="E109" s="114"/>
      <c r="F109" s="114"/>
      <c r="G109" s="8" t="s">
        <v>8</v>
      </c>
      <c r="H109" s="41">
        <f t="shared" si="6"/>
        <v>142975.05448367327</v>
      </c>
      <c r="I109" s="42"/>
      <c r="J109" s="42">
        <f t="shared" si="5"/>
        <v>0</v>
      </c>
      <c r="K109">
        <v>1.580515263628113</v>
      </c>
    </row>
    <row r="110" spans="1:11" x14ac:dyDescent="0.25">
      <c r="A110" s="12" t="s">
        <v>138</v>
      </c>
      <c r="B110" s="114" t="s">
        <v>144</v>
      </c>
      <c r="C110" s="114"/>
      <c r="D110" s="114"/>
      <c r="E110" s="114"/>
      <c r="F110" s="114"/>
      <c r="G110" s="8" t="s">
        <v>11</v>
      </c>
      <c r="H110" s="41">
        <v>4200</v>
      </c>
      <c r="I110" s="42"/>
      <c r="J110" s="42">
        <f t="shared" si="5"/>
        <v>0</v>
      </c>
      <c r="K110">
        <v>4.6155554761474878E-2</v>
      </c>
    </row>
    <row r="111" spans="1:11" x14ac:dyDescent="0.25">
      <c r="A111" s="12" t="s">
        <v>138</v>
      </c>
      <c r="B111" s="114" t="s">
        <v>119</v>
      </c>
      <c r="C111" s="114"/>
      <c r="D111" s="114"/>
      <c r="E111" s="114"/>
      <c r="F111" s="114"/>
      <c r="G111" s="8" t="s">
        <v>11</v>
      </c>
      <c r="H111" s="41">
        <v>46</v>
      </c>
      <c r="I111" s="42"/>
      <c r="J111" s="42">
        <f t="shared" si="5"/>
        <v>0</v>
      </c>
      <c r="K111">
        <v>1.0486542041807092E-3</v>
      </c>
    </row>
    <row r="112" spans="1:11" x14ac:dyDescent="0.25">
      <c r="A112" s="12" t="s">
        <v>138</v>
      </c>
      <c r="B112" s="119" t="s">
        <v>120</v>
      </c>
      <c r="C112" s="119"/>
      <c r="D112" s="119"/>
      <c r="E112" s="119"/>
      <c r="F112" s="119"/>
      <c r="G112" s="6" t="s">
        <v>11</v>
      </c>
      <c r="H112" s="41">
        <v>12</v>
      </c>
      <c r="I112" s="29"/>
      <c r="J112" s="29">
        <f t="shared" si="5"/>
        <v>0</v>
      </c>
      <c r="K112">
        <v>4.8740265828117469E-4</v>
      </c>
    </row>
    <row r="113" spans="1:11" x14ac:dyDescent="0.25">
      <c r="A113" s="12" t="s">
        <v>138</v>
      </c>
      <c r="B113" s="119" t="s">
        <v>121</v>
      </c>
      <c r="C113" s="119"/>
      <c r="D113" s="119"/>
      <c r="E113" s="119"/>
      <c r="F113" s="119"/>
      <c r="G113" s="6" t="s">
        <v>11</v>
      </c>
      <c r="H113" s="41">
        <v>12</v>
      </c>
      <c r="I113" s="29"/>
      <c r="J113" s="29">
        <f t="shared" si="5"/>
        <v>0</v>
      </c>
      <c r="K113">
        <v>2.4370132914058735E-4</v>
      </c>
    </row>
    <row r="114" spans="1:11" x14ac:dyDescent="0.25">
      <c r="A114" s="12" t="s">
        <v>138</v>
      </c>
      <c r="B114" s="119" t="s">
        <v>122</v>
      </c>
      <c r="C114" s="119"/>
      <c r="D114" s="119"/>
      <c r="E114" s="119"/>
      <c r="F114" s="119"/>
      <c r="G114" s="6" t="s">
        <v>11</v>
      </c>
      <c r="H114" s="41">
        <v>4000</v>
      </c>
      <c r="I114" s="29"/>
      <c r="J114" s="29">
        <f t="shared" si="5"/>
        <v>0</v>
      </c>
      <c r="K114">
        <v>4.5232443666245382E-2</v>
      </c>
    </row>
    <row r="115" spans="1:11" x14ac:dyDescent="0.25">
      <c r="A115" s="12" t="s">
        <v>138</v>
      </c>
      <c r="B115" s="119" t="s">
        <v>123</v>
      </c>
      <c r="C115" s="119"/>
      <c r="D115" s="119"/>
      <c r="E115" s="119"/>
      <c r="F115" s="119"/>
      <c r="G115" s="6" t="s">
        <v>124</v>
      </c>
      <c r="H115" s="41">
        <v>200</v>
      </c>
      <c r="I115" s="29"/>
      <c r="J115" s="29">
        <f t="shared" si="5"/>
        <v>0</v>
      </c>
      <c r="K115">
        <v>2.2486986279790563E-3</v>
      </c>
    </row>
    <row r="116" spans="1:11" x14ac:dyDescent="0.25">
      <c r="A116" s="12" t="s">
        <v>138</v>
      </c>
      <c r="B116" s="119" t="s">
        <v>125</v>
      </c>
      <c r="C116" s="119"/>
      <c r="D116" s="119"/>
      <c r="E116" s="119"/>
      <c r="F116" s="119"/>
      <c r="G116" s="6" t="s">
        <v>11</v>
      </c>
      <c r="H116" s="41">
        <v>280</v>
      </c>
      <c r="I116" s="29"/>
      <c r="J116" s="29">
        <f t="shared" si="5"/>
        <v>0</v>
      </c>
      <c r="K116">
        <v>3.1127306131138659E-3</v>
      </c>
    </row>
    <row r="117" spans="1:11" x14ac:dyDescent="0.25">
      <c r="A117" s="14"/>
      <c r="B117" s="115" t="s">
        <v>27</v>
      </c>
      <c r="C117" s="115"/>
      <c r="D117" s="115"/>
      <c r="E117" s="115"/>
      <c r="F117" s="115"/>
      <c r="G117" s="9"/>
      <c r="H117" s="9"/>
      <c r="I117" s="9"/>
      <c r="J117" s="9"/>
    </row>
    <row r="118" spans="1:11" s="38" customFormat="1" x14ac:dyDescent="0.25">
      <c r="A118" s="12" t="s">
        <v>138</v>
      </c>
      <c r="B118" s="114" t="s">
        <v>126</v>
      </c>
      <c r="C118" s="114"/>
      <c r="D118" s="114"/>
      <c r="E118" s="114"/>
      <c r="F118" s="114"/>
      <c r="G118" s="8" t="s">
        <v>11</v>
      </c>
      <c r="H118" s="41">
        <v>6</v>
      </c>
      <c r="I118" s="42"/>
      <c r="J118" s="42">
        <f>H118*I118</f>
        <v>0</v>
      </c>
      <c r="K118" s="38">
        <v>2.4370132914058735E-4</v>
      </c>
    </row>
    <row r="119" spans="1:11" x14ac:dyDescent="0.25">
      <c r="A119" s="12" t="s">
        <v>138</v>
      </c>
      <c r="B119" s="114" t="s">
        <v>127</v>
      </c>
      <c r="C119" s="114"/>
      <c r="D119" s="114"/>
      <c r="E119" s="114"/>
      <c r="F119" s="114"/>
      <c r="G119" s="8" t="s">
        <v>11</v>
      </c>
      <c r="H119" s="43">
        <v>15</v>
      </c>
      <c r="I119" s="29"/>
      <c r="J119" s="29">
        <f>H119*I119</f>
        <v>0</v>
      </c>
      <c r="K119">
        <v>6.0925332285146835E-4</v>
      </c>
    </row>
    <row r="120" spans="1:11" x14ac:dyDescent="0.25">
      <c r="A120" s="12" t="s">
        <v>138</v>
      </c>
      <c r="B120" s="114" t="s">
        <v>145</v>
      </c>
      <c r="C120" s="114"/>
      <c r="D120" s="114"/>
      <c r="E120" s="114"/>
      <c r="F120" s="114"/>
      <c r="G120" s="8" t="s">
        <v>11</v>
      </c>
      <c r="H120" s="43">
        <v>20</v>
      </c>
      <c r="I120" s="29"/>
      <c r="J120" s="29">
        <f>H120*I120</f>
        <v>0</v>
      </c>
      <c r="K120">
        <v>8.1233776380195788E-4</v>
      </c>
    </row>
    <row r="121" spans="1:11" x14ac:dyDescent="0.25">
      <c r="A121" s="14"/>
      <c r="B121" s="115" t="s">
        <v>84</v>
      </c>
      <c r="C121" s="115"/>
      <c r="D121" s="115"/>
      <c r="E121" s="115"/>
      <c r="F121" s="115"/>
      <c r="G121" s="9"/>
      <c r="H121" s="9"/>
      <c r="I121" s="9"/>
      <c r="J121" s="9"/>
    </row>
    <row r="122" spans="1:11" s="40" customFormat="1" x14ac:dyDescent="0.25">
      <c r="A122" s="12" t="s">
        <v>138</v>
      </c>
      <c r="B122" s="119" t="s">
        <v>128</v>
      </c>
      <c r="C122" s="119"/>
      <c r="D122" s="119"/>
      <c r="E122" s="119"/>
      <c r="F122" s="119"/>
      <c r="G122" s="6" t="s">
        <v>11</v>
      </c>
      <c r="H122" s="41">
        <v>24</v>
      </c>
      <c r="I122" s="42"/>
      <c r="J122" s="42">
        <f>H122*I122</f>
        <v>0</v>
      </c>
      <c r="K122">
        <v>24</v>
      </c>
    </row>
    <row r="123" spans="1:11" s="40" customFormat="1" x14ac:dyDescent="0.25">
      <c r="A123" s="12" t="s">
        <v>138</v>
      </c>
      <c r="B123" s="119" t="s">
        <v>129</v>
      </c>
      <c r="C123" s="119"/>
      <c r="D123" s="119"/>
      <c r="E123" s="119"/>
      <c r="F123" s="119"/>
      <c r="G123" s="6" t="s">
        <v>11</v>
      </c>
      <c r="H123" s="41">
        <v>24</v>
      </c>
      <c r="I123" s="42"/>
      <c r="J123" s="42">
        <f>H123*I123</f>
        <v>0</v>
      </c>
      <c r="K123">
        <v>24</v>
      </c>
    </row>
    <row r="124" spans="1:11" s="40" customFormat="1" x14ac:dyDescent="0.25">
      <c r="A124" s="12" t="s">
        <v>138</v>
      </c>
      <c r="B124" s="119" t="s">
        <v>130</v>
      </c>
      <c r="C124" s="119"/>
      <c r="D124" s="119"/>
      <c r="E124" s="119"/>
      <c r="F124" s="119"/>
      <c r="G124" s="6" t="s">
        <v>11</v>
      </c>
      <c r="H124" s="41">
        <v>24</v>
      </c>
      <c r="I124" s="42"/>
      <c r="J124" s="42">
        <f>H124*I124</f>
        <v>0</v>
      </c>
      <c r="K124">
        <v>24</v>
      </c>
    </row>
    <row r="125" spans="1:11" s="40" customFormat="1" x14ac:dyDescent="0.25">
      <c r="A125" s="12" t="s">
        <v>138</v>
      </c>
      <c r="B125" s="119" t="s">
        <v>131</v>
      </c>
      <c r="C125" s="119"/>
      <c r="D125" s="119"/>
      <c r="E125" s="119"/>
      <c r="F125" s="119"/>
      <c r="G125" s="6" t="s">
        <v>11</v>
      </c>
      <c r="H125" s="41">
        <v>12</v>
      </c>
      <c r="I125" s="42"/>
      <c r="J125" s="42">
        <f>H125*I125</f>
        <v>0</v>
      </c>
      <c r="K125">
        <v>12</v>
      </c>
    </row>
    <row r="126" spans="1:11" x14ac:dyDescent="0.25">
      <c r="A126" s="14"/>
      <c r="B126" s="115" t="s">
        <v>146</v>
      </c>
      <c r="C126" s="115"/>
      <c r="D126" s="115"/>
      <c r="E126" s="115"/>
      <c r="F126" s="115"/>
      <c r="G126" s="9"/>
      <c r="H126" s="9"/>
      <c r="I126" s="9"/>
      <c r="J126" s="9"/>
    </row>
    <row r="127" spans="1:11" x14ac:dyDescent="0.25">
      <c r="A127" s="12" t="s">
        <v>138</v>
      </c>
      <c r="B127" s="114" t="s">
        <v>132</v>
      </c>
      <c r="C127" s="114"/>
      <c r="D127" s="114"/>
      <c r="E127" s="114"/>
      <c r="F127" s="114"/>
      <c r="G127" s="6" t="s">
        <v>8</v>
      </c>
      <c r="H127" s="71">
        <f>K1</f>
        <v>90461.04</v>
      </c>
      <c r="I127" s="29"/>
      <c r="J127" s="29">
        <f t="shared" ref="J127:J132" si="7">H127*I127</f>
        <v>0</v>
      </c>
      <c r="K127">
        <v>1</v>
      </c>
    </row>
    <row r="128" spans="1:11" x14ac:dyDescent="0.25">
      <c r="A128" s="12" t="s">
        <v>138</v>
      </c>
      <c r="B128" s="114" t="s">
        <v>133</v>
      </c>
      <c r="C128" s="114"/>
      <c r="D128" s="114"/>
      <c r="E128" s="114"/>
      <c r="F128" s="114"/>
      <c r="G128" s="6" t="s">
        <v>11</v>
      </c>
      <c r="H128" s="95">
        <f>$K$1*K128</f>
        <v>17452.66824938987</v>
      </c>
      <c r="I128" s="29"/>
      <c r="J128" s="29">
        <f t="shared" si="7"/>
        <v>0</v>
      </c>
      <c r="K128">
        <v>0.19293021890296499</v>
      </c>
    </row>
    <row r="129" spans="1:11" x14ac:dyDescent="0.25">
      <c r="A129" s="12" t="s">
        <v>138</v>
      </c>
      <c r="B129" s="114" t="s">
        <v>134</v>
      </c>
      <c r="C129" s="114"/>
      <c r="D129" s="114"/>
      <c r="E129" s="114"/>
      <c r="F129" s="114"/>
      <c r="G129" s="6" t="s">
        <v>11</v>
      </c>
      <c r="H129" s="95">
        <f t="shared" ref="H129:H130" si="8">$K$1*K129</f>
        <v>17452.66824938987</v>
      </c>
      <c r="I129" s="29"/>
      <c r="J129" s="29">
        <f t="shared" si="7"/>
        <v>0</v>
      </c>
      <c r="K129">
        <v>0.19293021890296499</v>
      </c>
    </row>
    <row r="130" spans="1:11" x14ac:dyDescent="0.25">
      <c r="A130" s="12" t="s">
        <v>138</v>
      </c>
      <c r="B130" s="114" t="s">
        <v>135</v>
      </c>
      <c r="C130" s="114"/>
      <c r="D130" s="114"/>
      <c r="E130" s="114"/>
      <c r="F130" s="114"/>
      <c r="G130" s="6" t="s">
        <v>11</v>
      </c>
      <c r="H130" s="95">
        <f t="shared" si="8"/>
        <v>17452.66824938987</v>
      </c>
      <c r="I130" s="29"/>
      <c r="J130" s="29">
        <f t="shared" si="7"/>
        <v>0</v>
      </c>
      <c r="K130">
        <v>0.19293021890296499</v>
      </c>
    </row>
    <row r="131" spans="1:11" x14ac:dyDescent="0.25">
      <c r="A131" s="12" t="s">
        <v>138</v>
      </c>
      <c r="B131" s="114" t="s">
        <v>136</v>
      </c>
      <c r="C131" s="114"/>
      <c r="D131" s="114"/>
      <c r="E131" s="114"/>
      <c r="F131" s="114"/>
      <c r="G131" s="6" t="s">
        <v>11</v>
      </c>
      <c r="H131" s="95">
        <v>1</v>
      </c>
      <c r="I131" s="29"/>
      <c r="J131" s="29">
        <f t="shared" si="7"/>
        <v>0</v>
      </c>
      <c r="K131">
        <v>4.5232443666245381E-5</v>
      </c>
    </row>
    <row r="132" spans="1:11" x14ac:dyDescent="0.25">
      <c r="A132" s="12" t="s">
        <v>138</v>
      </c>
      <c r="B132" s="114" t="s">
        <v>137</v>
      </c>
      <c r="C132" s="114"/>
      <c r="D132" s="114"/>
      <c r="E132" s="114"/>
      <c r="F132" s="114"/>
      <c r="G132" s="6" t="s">
        <v>11</v>
      </c>
      <c r="H132" s="95">
        <v>12</v>
      </c>
      <c r="I132" s="29"/>
      <c r="J132" s="29">
        <f t="shared" si="7"/>
        <v>0</v>
      </c>
      <c r="K132">
        <v>4.8740265828117469E-4</v>
      </c>
    </row>
    <row r="133" spans="1:11" x14ac:dyDescent="0.25">
      <c r="A133" s="14"/>
      <c r="B133" s="115" t="s">
        <v>139</v>
      </c>
      <c r="C133" s="115"/>
      <c r="D133" s="115"/>
      <c r="E133" s="115"/>
      <c r="F133" s="115"/>
      <c r="G133" s="9"/>
      <c r="H133" s="9"/>
      <c r="I133" s="9"/>
      <c r="J133" s="9"/>
    </row>
    <row r="134" spans="1:11" ht="14.45" customHeight="1" x14ac:dyDescent="0.25">
      <c r="A134" s="12" t="s">
        <v>138</v>
      </c>
      <c r="B134" s="114" t="s">
        <v>147</v>
      </c>
      <c r="C134" s="114"/>
      <c r="D134" s="114"/>
      <c r="E134" s="114"/>
      <c r="F134" s="114"/>
      <c r="G134" s="6" t="s">
        <v>11</v>
      </c>
      <c r="H134" s="26">
        <v>3</v>
      </c>
      <c r="I134" s="29"/>
      <c r="J134" s="29">
        <f>H134*I134</f>
        <v>0</v>
      </c>
      <c r="K134">
        <v>3</v>
      </c>
    </row>
    <row r="135" spans="1:11" ht="14.45" customHeight="1" x14ac:dyDescent="0.25">
      <c r="A135" s="12" t="s">
        <v>138</v>
      </c>
      <c r="B135" s="114" t="s">
        <v>148</v>
      </c>
      <c r="C135" s="114"/>
      <c r="D135" s="114"/>
      <c r="E135" s="114"/>
      <c r="F135" s="114"/>
      <c r="G135" s="6" t="s">
        <v>11</v>
      </c>
      <c r="H135" s="26">
        <v>2</v>
      </c>
      <c r="I135" s="29"/>
      <c r="J135" s="29">
        <f>H135*I135</f>
        <v>0</v>
      </c>
      <c r="K135">
        <v>2</v>
      </c>
    </row>
    <row r="136" spans="1:11" ht="14.45" customHeight="1" x14ac:dyDescent="0.25">
      <c r="A136" s="12" t="s">
        <v>138</v>
      </c>
      <c r="B136" s="114" t="s">
        <v>149</v>
      </c>
      <c r="C136" s="114"/>
      <c r="D136" s="114"/>
      <c r="E136" s="114"/>
      <c r="F136" s="114"/>
      <c r="G136" s="6" t="s">
        <v>11</v>
      </c>
      <c r="H136" s="26">
        <v>2</v>
      </c>
      <c r="I136" s="29"/>
      <c r="J136" s="29">
        <f>H136*I136</f>
        <v>0</v>
      </c>
      <c r="K136">
        <v>2</v>
      </c>
    </row>
    <row r="137" spans="1:11" ht="14.45" customHeight="1" x14ac:dyDescent="0.25">
      <c r="A137" s="12" t="s">
        <v>138</v>
      </c>
      <c r="B137" s="114" t="s">
        <v>150</v>
      </c>
      <c r="C137" s="114"/>
      <c r="D137" s="114"/>
      <c r="E137" s="114"/>
      <c r="F137" s="114"/>
      <c r="G137" s="6" t="s">
        <v>11</v>
      </c>
      <c r="H137" s="26">
        <v>1</v>
      </c>
      <c r="I137" s="29"/>
      <c r="J137" s="29">
        <f>H137*I137</f>
        <v>0</v>
      </c>
      <c r="K137">
        <v>0.59090909090909094</v>
      </c>
    </row>
    <row r="138" spans="1:11" x14ac:dyDescent="0.25">
      <c r="A138" s="14"/>
      <c r="B138" s="115"/>
      <c r="C138" s="115"/>
      <c r="D138" s="115"/>
      <c r="E138" s="115"/>
      <c r="F138" s="115"/>
      <c r="G138" s="9"/>
      <c r="H138" s="9"/>
      <c r="I138" s="9"/>
      <c r="J138" s="33"/>
    </row>
    <row r="139" spans="1:11" ht="15.75" x14ac:dyDescent="0.25">
      <c r="A139" s="116" t="s">
        <v>141</v>
      </c>
      <c r="B139" s="116"/>
      <c r="C139" s="116"/>
      <c r="D139" s="116"/>
      <c r="E139" s="116"/>
      <c r="F139" s="116"/>
      <c r="G139" s="116"/>
      <c r="H139" s="116"/>
      <c r="I139" s="116"/>
      <c r="J139" s="35">
        <f>SUM(J5:J138)</f>
        <v>0</v>
      </c>
    </row>
  </sheetData>
  <mergeCells count="139">
    <mergeCell ref="B138:F138"/>
    <mergeCell ref="A139:I139"/>
    <mergeCell ref="B132:F132"/>
    <mergeCell ref="B133:F133"/>
    <mergeCell ref="B134:F134"/>
    <mergeCell ref="B135:F135"/>
    <mergeCell ref="B136:F136"/>
    <mergeCell ref="B137:F137"/>
    <mergeCell ref="B126:F126"/>
    <mergeCell ref="B127:F127"/>
    <mergeCell ref="B128:F128"/>
    <mergeCell ref="B129:F129"/>
    <mergeCell ref="B130:F130"/>
    <mergeCell ref="B131:F131"/>
    <mergeCell ref="B120:F120"/>
    <mergeCell ref="B121:F121"/>
    <mergeCell ref="B122:F122"/>
    <mergeCell ref="B123:F123"/>
    <mergeCell ref="B124:F124"/>
    <mergeCell ref="B125:F125"/>
    <mergeCell ref="B114:F114"/>
    <mergeCell ref="B115:F115"/>
    <mergeCell ref="B116:F116"/>
    <mergeCell ref="B117:F117"/>
    <mergeCell ref="B118:F118"/>
    <mergeCell ref="B119:F119"/>
    <mergeCell ref="B108:F108"/>
    <mergeCell ref="B109:F109"/>
    <mergeCell ref="B110:F110"/>
    <mergeCell ref="B111:F111"/>
    <mergeCell ref="B112:F112"/>
    <mergeCell ref="B113:F113"/>
    <mergeCell ref="B102:F102"/>
    <mergeCell ref="B103:F103"/>
    <mergeCell ref="B104:F104"/>
    <mergeCell ref="B105:F105"/>
    <mergeCell ref="B106:F106"/>
    <mergeCell ref="B107:F107"/>
    <mergeCell ref="B96:F96"/>
    <mergeCell ref="B97:F97"/>
    <mergeCell ref="B98:F98"/>
    <mergeCell ref="B99:F99"/>
    <mergeCell ref="B100:F100"/>
    <mergeCell ref="B101:F101"/>
    <mergeCell ref="B90:F90"/>
    <mergeCell ref="B91:F91"/>
    <mergeCell ref="B92:F92"/>
    <mergeCell ref="B93:F93"/>
    <mergeCell ref="B94:F94"/>
    <mergeCell ref="B95:F95"/>
    <mergeCell ref="B84:F84"/>
    <mergeCell ref="B85:F85"/>
    <mergeCell ref="B86:F86"/>
    <mergeCell ref="B87:F87"/>
    <mergeCell ref="B88:F88"/>
    <mergeCell ref="B89:F89"/>
    <mergeCell ref="B78:F78"/>
    <mergeCell ref="B79:F79"/>
    <mergeCell ref="B80:F80"/>
    <mergeCell ref="B81:F81"/>
    <mergeCell ref="B82:F82"/>
    <mergeCell ref="B83:F83"/>
    <mergeCell ref="B72:F72"/>
    <mergeCell ref="B73:F73"/>
    <mergeCell ref="B74:F74"/>
    <mergeCell ref="B75:F75"/>
    <mergeCell ref="B76:F76"/>
    <mergeCell ref="B77:F77"/>
    <mergeCell ref="B66:F66"/>
    <mergeCell ref="B67:F67"/>
    <mergeCell ref="B68:F68"/>
    <mergeCell ref="B69:F69"/>
    <mergeCell ref="B70:F70"/>
    <mergeCell ref="B71:F71"/>
    <mergeCell ref="B60:F60"/>
    <mergeCell ref="B61:F61"/>
    <mergeCell ref="B62:F62"/>
    <mergeCell ref="B63:F63"/>
    <mergeCell ref="B64:F64"/>
    <mergeCell ref="B65:F65"/>
    <mergeCell ref="B54:F54"/>
    <mergeCell ref="B55:F55"/>
    <mergeCell ref="B56:F56"/>
    <mergeCell ref="B57:F57"/>
    <mergeCell ref="B58:F58"/>
    <mergeCell ref="B59:F59"/>
    <mergeCell ref="B48:F48"/>
    <mergeCell ref="B49:F49"/>
    <mergeCell ref="B50:F50"/>
    <mergeCell ref="B51:F51"/>
    <mergeCell ref="B52:F52"/>
    <mergeCell ref="B53:F53"/>
    <mergeCell ref="B42:F42"/>
    <mergeCell ref="B43:F43"/>
    <mergeCell ref="B44:F44"/>
    <mergeCell ref="B45:F45"/>
    <mergeCell ref="B46:F46"/>
    <mergeCell ref="B47:F47"/>
    <mergeCell ref="B36:F36"/>
    <mergeCell ref="B37:F37"/>
    <mergeCell ref="B38:F38"/>
    <mergeCell ref="B39:F39"/>
    <mergeCell ref="B40:F40"/>
    <mergeCell ref="B41:F41"/>
    <mergeCell ref="B30:F30"/>
    <mergeCell ref="B31:F31"/>
    <mergeCell ref="B32:F32"/>
    <mergeCell ref="B33:F33"/>
    <mergeCell ref="B34:F34"/>
    <mergeCell ref="B35:F35"/>
    <mergeCell ref="B25:F25"/>
    <mergeCell ref="B26:F26"/>
    <mergeCell ref="B27:F27"/>
    <mergeCell ref="B28:F28"/>
    <mergeCell ref="B29:F29"/>
    <mergeCell ref="B19:F19"/>
    <mergeCell ref="B20:F20"/>
    <mergeCell ref="B21:F21"/>
    <mergeCell ref="B22:F22"/>
    <mergeCell ref="B23:F23"/>
    <mergeCell ref="B24:F24"/>
    <mergeCell ref="B16:F16"/>
    <mergeCell ref="B17:F17"/>
    <mergeCell ref="B18:F18"/>
    <mergeCell ref="B7:F7"/>
    <mergeCell ref="B8:F8"/>
    <mergeCell ref="B9:F9"/>
    <mergeCell ref="B10:F10"/>
    <mergeCell ref="B11:F11"/>
    <mergeCell ref="B12:F12"/>
    <mergeCell ref="A1:D2"/>
    <mergeCell ref="E1:J2"/>
    <mergeCell ref="B3:F3"/>
    <mergeCell ref="B4:F4"/>
    <mergeCell ref="B5:F5"/>
    <mergeCell ref="B6:F6"/>
    <mergeCell ref="B13:F13"/>
    <mergeCell ref="B14:F14"/>
    <mergeCell ref="B15:F15"/>
  </mergeCells>
  <pageMargins left="0.51181102362204722" right="0.51181102362204722" top="0.78740157480314965" bottom="0.78740157480314965" header="0.31496062992125984" footer="0.3149606299212598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46</vt:i4>
      </vt:variant>
      <vt:variant>
        <vt:lpstr>Intervalos Nomeados</vt:lpstr>
      </vt:variant>
      <vt:variant>
        <vt:i4>45</vt:i4>
      </vt:variant>
    </vt:vector>
  </HeadingPairs>
  <TitlesOfParts>
    <vt:vector size="91" baseType="lpstr">
      <vt:lpstr>hab-cem-sep</vt:lpstr>
      <vt:lpstr>CIMLAGO</vt:lpstr>
      <vt:lpstr>AGUANIL</vt:lpstr>
      <vt:lpstr>ALFENAS</vt:lpstr>
      <vt:lpstr>ALPINOPOLIS</vt:lpstr>
      <vt:lpstr>ALTEROSA</vt:lpstr>
      <vt:lpstr>AREADO</vt:lpstr>
      <vt:lpstr>BOA ESPERANÇA</vt:lpstr>
      <vt:lpstr>CAMPO BELO</vt:lpstr>
      <vt:lpstr>CABO VERDE</vt:lpstr>
      <vt:lpstr>CAMACHO</vt:lpstr>
      <vt:lpstr>CAMPO DO MEIO</vt:lpstr>
      <vt:lpstr>CAMPOS GERAIS</vt:lpstr>
      <vt:lpstr>CANA VERDE</vt:lpstr>
      <vt:lpstr>CANDEIAS</vt:lpstr>
      <vt:lpstr>CAPITÓLIO</vt:lpstr>
      <vt:lpstr>CARMO DO RIO CLARO</vt:lpstr>
      <vt:lpstr>CONCEIÇÃO DA APARECIDA</vt:lpstr>
      <vt:lpstr>COQUEIRAL</vt:lpstr>
      <vt:lpstr>CRISTAIS</vt:lpstr>
      <vt:lpstr>DIVISA NOVA</vt:lpstr>
      <vt:lpstr>ELÓI MENDES</vt:lpstr>
      <vt:lpstr>FAMA</vt:lpstr>
      <vt:lpstr>FORMIGA</vt:lpstr>
      <vt:lpstr>GUAPÉ</vt:lpstr>
      <vt:lpstr>ILICÍNEA</vt:lpstr>
      <vt:lpstr>JURUAIA</vt:lpstr>
      <vt:lpstr>LAVRAS</vt:lpstr>
      <vt:lpstr>MACHADO</vt:lpstr>
      <vt:lpstr>MUZAMBINHO</vt:lpstr>
      <vt:lpstr>NEPOMUCENO</vt:lpstr>
      <vt:lpstr>PARAGUAÇU</vt:lpstr>
      <vt:lpstr>PERDÕES</vt:lpstr>
      <vt:lpstr>PIMENTA</vt:lpstr>
      <vt:lpstr>POÇO FUNDO</vt:lpstr>
      <vt:lpstr>RIBEIRÃO VERMELHO</vt:lpstr>
      <vt:lpstr>SÃO JOÃO BATISTA</vt:lpstr>
      <vt:lpstr>SÃO JOSÉ BARRA</vt:lpstr>
      <vt:lpstr>SERRANIA</vt:lpstr>
      <vt:lpstr>TRÊS PONTAS</vt:lpstr>
      <vt:lpstr>VARGINHA</vt:lpstr>
      <vt:lpstr>COLATINA</vt:lpstr>
      <vt:lpstr>ARACRUZ</vt:lpstr>
      <vt:lpstr>JOÃO PESSOA</vt:lpstr>
      <vt:lpstr>LINHARES</vt:lpstr>
      <vt:lpstr>IPATINGA</vt:lpstr>
      <vt:lpstr>AGUANIL!Area_de_impressao</vt:lpstr>
      <vt:lpstr>ALFENAS!Area_de_impressao</vt:lpstr>
      <vt:lpstr>ALPINOPOLIS!Area_de_impressao</vt:lpstr>
      <vt:lpstr>ALTEROSA!Area_de_impressao</vt:lpstr>
      <vt:lpstr>ARACRUZ!Area_de_impressao</vt:lpstr>
      <vt:lpstr>AREADO!Area_de_impressao</vt:lpstr>
      <vt:lpstr>'BOA ESPERANÇA'!Area_de_impressao</vt:lpstr>
      <vt:lpstr>'CABO VERDE'!Area_de_impressao</vt:lpstr>
      <vt:lpstr>CAMACHO!Area_de_impressao</vt:lpstr>
      <vt:lpstr>'CAMPO BELO'!Area_de_impressao</vt:lpstr>
      <vt:lpstr>'CAMPO DO MEIO'!Area_de_impressao</vt:lpstr>
      <vt:lpstr>'CAMPOS GERAIS'!Area_de_impressao</vt:lpstr>
      <vt:lpstr>'CANA VERDE'!Area_de_impressao</vt:lpstr>
      <vt:lpstr>CANDEIAS!Area_de_impressao</vt:lpstr>
      <vt:lpstr>CAPITÓLIO!Area_de_impressao</vt:lpstr>
      <vt:lpstr>'CARMO DO RIO CLARO'!Area_de_impressao</vt:lpstr>
      <vt:lpstr>CIMLAGO!Area_de_impressao</vt:lpstr>
      <vt:lpstr>COLATINA!Area_de_impressao</vt:lpstr>
      <vt:lpstr>'CONCEIÇÃO DA APARECIDA'!Area_de_impressao</vt:lpstr>
      <vt:lpstr>COQUEIRAL!Area_de_impressao</vt:lpstr>
      <vt:lpstr>CRISTAIS!Area_de_impressao</vt:lpstr>
      <vt:lpstr>'DIVISA NOVA'!Area_de_impressao</vt:lpstr>
      <vt:lpstr>'ELÓI MENDES'!Area_de_impressao</vt:lpstr>
      <vt:lpstr>FAMA!Area_de_impressao</vt:lpstr>
      <vt:lpstr>FORMIGA!Area_de_impressao</vt:lpstr>
      <vt:lpstr>GUAPÉ!Area_de_impressao</vt:lpstr>
      <vt:lpstr>ILICÍNEA!Area_de_impressao</vt:lpstr>
      <vt:lpstr>IPATINGA!Area_de_impressao</vt:lpstr>
      <vt:lpstr>'JOÃO PESSOA'!Area_de_impressao</vt:lpstr>
      <vt:lpstr>JURUAIA!Area_de_impressao</vt:lpstr>
      <vt:lpstr>LAVRAS!Area_de_impressao</vt:lpstr>
      <vt:lpstr>LINHARES!Area_de_impressao</vt:lpstr>
      <vt:lpstr>MACHADO!Area_de_impressao</vt:lpstr>
      <vt:lpstr>MUZAMBINHO!Area_de_impressao</vt:lpstr>
      <vt:lpstr>NEPOMUCENO!Area_de_impressao</vt:lpstr>
      <vt:lpstr>PARAGUAÇU!Area_de_impressao</vt:lpstr>
      <vt:lpstr>PERDÕES!Area_de_impressao</vt:lpstr>
      <vt:lpstr>PIMENTA!Area_de_impressao</vt:lpstr>
      <vt:lpstr>'POÇO FUNDO'!Area_de_impressao</vt:lpstr>
      <vt:lpstr>'RIBEIRÃO VERMELHO'!Area_de_impressao</vt:lpstr>
      <vt:lpstr>'SÃO JOÃO BATISTA'!Area_de_impressao</vt:lpstr>
      <vt:lpstr>'SÃO JOSÉ BARRA'!Area_de_impressao</vt:lpstr>
      <vt:lpstr>SERRANIA!Area_de_impressao</vt:lpstr>
      <vt:lpstr>'TRÊS PONTAS'!Area_de_impressao</vt:lpstr>
      <vt:lpstr>VARGINHA!Area_de_impressao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FERNANDO</dc:creator>
  <cp:lastModifiedBy>Zairi Cerqueira</cp:lastModifiedBy>
  <cp:lastPrinted>2025-10-03T15:34:09Z</cp:lastPrinted>
  <dcterms:created xsi:type="dcterms:W3CDTF">2025-05-19T19:08:55Z</dcterms:created>
  <dcterms:modified xsi:type="dcterms:W3CDTF">2025-10-16T13:53:44Z</dcterms:modified>
</cp:coreProperties>
</file>