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ENGECEL - LICITAÇÕES\CIM POLI - MG LAGOS\EDITAL COMPLETO CIMLAGO\"/>
    </mc:Choice>
  </mc:AlternateContent>
  <xr:revisionPtr revIDLastSave="0" documentId="13_ncr:1_{7D60EC08-876A-4074-A7FE-A250ABD76B7B}" xr6:coauthVersionLast="47" xr6:coauthVersionMax="47" xr10:uidLastSave="{00000000-0000-0000-0000-000000000000}"/>
  <bookViews>
    <workbookView xWindow="-120" yWindow="-120" windowWidth="20730" windowHeight="11040" xr2:uid="{C76D45B9-8D15-405B-AC7D-D963FD6C1BC5}"/>
  </bookViews>
  <sheets>
    <sheet name="Enc. Soc." sheetId="8" r:id="rId1"/>
    <sheet name="coveiro" sheetId="1" r:id="rId2"/>
    <sheet name="capineiro" sheetId="2" r:id="rId3"/>
    <sheet name="asg" sheetId="4" r:id="rId4"/>
    <sheet name="encarregado" sheetId="6" r:id="rId5"/>
    <sheet name="assistente adm" sheetId="3" r:id="rId6"/>
    <sheet name="vigia dia" sheetId="5" r:id="rId7"/>
    <sheet name="vigia noite" sheetId="7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8" l="1"/>
  <c r="B20" i="8"/>
  <c r="B15" i="8"/>
  <c r="B47" i="8" s="1"/>
  <c r="C47" i="8" s="1"/>
  <c r="C11" i="8"/>
  <c r="C6" i="8"/>
  <c r="B48" i="8" l="1"/>
  <c r="B56" i="8" s="1"/>
  <c r="C14" i="8"/>
  <c r="C30" i="8"/>
  <c r="C41" i="8"/>
  <c r="C46" i="8" s="1"/>
  <c r="C48" i="8" s="1"/>
  <c r="C56" i="8" s="1"/>
  <c r="C7" i="8"/>
  <c r="C31" i="8"/>
  <c r="C42" i="8"/>
  <c r="C32" i="8"/>
  <c r="C43" i="8"/>
  <c r="C18" i="8"/>
  <c r="C20" i="8" s="1"/>
  <c r="C25" i="8"/>
  <c r="B33" i="8"/>
  <c r="B38" i="8" s="1"/>
  <c r="B55" i="8" s="1"/>
  <c r="C44" i="8"/>
  <c r="B52" i="8"/>
  <c r="C8" i="8"/>
  <c r="C9" i="8"/>
  <c r="C10" i="8"/>
  <c r="C19" i="8"/>
  <c r="B26" i="8"/>
  <c r="B27" i="8" s="1"/>
  <c r="B54" i="8" s="1"/>
  <c r="C33" i="8"/>
  <c r="C45" i="8"/>
  <c r="C37" i="8"/>
  <c r="C12" i="8"/>
  <c r="C13" i="8"/>
  <c r="B21" i="8"/>
  <c r="B22" i="8" s="1"/>
  <c r="B53" i="8" s="1"/>
  <c r="C15" i="8" l="1"/>
  <c r="C52" i="8" s="1"/>
  <c r="C38" i="8"/>
  <c r="C55" i="8" s="1"/>
  <c r="C26" i="8"/>
  <c r="C27" i="8" s="1"/>
  <c r="C54" i="8" s="1"/>
  <c r="C21" i="8"/>
  <c r="C22" i="8" s="1"/>
  <c r="C53" i="8" s="1"/>
  <c r="B57" i="8"/>
  <c r="C57" i="8" l="1"/>
  <c r="C59" i="8" s="1"/>
  <c r="E29" i="4" l="1"/>
  <c r="E27" i="4"/>
  <c r="E32" i="2"/>
  <c r="E34" i="2" s="1"/>
  <c r="E14" i="4"/>
  <c r="E13" i="4"/>
  <c r="E11" i="4"/>
  <c r="E10" i="4"/>
  <c r="E25" i="7"/>
  <c r="E26" i="7" s="1"/>
  <c r="E24" i="5"/>
  <c r="E25" i="5" s="1"/>
  <c r="E22" i="3"/>
  <c r="E26" i="6"/>
  <c r="E28" i="1"/>
  <c r="E24" i="2"/>
  <c r="E23" i="5"/>
  <c r="D12" i="7"/>
  <c r="D11" i="5"/>
  <c r="C22" i="7"/>
  <c r="E22" i="7" s="1"/>
  <c r="E21" i="7"/>
  <c r="C21" i="7"/>
  <c r="E20" i="7"/>
  <c r="C20" i="7"/>
  <c r="C19" i="7"/>
  <c r="E19" i="7" s="1"/>
  <c r="E18" i="7"/>
  <c r="C18" i="7"/>
  <c r="E15" i="7"/>
  <c r="E14" i="7"/>
  <c r="E13" i="7"/>
  <c r="E12" i="7"/>
  <c r="E12" i="5"/>
  <c r="E12" i="3"/>
  <c r="E10" i="7"/>
  <c r="D9" i="7"/>
  <c r="E8" i="7"/>
  <c r="D7" i="7"/>
  <c r="E7" i="7"/>
  <c r="E16" i="7"/>
  <c r="C6" i="7"/>
  <c r="E5" i="7"/>
  <c r="E15" i="1"/>
  <c r="E13" i="2"/>
  <c r="E13" i="6"/>
  <c r="E15" i="6" s="1"/>
  <c r="E13" i="3"/>
  <c r="E11" i="5"/>
  <c r="C21" i="5"/>
  <c r="E21" i="5" s="1"/>
  <c r="C20" i="5"/>
  <c r="E20" i="5" s="1"/>
  <c r="C19" i="5"/>
  <c r="E19" i="5" s="1"/>
  <c r="C18" i="5"/>
  <c r="E18" i="5" s="1"/>
  <c r="C17" i="5"/>
  <c r="E17" i="5" s="1"/>
  <c r="E14" i="5"/>
  <c r="E13" i="5"/>
  <c r="E15" i="5"/>
  <c r="C6" i="5"/>
  <c r="E5" i="5"/>
  <c r="E7" i="5" s="1"/>
  <c r="C19" i="3"/>
  <c r="E19" i="3" s="1"/>
  <c r="C18" i="3"/>
  <c r="E18" i="3" s="1"/>
  <c r="C17" i="3"/>
  <c r="E17" i="3" s="1"/>
  <c r="E14" i="3"/>
  <c r="E11" i="3"/>
  <c r="E10" i="3"/>
  <c r="E14" i="6"/>
  <c r="E11" i="6"/>
  <c r="E10" i="6"/>
  <c r="C23" i="2"/>
  <c r="E23" i="2" s="1"/>
  <c r="C22" i="2"/>
  <c r="E22" i="2" s="1"/>
  <c r="E21" i="2"/>
  <c r="C20" i="2"/>
  <c r="E20" i="2" s="1"/>
  <c r="C19" i="2"/>
  <c r="E19" i="2" s="1"/>
  <c r="C18" i="2"/>
  <c r="E18" i="2" s="1"/>
  <c r="C17" i="2"/>
  <c r="E17" i="2" s="1"/>
  <c r="E14" i="2"/>
  <c r="E11" i="2"/>
  <c r="E10" i="2"/>
  <c r="E12" i="1"/>
  <c r="E6" i="3"/>
  <c r="E5" i="3"/>
  <c r="E28" i="4"/>
  <c r="E26" i="4"/>
  <c r="E25" i="4"/>
  <c r="E24" i="4"/>
  <c r="E21" i="4"/>
  <c r="E20" i="4"/>
  <c r="E19" i="4"/>
  <c r="E18" i="4"/>
  <c r="E17" i="4"/>
  <c r="E5" i="4"/>
  <c r="C23" i="6"/>
  <c r="E23" i="6" s="1"/>
  <c r="E22" i="6"/>
  <c r="C21" i="6"/>
  <c r="E21" i="6" s="1"/>
  <c r="C20" i="6"/>
  <c r="E20" i="6" s="1"/>
  <c r="E19" i="6"/>
  <c r="C19" i="6"/>
  <c r="C18" i="6"/>
  <c r="E18" i="6" s="1"/>
  <c r="C17" i="6"/>
  <c r="E17" i="6" s="1"/>
  <c r="E6" i="6"/>
  <c r="E5" i="6"/>
  <c r="E33" i="2"/>
  <c r="E31" i="2"/>
  <c r="E30" i="2"/>
  <c r="E29" i="2"/>
  <c r="E28" i="2"/>
  <c r="E25" i="2"/>
  <c r="E5" i="2"/>
  <c r="E6" i="1"/>
  <c r="E7" i="1" s="1"/>
  <c r="D9" i="1" s="1"/>
  <c r="E9" i="1" s="1"/>
  <c r="E10" i="1" s="1"/>
  <c r="E25" i="1"/>
  <c r="C25" i="1"/>
  <c r="C24" i="1"/>
  <c r="E24" i="1" s="1"/>
  <c r="E23" i="1"/>
  <c r="C22" i="1"/>
  <c r="E22" i="1" s="1"/>
  <c r="C21" i="1"/>
  <c r="E21" i="1" s="1"/>
  <c r="C20" i="1"/>
  <c r="E20" i="1" s="1"/>
  <c r="C19" i="1"/>
  <c r="E19" i="1" s="1"/>
  <c r="E16" i="1"/>
  <c r="E13" i="1"/>
  <c r="E26" i="5" l="1"/>
  <c r="E22" i="4"/>
  <c r="E23" i="7"/>
  <c r="E6" i="7"/>
  <c r="E22" i="5"/>
  <c r="E15" i="4"/>
  <c r="E15" i="2"/>
  <c r="E6" i="5"/>
  <c r="D8" i="5" s="1"/>
  <c r="E8" i="5" s="1"/>
  <c r="E15" i="3"/>
  <c r="E20" i="3"/>
  <c r="D7" i="3"/>
  <c r="E7" i="3" s="1"/>
  <c r="E8" i="3" s="1"/>
  <c r="E24" i="6"/>
  <c r="E26" i="2"/>
  <c r="E17" i="1"/>
  <c r="E6" i="4"/>
  <c r="D7" i="6"/>
  <c r="E7" i="6" s="1"/>
  <c r="E8" i="6" s="1"/>
  <c r="E6" i="2"/>
  <c r="D7" i="2" s="1"/>
  <c r="E7" i="2" s="1"/>
  <c r="E26" i="1"/>
  <c r="D7" i="4" l="1"/>
  <c r="E7" i="4" s="1"/>
  <c r="E8" i="4" s="1"/>
  <c r="E30" i="4" s="1"/>
  <c r="E21" i="3"/>
  <c r="E23" i="3" s="1"/>
  <c r="E25" i="3" s="1"/>
  <c r="E9" i="5"/>
  <c r="E25" i="6"/>
  <c r="E27" i="1"/>
  <c r="E29" i="1" s="1"/>
  <c r="E31" i="1" s="1"/>
  <c r="E8" i="2"/>
  <c r="E35" i="2" s="1"/>
  <c r="E36" i="2" s="1"/>
  <c r="E31" i="4" l="1"/>
  <c r="E32" i="4" s="1"/>
  <c r="E34" i="4" s="1"/>
  <c r="E27" i="6"/>
  <c r="E29" i="6" s="1"/>
  <c r="E9" i="7"/>
  <c r="E24" i="7" s="1"/>
  <c r="E28" i="5"/>
  <c r="E37" i="2"/>
  <c r="E39" i="2" s="1"/>
  <c r="E27" i="7" l="1"/>
  <c r="E29" i="7" s="1"/>
</calcChain>
</file>

<file path=xl/sharedStrings.xml><?xml version="1.0" encoding="utf-8"?>
<sst xmlns="http://schemas.openxmlformats.org/spreadsheetml/2006/main" count="412" uniqueCount="114">
  <si>
    <t xml:space="preserve">(COVEIRO - HORA NORMAL) </t>
  </si>
  <si>
    <t xml:space="preserve">DESCRIÇÃO </t>
  </si>
  <si>
    <t>UNID.</t>
  </si>
  <si>
    <t>QUANT.</t>
  </si>
  <si>
    <t>UNIT.</t>
  </si>
  <si>
    <t>TOTAL</t>
  </si>
  <si>
    <t>MÃO DE OBRA</t>
  </si>
  <si>
    <t xml:space="preserve">Salário </t>
  </si>
  <si>
    <t>Mês</t>
  </si>
  <si>
    <t>Insalubridade</t>
  </si>
  <si>
    <t>Gratificação</t>
  </si>
  <si>
    <t xml:space="preserve"> ---</t>
  </si>
  <si>
    <t>Encargos Sociais</t>
  </si>
  <si>
    <t>%</t>
  </si>
  <si>
    <t>Subtotal</t>
  </si>
  <si>
    <t xml:space="preserve">BENEFICIOS </t>
  </si>
  <si>
    <t>Alimentação</t>
  </si>
  <si>
    <t xml:space="preserve">Plano de Saúde (65% participação) </t>
  </si>
  <si>
    <t>Plano Odontológico</t>
  </si>
  <si>
    <t xml:space="preserve">Seguro de Vida </t>
  </si>
  <si>
    <t xml:space="preserve">Vale Transporte </t>
  </si>
  <si>
    <t>CUSTOS AGREGADOS A MÃO DE OBRA - INSUMOS</t>
  </si>
  <si>
    <t>Camisa Curta (4 jogos por ano).</t>
  </si>
  <si>
    <t>Unif. camisa m. comprid. (4 por ano)</t>
  </si>
  <si>
    <t>Uniforme calça (4 por ano )</t>
  </si>
  <si>
    <t>Uniforme boné (4 por ano)</t>
  </si>
  <si>
    <t>1 caixa de máscaras descart. (30 und)</t>
  </si>
  <si>
    <t xml:space="preserve">Botina (4 pares por ano ) </t>
  </si>
  <si>
    <t xml:space="preserve">Capa de chuva (4 jogos por ano) </t>
  </si>
  <si>
    <t>SOMATÓRIO DOS SUBTOTAIS</t>
  </si>
  <si>
    <t>Fator de BDI</t>
  </si>
  <si>
    <t>TOTAL GERAL MENSAL (R$)</t>
  </si>
  <si>
    <t>Quantidade Mensal Estimada</t>
  </si>
  <si>
    <t>PREÇO UNITÁRIO (R$) HORA</t>
  </si>
  <si>
    <t>QUANT</t>
  </si>
  <si>
    <t>CCT / 2022</t>
  </si>
  <si>
    <t xml:space="preserve">Insalubridade (40%) </t>
  </si>
  <si>
    <t>Cesta Básica</t>
  </si>
  <si>
    <t>Uniforme camisa (4 por ano)</t>
  </si>
  <si>
    <t xml:space="preserve">Luva de pvc cano longo </t>
  </si>
  <si>
    <t>MATERIAIS / FERRAMENTAS / EQUIPAMENTOS</t>
  </si>
  <si>
    <t>Vassoura</t>
  </si>
  <si>
    <t>Unid.</t>
  </si>
  <si>
    <t>Vassourão</t>
  </si>
  <si>
    <t>Rodo</t>
  </si>
  <si>
    <t>Balde de 10 litros</t>
  </si>
  <si>
    <t>Rastelo de 12 Dentes</t>
  </si>
  <si>
    <t>Carrinho de limpeza</t>
  </si>
  <si>
    <t>Valores da CCT/2025</t>
  </si>
  <si>
    <t xml:space="preserve">(ENCARREGADO DE TURMA - HORA NORMAL) </t>
  </si>
  <si>
    <t>PREÇO CONTRATADO</t>
  </si>
  <si>
    <t xml:space="preserve">(ASSISTENTE ADMINISTRATIVO) </t>
  </si>
  <si>
    <t>AUXILIAR DE SERVIÇOS GERAIS DE LIMPEZA (BANHERISTA)</t>
  </si>
  <si>
    <t>POSTO DE VIGIA DIURNO - 12X36</t>
  </si>
  <si>
    <t>Horas Extras Feriados - 13 Feriados Oficiais</t>
  </si>
  <si>
    <t>50% Dia do Trabalhador</t>
  </si>
  <si>
    <t>Ticket Refeição</t>
  </si>
  <si>
    <t>SOMATÓRIO DOS SUBTOTAIS - 2 FUNCINÁRIOS</t>
  </si>
  <si>
    <t xml:space="preserve"> POSTO DE VIGIA NOTURNO - 12X36</t>
  </si>
  <si>
    <t>Adicional Noturno</t>
  </si>
  <si>
    <t>SOMATÓRIO DOS SUBTOTAIS - 2 FUNCIONÁRIOS</t>
  </si>
  <si>
    <t>CAPINEIRO / GARI</t>
  </si>
  <si>
    <t>Luva pigmentada (4 jogos por mês)</t>
  </si>
  <si>
    <t xml:space="preserve">* Considerando o horário de trabalho 12X36, a contratação é por posto de trabalho, totalizando </t>
  </si>
  <si>
    <t>2 vigias.</t>
  </si>
  <si>
    <t xml:space="preserve">Bota em PVC (4 pares por ano ) </t>
  </si>
  <si>
    <t>Saco de lixo 100l - super reforçado - na cor preta, para retirada de resíduos de limpeza, com 100 unid.</t>
  </si>
  <si>
    <t>TABELA DE CUSTOS OPERACIONAIS - ENCARGOS SOCIAIS</t>
  </si>
  <si>
    <t>MONTANTE "A" - MÃO DE OBRA</t>
  </si>
  <si>
    <t>1 - ENCARGOS SOCIAIS</t>
  </si>
  <si>
    <t>Descrição do Grupo - "A"</t>
  </si>
  <si>
    <t xml:space="preserve">Valor </t>
  </si>
  <si>
    <t>SALÁRIO NORMATIVO CATEGORIA</t>
  </si>
  <si>
    <t>Quantidade de Colaboradores</t>
  </si>
  <si>
    <t>INSS (Art. 22, Inciso I, da Lei 8.212/91, 20% sobre a remuneração)</t>
  </si>
  <si>
    <t>FGTS (Art. 15 da lei 8.036/90 e Art. 7º, inciso III da CF. de 88 = 8%</t>
  </si>
  <si>
    <t>SALÁRIO EDUCAÇÃO (Art. 3º, inciso I, do Decreto nº 87.043/82; Art. 15, da Lei 9.424/96; Art. 2º do Dec. Nº 3.12/99 = 2,5%)</t>
  </si>
  <si>
    <t>SESC / SESI (Art. 30 da Lei 8.036/90 = 1,5%)</t>
  </si>
  <si>
    <t>SENAC / SENAI (Decreto nº 2.318/86 = 1%)</t>
  </si>
  <si>
    <t>Seguro Acidente de Trabalho (Art. 22, Inciso II, alineas "b" e "c" da da Lei 8.212/91, Dec. Nº 6.042/07; Anexo da Resolução MPS/CNPS nº 1316/10 (Fator Acidentário de Prevenção - FAP). Aliquotas: 1%, 2% ou 3%, podendo ser reduzidas em ate 50%  ou acrescidas em até 100% de acrodo com o FAP. Cálculo para RAP X FAP considerando 6% como máximo. A proposta da empresa deve contar o valor efetivamente pago.</t>
  </si>
  <si>
    <t>SEBRAE (Art. 8º da Lei 8.029/90 alterada pela Lei nº 8.154/90 = 0,60)</t>
  </si>
  <si>
    <t>INCRA (Art. 1º, inciso I do Dec. 1.146/70 = 0,20%)</t>
  </si>
  <si>
    <t>SUB-TOTAL</t>
  </si>
  <si>
    <t>2 - 13º SALÁRIO E ADICIONAL DE FÉRIAS</t>
  </si>
  <si>
    <t>Adicional de férias (Conforme C.F. Art. 7º inciso XVII, direito ao gozo de férias anuais remuneradas no mínimo de 1/3 a mais no salário normal ((1/3)/12) x 100 = 2,78%)</t>
  </si>
  <si>
    <t>13º Salário (A C.F. Art. 7º inciso XIII, prevê o 13º salário com base na remuneração integral, após ter trabalhado 11 meses e quinze dias: 1/12 x 100 = 8,33%. )</t>
  </si>
  <si>
    <t xml:space="preserve">SUB TOTAL </t>
  </si>
  <si>
    <t>Incidência de 1 sobre o 2</t>
  </si>
  <si>
    <t>3 - AFASTAMENTO MATERNIDADE</t>
  </si>
  <si>
    <t>Afastamento Maternidade (Custeado integral pela Previdêmcia, tem reflexos em férias, 13º e diferença salárial entre o teto da previdência e o recebido. Reflexo: (1,416% X 10% X 6/12) X (8,33% + 2,78% + 20% + 8%) = 0,03)</t>
  </si>
  <si>
    <t>Incidência de 1 sobre o 3</t>
  </si>
  <si>
    <t>SUB TOTAL</t>
  </si>
  <si>
    <t>4 - PROVISÕES DIVERSAS (RESCISÃO E INDENIZAÇÕES)</t>
  </si>
  <si>
    <t>AVISO PRÉVIO INDENIZADO (Valor devido ao empregado no caso de o empregador rescindir o contrato sem justo motivo e sem lhe conceder aviso prévio conforme disposto no § 1º do art. 487 da CLT. Conforme levantamento efetuado em diversos contratos, cerca 5% do pessoal demitido pelo empregador, antes do término do contrato de trabalho. Calculo ((1/12) x 0,05 x 100 = 0,42%)</t>
  </si>
  <si>
    <t>Incidência do FGTS sobre o Aviso Prévio Indenizado (Jurisprudência TCU Acordão 2.217/2010)</t>
  </si>
  <si>
    <t>Aviso Prévio Trabalhado (Refere-se a indenização de sete dias corridos devida ao empregado no caso de o empregador rescindir o contrato sem justo motivo e conceder aviso prévio conforme disposto no art. 488 da CLT (acordão TCU 1186/2017). Cálculo ((7/30) / 12) x 100 = 1,94%)</t>
  </si>
  <si>
    <t>Reflexo do módulo 1 no Aviso Prévio Trabalhado (Incidência do Módulo 1 sobre o aviso prévio trabalhado)</t>
  </si>
  <si>
    <t>Multa do FGTS sobre a rescisão s/ justa causa (A LRF (101/2001) determina multa de 50% da soma dos depósitos do FGTS, no caso de rescisão s/ justa causa considerando 10% dos empregados pedem contas, essa penalidade recai sobre os 90% remanescentes. O pagamento da multa pra valores depositados relativos a salários, férias e 13º salário, conf. calculo: 0,08 x 0,5 x 0,9 x [1 + 1/12 + 1/12 + (1/3 * 1/12)] = 4,20)</t>
  </si>
  <si>
    <t>5 - CUSTO DE REPOSIÇÃO DO PROFISSIONAL AUSENTE</t>
  </si>
  <si>
    <t>FÉRIAS (Afastamento de 30 dias, sem prejuizo da remuneração, após cada período de 12 meses de vigência do contrato de trabalho. O pagamento ocorre conforme preceitua o art. 129 e o inc. I do  art. 130  da CLT; e art. 7º, inciso XVII, CF. Cálculo: 1/12 x 100 = 8,33)</t>
  </si>
  <si>
    <t>Ausência por Doença (Este percentual se refere aos dias em que o empregado fica doente e a contratada deve providênciar sua substituição. Entendemos que deva ser adotado 5,96 dias. Conforme Acordão 1753/2008-Plenário do TCU. Cálculo: (5,96/30)/12x100 = 1,66%)</t>
  </si>
  <si>
    <t>LICENÇA PATERNIDADE (Criada pelo art. 7º do inciso XIX da CF, combinado com o art. 10, § 1º dos Atos das Disposições Constitucionais Transitórias - ADCT. Concede ao empregado o direito de ausentar-se do serviço por cinco dias quando do nascimento de filho, de acodo com o IBGE nascem filhos de 1,5 dos trabalhadores no período de um ano. Dessa forma a provisão para este item corresponde a: ((5/30)/12) x 0,015 x 100 = 0,02%)</t>
  </si>
  <si>
    <t>FALTAS LEGAIS (Lei 6367/76 e o art. 473 da CLT elencam as motivações de falta de empregados ao serviço sem que haja prejuízo ao sal´rio correspondente. De acordo com dados estatísticos do IBGE, arrolado no item 20 do Acórdão 6771/2009 do TCU, cada empregado falta um dia por ano. Cálculo: ((1/30)/12) x 100 = 0,28%)</t>
  </si>
  <si>
    <t>Ausência por Acidente de Trabalho (O art. 27 do Dec. Nº 89.312/1984, obriga o empregador a assumir o ônus financeiro pelo prazo de 15 dias, no caso de acidente de trabalho previsto no art. 131 da CLT. De acordo com a Previdência Social baseados em informações prestadas pelos empregadores por meio da GFIP, 0,78% dos empregados se acidentam no ano. segue cálculo: ((15/30)/12 x 0,0078 x 100 = 0,03%)</t>
  </si>
  <si>
    <t>Incidência de 1 sobre o 5</t>
  </si>
  <si>
    <t xml:space="preserve">TOTAL </t>
  </si>
  <si>
    <t>RESUMO</t>
  </si>
  <si>
    <t xml:space="preserve">1 - Encargos Previdênciarios e FGTS </t>
  </si>
  <si>
    <t>2 - 13º Salário e Adicional de Férias</t>
  </si>
  <si>
    <t>3 - Afastamentos Maternidade</t>
  </si>
  <si>
    <t>4 - Provisão para Rescisão</t>
  </si>
  <si>
    <t>5 - Custo de Reposição do Profissional Ausente</t>
  </si>
  <si>
    <t>TOTAL DOS ENCARGOS</t>
  </si>
  <si>
    <t>VALOR TOTAL SALARIO + ENCAGOS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</si>
</sst>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;[Red]#,##0.00"/>
    <numFmt numFmtId="166" formatCode="_-* #,##0.00\ _R_$_-;\-* #,##0.00\ _R_$_-;_-* &quot;-&quot;??\ _R_$_-;_-@_-"/>
  </numFmts>
  <fonts count="1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theme="5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0.5"/>
      <color theme="2" tint="-0.89999084444715716"/>
      <name val="Calibri"/>
      <family val="2"/>
      <scheme val="minor"/>
    </font>
    <font>
      <b/>
      <sz val="10.5"/>
      <color rgb="FFFF0000"/>
      <name val="Calibri"/>
      <family val="2"/>
      <scheme val="minor"/>
    </font>
    <font>
      <sz val="10.5"/>
      <color theme="2" tint="-0.89999084444715716"/>
      <name val="Calibri"/>
      <family val="2"/>
      <scheme val="minor"/>
    </font>
    <font>
      <b/>
      <sz val="10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9" fontId="12" fillId="0" borderId="0" applyFont="0" applyFill="0" applyBorder="0" applyAlignment="0" applyProtection="0"/>
  </cellStyleXfs>
  <cellXfs count="251">
    <xf numFmtId="0" fontId="0" fillId="0" borderId="0" xfId="0"/>
    <xf numFmtId="4" fontId="2" fillId="2" borderId="11" xfId="0" applyNumberFormat="1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indent="1"/>
    </xf>
    <xf numFmtId="0" fontId="5" fillId="0" borderId="12" xfId="0" applyFont="1" applyBorder="1" applyAlignment="1">
      <alignment horizontal="center"/>
    </xf>
    <xf numFmtId="164" fontId="5" fillId="0" borderId="13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/>
    <xf numFmtId="164" fontId="5" fillId="0" borderId="14" xfId="0" applyNumberFormat="1" applyFont="1" applyBorder="1" applyAlignment="1">
      <alignment horizontal="right"/>
    </xf>
    <xf numFmtId="9" fontId="5" fillId="0" borderId="13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0" fontId="5" fillId="0" borderId="13" xfId="0" applyNumberFormat="1" applyFont="1" applyBorder="1" applyAlignment="1">
      <alignment horizontal="right" vertical="center" wrapText="1"/>
    </xf>
    <xf numFmtId="0" fontId="2" fillId="3" borderId="11" xfId="0" applyFont="1" applyFill="1" applyBorder="1"/>
    <xf numFmtId="0" fontId="2" fillId="3" borderId="12" xfId="0" applyFont="1" applyFill="1" applyBorder="1"/>
    <xf numFmtId="165" fontId="2" fillId="3" borderId="13" xfId="0" applyNumberFormat="1" applyFont="1" applyFill="1" applyBorder="1"/>
    <xf numFmtId="165" fontId="2" fillId="3" borderId="11" xfId="0" applyNumberFormat="1" applyFont="1" applyFill="1" applyBorder="1" applyAlignment="1">
      <alignment wrapText="1"/>
    </xf>
    <xf numFmtId="165" fontId="2" fillId="3" borderId="14" xfId="0" applyNumberFormat="1" applyFont="1" applyFill="1" applyBorder="1" applyAlignment="1">
      <alignment wrapText="1"/>
    </xf>
    <xf numFmtId="0" fontId="2" fillId="4" borderId="11" xfId="0" applyFont="1" applyFill="1" applyBorder="1"/>
    <xf numFmtId="0" fontId="2" fillId="4" borderId="12" xfId="0" applyFont="1" applyFill="1" applyBorder="1"/>
    <xf numFmtId="165" fontId="2" fillId="4" borderId="13" xfId="0" applyNumberFormat="1" applyFont="1" applyFill="1" applyBorder="1"/>
    <xf numFmtId="0" fontId="5" fillId="4" borderId="11" xfId="0" applyFont="1" applyFill="1" applyBorder="1" applyAlignment="1">
      <alignment horizontal="left" indent="1"/>
    </xf>
    <xf numFmtId="0" fontId="5" fillId="4" borderId="12" xfId="0" applyFont="1" applyFill="1" applyBorder="1" applyAlignment="1">
      <alignment horizontal="center"/>
    </xf>
    <xf numFmtId="164" fontId="5" fillId="5" borderId="13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left" vertical="center"/>
    </xf>
    <xf numFmtId="164" fontId="5" fillId="0" borderId="13" xfId="0" applyNumberFormat="1" applyFont="1" applyBorder="1" applyAlignment="1">
      <alignment horizontal="center" vertical="center"/>
    </xf>
    <xf numFmtId="0" fontId="5" fillId="0" borderId="11" xfId="0" applyFont="1" applyBorder="1"/>
    <xf numFmtId="0" fontId="5" fillId="0" borderId="20" xfId="0" applyFont="1" applyBorder="1"/>
    <xf numFmtId="0" fontId="5" fillId="0" borderId="21" xfId="0" applyFont="1" applyBorder="1" applyAlignment="1">
      <alignment horizontal="center"/>
    </xf>
    <xf numFmtId="164" fontId="5" fillId="0" borderId="23" xfId="0" applyNumberFormat="1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right" vertical="center"/>
    </xf>
    <xf numFmtId="165" fontId="2" fillId="4" borderId="11" xfId="0" applyNumberFormat="1" applyFont="1" applyFill="1" applyBorder="1"/>
    <xf numFmtId="165" fontId="2" fillId="4" borderId="17" xfId="0" applyNumberFormat="1" applyFont="1" applyFill="1" applyBorder="1"/>
    <xf numFmtId="0" fontId="5" fillId="4" borderId="11" xfId="0" applyFont="1" applyFill="1" applyBorder="1" applyAlignment="1">
      <alignment horizontal="left" vertical="center"/>
    </xf>
    <xf numFmtId="10" fontId="5" fillId="4" borderId="12" xfId="0" applyNumberFormat="1" applyFont="1" applyFill="1" applyBorder="1" applyAlignment="1">
      <alignment horizontal="center" vertical="center"/>
    </xf>
    <xf numFmtId="165" fontId="5" fillId="4" borderId="11" xfId="0" applyNumberFormat="1" applyFont="1" applyFill="1" applyBorder="1"/>
    <xf numFmtId="165" fontId="5" fillId="4" borderId="17" xfId="0" applyNumberFormat="1" applyFont="1" applyFill="1" applyBorder="1"/>
    <xf numFmtId="3" fontId="5" fillId="4" borderId="14" xfId="0" applyNumberFormat="1" applyFont="1" applyFill="1" applyBorder="1"/>
    <xf numFmtId="0" fontId="2" fillId="4" borderId="25" xfId="0" applyFont="1" applyFill="1" applyBorder="1"/>
    <xf numFmtId="0" fontId="2" fillId="4" borderId="26" xfId="0" applyFont="1" applyFill="1" applyBorder="1"/>
    <xf numFmtId="165" fontId="2" fillId="4" borderId="27" xfId="0" applyNumberFormat="1" applyFont="1" applyFill="1" applyBorder="1"/>
    <xf numFmtId="165" fontId="2" fillId="4" borderId="25" xfId="0" applyNumberFormat="1" applyFont="1" applyFill="1" applyBorder="1"/>
    <xf numFmtId="165" fontId="2" fillId="4" borderId="28" xfId="0" applyNumberFormat="1" applyFont="1" applyFill="1" applyBorder="1"/>
    <xf numFmtId="0" fontId="5" fillId="0" borderId="11" xfId="0" applyFont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164" fontId="5" fillId="0" borderId="13" xfId="0" applyNumberFormat="1" applyFont="1" applyBorder="1" applyAlignment="1">
      <alignment vertical="center" wrapText="1"/>
    </xf>
    <xf numFmtId="164" fontId="5" fillId="0" borderId="13" xfId="0" applyNumberFormat="1" applyFont="1" applyBorder="1" applyAlignment="1">
      <alignment vertical="center"/>
    </xf>
    <xf numFmtId="164" fontId="5" fillId="0" borderId="13" xfId="0" applyNumberFormat="1" applyFont="1" applyBorder="1"/>
    <xf numFmtId="164" fontId="5" fillId="0" borderId="22" xfId="0" applyNumberFormat="1" applyFont="1" applyBorder="1"/>
    <xf numFmtId="4" fontId="2" fillId="2" borderId="11" xfId="0" applyNumberFormat="1" applyFont="1" applyFill="1" applyBorder="1" applyAlignment="1">
      <alignment horizontal="center" wrapText="1"/>
    </xf>
    <xf numFmtId="4" fontId="2" fillId="2" borderId="14" xfId="0" applyNumberFormat="1" applyFont="1" applyFill="1" applyBorder="1" applyAlignment="1">
      <alignment horizontal="center" wrapText="1"/>
    </xf>
    <xf numFmtId="164" fontId="5" fillId="0" borderId="13" xfId="0" applyNumberFormat="1" applyFont="1" applyBorder="1" applyAlignment="1">
      <alignment horizontal="right"/>
    </xf>
    <xf numFmtId="10" fontId="5" fillId="4" borderId="13" xfId="0" applyNumberFormat="1" applyFont="1" applyFill="1" applyBorder="1" applyAlignment="1">
      <alignment horizontal="right"/>
    </xf>
    <xf numFmtId="0" fontId="3" fillId="3" borderId="11" xfId="0" applyFont="1" applyFill="1" applyBorder="1"/>
    <xf numFmtId="164" fontId="2" fillId="3" borderId="14" xfId="0" applyNumberFormat="1" applyFont="1" applyFill="1" applyBorder="1" applyAlignment="1">
      <alignment horizontal="right"/>
    </xf>
    <xf numFmtId="0" fontId="2" fillId="4" borderId="13" xfId="0" applyFont="1" applyFill="1" applyBorder="1"/>
    <xf numFmtId="0" fontId="5" fillId="5" borderId="12" xfId="1" applyFill="1" applyBorder="1" applyAlignment="1">
      <alignment horizontal="center"/>
    </xf>
    <xf numFmtId="0" fontId="5" fillId="4" borderId="11" xfId="0" applyFont="1" applyFill="1" applyBorder="1"/>
    <xf numFmtId="0" fontId="5" fillId="3" borderId="11" xfId="0" applyFont="1" applyFill="1" applyBorder="1"/>
    <xf numFmtId="4" fontId="2" fillId="3" borderId="14" xfId="0" applyNumberFormat="1" applyFont="1" applyFill="1" applyBorder="1"/>
    <xf numFmtId="0" fontId="5" fillId="0" borderId="11" xfId="0" applyFont="1" applyBorder="1" applyAlignment="1">
      <alignment vertical="center"/>
    </xf>
    <xf numFmtId="164" fontId="5" fillId="0" borderId="13" xfId="0" applyNumberFormat="1" applyFont="1" applyBorder="1" applyAlignment="1">
      <alignment horizontal="right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right" vertical="center"/>
    </xf>
    <xf numFmtId="0" fontId="2" fillId="3" borderId="13" xfId="0" applyFont="1" applyFill="1" applyBorder="1"/>
    <xf numFmtId="166" fontId="2" fillId="3" borderId="11" xfId="0" applyNumberFormat="1" applyFont="1" applyFill="1" applyBorder="1" applyAlignment="1">
      <alignment wrapText="1"/>
    </xf>
    <xf numFmtId="164" fontId="2" fillId="3" borderId="14" xfId="0" applyNumberFormat="1" applyFont="1" applyFill="1" applyBorder="1" applyAlignment="1">
      <alignment wrapText="1"/>
    </xf>
    <xf numFmtId="0" fontId="2" fillId="4" borderId="11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4" fontId="2" fillId="4" borderId="11" xfId="0" applyNumberFormat="1" applyFont="1" applyFill="1" applyBorder="1"/>
    <xf numFmtId="4" fontId="2" fillId="4" borderId="14" xfId="0" applyNumberFormat="1" applyFont="1" applyFill="1" applyBorder="1"/>
    <xf numFmtId="164" fontId="5" fillId="4" borderId="11" xfId="0" applyNumberFormat="1" applyFont="1" applyFill="1" applyBorder="1"/>
    <xf numFmtId="164" fontId="5" fillId="4" borderId="14" xfId="0" applyNumberFormat="1" applyFont="1" applyFill="1" applyBorder="1"/>
    <xf numFmtId="4" fontId="5" fillId="4" borderId="11" xfId="0" applyNumberFormat="1" applyFont="1" applyFill="1" applyBorder="1"/>
    <xf numFmtId="2" fontId="2" fillId="4" borderId="25" xfId="0" applyNumberFormat="1" applyFont="1" applyFill="1" applyBorder="1"/>
    <xf numFmtId="2" fontId="2" fillId="4" borderId="28" xfId="0" applyNumberFormat="1" applyFont="1" applyFill="1" applyBorder="1"/>
    <xf numFmtId="164" fontId="9" fillId="0" borderId="14" xfId="0" applyNumberFormat="1" applyFont="1" applyBorder="1" applyAlignment="1">
      <alignment horizontal="right"/>
    </xf>
    <xf numFmtId="4" fontId="2" fillId="2" borderId="12" xfId="0" applyNumberFormat="1" applyFont="1" applyFill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4" fontId="6" fillId="0" borderId="12" xfId="0" applyNumberFormat="1" applyFont="1" applyBorder="1"/>
    <xf numFmtId="10" fontId="5" fillId="0" borderId="12" xfId="0" applyNumberFormat="1" applyFont="1" applyBorder="1" applyAlignment="1">
      <alignment horizontal="right" vertical="center" wrapText="1"/>
    </xf>
    <xf numFmtId="165" fontId="2" fillId="3" borderId="12" xfId="0" applyNumberFormat="1" applyFont="1" applyFill="1" applyBorder="1"/>
    <xf numFmtId="165" fontId="2" fillId="3" borderId="12" xfId="0" applyNumberFormat="1" applyFont="1" applyFill="1" applyBorder="1" applyAlignment="1">
      <alignment wrapText="1"/>
    </xf>
    <xf numFmtId="165" fontId="2" fillId="4" borderId="12" xfId="0" applyNumberFormat="1" applyFont="1" applyFill="1" applyBorder="1"/>
    <xf numFmtId="164" fontId="5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/>
    </xf>
    <xf numFmtId="165" fontId="5" fillId="4" borderId="12" xfId="0" applyNumberFormat="1" applyFont="1" applyFill="1" applyBorder="1"/>
    <xf numFmtId="165" fontId="2" fillId="4" borderId="26" xfId="0" applyNumberFormat="1" applyFont="1" applyFill="1" applyBorder="1"/>
    <xf numFmtId="0" fontId="2" fillId="4" borderId="14" xfId="0" applyFont="1" applyFill="1" applyBorder="1" applyAlignment="1">
      <alignment vertical="center" wrapText="1"/>
    </xf>
    <xf numFmtId="165" fontId="2" fillId="4" borderId="14" xfId="0" applyNumberFormat="1" applyFont="1" applyFill="1" applyBorder="1"/>
    <xf numFmtId="165" fontId="5" fillId="4" borderId="14" xfId="0" applyNumberFormat="1" applyFont="1" applyFill="1" applyBorder="1"/>
    <xf numFmtId="164" fontId="9" fillId="0" borderId="12" xfId="0" applyNumberFormat="1" applyFont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wrapText="1"/>
    </xf>
    <xf numFmtId="10" fontId="5" fillId="0" borderId="13" xfId="0" applyNumberFormat="1" applyFont="1" applyBorder="1" applyAlignment="1">
      <alignment horizontal="right"/>
    </xf>
    <xf numFmtId="164" fontId="5" fillId="0" borderId="12" xfId="0" applyNumberFormat="1" applyFont="1" applyBorder="1" applyAlignment="1">
      <alignment horizontal="right"/>
    </xf>
    <xf numFmtId="10" fontId="5" fillId="4" borderId="12" xfId="0" applyNumberFormat="1" applyFont="1" applyFill="1" applyBorder="1" applyAlignment="1">
      <alignment horizontal="right"/>
    </xf>
    <xf numFmtId="166" fontId="2" fillId="3" borderId="12" xfId="0" applyNumberFormat="1" applyFont="1" applyFill="1" applyBorder="1" applyAlignment="1">
      <alignment wrapText="1"/>
    </xf>
    <xf numFmtId="164" fontId="5" fillId="5" borderId="12" xfId="0" applyNumberFormat="1" applyFont="1" applyFill="1" applyBorder="1" applyAlignment="1">
      <alignment horizontal="center" vertical="center" wrapText="1"/>
    </xf>
    <xf numFmtId="4" fontId="2" fillId="4" borderId="12" xfId="0" applyNumberFormat="1" applyFont="1" applyFill="1" applyBorder="1"/>
    <xf numFmtId="0" fontId="2" fillId="5" borderId="12" xfId="0" applyFont="1" applyFill="1" applyBorder="1" applyAlignment="1">
      <alignment horizontal="center" vertical="center"/>
    </xf>
    <xf numFmtId="164" fontId="5" fillId="4" borderId="12" xfId="0" applyNumberFormat="1" applyFont="1" applyFill="1" applyBorder="1"/>
    <xf numFmtId="3" fontId="5" fillId="4" borderId="12" xfId="0" applyNumberFormat="1" applyFont="1" applyFill="1" applyBorder="1"/>
    <xf numFmtId="10" fontId="5" fillId="0" borderId="12" xfId="0" applyNumberFormat="1" applyFont="1" applyBorder="1" applyAlignment="1">
      <alignment horizontal="right"/>
    </xf>
    <xf numFmtId="0" fontId="2" fillId="4" borderId="14" xfId="0" applyFont="1" applyFill="1" applyBorder="1"/>
    <xf numFmtId="164" fontId="2" fillId="3" borderId="14" xfId="0" applyNumberFormat="1" applyFont="1" applyFill="1" applyBorder="1" applyAlignment="1">
      <alignment vertical="center" wrapText="1"/>
    </xf>
    <xf numFmtId="2" fontId="2" fillId="4" borderId="26" xfId="0" applyNumberFormat="1" applyFont="1" applyFill="1" applyBorder="1"/>
    <xf numFmtId="164" fontId="5" fillId="0" borderId="35" xfId="0" applyNumberFormat="1" applyFont="1" applyBorder="1" applyAlignment="1">
      <alignment horizontal="right" vertical="center"/>
    </xf>
    <xf numFmtId="0" fontId="2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wrapText="1"/>
    </xf>
    <xf numFmtId="0" fontId="5" fillId="4" borderId="12" xfId="0" applyFont="1" applyFill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wrapText="1"/>
    </xf>
    <xf numFmtId="4" fontId="2" fillId="3" borderId="10" xfId="0" applyNumberFormat="1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165" fontId="2" fillId="4" borderId="11" xfId="0" applyNumberFormat="1" applyFont="1" applyFill="1" applyBorder="1" applyAlignment="1">
      <alignment horizontal="center"/>
    </xf>
    <xf numFmtId="165" fontId="2" fillId="4" borderId="14" xfId="0" applyNumberFormat="1" applyFont="1" applyFill="1" applyBorder="1" applyAlignment="1">
      <alignment horizontal="center"/>
    </xf>
    <xf numFmtId="0" fontId="2" fillId="4" borderId="15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0" fontId="2" fillId="0" borderId="15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4" borderId="11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left" vertical="center"/>
    </xf>
    <xf numFmtId="0" fontId="2" fillId="0" borderId="11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4" borderId="25" xfId="0" applyFont="1" applyFill="1" applyBorder="1" applyAlignment="1">
      <alignment horizontal="left" vertical="center"/>
    </xf>
    <xf numFmtId="0" fontId="2" fillId="4" borderId="26" xfId="0" applyFont="1" applyFill="1" applyBorder="1" applyAlignment="1">
      <alignment horizontal="left" vertical="center"/>
    </xf>
    <xf numFmtId="0" fontId="2" fillId="4" borderId="27" xfId="0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0" fontId="2" fillId="4" borderId="11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2" fillId="4" borderId="13" xfId="0" applyFont="1" applyFill="1" applyBorder="1" applyAlignment="1">
      <alignment horizontal="left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4" fontId="2" fillId="3" borderId="32" xfId="0" applyNumberFormat="1" applyFont="1" applyFill="1" applyBorder="1" applyAlignment="1">
      <alignment horizontal="center" wrapText="1"/>
    </xf>
    <xf numFmtId="4" fontId="2" fillId="3" borderId="33" xfId="0" applyNumberFormat="1" applyFont="1" applyFill="1" applyBorder="1" applyAlignment="1">
      <alignment horizont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165" fontId="2" fillId="4" borderId="13" xfId="0" applyNumberFormat="1" applyFont="1" applyFill="1" applyBorder="1" applyAlignment="1">
      <alignment horizontal="center"/>
    </xf>
    <xf numFmtId="165" fontId="2" fillId="4" borderId="17" xfId="0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wrapText="1"/>
    </xf>
    <xf numFmtId="4" fontId="2" fillId="2" borderId="14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" fillId="0" borderId="30" xfId="0" applyFont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distributed" wrapText="1"/>
    </xf>
    <xf numFmtId="0" fontId="13" fillId="0" borderId="16" xfId="0" applyFont="1" applyBorder="1" applyAlignment="1">
      <alignment horizontal="center" vertical="distributed" wrapText="1"/>
    </xf>
    <xf numFmtId="0" fontId="13" fillId="0" borderId="36" xfId="0" applyFont="1" applyBorder="1" applyAlignment="1">
      <alignment horizontal="center" vertical="distributed" wrapText="1"/>
    </xf>
    <xf numFmtId="0" fontId="14" fillId="5" borderId="12" xfId="0" applyFont="1" applyFill="1" applyBorder="1" applyAlignment="1">
      <alignment horizontal="center" vertical="distributed" wrapText="1"/>
    </xf>
    <xf numFmtId="0" fontId="14" fillId="4" borderId="12" xfId="0" applyFont="1" applyFill="1" applyBorder="1" applyAlignment="1">
      <alignment horizontal="left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left" vertical="center" wrapText="1"/>
    </xf>
    <xf numFmtId="9" fontId="14" fillId="4" borderId="12" xfId="0" applyNumberFormat="1" applyFont="1" applyFill="1" applyBorder="1" applyAlignment="1">
      <alignment horizontal="center" vertical="center" wrapText="1"/>
    </xf>
    <xf numFmtId="4" fontId="14" fillId="4" borderId="12" xfId="0" applyNumberFormat="1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left" vertical="center" wrapText="1"/>
    </xf>
    <xf numFmtId="1" fontId="14" fillId="4" borderId="12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10" fontId="16" fillId="0" borderId="12" xfId="0" applyNumberFormat="1" applyFont="1" applyBorder="1" applyAlignment="1">
      <alignment horizontal="center" vertical="center" wrapText="1"/>
    </xf>
    <xf numFmtId="4" fontId="16" fillId="4" borderId="12" xfId="2" applyNumberFormat="1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10" fontId="14" fillId="7" borderId="12" xfId="0" applyNumberFormat="1" applyFont="1" applyFill="1" applyBorder="1" applyAlignment="1">
      <alignment horizontal="center" vertical="center" wrapText="1"/>
    </xf>
    <xf numFmtId="4" fontId="14" fillId="7" borderId="12" xfId="2" applyNumberFormat="1" applyFont="1" applyFill="1" applyBorder="1" applyAlignment="1">
      <alignment horizontal="center" vertical="distributed" wrapText="1"/>
    </xf>
    <xf numFmtId="0" fontId="14" fillId="4" borderId="12" xfId="0" applyFont="1" applyFill="1" applyBorder="1" applyAlignment="1">
      <alignment horizontal="center" vertical="center" wrapText="1"/>
    </xf>
    <xf numFmtId="10" fontId="14" fillId="4" borderId="12" xfId="0" applyNumberFormat="1" applyFont="1" applyFill="1" applyBorder="1" applyAlignment="1">
      <alignment horizontal="center" vertical="center" wrapText="1"/>
    </xf>
    <xf numFmtId="4" fontId="14" fillId="4" borderId="12" xfId="2" applyNumberFormat="1" applyFont="1" applyFill="1" applyBorder="1" applyAlignment="1">
      <alignment horizontal="right" vertical="center"/>
    </xf>
    <xf numFmtId="0" fontId="16" fillId="4" borderId="12" xfId="0" applyFont="1" applyFill="1" applyBorder="1" applyAlignment="1">
      <alignment horizontal="left" vertical="center" wrapText="1"/>
    </xf>
    <xf numFmtId="10" fontId="16" fillId="0" borderId="12" xfId="0" applyNumberFormat="1" applyFont="1" applyBorder="1" applyAlignment="1">
      <alignment horizontal="center" vertical="center"/>
    </xf>
    <xf numFmtId="10" fontId="16" fillId="4" borderId="12" xfId="0" applyNumberFormat="1" applyFont="1" applyFill="1" applyBorder="1" applyAlignment="1">
      <alignment horizontal="center" vertical="center" wrapText="1"/>
    </xf>
    <xf numFmtId="4" fontId="14" fillId="4" borderId="12" xfId="2" applyNumberFormat="1" applyFont="1" applyFill="1" applyBorder="1" applyAlignment="1">
      <alignment horizontal="center" vertical="center"/>
    </xf>
    <xf numFmtId="4" fontId="16" fillId="4" borderId="12" xfId="2" applyNumberFormat="1" applyFont="1" applyFill="1" applyBorder="1" applyAlignment="1">
      <alignment horizontal="center" vertical="center"/>
    </xf>
    <xf numFmtId="4" fontId="14" fillId="7" borderId="12" xfId="2" applyNumberFormat="1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/>
    </xf>
    <xf numFmtId="4" fontId="16" fillId="4" borderId="12" xfId="0" applyNumberFormat="1" applyFont="1" applyFill="1" applyBorder="1" applyAlignment="1">
      <alignment horizontal="center" vertical="center" wrapText="1"/>
    </xf>
    <xf numFmtId="0" fontId="14" fillId="8" borderId="12" xfId="0" applyFont="1" applyFill="1" applyBorder="1" applyAlignment="1">
      <alignment horizontal="center" vertical="center" wrapText="1"/>
    </xf>
    <xf numFmtId="10" fontId="14" fillId="8" borderId="12" xfId="0" applyNumberFormat="1" applyFont="1" applyFill="1" applyBorder="1" applyAlignment="1">
      <alignment horizontal="center" vertical="center" wrapText="1"/>
    </xf>
    <xf numFmtId="4" fontId="14" fillId="8" borderId="12" xfId="0" applyNumberFormat="1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justify" vertical="distributed" wrapText="1"/>
    </xf>
    <xf numFmtId="0" fontId="11" fillId="6" borderId="37" xfId="0" applyFont="1" applyFill="1" applyBorder="1" applyAlignment="1">
      <alignment horizontal="center"/>
    </xf>
    <xf numFmtId="0" fontId="17" fillId="4" borderId="13" xfId="0" applyFont="1" applyFill="1" applyBorder="1" applyAlignment="1">
      <alignment horizontal="left" vertical="center" wrapText="1"/>
    </xf>
    <xf numFmtId="0" fontId="17" fillId="4" borderId="16" xfId="0" applyFont="1" applyFill="1" applyBorder="1" applyAlignment="1">
      <alignment horizontal="left" vertical="center" wrapText="1"/>
    </xf>
    <xf numFmtId="0" fontId="17" fillId="4" borderId="36" xfId="0" applyFont="1" applyFill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0" fontId="16" fillId="4" borderId="12" xfId="0" applyFont="1" applyFill="1" applyBorder="1" applyAlignment="1">
      <alignment vertical="center" wrapText="1"/>
    </xf>
    <xf numFmtId="0" fontId="14" fillId="4" borderId="12" xfId="0" applyFont="1" applyFill="1" applyBorder="1" applyAlignment="1">
      <alignment horizontal="center"/>
    </xf>
    <xf numFmtId="10" fontId="14" fillId="0" borderId="12" xfId="0" applyNumberFormat="1" applyFont="1" applyBorder="1" applyAlignment="1">
      <alignment horizontal="center" vertical="center" wrapText="1"/>
    </xf>
    <xf numFmtId="0" fontId="16" fillId="4" borderId="12" xfId="0" applyFont="1" applyFill="1" applyBorder="1"/>
    <xf numFmtId="4" fontId="14" fillId="0" borderId="12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4" fillId="7" borderId="36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/>
    </xf>
    <xf numFmtId="0" fontId="16" fillId="0" borderId="36" xfId="0" applyFont="1" applyBorder="1" applyAlignment="1">
      <alignment horizontal="center"/>
    </xf>
    <xf numFmtId="4" fontId="16" fillId="4" borderId="12" xfId="2" applyNumberFormat="1" applyFont="1" applyFill="1" applyBorder="1" applyAlignment="1">
      <alignment horizontal="right" vertical="center" wrapText="1"/>
    </xf>
    <xf numFmtId="0" fontId="16" fillId="0" borderId="12" xfId="0" applyFont="1" applyBorder="1"/>
    <xf numFmtId="10" fontId="16" fillId="4" borderId="12" xfId="0" applyNumberFormat="1" applyFont="1" applyFill="1" applyBorder="1" applyAlignment="1">
      <alignment horizontal="center"/>
    </xf>
    <xf numFmtId="4" fontId="14" fillId="7" borderId="12" xfId="2" applyNumberFormat="1" applyFont="1" applyFill="1" applyBorder="1" applyAlignment="1">
      <alignment horizontal="right" vertical="center" wrapText="1"/>
    </xf>
    <xf numFmtId="0" fontId="18" fillId="0" borderId="0" xfId="0" applyFont="1"/>
    <xf numFmtId="0" fontId="13" fillId="8" borderId="13" xfId="0" applyFont="1" applyFill="1" applyBorder="1" applyAlignment="1">
      <alignment horizontal="center"/>
    </xf>
    <xf numFmtId="0" fontId="13" fillId="8" borderId="36" xfId="0" applyFont="1" applyFill="1" applyBorder="1" applyAlignment="1">
      <alignment horizontal="center"/>
    </xf>
    <xf numFmtId="4" fontId="13" fillId="8" borderId="12" xfId="0" applyNumberFormat="1" applyFont="1" applyFill="1" applyBorder="1"/>
  </cellXfs>
  <cellStyles count="3">
    <cellStyle name="Normal" xfId="0" builtinId="0"/>
    <cellStyle name="Normal 4" xfId="1" xr:uid="{2A981E62-DC22-456F-8492-4A1C3A4BE50B}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972A2-EE1C-47B7-9013-D2FA75EA22A7}">
  <dimension ref="A1:C59"/>
  <sheetViews>
    <sheetView tabSelected="1" workbookViewId="0">
      <selection activeCell="D11" sqref="D11"/>
    </sheetView>
  </sheetViews>
  <sheetFormatPr defaultColWidth="57.28515625" defaultRowHeight="15" x14ac:dyDescent="0.25"/>
  <cols>
    <col min="1" max="1" width="60.85546875" customWidth="1"/>
    <col min="2" max="2" width="7.7109375" bestFit="1" customWidth="1"/>
    <col min="3" max="3" width="18" customWidth="1"/>
  </cols>
  <sheetData>
    <row r="1" spans="1:3" x14ac:dyDescent="0.25">
      <c r="A1" s="190" t="s">
        <v>67</v>
      </c>
      <c r="B1" s="191"/>
      <c r="C1" s="192"/>
    </row>
    <row r="2" spans="1:3" x14ac:dyDescent="0.25">
      <c r="A2" s="193" t="s">
        <v>68</v>
      </c>
      <c r="B2" s="193"/>
      <c r="C2" s="193"/>
    </row>
    <row r="3" spans="1:3" x14ac:dyDescent="0.25">
      <c r="A3" s="194" t="s">
        <v>69</v>
      </c>
      <c r="B3" s="194"/>
      <c r="C3" s="194"/>
    </row>
    <row r="4" spans="1:3" x14ac:dyDescent="0.25">
      <c r="A4" s="195" t="s">
        <v>70</v>
      </c>
      <c r="B4" s="195" t="s">
        <v>13</v>
      </c>
      <c r="C4" s="195" t="s">
        <v>71</v>
      </c>
    </row>
    <row r="5" spans="1:3" x14ac:dyDescent="0.25">
      <c r="A5" s="196" t="s">
        <v>72</v>
      </c>
      <c r="B5" s="197">
        <v>1</v>
      </c>
      <c r="C5" s="198"/>
    </row>
    <row r="6" spans="1:3" x14ac:dyDescent="0.25">
      <c r="A6" s="199" t="s">
        <v>73</v>
      </c>
      <c r="B6" s="200">
        <v>8</v>
      </c>
      <c r="C6" s="198">
        <f>C5*B6</f>
        <v>0</v>
      </c>
    </row>
    <row r="7" spans="1:3" x14ac:dyDescent="0.25">
      <c r="A7" s="201" t="s">
        <v>74</v>
      </c>
      <c r="B7" s="202">
        <v>0.2</v>
      </c>
      <c r="C7" s="203">
        <f>C6*B7</f>
        <v>0</v>
      </c>
    </row>
    <row r="8" spans="1:3" x14ac:dyDescent="0.25">
      <c r="A8" s="201" t="s">
        <v>75</v>
      </c>
      <c r="B8" s="202">
        <v>0.08</v>
      </c>
      <c r="C8" s="203">
        <f>C6*B8</f>
        <v>0</v>
      </c>
    </row>
    <row r="9" spans="1:3" ht="28.5" x14ac:dyDescent="0.25">
      <c r="A9" s="201" t="s">
        <v>76</v>
      </c>
      <c r="B9" s="202">
        <v>2.5000000000000001E-2</v>
      </c>
      <c r="C9" s="203">
        <f>C6*B9</f>
        <v>0</v>
      </c>
    </row>
    <row r="10" spans="1:3" x14ac:dyDescent="0.25">
      <c r="A10" s="201" t="s">
        <v>77</v>
      </c>
      <c r="B10" s="202">
        <v>1.4999999999999999E-2</v>
      </c>
      <c r="C10" s="203">
        <f>C6*B10</f>
        <v>0</v>
      </c>
    </row>
    <row r="11" spans="1:3" x14ac:dyDescent="0.25">
      <c r="A11" s="201" t="s">
        <v>78</v>
      </c>
      <c r="B11" s="202">
        <v>0.01</v>
      </c>
      <c r="C11" s="203">
        <f>C5*B11</f>
        <v>0</v>
      </c>
    </row>
    <row r="12" spans="1:3" ht="85.5" x14ac:dyDescent="0.25">
      <c r="A12" s="201" t="s">
        <v>79</v>
      </c>
      <c r="B12" s="202">
        <v>0.03</v>
      </c>
      <c r="C12" s="203">
        <f>C6*B12</f>
        <v>0</v>
      </c>
    </row>
    <row r="13" spans="1:3" x14ac:dyDescent="0.25">
      <c r="A13" s="201" t="s">
        <v>80</v>
      </c>
      <c r="B13" s="202">
        <v>6.0000000000000001E-3</v>
      </c>
      <c r="C13" s="203">
        <f>C6*B13</f>
        <v>0</v>
      </c>
    </row>
    <row r="14" spans="1:3" x14ac:dyDescent="0.25">
      <c r="A14" s="201" t="s">
        <v>81</v>
      </c>
      <c r="B14" s="202">
        <v>2E-3</v>
      </c>
      <c r="C14" s="203">
        <f>C6*B14</f>
        <v>0</v>
      </c>
    </row>
    <row r="15" spans="1:3" x14ac:dyDescent="0.25">
      <c r="A15" s="204" t="s">
        <v>82</v>
      </c>
      <c r="B15" s="205">
        <f>SUM(B7:B14)</f>
        <v>0.3680000000000001</v>
      </c>
      <c r="C15" s="206">
        <f>SUM(C7:C14)</f>
        <v>0</v>
      </c>
    </row>
    <row r="16" spans="1:3" x14ac:dyDescent="0.25">
      <c r="A16" s="207"/>
      <c r="B16" s="208"/>
      <c r="C16" s="209"/>
    </row>
    <row r="17" spans="1:3" x14ac:dyDescent="0.25">
      <c r="A17" s="194" t="s">
        <v>83</v>
      </c>
      <c r="B17" s="194"/>
      <c r="C17" s="194"/>
    </row>
    <row r="18" spans="1:3" ht="42.75" x14ac:dyDescent="0.25">
      <c r="A18" s="210" t="s">
        <v>84</v>
      </c>
      <c r="B18" s="211">
        <v>2.7799999999999998E-2</v>
      </c>
      <c r="C18" s="203">
        <f>C6*B18</f>
        <v>0</v>
      </c>
    </row>
    <row r="19" spans="1:3" ht="42.75" x14ac:dyDescent="0.25">
      <c r="A19" s="210" t="s">
        <v>85</v>
      </c>
      <c r="B19" s="212">
        <v>8.3299999999999999E-2</v>
      </c>
      <c r="C19" s="203">
        <f>C6*B19</f>
        <v>0</v>
      </c>
    </row>
    <row r="20" spans="1:3" x14ac:dyDescent="0.25">
      <c r="A20" s="207" t="s">
        <v>86</v>
      </c>
      <c r="B20" s="208">
        <f>B18+B19</f>
        <v>0.1111</v>
      </c>
      <c r="C20" s="213">
        <f>SUM(C18:C19)</f>
        <v>0</v>
      </c>
    </row>
    <row r="21" spans="1:3" x14ac:dyDescent="0.25">
      <c r="A21" s="199" t="s">
        <v>87</v>
      </c>
      <c r="B21" s="212">
        <f>B15*B20</f>
        <v>4.0884800000000013E-2</v>
      </c>
      <c r="C21" s="214">
        <f>C6*B21</f>
        <v>0</v>
      </c>
    </row>
    <row r="22" spans="1:3" x14ac:dyDescent="0.25">
      <c r="A22" s="204" t="s">
        <v>86</v>
      </c>
      <c r="B22" s="205">
        <f>B20+B21</f>
        <v>0.15198480000000003</v>
      </c>
      <c r="C22" s="215">
        <f>C20+C21</f>
        <v>0</v>
      </c>
    </row>
    <row r="23" spans="1:3" x14ac:dyDescent="0.25">
      <c r="A23" s="216"/>
      <c r="B23" s="216"/>
      <c r="C23" s="216"/>
    </row>
    <row r="24" spans="1:3" x14ac:dyDescent="0.25">
      <c r="A24" s="194" t="s">
        <v>88</v>
      </c>
      <c r="B24" s="194"/>
      <c r="C24" s="194"/>
    </row>
    <row r="25" spans="1:3" ht="57" x14ac:dyDescent="0.25">
      <c r="A25" s="210" t="s">
        <v>89</v>
      </c>
      <c r="B25" s="212">
        <v>2.9999999999999997E-4</v>
      </c>
      <c r="C25" s="217">
        <f>C6*B25</f>
        <v>0</v>
      </c>
    </row>
    <row r="26" spans="1:3" x14ac:dyDescent="0.25">
      <c r="A26" s="199" t="s">
        <v>90</v>
      </c>
      <c r="B26" s="208">
        <f>B15*B25</f>
        <v>1.1040000000000003E-4</v>
      </c>
      <c r="C26" s="217">
        <f>C6*B26</f>
        <v>0</v>
      </c>
    </row>
    <row r="27" spans="1:3" x14ac:dyDescent="0.25">
      <c r="A27" s="218" t="s">
        <v>91</v>
      </c>
      <c r="B27" s="219">
        <f>B25+B26</f>
        <v>4.104E-4</v>
      </c>
      <c r="C27" s="220">
        <f>C25+C26</f>
        <v>0</v>
      </c>
    </row>
    <row r="28" spans="1:3" x14ac:dyDescent="0.25">
      <c r="A28" s="207"/>
      <c r="B28" s="208"/>
      <c r="C28" s="221"/>
    </row>
    <row r="29" spans="1:3" x14ac:dyDescent="0.25">
      <c r="A29" s="222" t="s">
        <v>92</v>
      </c>
      <c r="B29" s="222"/>
      <c r="C29" s="222"/>
    </row>
    <row r="30" spans="1:3" ht="85.5" x14ac:dyDescent="0.25">
      <c r="A30" s="201" t="s">
        <v>93</v>
      </c>
      <c r="B30" s="202">
        <v>4.1999999999999997E-3</v>
      </c>
      <c r="C30" s="223">
        <f>C6*B30</f>
        <v>0</v>
      </c>
    </row>
    <row r="31" spans="1:3" ht="28.5" x14ac:dyDescent="0.25">
      <c r="A31" s="201" t="s">
        <v>94</v>
      </c>
      <c r="B31" s="202">
        <v>2.9999999999999997E-4</v>
      </c>
      <c r="C31" s="223">
        <f>C6*B31</f>
        <v>0</v>
      </c>
    </row>
    <row r="32" spans="1:3" ht="57" x14ac:dyDescent="0.25">
      <c r="A32" s="201" t="s">
        <v>95</v>
      </c>
      <c r="B32" s="202">
        <v>1.9400000000000001E-2</v>
      </c>
      <c r="C32" s="223">
        <f>C6*B32</f>
        <v>0</v>
      </c>
    </row>
    <row r="33" spans="1:3" ht="28.5" x14ac:dyDescent="0.25">
      <c r="A33" s="224" t="s">
        <v>96</v>
      </c>
      <c r="B33" s="211">
        <f>B15*B32</f>
        <v>7.1392000000000027E-3</v>
      </c>
      <c r="C33" s="223">
        <f>C6*B33</f>
        <v>0</v>
      </c>
    </row>
    <row r="34" spans="1:3" x14ac:dyDescent="0.25">
      <c r="A34" s="225"/>
      <c r="B34" s="225"/>
      <c r="C34" s="225"/>
    </row>
    <row r="35" spans="1:3" x14ac:dyDescent="0.25">
      <c r="A35" s="226"/>
      <c r="B35" s="227"/>
      <c r="C35" s="228"/>
    </row>
    <row r="36" spans="1:3" x14ac:dyDescent="0.25">
      <c r="A36" s="195" t="s">
        <v>70</v>
      </c>
      <c r="B36" s="195" t="s">
        <v>13</v>
      </c>
      <c r="C36" s="195" t="s">
        <v>71</v>
      </c>
    </row>
    <row r="37" spans="1:3" ht="99.75" x14ac:dyDescent="0.25">
      <c r="A37" s="201" t="s">
        <v>97</v>
      </c>
      <c r="B37" s="211">
        <v>4.2000000000000003E-2</v>
      </c>
      <c r="C37" s="223">
        <f>C6*B37</f>
        <v>0</v>
      </c>
    </row>
    <row r="38" spans="1:3" x14ac:dyDescent="0.25">
      <c r="A38" s="204" t="s">
        <v>82</v>
      </c>
      <c r="B38" s="205">
        <f>SUM(B30:B37)</f>
        <v>7.3039199999999999E-2</v>
      </c>
      <c r="C38" s="220">
        <f>SUM(C30:C37)</f>
        <v>0</v>
      </c>
    </row>
    <row r="39" spans="1:3" x14ac:dyDescent="0.25">
      <c r="A39" s="229"/>
      <c r="B39" s="229"/>
      <c r="C39" s="229"/>
    </row>
    <row r="40" spans="1:3" x14ac:dyDescent="0.25">
      <c r="A40" s="222" t="s">
        <v>98</v>
      </c>
      <c r="B40" s="222"/>
      <c r="C40" s="222"/>
    </row>
    <row r="41" spans="1:3" ht="57" x14ac:dyDescent="0.25">
      <c r="A41" s="201" t="s">
        <v>99</v>
      </c>
      <c r="B41" s="202">
        <v>8.3299999999999999E-2</v>
      </c>
      <c r="C41" s="223">
        <f>C6*B41</f>
        <v>0</v>
      </c>
    </row>
    <row r="42" spans="1:3" ht="71.25" x14ac:dyDescent="0.25">
      <c r="A42" s="201" t="s">
        <v>100</v>
      </c>
      <c r="B42" s="202">
        <v>1.66E-2</v>
      </c>
      <c r="C42" s="223">
        <f>C6*B42</f>
        <v>0</v>
      </c>
    </row>
    <row r="43" spans="1:3" ht="99.75" x14ac:dyDescent="0.25">
      <c r="A43" s="201" t="s">
        <v>101</v>
      </c>
      <c r="B43" s="202">
        <v>2.0000000000000001E-4</v>
      </c>
      <c r="C43" s="223">
        <f>C6*B43</f>
        <v>0</v>
      </c>
    </row>
    <row r="44" spans="1:3" ht="71.25" x14ac:dyDescent="0.25">
      <c r="A44" s="201" t="s">
        <v>102</v>
      </c>
      <c r="B44" s="202">
        <v>2.8E-3</v>
      </c>
      <c r="C44" s="223">
        <f>C6*B44</f>
        <v>0</v>
      </c>
    </row>
    <row r="45" spans="1:3" ht="85.5" x14ac:dyDescent="0.25">
      <c r="A45" s="230" t="s">
        <v>103</v>
      </c>
      <c r="B45" s="202">
        <v>2.9999999999999997E-4</v>
      </c>
      <c r="C45" s="223">
        <f>C6*B45</f>
        <v>0</v>
      </c>
    </row>
    <row r="46" spans="1:3" x14ac:dyDescent="0.25">
      <c r="A46" s="231" t="s">
        <v>82</v>
      </c>
      <c r="B46" s="232">
        <f>SUM(B41:B45)</f>
        <v>0.1032</v>
      </c>
      <c r="C46" s="223">
        <f>SUM(C41:C45)</f>
        <v>0</v>
      </c>
    </row>
    <row r="47" spans="1:3" x14ac:dyDescent="0.25">
      <c r="A47" s="233" t="s">
        <v>104</v>
      </c>
      <c r="B47" s="202">
        <f>B15*B46</f>
        <v>3.7977600000000014E-2</v>
      </c>
      <c r="C47" s="223">
        <f>C5*B47</f>
        <v>0</v>
      </c>
    </row>
    <row r="48" spans="1:3" x14ac:dyDescent="0.25">
      <c r="A48" s="229" t="s">
        <v>105</v>
      </c>
      <c r="B48" s="232">
        <f>B46+B47</f>
        <v>0.14117760000000001</v>
      </c>
      <c r="C48" s="234">
        <f>C46+C47</f>
        <v>0</v>
      </c>
    </row>
    <row r="49" spans="1:3" x14ac:dyDescent="0.25">
      <c r="A49" s="235"/>
      <c r="B49" s="236"/>
      <c r="C49" s="237"/>
    </row>
    <row r="50" spans="1:3" x14ac:dyDescent="0.25">
      <c r="A50" s="238" t="s">
        <v>106</v>
      </c>
      <c r="B50" s="239"/>
      <c r="C50" s="240"/>
    </row>
    <row r="51" spans="1:3" x14ac:dyDescent="0.25">
      <c r="A51" s="241"/>
      <c r="B51" s="241"/>
      <c r="C51" s="242"/>
    </row>
    <row r="52" spans="1:3" x14ac:dyDescent="0.25">
      <c r="A52" s="201" t="s">
        <v>107</v>
      </c>
      <c r="B52" s="202">
        <f>B15</f>
        <v>0.3680000000000001</v>
      </c>
      <c r="C52" s="243">
        <f>C15</f>
        <v>0</v>
      </c>
    </row>
    <row r="53" spans="1:3" x14ac:dyDescent="0.25">
      <c r="A53" s="244" t="s">
        <v>108</v>
      </c>
      <c r="B53" s="202">
        <f>B22</f>
        <v>0.15198480000000003</v>
      </c>
      <c r="C53" s="243">
        <f>C22</f>
        <v>0</v>
      </c>
    </row>
    <row r="54" spans="1:3" x14ac:dyDescent="0.25">
      <c r="A54" s="244" t="s">
        <v>109</v>
      </c>
      <c r="B54" s="202">
        <f>B27</f>
        <v>4.104E-4</v>
      </c>
      <c r="C54" s="243">
        <f>C27</f>
        <v>0</v>
      </c>
    </row>
    <row r="55" spans="1:3" x14ac:dyDescent="0.25">
      <c r="A55" s="244" t="s">
        <v>110</v>
      </c>
      <c r="B55" s="245">
        <f>B38</f>
        <v>7.3039199999999999E-2</v>
      </c>
      <c r="C55" s="243">
        <f>C38</f>
        <v>0</v>
      </c>
    </row>
    <row r="56" spans="1:3" x14ac:dyDescent="0.25">
      <c r="A56" s="201" t="s">
        <v>111</v>
      </c>
      <c r="B56" s="202">
        <f>B48</f>
        <v>0.14117760000000001</v>
      </c>
      <c r="C56" s="243">
        <f>C48</f>
        <v>0</v>
      </c>
    </row>
    <row r="57" spans="1:3" x14ac:dyDescent="0.25">
      <c r="A57" s="204" t="s">
        <v>112</v>
      </c>
      <c r="B57" s="205">
        <f>SUM(B52:B56)</f>
        <v>0.73461200000000015</v>
      </c>
      <c r="C57" s="246">
        <f>SUM(C52:C56)</f>
        <v>0</v>
      </c>
    </row>
    <row r="58" spans="1:3" x14ac:dyDescent="0.25">
      <c r="A58" s="247"/>
      <c r="B58" s="247"/>
      <c r="C58" s="247"/>
    </row>
    <row r="59" spans="1:3" x14ac:dyDescent="0.25">
      <c r="A59" s="248" t="s">
        <v>113</v>
      </c>
      <c r="B59" s="249"/>
      <c r="C59" s="250">
        <f>C6+C57</f>
        <v>0</v>
      </c>
    </row>
  </sheetData>
  <mergeCells count="13">
    <mergeCell ref="A59:B59"/>
    <mergeCell ref="A29:C29"/>
    <mergeCell ref="A34:C34"/>
    <mergeCell ref="A35:C35"/>
    <mergeCell ref="A40:C40"/>
    <mergeCell ref="A50:C50"/>
    <mergeCell ref="A51:C51"/>
    <mergeCell ref="A1:C1"/>
    <mergeCell ref="A2:C2"/>
    <mergeCell ref="A3:C3"/>
    <mergeCell ref="A17:C17"/>
    <mergeCell ref="A23:C23"/>
    <mergeCell ref="A24:C2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3B0E2-18A6-4BEB-8E0C-55E859378929}">
  <dimension ref="A1:E31"/>
  <sheetViews>
    <sheetView workbookViewId="0">
      <selection activeCell="E29" sqref="E29"/>
    </sheetView>
  </sheetViews>
  <sheetFormatPr defaultRowHeight="15" x14ac:dyDescent="0.25"/>
  <cols>
    <col min="1" max="1" width="43.42578125" customWidth="1"/>
    <col min="3" max="3" width="10.28515625" customWidth="1"/>
    <col min="4" max="4" width="12.28515625" customWidth="1"/>
    <col min="5" max="5" width="11.140625" customWidth="1"/>
  </cols>
  <sheetData>
    <row r="1" spans="1:5" x14ac:dyDescent="0.25">
      <c r="A1" s="123" t="s">
        <v>0</v>
      </c>
      <c r="B1" s="124"/>
      <c r="C1" s="125"/>
      <c r="D1" s="129" t="s">
        <v>48</v>
      </c>
      <c r="E1" s="130"/>
    </row>
    <row r="2" spans="1:5" ht="15.75" thickBot="1" x14ac:dyDescent="0.3">
      <c r="A2" s="126"/>
      <c r="B2" s="127"/>
      <c r="C2" s="128"/>
      <c r="D2" s="131"/>
      <c r="E2" s="132"/>
    </row>
    <row r="3" spans="1:5" x14ac:dyDescent="0.25">
      <c r="A3" s="133" t="s">
        <v>1</v>
      </c>
      <c r="B3" s="135" t="s">
        <v>2</v>
      </c>
      <c r="C3" s="137" t="s">
        <v>3</v>
      </c>
      <c r="D3" s="139"/>
      <c r="E3" s="140"/>
    </row>
    <row r="4" spans="1:5" x14ac:dyDescent="0.25">
      <c r="A4" s="134"/>
      <c r="B4" s="136"/>
      <c r="C4" s="138"/>
      <c r="D4" s="1" t="s">
        <v>4</v>
      </c>
      <c r="E4" s="2" t="s">
        <v>5</v>
      </c>
    </row>
    <row r="5" spans="1:5" x14ac:dyDescent="0.25">
      <c r="A5" s="3" t="s">
        <v>6</v>
      </c>
      <c r="B5" s="4"/>
      <c r="C5" s="5"/>
      <c r="D5" s="141"/>
      <c r="E5" s="142"/>
    </row>
    <row r="6" spans="1:5" x14ac:dyDescent="0.25">
      <c r="A6" s="6" t="s">
        <v>7</v>
      </c>
      <c r="B6" s="7" t="s">
        <v>8</v>
      </c>
      <c r="C6" s="8">
        <v>1</v>
      </c>
      <c r="D6" s="9">
        <v>1851.5</v>
      </c>
      <c r="E6" s="10">
        <f>D6*C6</f>
        <v>1851.5</v>
      </c>
    </row>
    <row r="7" spans="1:5" x14ac:dyDescent="0.25">
      <c r="A7" s="6" t="s">
        <v>9</v>
      </c>
      <c r="B7" s="7" t="s">
        <v>8</v>
      </c>
      <c r="C7" s="11">
        <v>0</v>
      </c>
      <c r="D7" s="9"/>
      <c r="E7" s="10">
        <f>E6*C7</f>
        <v>0</v>
      </c>
    </row>
    <row r="8" spans="1:5" x14ac:dyDescent="0.25">
      <c r="A8" s="6" t="s">
        <v>10</v>
      </c>
      <c r="B8" s="7" t="s">
        <v>8</v>
      </c>
      <c r="C8" s="8">
        <v>1</v>
      </c>
      <c r="D8" s="12">
        <v>0</v>
      </c>
      <c r="E8" s="10" t="s">
        <v>11</v>
      </c>
    </row>
    <row r="9" spans="1:5" x14ac:dyDescent="0.25">
      <c r="A9" s="6" t="s">
        <v>12</v>
      </c>
      <c r="B9" s="7" t="s">
        <v>13</v>
      </c>
      <c r="C9" s="13">
        <v>0.78739999999999999</v>
      </c>
      <c r="D9" s="12">
        <f>SUM(E6:E7)</f>
        <v>1851.5</v>
      </c>
      <c r="E9" s="10">
        <f>D9*C9</f>
        <v>1457.8711000000001</v>
      </c>
    </row>
    <row r="10" spans="1:5" x14ac:dyDescent="0.25">
      <c r="A10" s="14" t="s">
        <v>14</v>
      </c>
      <c r="B10" s="15"/>
      <c r="C10" s="16"/>
      <c r="D10" s="17"/>
      <c r="E10" s="18">
        <f>SUM(E6:E9)</f>
        <v>3309.3711000000003</v>
      </c>
    </row>
    <row r="11" spans="1:5" x14ac:dyDescent="0.25">
      <c r="A11" s="19" t="s">
        <v>15</v>
      </c>
      <c r="B11" s="20"/>
      <c r="C11" s="21"/>
      <c r="D11" s="143"/>
      <c r="E11" s="144"/>
    </row>
    <row r="12" spans="1:5" x14ac:dyDescent="0.25">
      <c r="A12" s="50" t="s">
        <v>16</v>
      </c>
      <c r="B12" s="7" t="s">
        <v>8</v>
      </c>
      <c r="C12" s="8">
        <v>1</v>
      </c>
      <c r="D12" s="12">
        <v>641.29999999999995</v>
      </c>
      <c r="E12" s="10">
        <f>D12*C12</f>
        <v>641.29999999999995</v>
      </c>
    </row>
    <row r="13" spans="1:5" x14ac:dyDescent="0.25">
      <c r="A13" s="51" t="s">
        <v>17</v>
      </c>
      <c r="B13" s="23" t="s">
        <v>8</v>
      </c>
      <c r="C13" s="24">
        <v>0.65</v>
      </c>
      <c r="D13" s="25">
        <v>0</v>
      </c>
      <c r="E13" s="10">
        <f>ROUND(D13*C13,2)</f>
        <v>0</v>
      </c>
    </row>
    <row r="14" spans="1:5" x14ac:dyDescent="0.25">
      <c r="A14" s="52" t="s">
        <v>18</v>
      </c>
      <c r="B14" s="7" t="s">
        <v>8</v>
      </c>
      <c r="C14" s="8">
        <v>1</v>
      </c>
      <c r="D14" s="25">
        <v>53.27</v>
      </c>
      <c r="E14" s="10">
        <v>53.27</v>
      </c>
    </row>
    <row r="15" spans="1:5" x14ac:dyDescent="0.25">
      <c r="A15" s="50" t="s">
        <v>19</v>
      </c>
      <c r="B15" s="7"/>
      <c r="C15" s="8">
        <v>1</v>
      </c>
      <c r="D15" s="25">
        <v>6</v>
      </c>
      <c r="E15" s="10">
        <f>D15*C15</f>
        <v>6</v>
      </c>
    </row>
    <row r="16" spans="1:5" x14ac:dyDescent="0.25">
      <c r="A16" s="50" t="s">
        <v>20</v>
      </c>
      <c r="B16" s="7" t="s">
        <v>8</v>
      </c>
      <c r="C16" s="8">
        <v>50.5</v>
      </c>
      <c r="D16" s="25">
        <v>5</v>
      </c>
      <c r="E16" s="10">
        <f>ROUND(C16*D16,2)</f>
        <v>252.5</v>
      </c>
    </row>
    <row r="17" spans="1:5" x14ac:dyDescent="0.25">
      <c r="A17" s="14" t="s">
        <v>14</v>
      </c>
      <c r="B17" s="15"/>
      <c r="C17" s="16"/>
      <c r="D17" s="26"/>
      <c r="E17" s="18">
        <f>SUM(E12:E16)</f>
        <v>953.06999999999994</v>
      </c>
    </row>
    <row r="18" spans="1:5" x14ac:dyDescent="0.25">
      <c r="A18" s="145" t="s">
        <v>21</v>
      </c>
      <c r="B18" s="146"/>
      <c r="C18" s="146"/>
      <c r="D18" s="147"/>
      <c r="E18" s="148"/>
    </row>
    <row r="19" spans="1:5" x14ac:dyDescent="0.25">
      <c r="A19" s="27" t="s">
        <v>22</v>
      </c>
      <c r="B19" s="28" t="s">
        <v>8</v>
      </c>
      <c r="C19" s="53">
        <f>4/12</f>
        <v>0.33333333333333331</v>
      </c>
      <c r="D19" s="29">
        <v>122.5</v>
      </c>
      <c r="E19" s="30">
        <f t="shared" ref="E19:E25" si="0">ROUND(D19*C19,2)</f>
        <v>40.83</v>
      </c>
    </row>
    <row r="20" spans="1:5" x14ac:dyDescent="0.25">
      <c r="A20" s="31" t="s">
        <v>23</v>
      </c>
      <c r="B20" s="28" t="s">
        <v>8</v>
      </c>
      <c r="C20" s="54">
        <f>4/12</f>
        <v>0.33333333333333331</v>
      </c>
      <c r="D20" s="29">
        <v>135.44999999999999</v>
      </c>
      <c r="E20" s="30">
        <f t="shared" si="0"/>
        <v>45.15</v>
      </c>
    </row>
    <row r="21" spans="1:5" x14ac:dyDescent="0.25">
      <c r="A21" s="31" t="s">
        <v>24</v>
      </c>
      <c r="B21" s="28" t="s">
        <v>8</v>
      </c>
      <c r="C21" s="54">
        <f>4/12</f>
        <v>0.33333333333333331</v>
      </c>
      <c r="D21" s="29">
        <v>120</v>
      </c>
      <c r="E21" s="30">
        <f t="shared" si="0"/>
        <v>40</v>
      </c>
    </row>
    <row r="22" spans="1:5" x14ac:dyDescent="0.25">
      <c r="A22" s="31" t="s">
        <v>25</v>
      </c>
      <c r="B22" s="28" t="s">
        <v>8</v>
      </c>
      <c r="C22" s="54">
        <f>4/12</f>
        <v>0.33333333333333331</v>
      </c>
      <c r="D22" s="29">
        <v>65.2</v>
      </c>
      <c r="E22" s="30">
        <f t="shared" si="0"/>
        <v>21.73</v>
      </c>
    </row>
    <row r="23" spans="1:5" x14ac:dyDescent="0.25">
      <c r="A23" s="33" t="s">
        <v>26</v>
      </c>
      <c r="B23" s="7" t="s">
        <v>8</v>
      </c>
      <c r="C23" s="55">
        <v>1</v>
      </c>
      <c r="D23" s="29">
        <v>98.85</v>
      </c>
      <c r="E23" s="30">
        <f t="shared" si="0"/>
        <v>98.85</v>
      </c>
    </row>
    <row r="24" spans="1:5" x14ac:dyDescent="0.25">
      <c r="A24" s="31" t="s">
        <v>27</v>
      </c>
      <c r="B24" s="28" t="s">
        <v>8</v>
      </c>
      <c r="C24" s="54">
        <f>4/12</f>
        <v>0.33333333333333331</v>
      </c>
      <c r="D24" s="29">
        <v>157.38</v>
      </c>
      <c r="E24" s="30">
        <f t="shared" si="0"/>
        <v>52.46</v>
      </c>
    </row>
    <row r="25" spans="1:5" x14ac:dyDescent="0.25">
      <c r="A25" s="34" t="s">
        <v>28</v>
      </c>
      <c r="B25" s="35" t="s">
        <v>8</v>
      </c>
      <c r="C25" s="56">
        <f>4/12</f>
        <v>0.33333333333333331</v>
      </c>
      <c r="D25" s="36">
        <v>45</v>
      </c>
      <c r="E25" s="37">
        <f t="shared" si="0"/>
        <v>15</v>
      </c>
    </row>
    <row r="26" spans="1:5" x14ac:dyDescent="0.25">
      <c r="A26" s="14" t="s">
        <v>14</v>
      </c>
      <c r="B26" s="15"/>
      <c r="C26" s="16"/>
      <c r="D26" s="17"/>
      <c r="E26" s="18">
        <f>SUM(E19:E25)</f>
        <v>314.02</v>
      </c>
    </row>
    <row r="27" spans="1:5" x14ac:dyDescent="0.25">
      <c r="A27" s="19" t="s">
        <v>29</v>
      </c>
      <c r="B27" s="20"/>
      <c r="C27" s="21"/>
      <c r="D27" s="38"/>
      <c r="E27" s="39">
        <f>ROUND(E10+E17+E26,2)</f>
        <v>4576.46</v>
      </c>
    </row>
    <row r="28" spans="1:5" x14ac:dyDescent="0.25">
      <c r="A28" s="40" t="s">
        <v>30</v>
      </c>
      <c r="B28" s="41">
        <v>0.32</v>
      </c>
      <c r="C28" s="8"/>
      <c r="D28" s="42"/>
      <c r="E28" s="43">
        <f>ROUND(E27*B28,2)</f>
        <v>1464.47</v>
      </c>
    </row>
    <row r="29" spans="1:5" x14ac:dyDescent="0.25">
      <c r="A29" s="149" t="s">
        <v>31</v>
      </c>
      <c r="B29" s="150"/>
      <c r="C29" s="151"/>
      <c r="D29" s="38"/>
      <c r="E29" s="39">
        <f>E27+E28</f>
        <v>6040.93</v>
      </c>
    </row>
    <row r="30" spans="1:5" x14ac:dyDescent="0.25">
      <c r="A30" s="120" t="s">
        <v>32</v>
      </c>
      <c r="B30" s="121"/>
      <c r="C30" s="122"/>
      <c r="D30" s="42"/>
      <c r="E30" s="44">
        <v>220</v>
      </c>
    </row>
    <row r="31" spans="1:5" ht="15.75" thickBot="1" x14ac:dyDescent="0.3">
      <c r="A31" s="45" t="s">
        <v>33</v>
      </c>
      <c r="B31" s="46"/>
      <c r="C31" s="47"/>
      <c r="D31" s="48"/>
      <c r="E31" s="49">
        <f>ROUND(E29/E30,2)</f>
        <v>27.46</v>
      </c>
    </row>
  </sheetData>
  <mergeCells count="12">
    <mergeCell ref="A30:C30"/>
    <mergeCell ref="A1:C2"/>
    <mergeCell ref="D1:E2"/>
    <mergeCell ref="A3:A4"/>
    <mergeCell ref="B3:B4"/>
    <mergeCell ref="C3:C4"/>
    <mergeCell ref="D3:E3"/>
    <mergeCell ref="D5:E5"/>
    <mergeCell ref="D11:E11"/>
    <mergeCell ref="A18:C18"/>
    <mergeCell ref="D18:E18"/>
    <mergeCell ref="A29:C29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EC5F-B2BB-4653-BDCD-150F92CCC589}">
  <dimension ref="A1:E39"/>
  <sheetViews>
    <sheetView workbookViewId="0">
      <selection activeCell="D33" sqref="D33"/>
    </sheetView>
  </sheetViews>
  <sheetFormatPr defaultRowHeight="15" x14ac:dyDescent="0.25"/>
  <cols>
    <col min="1" max="1" width="34.7109375" customWidth="1"/>
    <col min="5" max="5" width="11.42578125" customWidth="1"/>
  </cols>
  <sheetData>
    <row r="1" spans="1:5" ht="27.75" customHeight="1" thickBot="1" x14ac:dyDescent="0.3">
      <c r="A1" s="165" t="s">
        <v>61</v>
      </c>
      <c r="B1" s="166"/>
      <c r="C1" s="166"/>
      <c r="D1" s="167" t="s">
        <v>48</v>
      </c>
      <c r="E1" s="168"/>
    </row>
    <row r="2" spans="1:5" x14ac:dyDescent="0.25">
      <c r="A2" s="133" t="s">
        <v>1</v>
      </c>
      <c r="B2" s="135" t="s">
        <v>2</v>
      </c>
      <c r="C2" s="137" t="s">
        <v>34</v>
      </c>
      <c r="D2" s="169"/>
      <c r="E2" s="170"/>
    </row>
    <row r="3" spans="1:5" x14ac:dyDescent="0.25">
      <c r="A3" s="134"/>
      <c r="B3" s="136"/>
      <c r="C3" s="138"/>
      <c r="D3" s="57" t="s">
        <v>4</v>
      </c>
      <c r="E3" s="58" t="s">
        <v>5</v>
      </c>
    </row>
    <row r="4" spans="1:5" x14ac:dyDescent="0.25">
      <c r="A4" s="3" t="s">
        <v>6</v>
      </c>
      <c r="B4" s="4"/>
      <c r="C4" s="5"/>
      <c r="D4" s="157" t="s">
        <v>35</v>
      </c>
      <c r="E4" s="158"/>
    </row>
    <row r="5" spans="1:5" x14ac:dyDescent="0.25">
      <c r="A5" s="6" t="s">
        <v>7</v>
      </c>
      <c r="B5" s="7" t="s">
        <v>8</v>
      </c>
      <c r="C5" s="59">
        <v>1</v>
      </c>
      <c r="D5" s="25">
        <v>1676.08</v>
      </c>
      <c r="E5" s="10">
        <f>ROUND(C5*D5,2)</f>
        <v>1676.08</v>
      </c>
    </row>
    <row r="6" spans="1:5" x14ac:dyDescent="0.25">
      <c r="A6" s="6" t="s">
        <v>36</v>
      </c>
      <c r="B6" s="7" t="s">
        <v>8</v>
      </c>
      <c r="C6" s="102">
        <v>0</v>
      </c>
      <c r="D6" s="25"/>
      <c r="E6" s="10">
        <f>E5*C6</f>
        <v>0</v>
      </c>
    </row>
    <row r="7" spans="1:5" x14ac:dyDescent="0.25">
      <c r="A7" s="22" t="s">
        <v>12</v>
      </c>
      <c r="B7" s="23" t="s">
        <v>13</v>
      </c>
      <c r="C7" s="60">
        <v>0.78739999999999999</v>
      </c>
      <c r="D7" s="25">
        <f>SUM(E5:E6)</f>
        <v>1676.08</v>
      </c>
      <c r="E7" s="10">
        <f>ROUND(C7*D7,2)</f>
        <v>1319.75</v>
      </c>
    </row>
    <row r="8" spans="1:5" x14ac:dyDescent="0.25">
      <c r="A8" s="159" t="s">
        <v>14</v>
      </c>
      <c r="B8" s="160"/>
      <c r="C8" s="161"/>
      <c r="D8" s="61"/>
      <c r="E8" s="62">
        <f>SUM(E5:E7)</f>
        <v>2995.83</v>
      </c>
    </row>
    <row r="9" spans="1:5" x14ac:dyDescent="0.25">
      <c r="A9" s="19" t="s">
        <v>15</v>
      </c>
      <c r="B9" s="20"/>
      <c r="C9" s="63"/>
      <c r="D9" s="143"/>
      <c r="E9" s="144"/>
    </row>
    <row r="10" spans="1:5" x14ac:dyDescent="0.25">
      <c r="A10" s="33" t="s">
        <v>37</v>
      </c>
      <c r="B10" s="64" t="s">
        <v>8</v>
      </c>
      <c r="C10" s="8">
        <v>1</v>
      </c>
      <c r="D10" s="12">
        <v>641.29999999999995</v>
      </c>
      <c r="E10" s="10">
        <f>D10*C10</f>
        <v>641.29999999999995</v>
      </c>
    </row>
    <row r="11" spans="1:5" x14ac:dyDescent="0.25">
      <c r="A11" s="65" t="s">
        <v>17</v>
      </c>
      <c r="B11" s="64" t="s">
        <v>8</v>
      </c>
      <c r="C11" s="24">
        <v>0.65</v>
      </c>
      <c r="D11" s="25">
        <v>0</v>
      </c>
      <c r="E11" s="10">
        <f>ROUND(D11*C11,2)</f>
        <v>0</v>
      </c>
    </row>
    <row r="12" spans="1:5" x14ac:dyDescent="0.25">
      <c r="A12" s="65" t="s">
        <v>18</v>
      </c>
      <c r="B12" s="64" t="s">
        <v>8</v>
      </c>
      <c r="C12" s="24"/>
      <c r="D12" s="25">
        <v>53.27</v>
      </c>
      <c r="E12" s="10">
        <v>53.27</v>
      </c>
    </row>
    <row r="13" spans="1:5" x14ac:dyDescent="0.25">
      <c r="A13" s="33" t="s">
        <v>19</v>
      </c>
      <c r="B13" s="64" t="s">
        <v>8</v>
      </c>
      <c r="C13" s="8">
        <v>1</v>
      </c>
      <c r="D13" s="25">
        <v>6</v>
      </c>
      <c r="E13" s="10">
        <f>D13*C13</f>
        <v>6</v>
      </c>
    </row>
    <row r="14" spans="1:5" x14ac:dyDescent="0.25">
      <c r="A14" s="33" t="s">
        <v>20</v>
      </c>
      <c r="B14" s="64" t="s">
        <v>8</v>
      </c>
      <c r="C14" s="8">
        <v>50.5</v>
      </c>
      <c r="D14" s="25">
        <v>5</v>
      </c>
      <c r="E14" s="10">
        <f>ROUND(C14*D14,2)</f>
        <v>252.5</v>
      </c>
    </row>
    <row r="15" spans="1:5" x14ac:dyDescent="0.25">
      <c r="A15" s="159" t="s">
        <v>14</v>
      </c>
      <c r="B15" s="160"/>
      <c r="C15" s="161"/>
      <c r="D15" s="66"/>
      <c r="E15" s="67">
        <f>SUM(E10:E14)</f>
        <v>953.06999999999994</v>
      </c>
    </row>
    <row r="16" spans="1:5" x14ac:dyDescent="0.25">
      <c r="A16" s="162" t="s">
        <v>21</v>
      </c>
      <c r="B16" s="163"/>
      <c r="C16" s="164"/>
      <c r="D16" s="152"/>
      <c r="E16" s="153"/>
    </row>
    <row r="17" spans="1:5" x14ac:dyDescent="0.25">
      <c r="A17" s="27" t="s">
        <v>22</v>
      </c>
      <c r="B17" s="28" t="s">
        <v>8</v>
      </c>
      <c r="C17" s="53">
        <f>4/12</f>
        <v>0.33333333333333331</v>
      </c>
      <c r="D17" s="29">
        <v>122.5</v>
      </c>
      <c r="E17" s="30">
        <f t="shared" ref="E17:E23" si="0">ROUND(D17*C17,2)</f>
        <v>40.83</v>
      </c>
    </row>
    <row r="18" spans="1:5" x14ac:dyDescent="0.25">
      <c r="A18" s="31" t="s">
        <v>23</v>
      </c>
      <c r="B18" s="28" t="s">
        <v>8</v>
      </c>
      <c r="C18" s="54">
        <f>4/12</f>
        <v>0.33333333333333331</v>
      </c>
      <c r="D18" s="29">
        <v>135.44999999999999</v>
      </c>
      <c r="E18" s="30">
        <f t="shared" si="0"/>
        <v>45.15</v>
      </c>
    </row>
    <row r="19" spans="1:5" x14ac:dyDescent="0.25">
      <c r="A19" s="31" t="s">
        <v>24</v>
      </c>
      <c r="B19" s="28" t="s">
        <v>8</v>
      </c>
      <c r="C19" s="54">
        <f>4/12</f>
        <v>0.33333333333333331</v>
      </c>
      <c r="D19" s="29">
        <v>120</v>
      </c>
      <c r="E19" s="30">
        <f t="shared" si="0"/>
        <v>40</v>
      </c>
    </row>
    <row r="20" spans="1:5" x14ac:dyDescent="0.25">
      <c r="A20" s="31" t="s">
        <v>25</v>
      </c>
      <c r="B20" s="28" t="s">
        <v>8</v>
      </c>
      <c r="C20" s="54">
        <f>4/12</f>
        <v>0.33333333333333331</v>
      </c>
      <c r="D20" s="29">
        <v>65.2</v>
      </c>
      <c r="E20" s="30">
        <f t="shared" si="0"/>
        <v>21.73</v>
      </c>
    </row>
    <row r="21" spans="1:5" x14ac:dyDescent="0.25">
      <c r="A21" s="33" t="s">
        <v>26</v>
      </c>
      <c r="B21" s="7" t="s">
        <v>8</v>
      </c>
      <c r="C21" s="55">
        <v>1</v>
      </c>
      <c r="D21" s="29">
        <v>98.85</v>
      </c>
      <c r="E21" s="30">
        <f t="shared" si="0"/>
        <v>98.85</v>
      </c>
    </row>
    <row r="22" spans="1:5" x14ac:dyDescent="0.25">
      <c r="A22" s="31" t="s">
        <v>27</v>
      </c>
      <c r="B22" s="28" t="s">
        <v>8</v>
      </c>
      <c r="C22" s="54">
        <f>4/12</f>
        <v>0.33333333333333331</v>
      </c>
      <c r="D22" s="29">
        <v>157.38</v>
      </c>
      <c r="E22" s="30">
        <f t="shared" si="0"/>
        <v>52.46</v>
      </c>
    </row>
    <row r="23" spans="1:5" x14ac:dyDescent="0.25">
      <c r="A23" s="34" t="s">
        <v>28</v>
      </c>
      <c r="B23" s="35" t="s">
        <v>8</v>
      </c>
      <c r="C23" s="56">
        <f>4/12</f>
        <v>0.33333333333333331</v>
      </c>
      <c r="D23" s="36">
        <v>89</v>
      </c>
      <c r="E23" s="37">
        <f t="shared" si="0"/>
        <v>29.67</v>
      </c>
    </row>
    <row r="24" spans="1:5" x14ac:dyDescent="0.25">
      <c r="A24" s="34" t="s">
        <v>62</v>
      </c>
      <c r="B24" s="35" t="s">
        <v>8</v>
      </c>
      <c r="C24" s="56">
        <v>0.33</v>
      </c>
      <c r="D24" s="36">
        <v>16.8</v>
      </c>
      <c r="E24" s="115">
        <f>D24*C24</f>
        <v>5.5440000000000005</v>
      </c>
    </row>
    <row r="25" spans="1:5" x14ac:dyDescent="0.25">
      <c r="A25" s="33" t="s">
        <v>39</v>
      </c>
      <c r="B25" s="7" t="s">
        <v>8</v>
      </c>
      <c r="C25" s="69">
        <v>0.33</v>
      </c>
      <c r="D25" s="36">
        <v>45</v>
      </c>
      <c r="E25" s="71">
        <f>ROUND(C25*D25,2)</f>
        <v>14.85</v>
      </c>
    </row>
    <row r="26" spans="1:5" x14ac:dyDescent="0.25">
      <c r="A26" s="14" t="s">
        <v>14</v>
      </c>
      <c r="B26" s="15"/>
      <c r="C26" s="72"/>
      <c r="D26" s="73"/>
      <c r="E26" s="74">
        <f>SUM(E20:E25)</f>
        <v>223.10399999999998</v>
      </c>
    </row>
    <row r="27" spans="1:5" x14ac:dyDescent="0.25">
      <c r="A27" s="19" t="s">
        <v>40</v>
      </c>
      <c r="B27" s="20"/>
      <c r="C27" s="63"/>
      <c r="D27" s="152"/>
      <c r="E27" s="153"/>
    </row>
    <row r="28" spans="1:5" x14ac:dyDescent="0.25">
      <c r="A28" s="65" t="s">
        <v>41</v>
      </c>
      <c r="B28" s="23" t="s">
        <v>42</v>
      </c>
      <c r="C28" s="69">
        <v>0.33</v>
      </c>
      <c r="D28" s="70">
        <v>35</v>
      </c>
      <c r="E28" s="10">
        <f t="shared" ref="E28:E33" si="1">ROUND(C28*D28,2)</f>
        <v>11.55</v>
      </c>
    </row>
    <row r="29" spans="1:5" x14ac:dyDescent="0.25">
      <c r="A29" s="65" t="s">
        <v>43</v>
      </c>
      <c r="B29" s="23" t="s">
        <v>42</v>
      </c>
      <c r="C29" s="69">
        <v>0.33</v>
      </c>
      <c r="D29" s="70">
        <v>55</v>
      </c>
      <c r="E29" s="10">
        <f t="shared" si="1"/>
        <v>18.149999999999999</v>
      </c>
    </row>
    <row r="30" spans="1:5" x14ac:dyDescent="0.25">
      <c r="A30" s="65" t="s">
        <v>44</v>
      </c>
      <c r="B30" s="23" t="s">
        <v>42</v>
      </c>
      <c r="C30" s="69">
        <v>0.33</v>
      </c>
      <c r="D30" s="70">
        <v>35</v>
      </c>
      <c r="E30" s="10">
        <f t="shared" si="1"/>
        <v>11.55</v>
      </c>
    </row>
    <row r="31" spans="1:5" x14ac:dyDescent="0.25">
      <c r="A31" s="65" t="s">
        <v>46</v>
      </c>
      <c r="B31" s="23" t="s">
        <v>42</v>
      </c>
      <c r="C31" s="69">
        <v>0.33</v>
      </c>
      <c r="D31" s="70">
        <v>70</v>
      </c>
      <c r="E31" s="10">
        <f t="shared" si="1"/>
        <v>23.1</v>
      </c>
    </row>
    <row r="32" spans="1:5" ht="39" customHeight="1" x14ac:dyDescent="0.25">
      <c r="A32" s="117" t="s">
        <v>66</v>
      </c>
      <c r="B32" s="118" t="s">
        <v>42</v>
      </c>
      <c r="C32" s="69">
        <v>0.33</v>
      </c>
      <c r="D32" s="70">
        <v>150</v>
      </c>
      <c r="E32" s="119">
        <f t="shared" si="1"/>
        <v>49.5</v>
      </c>
    </row>
    <row r="33" spans="1:5" x14ac:dyDescent="0.25">
      <c r="A33" s="65" t="s">
        <v>47</v>
      </c>
      <c r="B33" s="23" t="s">
        <v>42</v>
      </c>
      <c r="C33" s="69">
        <v>0.33</v>
      </c>
      <c r="D33" s="70">
        <v>180</v>
      </c>
      <c r="E33" s="10">
        <f t="shared" si="1"/>
        <v>59.4</v>
      </c>
    </row>
    <row r="34" spans="1:5" x14ac:dyDescent="0.25">
      <c r="A34" s="14" t="s">
        <v>14</v>
      </c>
      <c r="B34" s="15"/>
      <c r="C34" s="72"/>
      <c r="D34" s="73"/>
      <c r="E34" s="74">
        <f>SUM(E28:E33)</f>
        <v>173.25</v>
      </c>
    </row>
    <row r="35" spans="1:5" x14ac:dyDescent="0.25">
      <c r="A35" s="75" t="s">
        <v>29</v>
      </c>
      <c r="B35" s="76"/>
      <c r="C35" s="77"/>
      <c r="D35" s="78"/>
      <c r="E35" s="79">
        <f>E8+E15+E26+E34</f>
        <v>4345.2539999999999</v>
      </c>
    </row>
    <row r="36" spans="1:5" x14ac:dyDescent="0.25">
      <c r="A36" s="40" t="s">
        <v>30</v>
      </c>
      <c r="B36" s="41">
        <v>0.32</v>
      </c>
      <c r="C36" s="32"/>
      <c r="D36" s="80"/>
      <c r="E36" s="81">
        <f>B36*E35</f>
        <v>1390.48128</v>
      </c>
    </row>
    <row r="37" spans="1:5" x14ac:dyDescent="0.25">
      <c r="A37" s="149" t="s">
        <v>31</v>
      </c>
      <c r="B37" s="150"/>
      <c r="C37" s="151"/>
      <c r="D37" s="78"/>
      <c r="E37" s="79">
        <f>E35+E36</f>
        <v>5735.7352799999999</v>
      </c>
    </row>
    <row r="38" spans="1:5" x14ac:dyDescent="0.25">
      <c r="A38" s="120" t="s">
        <v>32</v>
      </c>
      <c r="B38" s="121"/>
      <c r="C38" s="122"/>
      <c r="D38" s="82"/>
      <c r="E38" s="44">
        <v>220</v>
      </c>
    </row>
    <row r="39" spans="1:5" ht="15.75" thickBot="1" x14ac:dyDescent="0.3">
      <c r="A39" s="154" t="s">
        <v>33</v>
      </c>
      <c r="B39" s="155"/>
      <c r="C39" s="156"/>
      <c r="D39" s="83"/>
      <c r="E39" s="84">
        <f>ROUND(E37/E38,2)</f>
        <v>26.07</v>
      </c>
    </row>
  </sheetData>
  <mergeCells count="16">
    <mergeCell ref="A1:C1"/>
    <mergeCell ref="D1:E1"/>
    <mergeCell ref="A2:A3"/>
    <mergeCell ref="B2:B3"/>
    <mergeCell ref="C2:C3"/>
    <mergeCell ref="D2:E2"/>
    <mergeCell ref="D27:E27"/>
    <mergeCell ref="A37:C37"/>
    <mergeCell ref="A38:C38"/>
    <mergeCell ref="A39:C39"/>
    <mergeCell ref="D4:E4"/>
    <mergeCell ref="A8:C8"/>
    <mergeCell ref="D9:E9"/>
    <mergeCell ref="A15:C15"/>
    <mergeCell ref="A16:C16"/>
    <mergeCell ref="D16:E16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A0824-56C2-41B3-943A-8582ABD66D9C}">
  <dimension ref="A1:E34"/>
  <sheetViews>
    <sheetView topLeftCell="A15" workbookViewId="0">
      <selection activeCell="E30" sqref="E30"/>
    </sheetView>
  </sheetViews>
  <sheetFormatPr defaultRowHeight="15" x14ac:dyDescent="0.25"/>
  <cols>
    <col min="1" max="1" width="43.28515625" customWidth="1"/>
    <col min="4" max="4" width="9.7109375" customWidth="1"/>
    <col min="5" max="5" width="11.28515625" customWidth="1"/>
  </cols>
  <sheetData>
    <row r="1" spans="1:5" ht="24.75" customHeight="1" thickBot="1" x14ac:dyDescent="0.3">
      <c r="A1" s="171" t="s">
        <v>52</v>
      </c>
      <c r="B1" s="172"/>
      <c r="C1" s="172"/>
      <c r="D1" s="173" t="s">
        <v>48</v>
      </c>
      <c r="E1" s="174"/>
    </row>
    <row r="2" spans="1:5" x14ac:dyDescent="0.25">
      <c r="A2" s="133" t="s">
        <v>1</v>
      </c>
      <c r="B2" s="135" t="s">
        <v>2</v>
      </c>
      <c r="C2" s="137" t="s">
        <v>34</v>
      </c>
      <c r="D2" s="139"/>
      <c r="E2" s="140"/>
    </row>
    <row r="3" spans="1:5" x14ac:dyDescent="0.25">
      <c r="A3" s="134"/>
      <c r="B3" s="136"/>
      <c r="C3" s="138"/>
      <c r="D3" s="57" t="s">
        <v>4</v>
      </c>
      <c r="E3" s="58" t="s">
        <v>5</v>
      </c>
    </row>
    <row r="4" spans="1:5" x14ac:dyDescent="0.25">
      <c r="A4" s="3" t="s">
        <v>6</v>
      </c>
      <c r="B4" s="4"/>
      <c r="C4" s="5"/>
      <c r="D4" s="157" t="s">
        <v>35</v>
      </c>
      <c r="E4" s="158"/>
    </row>
    <row r="5" spans="1:5" x14ac:dyDescent="0.25">
      <c r="A5" s="6" t="s">
        <v>7</v>
      </c>
      <c r="B5" s="7" t="s">
        <v>8</v>
      </c>
      <c r="C5" s="59">
        <v>1</v>
      </c>
      <c r="D5" s="25">
        <v>1596.27</v>
      </c>
      <c r="E5" s="10">
        <f>ROUND(C5*D5,2)</f>
        <v>1596.27</v>
      </c>
    </row>
    <row r="6" spans="1:5" x14ac:dyDescent="0.25">
      <c r="A6" s="6" t="s">
        <v>36</v>
      </c>
      <c r="B6" s="7" t="s">
        <v>8</v>
      </c>
      <c r="C6" s="102">
        <v>0.4</v>
      </c>
      <c r="D6" s="25"/>
      <c r="E6" s="10">
        <f>E5*C6</f>
        <v>638.50800000000004</v>
      </c>
    </row>
    <row r="7" spans="1:5" x14ac:dyDescent="0.25">
      <c r="A7" s="22" t="s">
        <v>12</v>
      </c>
      <c r="B7" s="23" t="s">
        <v>13</v>
      </c>
      <c r="C7" s="60">
        <v>0.78739999999999999</v>
      </c>
      <c r="D7" s="25">
        <f>SUM(E5:E6)</f>
        <v>2234.7780000000002</v>
      </c>
      <c r="E7" s="10">
        <f>ROUND(C7*D7,2)</f>
        <v>1759.66</v>
      </c>
    </row>
    <row r="8" spans="1:5" x14ac:dyDescent="0.25">
      <c r="A8" s="159" t="s">
        <v>14</v>
      </c>
      <c r="B8" s="160"/>
      <c r="C8" s="161"/>
      <c r="D8" s="61"/>
      <c r="E8" s="62">
        <f>SUM(E5:E7)</f>
        <v>3994.4380000000001</v>
      </c>
    </row>
    <row r="9" spans="1:5" x14ac:dyDescent="0.25">
      <c r="A9" s="19" t="s">
        <v>15</v>
      </c>
      <c r="B9" s="20"/>
      <c r="C9" s="63"/>
      <c r="D9" s="143"/>
      <c r="E9" s="144"/>
    </row>
    <row r="10" spans="1:5" x14ac:dyDescent="0.25">
      <c r="A10" s="33" t="s">
        <v>37</v>
      </c>
      <c r="B10" s="64" t="s">
        <v>8</v>
      </c>
      <c r="C10" s="8">
        <v>1</v>
      </c>
      <c r="D10" s="12">
        <v>641.29999999999995</v>
      </c>
      <c r="E10" s="10">
        <f>D10*C10</f>
        <v>641.29999999999995</v>
      </c>
    </row>
    <row r="11" spans="1:5" x14ac:dyDescent="0.25">
      <c r="A11" s="65" t="s">
        <v>17</v>
      </c>
      <c r="B11" s="64" t="s">
        <v>8</v>
      </c>
      <c r="C11" s="24">
        <v>0.65</v>
      </c>
      <c r="D11" s="25">
        <v>0</v>
      </c>
      <c r="E11" s="10">
        <f>ROUND(D11*C11,2)</f>
        <v>0</v>
      </c>
    </row>
    <row r="12" spans="1:5" x14ac:dyDescent="0.25">
      <c r="A12" s="65" t="s">
        <v>18</v>
      </c>
      <c r="B12" s="64" t="s">
        <v>8</v>
      </c>
      <c r="C12" s="24"/>
      <c r="D12" s="25">
        <v>53.27</v>
      </c>
      <c r="E12" s="10">
        <v>53.27</v>
      </c>
    </row>
    <row r="13" spans="1:5" x14ac:dyDescent="0.25">
      <c r="A13" s="33" t="s">
        <v>19</v>
      </c>
      <c r="B13" s="64" t="s">
        <v>8</v>
      </c>
      <c r="C13" s="8">
        <v>1</v>
      </c>
      <c r="D13" s="25">
        <v>6</v>
      </c>
      <c r="E13" s="10">
        <f>D13*C13</f>
        <v>6</v>
      </c>
    </row>
    <row r="14" spans="1:5" x14ac:dyDescent="0.25">
      <c r="A14" s="33" t="s">
        <v>20</v>
      </c>
      <c r="B14" s="64" t="s">
        <v>8</v>
      </c>
      <c r="C14" s="8">
        <v>50.5</v>
      </c>
      <c r="D14" s="25">
        <v>5</v>
      </c>
      <c r="E14" s="10">
        <f>ROUND(C14*D14,2)</f>
        <v>252.5</v>
      </c>
    </row>
    <row r="15" spans="1:5" x14ac:dyDescent="0.25">
      <c r="A15" s="159" t="s">
        <v>14</v>
      </c>
      <c r="B15" s="160"/>
      <c r="C15" s="161"/>
      <c r="D15" s="66"/>
      <c r="E15" s="67">
        <f>SUM(E10:E14)</f>
        <v>953.06999999999994</v>
      </c>
    </row>
    <row r="16" spans="1:5" x14ac:dyDescent="0.25">
      <c r="A16" s="162" t="s">
        <v>21</v>
      </c>
      <c r="B16" s="163"/>
      <c r="C16" s="164"/>
      <c r="D16" s="152"/>
      <c r="E16" s="153"/>
    </row>
    <row r="17" spans="1:5" x14ac:dyDescent="0.25">
      <c r="A17" s="68" t="s">
        <v>38</v>
      </c>
      <c r="B17" s="28" t="s">
        <v>8</v>
      </c>
      <c r="C17" s="69">
        <v>0.33</v>
      </c>
      <c r="D17" s="70">
        <v>38</v>
      </c>
      <c r="E17" s="71">
        <f>ROUND(C17*D17,2)</f>
        <v>12.54</v>
      </c>
    </row>
    <row r="18" spans="1:5" x14ac:dyDescent="0.25">
      <c r="A18" s="68" t="s">
        <v>24</v>
      </c>
      <c r="B18" s="28" t="s">
        <v>8</v>
      </c>
      <c r="C18" s="69">
        <v>0.33</v>
      </c>
      <c r="D18" s="70">
        <v>38</v>
      </c>
      <c r="E18" s="71">
        <f>ROUND(C18*D18,2)</f>
        <v>12.54</v>
      </c>
    </row>
    <row r="19" spans="1:5" x14ac:dyDescent="0.25">
      <c r="A19" s="68" t="s">
        <v>65</v>
      </c>
      <c r="B19" s="28" t="s">
        <v>8</v>
      </c>
      <c r="C19" s="69">
        <v>0.33</v>
      </c>
      <c r="D19" s="70">
        <v>65</v>
      </c>
      <c r="E19" s="71">
        <f>ROUND(C19*D19,2)</f>
        <v>21.45</v>
      </c>
    </row>
    <row r="20" spans="1:5" x14ac:dyDescent="0.25">
      <c r="A20" s="33" t="s">
        <v>26</v>
      </c>
      <c r="B20" s="7" t="s">
        <v>8</v>
      </c>
      <c r="C20" s="69">
        <v>1</v>
      </c>
      <c r="D20" s="70">
        <v>18</v>
      </c>
      <c r="E20" s="71">
        <f>ROUND(C20*D20,2)</f>
        <v>18</v>
      </c>
    </row>
    <row r="21" spans="1:5" x14ac:dyDescent="0.25">
      <c r="A21" s="33" t="s">
        <v>39</v>
      </c>
      <c r="B21" s="7" t="s">
        <v>8</v>
      </c>
      <c r="C21" s="69">
        <v>0.33</v>
      </c>
      <c r="D21" s="70">
        <v>18</v>
      </c>
      <c r="E21" s="71">
        <f>ROUND(C21*D21,2)</f>
        <v>5.94</v>
      </c>
    </row>
    <row r="22" spans="1:5" x14ac:dyDescent="0.25">
      <c r="A22" s="14" t="s">
        <v>14</v>
      </c>
      <c r="B22" s="15"/>
      <c r="C22" s="72"/>
      <c r="D22" s="73"/>
      <c r="E22" s="74">
        <f>SUM(E17:E21)</f>
        <v>70.47</v>
      </c>
    </row>
    <row r="23" spans="1:5" x14ac:dyDescent="0.25">
      <c r="A23" s="19" t="s">
        <v>40</v>
      </c>
      <c r="B23" s="20"/>
      <c r="C23" s="63"/>
      <c r="D23" s="152"/>
      <c r="E23" s="153"/>
    </row>
    <row r="24" spans="1:5" x14ac:dyDescent="0.25">
      <c r="A24" s="65" t="s">
        <v>41</v>
      </c>
      <c r="B24" s="23" t="s">
        <v>42</v>
      </c>
      <c r="C24" s="69">
        <v>0.33</v>
      </c>
      <c r="D24" s="70">
        <v>35</v>
      </c>
      <c r="E24" s="10">
        <f t="shared" ref="E24:E28" si="0">ROUND(C24*D24,2)</f>
        <v>11.55</v>
      </c>
    </row>
    <row r="25" spans="1:5" x14ac:dyDescent="0.25">
      <c r="A25" s="65" t="s">
        <v>43</v>
      </c>
      <c r="B25" s="23" t="s">
        <v>42</v>
      </c>
      <c r="C25" s="69">
        <v>0.33</v>
      </c>
      <c r="D25" s="70">
        <v>55</v>
      </c>
      <c r="E25" s="10">
        <f t="shared" si="0"/>
        <v>18.149999999999999</v>
      </c>
    </row>
    <row r="26" spans="1:5" x14ac:dyDescent="0.25">
      <c r="A26" s="65" t="s">
        <v>44</v>
      </c>
      <c r="B26" s="23" t="s">
        <v>42</v>
      </c>
      <c r="C26" s="69">
        <v>0.33</v>
      </c>
      <c r="D26" s="70">
        <v>25</v>
      </c>
      <c r="E26" s="10">
        <f t="shared" si="0"/>
        <v>8.25</v>
      </c>
    </row>
    <row r="27" spans="1:5" ht="39" x14ac:dyDescent="0.25">
      <c r="A27" s="117" t="s">
        <v>66</v>
      </c>
      <c r="B27" s="118" t="s">
        <v>42</v>
      </c>
      <c r="C27" s="69">
        <v>0.33</v>
      </c>
      <c r="D27" s="70">
        <v>92.8</v>
      </c>
      <c r="E27" s="119">
        <f t="shared" si="0"/>
        <v>30.62</v>
      </c>
    </row>
    <row r="28" spans="1:5" x14ac:dyDescent="0.25">
      <c r="A28" s="65" t="s">
        <v>45</v>
      </c>
      <c r="B28" s="23" t="s">
        <v>42</v>
      </c>
      <c r="C28" s="69">
        <v>0.33</v>
      </c>
      <c r="D28" s="70">
        <v>35</v>
      </c>
      <c r="E28" s="10">
        <f t="shared" si="0"/>
        <v>11.55</v>
      </c>
    </row>
    <row r="29" spans="1:5" x14ac:dyDescent="0.25">
      <c r="A29" s="14" t="s">
        <v>14</v>
      </c>
      <c r="B29" s="15"/>
      <c r="C29" s="72"/>
      <c r="D29" s="73"/>
      <c r="E29" s="74">
        <f>SUM(E24:E28)</f>
        <v>80.12</v>
      </c>
    </row>
    <row r="30" spans="1:5" x14ac:dyDescent="0.25">
      <c r="A30" s="75" t="s">
        <v>29</v>
      </c>
      <c r="B30" s="76"/>
      <c r="C30" s="77"/>
      <c r="D30" s="78"/>
      <c r="E30" s="79">
        <f>E8+E15+E22+E29</f>
        <v>5098.098</v>
      </c>
    </row>
    <row r="31" spans="1:5" x14ac:dyDescent="0.25">
      <c r="A31" s="40" t="s">
        <v>30</v>
      </c>
      <c r="B31" s="41">
        <v>0.32</v>
      </c>
      <c r="C31" s="32"/>
      <c r="D31" s="80"/>
      <c r="E31" s="81">
        <f>B31*E30</f>
        <v>1631.3913600000001</v>
      </c>
    </row>
    <row r="32" spans="1:5" x14ac:dyDescent="0.25">
      <c r="A32" s="149" t="s">
        <v>31</v>
      </c>
      <c r="B32" s="150"/>
      <c r="C32" s="151"/>
      <c r="D32" s="78"/>
      <c r="E32" s="79">
        <f>E30+E31</f>
        <v>6729.4893599999996</v>
      </c>
    </row>
    <row r="33" spans="1:5" x14ac:dyDescent="0.25">
      <c r="A33" s="120" t="s">
        <v>32</v>
      </c>
      <c r="B33" s="121"/>
      <c r="C33" s="122"/>
      <c r="D33" s="82"/>
      <c r="E33" s="44">
        <v>220</v>
      </c>
    </row>
    <row r="34" spans="1:5" ht="15.75" thickBot="1" x14ac:dyDescent="0.3">
      <c r="A34" s="154" t="s">
        <v>33</v>
      </c>
      <c r="B34" s="155"/>
      <c r="C34" s="156"/>
      <c r="D34" s="83"/>
      <c r="E34" s="84">
        <f>ROUND(E32/E33,2)</f>
        <v>30.59</v>
      </c>
    </row>
  </sheetData>
  <mergeCells count="16">
    <mergeCell ref="A1:C1"/>
    <mergeCell ref="D1:E1"/>
    <mergeCell ref="A2:A3"/>
    <mergeCell ref="B2:B3"/>
    <mergeCell ref="C2:C3"/>
    <mergeCell ref="D2:E2"/>
    <mergeCell ref="D23:E23"/>
    <mergeCell ref="A32:C32"/>
    <mergeCell ref="A33:C33"/>
    <mergeCell ref="A34:C34"/>
    <mergeCell ref="D4:E4"/>
    <mergeCell ref="A8:C8"/>
    <mergeCell ref="D9:E9"/>
    <mergeCell ref="A15:C15"/>
    <mergeCell ref="A16:C16"/>
    <mergeCell ref="D16:E16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E765-7504-4667-892D-298CE96B3541}">
  <dimension ref="A1:E29"/>
  <sheetViews>
    <sheetView topLeftCell="A8" workbookViewId="0">
      <selection activeCell="E27" sqref="E27"/>
    </sheetView>
  </sheetViews>
  <sheetFormatPr defaultRowHeight="15" x14ac:dyDescent="0.25"/>
  <cols>
    <col min="1" max="1" width="38.28515625" customWidth="1"/>
    <col min="4" max="4" width="12.7109375" customWidth="1"/>
    <col min="5" max="5" width="11.7109375" customWidth="1"/>
  </cols>
  <sheetData>
    <row r="1" spans="1:5" ht="37.5" customHeight="1" thickBot="1" x14ac:dyDescent="0.3">
      <c r="A1" s="179" t="s">
        <v>49</v>
      </c>
      <c r="B1" s="180"/>
      <c r="C1" s="180"/>
      <c r="D1" s="181" t="s">
        <v>48</v>
      </c>
      <c r="E1" s="182"/>
    </row>
    <row r="2" spans="1:5" x14ac:dyDescent="0.25">
      <c r="A2" s="134" t="s">
        <v>1</v>
      </c>
      <c r="B2" s="183" t="s">
        <v>2</v>
      </c>
      <c r="C2" s="184" t="s">
        <v>34</v>
      </c>
      <c r="D2" s="185" t="s">
        <v>50</v>
      </c>
      <c r="E2" s="186"/>
    </row>
    <row r="3" spans="1:5" x14ac:dyDescent="0.25">
      <c r="A3" s="134"/>
      <c r="B3" s="136"/>
      <c r="C3" s="136"/>
      <c r="D3" s="86" t="s">
        <v>4</v>
      </c>
      <c r="E3" s="2" t="s">
        <v>5</v>
      </c>
    </row>
    <row r="4" spans="1:5" x14ac:dyDescent="0.25">
      <c r="A4" s="3" t="s">
        <v>6</v>
      </c>
      <c r="B4" s="4"/>
      <c r="C4" s="4"/>
      <c r="D4" s="4"/>
      <c r="E4" s="97"/>
    </row>
    <row r="5" spans="1:5" x14ac:dyDescent="0.25">
      <c r="A5" s="6" t="s">
        <v>7</v>
      </c>
      <c r="B5" s="7" t="s">
        <v>8</v>
      </c>
      <c r="C5" s="87">
        <v>1</v>
      </c>
      <c r="D5" s="88">
        <v>2068.9499999999998</v>
      </c>
      <c r="E5" s="10">
        <f>ROUND(C5*D5,2)</f>
        <v>2068.9499999999998</v>
      </c>
    </row>
    <row r="6" spans="1:5" x14ac:dyDescent="0.25">
      <c r="A6" s="6" t="s">
        <v>10</v>
      </c>
      <c r="B6" s="7" t="s">
        <v>8</v>
      </c>
      <c r="C6" s="87">
        <v>1</v>
      </c>
      <c r="D6" s="100">
        <v>0</v>
      </c>
      <c r="E6" s="85">
        <f>ROUND(C6*D6,2)</f>
        <v>0</v>
      </c>
    </row>
    <row r="7" spans="1:5" x14ac:dyDescent="0.25">
      <c r="A7" s="6" t="s">
        <v>12</v>
      </c>
      <c r="B7" s="7" t="s">
        <v>13</v>
      </c>
      <c r="C7" s="89">
        <v>0.78739999999999999</v>
      </c>
      <c r="D7" s="87">
        <f>SUM(E5:E6)</f>
        <v>2068.9499999999998</v>
      </c>
      <c r="E7" s="10">
        <f>ROUND(C7*D7,2)</f>
        <v>1629.09</v>
      </c>
    </row>
    <row r="8" spans="1:5" x14ac:dyDescent="0.25">
      <c r="A8" s="14" t="s">
        <v>14</v>
      </c>
      <c r="B8" s="15"/>
      <c r="C8" s="90"/>
      <c r="D8" s="91"/>
      <c r="E8" s="18">
        <f>SUM(E5:E7)</f>
        <v>3698.04</v>
      </c>
    </row>
    <row r="9" spans="1:5" x14ac:dyDescent="0.25">
      <c r="A9" s="19" t="s">
        <v>15</v>
      </c>
      <c r="B9" s="20"/>
      <c r="C9" s="92"/>
      <c r="D9" s="175"/>
      <c r="E9" s="176"/>
    </row>
    <row r="10" spans="1:5" x14ac:dyDescent="0.25">
      <c r="A10" s="33" t="s">
        <v>37</v>
      </c>
      <c r="B10" s="64" t="s">
        <v>8</v>
      </c>
      <c r="C10" s="8">
        <v>1</v>
      </c>
      <c r="D10" s="12">
        <v>641.29999999999995</v>
      </c>
      <c r="E10" s="10">
        <f>D10*C10</f>
        <v>641.29999999999995</v>
      </c>
    </row>
    <row r="11" spans="1:5" x14ac:dyDescent="0.25">
      <c r="A11" s="65" t="s">
        <v>17</v>
      </c>
      <c r="B11" s="64" t="s">
        <v>8</v>
      </c>
      <c r="C11" s="24">
        <v>0.65</v>
      </c>
      <c r="D11" s="25">
        <v>0</v>
      </c>
      <c r="E11" s="10">
        <f>ROUND(D11*C11,2)</f>
        <v>0</v>
      </c>
    </row>
    <row r="12" spans="1:5" x14ac:dyDescent="0.25">
      <c r="A12" s="65" t="s">
        <v>18</v>
      </c>
      <c r="B12" s="64" t="s">
        <v>8</v>
      </c>
      <c r="C12" s="24"/>
      <c r="D12" s="25">
        <v>53.27</v>
      </c>
      <c r="E12" s="10">
        <v>53.27</v>
      </c>
    </row>
    <row r="13" spans="1:5" x14ac:dyDescent="0.25">
      <c r="A13" s="33" t="s">
        <v>19</v>
      </c>
      <c r="B13" s="64" t="s">
        <v>8</v>
      </c>
      <c r="C13" s="8">
        <v>1</v>
      </c>
      <c r="D13" s="25">
        <v>6</v>
      </c>
      <c r="E13" s="10">
        <f>D13*C13</f>
        <v>6</v>
      </c>
    </row>
    <row r="14" spans="1:5" x14ac:dyDescent="0.25">
      <c r="A14" s="33" t="s">
        <v>20</v>
      </c>
      <c r="B14" s="64" t="s">
        <v>8</v>
      </c>
      <c r="C14" s="8">
        <v>50.5</v>
      </c>
      <c r="D14" s="25">
        <v>5</v>
      </c>
      <c r="E14" s="10">
        <f>ROUND(C14*D14,2)</f>
        <v>252.5</v>
      </c>
    </row>
    <row r="15" spans="1:5" x14ac:dyDescent="0.25">
      <c r="A15" s="159" t="s">
        <v>14</v>
      </c>
      <c r="B15" s="160"/>
      <c r="C15" s="161"/>
      <c r="D15" s="66"/>
      <c r="E15" s="67">
        <f>SUM(E10:E14)</f>
        <v>953.06999999999994</v>
      </c>
    </row>
    <row r="16" spans="1:5" x14ac:dyDescent="0.25">
      <c r="A16" s="177" t="s">
        <v>21</v>
      </c>
      <c r="B16" s="178"/>
      <c r="C16" s="178"/>
      <c r="D16" s="92"/>
      <c r="E16" s="98"/>
    </row>
    <row r="17" spans="1:5" x14ac:dyDescent="0.25">
      <c r="A17" s="27" t="s">
        <v>22</v>
      </c>
      <c r="B17" s="28" t="s">
        <v>8</v>
      </c>
      <c r="C17" s="87">
        <f>4/12</f>
        <v>0.33333333333333331</v>
      </c>
      <c r="D17" s="29">
        <v>122.5</v>
      </c>
      <c r="E17" s="71">
        <f t="shared" ref="E17:E23" si="0">ROUND(C17*D17,2)</f>
        <v>40.83</v>
      </c>
    </row>
    <row r="18" spans="1:5" x14ac:dyDescent="0.25">
      <c r="A18" s="31" t="s">
        <v>38</v>
      </c>
      <c r="B18" s="28" t="s">
        <v>8</v>
      </c>
      <c r="C18" s="93">
        <f>4/12</f>
        <v>0.33333333333333331</v>
      </c>
      <c r="D18" s="29">
        <v>135.44999999999999</v>
      </c>
      <c r="E18" s="71">
        <f t="shared" si="0"/>
        <v>45.15</v>
      </c>
    </row>
    <row r="19" spans="1:5" x14ac:dyDescent="0.25">
      <c r="A19" s="31" t="s">
        <v>24</v>
      </c>
      <c r="B19" s="28" t="s">
        <v>8</v>
      </c>
      <c r="C19" s="93">
        <f>4/12</f>
        <v>0.33333333333333331</v>
      </c>
      <c r="D19" s="29">
        <v>120</v>
      </c>
      <c r="E19" s="71">
        <f t="shared" si="0"/>
        <v>40</v>
      </c>
    </row>
    <row r="20" spans="1:5" x14ac:dyDescent="0.25">
      <c r="A20" s="31" t="s">
        <v>25</v>
      </c>
      <c r="B20" s="28" t="s">
        <v>8</v>
      </c>
      <c r="C20" s="93">
        <f>4/12</f>
        <v>0.33333333333333331</v>
      </c>
      <c r="D20" s="29">
        <v>65.2</v>
      </c>
      <c r="E20" s="71">
        <f t="shared" si="0"/>
        <v>21.73</v>
      </c>
    </row>
    <row r="21" spans="1:5" x14ac:dyDescent="0.25">
      <c r="A21" s="31" t="s">
        <v>27</v>
      </c>
      <c r="B21" s="28" t="s">
        <v>8</v>
      </c>
      <c r="C21" s="93">
        <f>4/12</f>
        <v>0.33333333333333331</v>
      </c>
      <c r="D21" s="29">
        <v>157.38</v>
      </c>
      <c r="E21" s="71">
        <f t="shared" si="0"/>
        <v>52.46</v>
      </c>
    </row>
    <row r="22" spans="1:5" x14ac:dyDescent="0.25">
      <c r="A22" s="33" t="s">
        <v>26</v>
      </c>
      <c r="B22" s="7" t="s">
        <v>8</v>
      </c>
      <c r="C22" s="94">
        <v>1</v>
      </c>
      <c r="D22" s="29">
        <v>98.85</v>
      </c>
      <c r="E22" s="10">
        <f t="shared" si="0"/>
        <v>98.85</v>
      </c>
    </row>
    <row r="23" spans="1:5" x14ac:dyDescent="0.25">
      <c r="A23" s="33" t="s">
        <v>28</v>
      </c>
      <c r="B23" s="7" t="s">
        <v>8</v>
      </c>
      <c r="C23" s="94">
        <f>4/12</f>
        <v>0.33333333333333331</v>
      </c>
      <c r="D23" s="36">
        <v>45</v>
      </c>
      <c r="E23" s="71">
        <f t="shared" si="0"/>
        <v>15</v>
      </c>
    </row>
    <row r="24" spans="1:5" x14ac:dyDescent="0.25">
      <c r="A24" s="14" t="s">
        <v>14</v>
      </c>
      <c r="B24" s="15"/>
      <c r="C24" s="90"/>
      <c r="D24" s="91"/>
      <c r="E24" s="18">
        <f>SUM(E17:E23)</f>
        <v>314.02</v>
      </c>
    </row>
    <row r="25" spans="1:5" x14ac:dyDescent="0.25">
      <c r="A25" s="19" t="s">
        <v>29</v>
      </c>
      <c r="B25" s="20"/>
      <c r="C25" s="92"/>
      <c r="D25" s="92"/>
      <c r="E25" s="98">
        <f>E8+E15+E24</f>
        <v>4965.1299999999992</v>
      </c>
    </row>
    <row r="26" spans="1:5" x14ac:dyDescent="0.25">
      <c r="A26" s="40" t="s">
        <v>30</v>
      </c>
      <c r="B26" s="41">
        <v>0.32</v>
      </c>
      <c r="C26" s="87"/>
      <c r="D26" s="95"/>
      <c r="E26" s="99">
        <f>E25*B26</f>
        <v>1588.8415999999997</v>
      </c>
    </row>
    <row r="27" spans="1:5" x14ac:dyDescent="0.25">
      <c r="A27" s="149" t="s">
        <v>31</v>
      </c>
      <c r="B27" s="150"/>
      <c r="C27" s="150"/>
      <c r="D27" s="92"/>
      <c r="E27" s="98">
        <f>E25+E26</f>
        <v>6553.9715999999989</v>
      </c>
    </row>
    <row r="28" spans="1:5" x14ac:dyDescent="0.25">
      <c r="A28" s="120" t="s">
        <v>32</v>
      </c>
      <c r="B28" s="121"/>
      <c r="C28" s="121"/>
      <c r="D28" s="95"/>
      <c r="E28" s="44">
        <v>220</v>
      </c>
    </row>
    <row r="29" spans="1:5" ht="15.75" thickBot="1" x14ac:dyDescent="0.3">
      <c r="A29" s="45" t="s">
        <v>33</v>
      </c>
      <c r="B29" s="46"/>
      <c r="C29" s="96"/>
      <c r="D29" s="96"/>
      <c r="E29" s="49">
        <f>ROUND(E27/E28,2)</f>
        <v>29.79</v>
      </c>
    </row>
  </sheetData>
  <mergeCells count="11">
    <mergeCell ref="A1:C1"/>
    <mergeCell ref="D1:E1"/>
    <mergeCell ref="A2:A3"/>
    <mergeCell ref="B2:B3"/>
    <mergeCell ref="C2:C3"/>
    <mergeCell ref="D2:E2"/>
    <mergeCell ref="D9:E9"/>
    <mergeCell ref="A15:C15"/>
    <mergeCell ref="A16:C16"/>
    <mergeCell ref="A27:C27"/>
    <mergeCell ref="A28:C28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D1A0-BD1C-4D1A-8CF1-23584246DC10}">
  <dimension ref="A1:E25"/>
  <sheetViews>
    <sheetView topLeftCell="A4" workbookViewId="0">
      <selection activeCell="A16" sqref="A16:C16"/>
    </sheetView>
  </sheetViews>
  <sheetFormatPr defaultRowHeight="15" x14ac:dyDescent="0.25"/>
  <cols>
    <col min="1" max="1" width="48.28515625" customWidth="1"/>
    <col min="4" max="4" width="13.5703125" customWidth="1"/>
    <col min="5" max="5" width="10.28515625" customWidth="1"/>
  </cols>
  <sheetData>
    <row r="1" spans="1:5" ht="26.25" customHeight="1" thickBot="1" x14ac:dyDescent="0.3">
      <c r="A1" s="179" t="s">
        <v>51</v>
      </c>
      <c r="B1" s="180"/>
      <c r="C1" s="180"/>
      <c r="D1" s="181" t="s">
        <v>48</v>
      </c>
      <c r="E1" s="182"/>
    </row>
    <row r="2" spans="1:5" x14ac:dyDescent="0.25">
      <c r="A2" s="134" t="s">
        <v>1</v>
      </c>
      <c r="B2" s="183" t="s">
        <v>2</v>
      </c>
      <c r="C2" s="184" t="s">
        <v>34</v>
      </c>
      <c r="D2" s="185" t="s">
        <v>50</v>
      </c>
      <c r="E2" s="186"/>
    </row>
    <row r="3" spans="1:5" x14ac:dyDescent="0.25">
      <c r="A3" s="134"/>
      <c r="B3" s="136"/>
      <c r="C3" s="136"/>
      <c r="D3" s="86" t="s">
        <v>4</v>
      </c>
      <c r="E3" s="2" t="s">
        <v>5</v>
      </c>
    </row>
    <row r="4" spans="1:5" x14ac:dyDescent="0.25">
      <c r="A4" s="3" t="s">
        <v>6</v>
      </c>
      <c r="B4" s="4"/>
      <c r="C4" s="4"/>
      <c r="D4" s="4"/>
      <c r="E4" s="97"/>
    </row>
    <row r="5" spans="1:5" x14ac:dyDescent="0.25">
      <c r="A5" s="6" t="s">
        <v>7</v>
      </c>
      <c r="B5" s="7" t="s">
        <v>8</v>
      </c>
      <c r="C5" s="87">
        <v>1</v>
      </c>
      <c r="D5" s="88">
        <v>2426.6</v>
      </c>
      <c r="E5" s="10">
        <f>ROUND(C5*D5,2)</f>
        <v>2426.6</v>
      </c>
    </row>
    <row r="6" spans="1:5" x14ac:dyDescent="0.25">
      <c r="A6" s="6" t="s">
        <v>10</v>
      </c>
      <c r="B6" s="7" t="s">
        <v>8</v>
      </c>
      <c r="C6" s="87">
        <v>1</v>
      </c>
      <c r="D6" s="87">
        <v>0</v>
      </c>
      <c r="E6" s="10">
        <f>ROUND(C6*D6,2)</f>
        <v>0</v>
      </c>
    </row>
    <row r="7" spans="1:5" x14ac:dyDescent="0.25">
      <c r="A7" s="6" t="s">
        <v>12</v>
      </c>
      <c r="B7" s="7" t="s">
        <v>13</v>
      </c>
      <c r="C7" s="89">
        <v>0.78739999999999999</v>
      </c>
      <c r="D7" s="87">
        <f>SUM(E5:E6)</f>
        <v>2426.6</v>
      </c>
      <c r="E7" s="10">
        <f>ROUND(C7*D7,2)</f>
        <v>1910.7</v>
      </c>
    </row>
    <row r="8" spans="1:5" x14ac:dyDescent="0.25">
      <c r="A8" s="14" t="s">
        <v>14</v>
      </c>
      <c r="B8" s="15"/>
      <c r="C8" s="90"/>
      <c r="D8" s="91"/>
      <c r="E8" s="18">
        <f>SUM(E5:E7)</f>
        <v>4337.3</v>
      </c>
    </row>
    <row r="9" spans="1:5" x14ac:dyDescent="0.25">
      <c r="A9" s="19" t="s">
        <v>15</v>
      </c>
      <c r="B9" s="20"/>
      <c r="C9" s="92"/>
      <c r="D9" s="175"/>
      <c r="E9" s="176"/>
    </row>
    <row r="10" spans="1:5" x14ac:dyDescent="0.25">
      <c r="A10" s="33" t="s">
        <v>37</v>
      </c>
      <c r="B10" s="64" t="s">
        <v>8</v>
      </c>
      <c r="C10" s="8">
        <v>1</v>
      </c>
      <c r="D10" s="12">
        <v>641.29999999999995</v>
      </c>
      <c r="E10" s="10">
        <f>D10*C10</f>
        <v>641.29999999999995</v>
      </c>
    </row>
    <row r="11" spans="1:5" x14ac:dyDescent="0.25">
      <c r="A11" s="65" t="s">
        <v>17</v>
      </c>
      <c r="B11" s="64" t="s">
        <v>8</v>
      </c>
      <c r="C11" s="24">
        <v>0.65</v>
      </c>
      <c r="D11" s="25">
        <v>0</v>
      </c>
      <c r="E11" s="10">
        <f>ROUND(D11*C11,2)</f>
        <v>0</v>
      </c>
    </row>
    <row r="12" spans="1:5" x14ac:dyDescent="0.25">
      <c r="A12" s="65" t="s">
        <v>18</v>
      </c>
      <c r="B12" s="64" t="s">
        <v>8</v>
      </c>
      <c r="C12" s="24">
        <v>1</v>
      </c>
      <c r="D12" s="25">
        <v>53.27</v>
      </c>
      <c r="E12" s="10">
        <f>D12*C12</f>
        <v>53.27</v>
      </c>
    </row>
    <row r="13" spans="1:5" x14ac:dyDescent="0.25">
      <c r="A13" s="33" t="s">
        <v>19</v>
      </c>
      <c r="B13" s="64" t="s">
        <v>8</v>
      </c>
      <c r="C13" s="8">
        <v>1</v>
      </c>
      <c r="D13" s="25">
        <v>6</v>
      </c>
      <c r="E13" s="10">
        <f>D13*C13</f>
        <v>6</v>
      </c>
    </row>
    <row r="14" spans="1:5" x14ac:dyDescent="0.25">
      <c r="A14" s="33" t="s">
        <v>20</v>
      </c>
      <c r="B14" s="64" t="s">
        <v>8</v>
      </c>
      <c r="C14" s="8">
        <v>50.5</v>
      </c>
      <c r="D14" s="25">
        <v>5</v>
      </c>
      <c r="E14" s="10">
        <f>ROUND(C14*D14,2)</f>
        <v>252.5</v>
      </c>
    </row>
    <row r="15" spans="1:5" x14ac:dyDescent="0.25">
      <c r="A15" s="159" t="s">
        <v>14</v>
      </c>
      <c r="B15" s="160"/>
      <c r="C15" s="161"/>
      <c r="D15" s="66"/>
      <c r="E15" s="67">
        <f>SUM(E10:E14)</f>
        <v>953.06999999999994</v>
      </c>
    </row>
    <row r="16" spans="1:5" x14ac:dyDescent="0.25">
      <c r="A16" s="162" t="s">
        <v>21</v>
      </c>
      <c r="B16" s="163"/>
      <c r="C16" s="163"/>
      <c r="D16" s="92"/>
      <c r="E16" s="98"/>
    </row>
    <row r="17" spans="1:5" x14ac:dyDescent="0.25">
      <c r="A17" s="27" t="s">
        <v>22</v>
      </c>
      <c r="B17" s="28" t="s">
        <v>8</v>
      </c>
      <c r="C17" s="87">
        <f>4/12</f>
        <v>0.33333333333333331</v>
      </c>
      <c r="D17" s="29">
        <v>122.5</v>
      </c>
      <c r="E17" s="71">
        <f t="shared" ref="E17:E19" si="0">ROUND(C17*D17,2)</f>
        <v>40.83</v>
      </c>
    </row>
    <row r="18" spans="1:5" x14ac:dyDescent="0.25">
      <c r="A18" s="31" t="s">
        <v>38</v>
      </c>
      <c r="B18" s="28" t="s">
        <v>8</v>
      </c>
      <c r="C18" s="93">
        <f>4/12</f>
        <v>0.33333333333333331</v>
      </c>
      <c r="D18" s="29">
        <v>135.44999999999999</v>
      </c>
      <c r="E18" s="71">
        <f t="shared" si="0"/>
        <v>45.15</v>
      </c>
    </row>
    <row r="19" spans="1:5" x14ac:dyDescent="0.25">
      <c r="A19" s="31" t="s">
        <v>24</v>
      </c>
      <c r="B19" s="28" t="s">
        <v>8</v>
      </c>
      <c r="C19" s="93">
        <f>4/12</f>
        <v>0.33333333333333331</v>
      </c>
      <c r="D19" s="29">
        <v>120</v>
      </c>
      <c r="E19" s="71">
        <f t="shared" si="0"/>
        <v>40</v>
      </c>
    </row>
    <row r="20" spans="1:5" x14ac:dyDescent="0.25">
      <c r="A20" s="14" t="s">
        <v>14</v>
      </c>
      <c r="B20" s="15"/>
      <c r="C20" s="90"/>
      <c r="D20" s="91"/>
      <c r="E20" s="18">
        <f>SUM(E17:E19)</f>
        <v>125.97999999999999</v>
      </c>
    </row>
    <row r="21" spans="1:5" x14ac:dyDescent="0.25">
      <c r="A21" s="19" t="s">
        <v>29</v>
      </c>
      <c r="B21" s="20"/>
      <c r="C21" s="92"/>
      <c r="D21" s="92"/>
      <c r="E21" s="98">
        <f>E8+E15+E20</f>
        <v>5416.3499999999995</v>
      </c>
    </row>
    <row r="22" spans="1:5" x14ac:dyDescent="0.25">
      <c r="A22" s="40" t="s">
        <v>30</v>
      </c>
      <c r="B22" s="41">
        <v>0.32</v>
      </c>
      <c r="C22" s="87"/>
      <c r="D22" s="95"/>
      <c r="E22" s="99">
        <f>E21*B22</f>
        <v>1733.232</v>
      </c>
    </row>
    <row r="23" spans="1:5" x14ac:dyDescent="0.25">
      <c r="A23" s="149" t="s">
        <v>31</v>
      </c>
      <c r="B23" s="150"/>
      <c r="C23" s="150"/>
      <c r="D23" s="92"/>
      <c r="E23" s="98">
        <f>E21+E22</f>
        <v>7149.5819999999994</v>
      </c>
    </row>
    <row r="24" spans="1:5" x14ac:dyDescent="0.25">
      <c r="A24" s="120" t="s">
        <v>32</v>
      </c>
      <c r="B24" s="121"/>
      <c r="C24" s="121"/>
      <c r="D24" s="95"/>
      <c r="E24" s="44">
        <v>220</v>
      </c>
    </row>
    <row r="25" spans="1:5" ht="15.75" thickBot="1" x14ac:dyDescent="0.3">
      <c r="A25" s="45" t="s">
        <v>33</v>
      </c>
      <c r="B25" s="46"/>
      <c r="C25" s="96"/>
      <c r="D25" s="96"/>
      <c r="E25" s="49">
        <f>ROUND(E23/E24,2)</f>
        <v>32.5</v>
      </c>
    </row>
  </sheetData>
  <mergeCells count="11">
    <mergeCell ref="A1:C1"/>
    <mergeCell ref="D1:E1"/>
    <mergeCell ref="A2:A3"/>
    <mergeCell ref="B2:B3"/>
    <mergeCell ref="C2:C3"/>
    <mergeCell ref="D2:E2"/>
    <mergeCell ref="D9:E9"/>
    <mergeCell ref="A15:C15"/>
    <mergeCell ref="A16:C16"/>
    <mergeCell ref="A23:C23"/>
    <mergeCell ref="A24:C24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5B45-739D-4ED8-B840-DF44B55EF168}">
  <dimension ref="A1:E31"/>
  <sheetViews>
    <sheetView topLeftCell="A11" workbookViewId="0">
      <selection activeCell="J18" sqref="J18"/>
    </sheetView>
  </sheetViews>
  <sheetFormatPr defaultRowHeight="15" x14ac:dyDescent="0.25"/>
  <cols>
    <col min="1" max="1" width="44.7109375" customWidth="1"/>
    <col min="3" max="3" width="9.5703125" customWidth="1"/>
    <col min="4" max="4" width="10.140625" customWidth="1"/>
    <col min="5" max="5" width="12" customWidth="1"/>
  </cols>
  <sheetData>
    <row r="1" spans="1:5" ht="25.5" customHeight="1" thickBot="1" x14ac:dyDescent="0.3">
      <c r="A1" s="181" t="s">
        <v>53</v>
      </c>
      <c r="B1" s="188"/>
      <c r="C1" s="182"/>
      <c r="D1" s="181" t="s">
        <v>48</v>
      </c>
      <c r="E1" s="182"/>
    </row>
    <row r="2" spans="1:5" x14ac:dyDescent="0.25">
      <c r="A2" s="133" t="s">
        <v>1</v>
      </c>
      <c r="B2" s="135" t="s">
        <v>2</v>
      </c>
      <c r="C2" s="189" t="s">
        <v>3</v>
      </c>
      <c r="D2" s="185" t="s">
        <v>50</v>
      </c>
      <c r="E2" s="186"/>
    </row>
    <row r="3" spans="1:5" x14ac:dyDescent="0.25">
      <c r="A3" s="134"/>
      <c r="B3" s="136"/>
      <c r="C3" s="136"/>
      <c r="D3" s="101" t="s">
        <v>4</v>
      </c>
      <c r="E3" s="58" t="s">
        <v>5</v>
      </c>
    </row>
    <row r="4" spans="1:5" x14ac:dyDescent="0.25">
      <c r="A4" s="3" t="s">
        <v>6</v>
      </c>
      <c r="B4" s="4"/>
      <c r="C4" s="4"/>
      <c r="D4" s="4"/>
      <c r="E4" s="97"/>
    </row>
    <row r="5" spans="1:5" x14ac:dyDescent="0.25">
      <c r="A5" s="6" t="s">
        <v>7</v>
      </c>
      <c r="B5" s="7" t="s">
        <v>8</v>
      </c>
      <c r="C5" s="103">
        <v>1</v>
      </c>
      <c r="D5" s="94">
        <v>1963.41</v>
      </c>
      <c r="E5" s="10">
        <f>ROUND(C5*D5,2)</f>
        <v>1963.41</v>
      </c>
    </row>
    <row r="6" spans="1:5" x14ac:dyDescent="0.25">
      <c r="A6" s="6" t="s">
        <v>54</v>
      </c>
      <c r="B6" s="7"/>
      <c r="C6" s="103">
        <f>7.33*13/12</f>
        <v>7.9408333333333339</v>
      </c>
      <c r="D6" s="94"/>
      <c r="E6" s="10">
        <f>E5/220*2*(13*7.33/12)</f>
        <v>141.73737795454548</v>
      </c>
    </row>
    <row r="7" spans="1:5" x14ac:dyDescent="0.25">
      <c r="A7" s="6" t="s">
        <v>55</v>
      </c>
      <c r="B7" s="7"/>
      <c r="C7" s="103"/>
      <c r="D7" s="94"/>
      <c r="E7" s="10">
        <f>E5/220*7.33*1.5/12</f>
        <v>8.1771564204545459</v>
      </c>
    </row>
    <row r="8" spans="1:5" x14ac:dyDescent="0.25">
      <c r="A8" s="22" t="s">
        <v>12</v>
      </c>
      <c r="B8" s="23" t="s">
        <v>13</v>
      </c>
      <c r="C8" s="104">
        <v>0.78739999999999999</v>
      </c>
      <c r="D8" s="94">
        <f>SUM(E5:E7)</f>
        <v>2113.324534375</v>
      </c>
      <c r="E8" s="10">
        <f>ROUND(C8*D8,2)</f>
        <v>1664.03</v>
      </c>
    </row>
    <row r="9" spans="1:5" x14ac:dyDescent="0.25">
      <c r="A9" s="14" t="s">
        <v>14</v>
      </c>
      <c r="B9" s="15"/>
      <c r="C9" s="15"/>
      <c r="D9" s="105"/>
      <c r="E9" s="62">
        <f>SUM(E5:E8)</f>
        <v>3777.3545343750002</v>
      </c>
    </row>
    <row r="10" spans="1:5" x14ac:dyDescent="0.25">
      <c r="A10" s="19" t="s">
        <v>15</v>
      </c>
      <c r="B10" s="20"/>
      <c r="C10" s="20"/>
      <c r="D10" s="20"/>
      <c r="E10" s="112"/>
    </row>
    <row r="11" spans="1:5" x14ac:dyDescent="0.25">
      <c r="A11" s="33" t="s">
        <v>56</v>
      </c>
      <c r="B11" s="64" t="s">
        <v>8</v>
      </c>
      <c r="C11" s="87">
        <v>1</v>
      </c>
      <c r="D11" s="87">
        <f>29.15*16</f>
        <v>466.4</v>
      </c>
      <c r="E11" s="10">
        <f>D11*C11</f>
        <v>466.4</v>
      </c>
    </row>
    <row r="12" spans="1:5" x14ac:dyDescent="0.25">
      <c r="A12" s="65" t="s">
        <v>18</v>
      </c>
      <c r="B12" s="64" t="s">
        <v>8</v>
      </c>
      <c r="C12" s="106">
        <v>1</v>
      </c>
      <c r="D12" s="25">
        <v>53.27</v>
      </c>
      <c r="E12" s="10">
        <f>D12*C12</f>
        <v>53.27</v>
      </c>
    </row>
    <row r="13" spans="1:5" x14ac:dyDescent="0.25">
      <c r="A13" s="33" t="s">
        <v>19</v>
      </c>
      <c r="B13" s="64" t="s">
        <v>8</v>
      </c>
      <c r="C13" s="87">
        <v>1</v>
      </c>
      <c r="D13" s="94">
        <v>6</v>
      </c>
      <c r="E13" s="10">
        <f>ROUND(C13*D13,2)</f>
        <v>6</v>
      </c>
    </row>
    <row r="14" spans="1:5" x14ac:dyDescent="0.25">
      <c r="A14" s="33" t="s">
        <v>20</v>
      </c>
      <c r="B14" s="64" t="s">
        <v>8</v>
      </c>
      <c r="C14" s="87">
        <v>50.5</v>
      </c>
      <c r="D14" s="94">
        <v>5</v>
      </c>
      <c r="E14" s="10">
        <f>ROUND(C14*D14,2)</f>
        <v>252.5</v>
      </c>
    </row>
    <row r="15" spans="1:5" x14ac:dyDescent="0.25">
      <c r="A15" s="14" t="s">
        <v>14</v>
      </c>
      <c r="B15" s="15"/>
      <c r="C15" s="15"/>
      <c r="D15" s="105"/>
      <c r="E15" s="113">
        <f>SUM(D11:D14)</f>
        <v>530.66999999999996</v>
      </c>
    </row>
    <row r="16" spans="1:5" x14ac:dyDescent="0.25">
      <c r="A16" s="162" t="s">
        <v>21</v>
      </c>
      <c r="B16" s="163"/>
      <c r="C16" s="163"/>
      <c r="D16" s="20"/>
      <c r="E16" s="112"/>
    </row>
    <row r="17" spans="1:5" x14ac:dyDescent="0.25">
      <c r="A17" s="31" t="s">
        <v>38</v>
      </c>
      <c r="B17" s="28" t="s">
        <v>8</v>
      </c>
      <c r="C17" s="93">
        <f>4/12</f>
        <v>0.33333333333333331</v>
      </c>
      <c r="D17" s="87">
        <v>122.5</v>
      </c>
      <c r="E17" s="71">
        <f>ROUND(C17*D17,2)</f>
        <v>40.83</v>
      </c>
    </row>
    <row r="18" spans="1:5" x14ac:dyDescent="0.25">
      <c r="A18" s="31" t="s">
        <v>24</v>
      </c>
      <c r="B18" s="28" t="s">
        <v>8</v>
      </c>
      <c r="C18" s="93">
        <f>4/12</f>
        <v>0.33333333333333331</v>
      </c>
      <c r="D18" s="87">
        <v>120</v>
      </c>
      <c r="E18" s="71">
        <f>ROUND(C18*D18,2)</f>
        <v>40</v>
      </c>
    </row>
    <row r="19" spans="1:5" x14ac:dyDescent="0.25">
      <c r="A19" s="31" t="s">
        <v>25</v>
      </c>
      <c r="B19" s="28" t="s">
        <v>8</v>
      </c>
      <c r="C19" s="93">
        <f>4/12</f>
        <v>0.33333333333333331</v>
      </c>
      <c r="D19" s="87">
        <v>65.2</v>
      </c>
      <c r="E19" s="71">
        <f>ROUND(C19*D19,2)</f>
        <v>21.73</v>
      </c>
    </row>
    <row r="20" spans="1:5" x14ac:dyDescent="0.25">
      <c r="A20" s="31" t="s">
        <v>27</v>
      </c>
      <c r="B20" s="28" t="s">
        <v>8</v>
      </c>
      <c r="C20" s="93">
        <f>4/12</f>
        <v>0.33333333333333331</v>
      </c>
      <c r="D20" s="93">
        <v>157.38</v>
      </c>
      <c r="E20" s="71">
        <f>ROUND(C20*D20,2)</f>
        <v>52.46</v>
      </c>
    </row>
    <row r="21" spans="1:5" x14ac:dyDescent="0.25">
      <c r="A21" s="33" t="s">
        <v>28</v>
      </c>
      <c r="B21" s="7" t="s">
        <v>8</v>
      </c>
      <c r="C21" s="94">
        <f>4/12</f>
        <v>0.33333333333333331</v>
      </c>
      <c r="D21" s="87">
        <v>45</v>
      </c>
      <c r="E21" s="71">
        <f>ROUND(C21*D21,2)</f>
        <v>15</v>
      </c>
    </row>
    <row r="22" spans="1:5" x14ac:dyDescent="0.25">
      <c r="A22" s="14" t="s">
        <v>14</v>
      </c>
      <c r="B22" s="15"/>
      <c r="C22" s="15"/>
      <c r="D22" s="105"/>
      <c r="E22" s="74">
        <f>SUM(E17:E21)</f>
        <v>170.02</v>
      </c>
    </row>
    <row r="23" spans="1:5" x14ac:dyDescent="0.25">
      <c r="A23" s="75" t="s">
        <v>29</v>
      </c>
      <c r="B23" s="76"/>
      <c r="C23" s="76"/>
      <c r="D23" s="107"/>
      <c r="E23" s="79">
        <f>E9+E15+E22</f>
        <v>4478.0445343750007</v>
      </c>
    </row>
    <row r="24" spans="1:5" x14ac:dyDescent="0.25">
      <c r="A24" s="75" t="s">
        <v>57</v>
      </c>
      <c r="B24" s="116">
        <v>2</v>
      </c>
      <c r="C24" s="108"/>
      <c r="D24" s="107"/>
      <c r="E24" s="79">
        <f>E23*B24</f>
        <v>8956.0890687500014</v>
      </c>
    </row>
    <row r="25" spans="1:5" x14ac:dyDescent="0.25">
      <c r="A25" s="40" t="s">
        <v>30</v>
      </c>
      <c r="B25" s="41">
        <v>0.32</v>
      </c>
      <c r="C25" s="93"/>
      <c r="D25" s="109"/>
      <c r="E25" s="81">
        <f>E24*B25</f>
        <v>2865.9485020000006</v>
      </c>
    </row>
    <row r="26" spans="1:5" x14ac:dyDescent="0.25">
      <c r="A26" s="149" t="s">
        <v>31</v>
      </c>
      <c r="B26" s="150"/>
      <c r="C26" s="150"/>
      <c r="D26" s="107"/>
      <c r="E26" s="79">
        <f>E24+E25</f>
        <v>11822.037570750002</v>
      </c>
    </row>
    <row r="27" spans="1:5" x14ac:dyDescent="0.25">
      <c r="A27" s="120" t="s">
        <v>32</v>
      </c>
      <c r="B27" s="121"/>
      <c r="C27" s="121"/>
      <c r="D27" s="110"/>
      <c r="E27" s="44">
        <v>180</v>
      </c>
    </row>
    <row r="28" spans="1:5" ht="15.75" thickBot="1" x14ac:dyDescent="0.3">
      <c r="A28" s="154" t="s">
        <v>33</v>
      </c>
      <c r="B28" s="155"/>
      <c r="C28" s="155"/>
      <c r="D28" s="114"/>
      <c r="E28" s="84">
        <f>ROUND(E26/E27,2)</f>
        <v>65.680000000000007</v>
      </c>
    </row>
    <row r="30" spans="1:5" x14ac:dyDescent="0.25">
      <c r="A30" s="187" t="s">
        <v>63</v>
      </c>
      <c r="B30" s="187"/>
      <c r="C30" s="187"/>
      <c r="D30" s="187"/>
      <c r="E30" s="187"/>
    </row>
    <row r="31" spans="1:5" x14ac:dyDescent="0.25">
      <c r="A31" s="187" t="s">
        <v>64</v>
      </c>
      <c r="B31" s="187"/>
      <c r="C31" s="187"/>
      <c r="D31" s="187"/>
      <c r="E31" s="187"/>
    </row>
  </sheetData>
  <mergeCells count="12">
    <mergeCell ref="A31:E31"/>
    <mergeCell ref="A1:C1"/>
    <mergeCell ref="D1:E1"/>
    <mergeCell ref="A2:A3"/>
    <mergeCell ref="B2:B3"/>
    <mergeCell ref="C2:C3"/>
    <mergeCell ref="D2:E2"/>
    <mergeCell ref="A16:C16"/>
    <mergeCell ref="A26:C26"/>
    <mergeCell ref="A27:C27"/>
    <mergeCell ref="A28:C28"/>
    <mergeCell ref="A30:E30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A6640-0AAB-4638-9A4A-F36773188008}">
  <dimension ref="A1:E32"/>
  <sheetViews>
    <sheetView topLeftCell="A11" workbookViewId="0">
      <selection activeCell="J25" sqref="J25"/>
    </sheetView>
  </sheetViews>
  <sheetFormatPr defaultRowHeight="15" x14ac:dyDescent="0.25"/>
  <cols>
    <col min="1" max="1" width="45.7109375" customWidth="1"/>
    <col min="3" max="3" width="9.140625" customWidth="1"/>
    <col min="4" max="4" width="10.28515625" customWidth="1"/>
    <col min="5" max="5" width="12.28515625" customWidth="1"/>
  </cols>
  <sheetData>
    <row r="1" spans="1:5" ht="25.5" customHeight="1" thickBot="1" x14ac:dyDescent="0.3">
      <c r="A1" s="181" t="s">
        <v>58</v>
      </c>
      <c r="B1" s="188"/>
      <c r="C1" s="182"/>
      <c r="D1" s="181" t="s">
        <v>48</v>
      </c>
      <c r="E1" s="182"/>
    </row>
    <row r="2" spans="1:5" x14ac:dyDescent="0.25">
      <c r="A2" s="133" t="s">
        <v>1</v>
      </c>
      <c r="B2" s="135" t="s">
        <v>2</v>
      </c>
      <c r="C2" s="189" t="s">
        <v>3</v>
      </c>
      <c r="D2" s="185" t="s">
        <v>50</v>
      </c>
      <c r="E2" s="186"/>
    </row>
    <row r="3" spans="1:5" x14ac:dyDescent="0.25">
      <c r="A3" s="134"/>
      <c r="B3" s="136"/>
      <c r="C3" s="136"/>
      <c r="D3" s="101" t="s">
        <v>4</v>
      </c>
      <c r="E3" s="58" t="s">
        <v>5</v>
      </c>
    </row>
    <row r="4" spans="1:5" x14ac:dyDescent="0.25">
      <c r="A4" s="3" t="s">
        <v>6</v>
      </c>
      <c r="B4" s="4"/>
      <c r="C4" s="4"/>
      <c r="D4" s="4"/>
      <c r="E4" s="97"/>
    </row>
    <row r="5" spans="1:5" x14ac:dyDescent="0.25">
      <c r="A5" s="6" t="s">
        <v>7</v>
      </c>
      <c r="B5" s="7" t="s">
        <v>8</v>
      </c>
      <c r="C5" s="103">
        <v>1</v>
      </c>
      <c r="D5" s="94">
        <v>1963.41</v>
      </c>
      <c r="E5" s="10">
        <f>ROUND(C5*D5,2)</f>
        <v>1963.41</v>
      </c>
    </row>
    <row r="6" spans="1:5" x14ac:dyDescent="0.25">
      <c r="A6" s="6" t="s">
        <v>54</v>
      </c>
      <c r="B6" s="7"/>
      <c r="C6" s="103">
        <f>7.33*13/12</f>
        <v>7.9408333333333339</v>
      </c>
      <c r="D6" s="94"/>
      <c r="E6" s="10">
        <f>E5/180*2*(13*7.33/12)</f>
        <v>173.23457305555559</v>
      </c>
    </row>
    <row r="7" spans="1:5" x14ac:dyDescent="0.25">
      <c r="A7" s="6" t="s">
        <v>55</v>
      </c>
      <c r="B7" s="7"/>
      <c r="C7" s="103"/>
      <c r="D7" s="94">
        <f>SUM(E5:E7)</f>
        <v>2146.6388753472224</v>
      </c>
      <c r="E7" s="10">
        <f>E5/180*7.33*1.5/12</f>
        <v>9.9943022916666671</v>
      </c>
    </row>
    <row r="8" spans="1:5" x14ac:dyDescent="0.25">
      <c r="A8" s="6" t="s">
        <v>59</v>
      </c>
      <c r="B8" s="7" t="s">
        <v>13</v>
      </c>
      <c r="C8" s="111">
        <v>0.39</v>
      </c>
      <c r="D8" s="94"/>
      <c r="E8" s="10">
        <f>D7*C8</f>
        <v>837.18916138541681</v>
      </c>
    </row>
    <row r="9" spans="1:5" x14ac:dyDescent="0.25">
      <c r="A9" s="22" t="s">
        <v>12</v>
      </c>
      <c r="B9" s="23" t="s">
        <v>13</v>
      </c>
      <c r="C9" s="104">
        <v>0.78739999999999999</v>
      </c>
      <c r="D9" s="94">
        <f>E5+E6+E7+E8</f>
        <v>2983.8280367326392</v>
      </c>
      <c r="E9" s="10">
        <f>ROUND(C9*D9,2)</f>
        <v>2349.4699999999998</v>
      </c>
    </row>
    <row r="10" spans="1:5" x14ac:dyDescent="0.25">
      <c r="A10" s="14" t="s">
        <v>14</v>
      </c>
      <c r="B10" s="15"/>
      <c r="C10" s="15"/>
      <c r="D10" s="105"/>
      <c r="E10" s="62">
        <f>SUM(E5:E9)</f>
        <v>5333.298036732639</v>
      </c>
    </row>
    <row r="11" spans="1:5" x14ac:dyDescent="0.25">
      <c r="A11" s="19" t="s">
        <v>15</v>
      </c>
      <c r="B11" s="20"/>
      <c r="C11" s="20"/>
      <c r="D11" s="20"/>
      <c r="E11" s="112"/>
    </row>
    <row r="12" spans="1:5" x14ac:dyDescent="0.25">
      <c r="A12" s="33" t="s">
        <v>56</v>
      </c>
      <c r="B12" s="64" t="s">
        <v>8</v>
      </c>
      <c r="C12" s="87">
        <v>1</v>
      </c>
      <c r="D12" s="87">
        <f>29.15*16</f>
        <v>466.4</v>
      </c>
      <c r="E12" s="10">
        <f>D12*C12</f>
        <v>466.4</v>
      </c>
    </row>
    <row r="13" spans="1:5" x14ac:dyDescent="0.25">
      <c r="A13" s="65" t="s">
        <v>18</v>
      </c>
      <c r="B13" s="64" t="s">
        <v>8</v>
      </c>
      <c r="C13" s="106">
        <v>1</v>
      </c>
      <c r="D13" s="25">
        <v>53.27</v>
      </c>
      <c r="E13" s="10">
        <f>D13*C13</f>
        <v>53.27</v>
      </c>
    </row>
    <row r="14" spans="1:5" x14ac:dyDescent="0.25">
      <c r="A14" s="33" t="s">
        <v>19</v>
      </c>
      <c r="B14" s="64" t="s">
        <v>8</v>
      </c>
      <c r="C14" s="87">
        <v>1</v>
      </c>
      <c r="D14" s="94">
        <v>6</v>
      </c>
      <c r="E14" s="10">
        <f>ROUND(C14*D14,2)</f>
        <v>6</v>
      </c>
    </row>
    <row r="15" spans="1:5" x14ac:dyDescent="0.25">
      <c r="A15" s="33" t="s">
        <v>20</v>
      </c>
      <c r="B15" s="64" t="s">
        <v>8</v>
      </c>
      <c r="C15" s="87">
        <v>50.5</v>
      </c>
      <c r="D15" s="94">
        <v>5</v>
      </c>
      <c r="E15" s="10">
        <f>ROUND(C15*D15,2)</f>
        <v>252.5</v>
      </c>
    </row>
    <row r="16" spans="1:5" x14ac:dyDescent="0.25">
      <c r="A16" s="14" t="s">
        <v>14</v>
      </c>
      <c r="B16" s="15"/>
      <c r="C16" s="15"/>
      <c r="D16" s="105"/>
      <c r="E16" s="113">
        <f>SUM(D12:D15)</f>
        <v>530.66999999999996</v>
      </c>
    </row>
    <row r="17" spans="1:5" x14ac:dyDescent="0.25">
      <c r="A17" s="162" t="s">
        <v>21</v>
      </c>
      <c r="B17" s="163"/>
      <c r="C17" s="163"/>
      <c r="D17" s="20"/>
      <c r="E17" s="112"/>
    </row>
    <row r="18" spans="1:5" x14ac:dyDescent="0.25">
      <c r="A18" s="31" t="s">
        <v>38</v>
      </c>
      <c r="B18" s="28" t="s">
        <v>8</v>
      </c>
      <c r="C18" s="93">
        <f>4/12</f>
        <v>0.33333333333333331</v>
      </c>
      <c r="D18" s="87">
        <v>122.5</v>
      </c>
      <c r="E18" s="71">
        <f>ROUND(C18*D18,2)</f>
        <v>40.83</v>
      </c>
    </row>
    <row r="19" spans="1:5" x14ac:dyDescent="0.25">
      <c r="A19" s="31" t="s">
        <v>24</v>
      </c>
      <c r="B19" s="28" t="s">
        <v>8</v>
      </c>
      <c r="C19" s="93">
        <f>4/12</f>
        <v>0.33333333333333331</v>
      </c>
      <c r="D19" s="87">
        <v>120</v>
      </c>
      <c r="E19" s="71">
        <f>ROUND(C19*D19,2)</f>
        <v>40</v>
      </c>
    </row>
    <row r="20" spans="1:5" x14ac:dyDescent="0.25">
      <c r="A20" s="31" t="s">
        <v>25</v>
      </c>
      <c r="B20" s="28" t="s">
        <v>8</v>
      </c>
      <c r="C20" s="93">
        <f>4/12</f>
        <v>0.33333333333333331</v>
      </c>
      <c r="D20" s="87">
        <v>65.2</v>
      </c>
      <c r="E20" s="71">
        <f>ROUND(C20*D20,2)</f>
        <v>21.73</v>
      </c>
    </row>
    <row r="21" spans="1:5" x14ac:dyDescent="0.25">
      <c r="A21" s="31" t="s">
        <v>27</v>
      </c>
      <c r="B21" s="28" t="s">
        <v>8</v>
      </c>
      <c r="C21" s="93">
        <f>4/12</f>
        <v>0.33333333333333331</v>
      </c>
      <c r="D21" s="93">
        <v>157.38</v>
      </c>
      <c r="E21" s="71">
        <f>ROUND(C21*D21,2)</f>
        <v>52.46</v>
      </c>
    </row>
    <row r="22" spans="1:5" x14ac:dyDescent="0.25">
      <c r="A22" s="33" t="s">
        <v>28</v>
      </c>
      <c r="B22" s="7" t="s">
        <v>8</v>
      </c>
      <c r="C22" s="94">
        <f>4/12</f>
        <v>0.33333333333333331</v>
      </c>
      <c r="D22" s="87">
        <v>45</v>
      </c>
      <c r="E22" s="71">
        <f>ROUND(C22*D22,2)</f>
        <v>15</v>
      </c>
    </row>
    <row r="23" spans="1:5" x14ac:dyDescent="0.25">
      <c r="A23" s="14" t="s">
        <v>14</v>
      </c>
      <c r="B23" s="15"/>
      <c r="C23" s="15"/>
      <c r="D23" s="105"/>
      <c r="E23" s="74">
        <f>SUM(E18:E22)</f>
        <v>170.02</v>
      </c>
    </row>
    <row r="24" spans="1:5" x14ac:dyDescent="0.25">
      <c r="A24" s="75" t="s">
        <v>29</v>
      </c>
      <c r="B24" s="76"/>
      <c r="C24" s="76"/>
      <c r="D24" s="107"/>
      <c r="E24" s="79">
        <f>E10+E16+E23</f>
        <v>6033.9880367326396</v>
      </c>
    </row>
    <row r="25" spans="1:5" x14ac:dyDescent="0.25">
      <c r="A25" s="75" t="s">
        <v>60</v>
      </c>
      <c r="B25" s="116">
        <v>2</v>
      </c>
      <c r="C25" s="76"/>
      <c r="D25" s="107"/>
      <c r="E25" s="79">
        <f>E24*B25</f>
        <v>12067.976073465279</v>
      </c>
    </row>
    <row r="26" spans="1:5" x14ac:dyDescent="0.25">
      <c r="A26" s="40" t="s">
        <v>30</v>
      </c>
      <c r="B26" s="41">
        <v>0.32</v>
      </c>
      <c r="C26" s="93"/>
      <c r="D26" s="109"/>
      <c r="E26" s="81">
        <f>E25*B26</f>
        <v>3861.7523435088892</v>
      </c>
    </row>
    <row r="27" spans="1:5" x14ac:dyDescent="0.25">
      <c r="A27" s="149" t="s">
        <v>31</v>
      </c>
      <c r="B27" s="150"/>
      <c r="C27" s="150"/>
      <c r="D27" s="107"/>
      <c r="E27" s="79">
        <f>E25+E26</f>
        <v>15929.728416974169</v>
      </c>
    </row>
    <row r="28" spans="1:5" x14ac:dyDescent="0.25">
      <c r="A28" s="120" t="s">
        <v>32</v>
      </c>
      <c r="B28" s="121"/>
      <c r="C28" s="121"/>
      <c r="D28" s="110"/>
      <c r="E28" s="44">
        <v>180</v>
      </c>
    </row>
    <row r="29" spans="1:5" ht="15.75" thickBot="1" x14ac:dyDescent="0.3">
      <c r="A29" s="154" t="s">
        <v>33</v>
      </c>
      <c r="B29" s="155"/>
      <c r="C29" s="155"/>
      <c r="D29" s="114"/>
      <c r="E29" s="84">
        <f>ROUND(E27/E28,2)</f>
        <v>88.5</v>
      </c>
    </row>
    <row r="31" spans="1:5" x14ac:dyDescent="0.25">
      <c r="A31" s="187" t="s">
        <v>63</v>
      </c>
      <c r="B31" s="187"/>
      <c r="C31" s="187"/>
      <c r="D31" s="187"/>
      <c r="E31" s="187"/>
    </row>
    <row r="32" spans="1:5" x14ac:dyDescent="0.25">
      <c r="A32" s="187" t="s">
        <v>64</v>
      </c>
      <c r="B32" s="187"/>
      <c r="C32" s="187"/>
      <c r="D32" s="187"/>
      <c r="E32" s="187"/>
    </row>
  </sheetData>
  <mergeCells count="12">
    <mergeCell ref="A32:E32"/>
    <mergeCell ref="A1:C1"/>
    <mergeCell ref="D1:E1"/>
    <mergeCell ref="A2:A3"/>
    <mergeCell ref="B2:B3"/>
    <mergeCell ref="C2:C3"/>
    <mergeCell ref="D2:E2"/>
    <mergeCell ref="A17:C17"/>
    <mergeCell ref="A27:C27"/>
    <mergeCell ref="A28:C28"/>
    <mergeCell ref="A29:C29"/>
    <mergeCell ref="A31:E31"/>
  </mergeCells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Enc. Soc.</vt:lpstr>
      <vt:lpstr>coveiro</vt:lpstr>
      <vt:lpstr>capineiro</vt:lpstr>
      <vt:lpstr>asg</vt:lpstr>
      <vt:lpstr>encarregado</vt:lpstr>
      <vt:lpstr>assistente adm</vt:lpstr>
      <vt:lpstr>vigia dia</vt:lpstr>
      <vt:lpstr>vigia noite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Hadassah Poltronieri</dc:creator>
  <cp:lastModifiedBy>Hadassah Poltronieri</cp:lastModifiedBy>
  <cp:lastPrinted>2025-10-15T14:01:57Z</cp:lastPrinted>
  <dcterms:created xsi:type="dcterms:W3CDTF">2025-10-01T14:56:27Z</dcterms:created>
  <dcterms:modified xsi:type="dcterms:W3CDTF">2025-10-15T14:43:05Z</dcterms:modified>
</cp:coreProperties>
</file>