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-105" yWindow="-105" windowWidth="19425" windowHeight="10425" tabRatio="778"/>
  </bookViews>
  <sheets>
    <sheet name="Dados da Empresa" sheetId="81" r:id="rId1"/>
    <sheet name="Dados de custos" sheetId="84" r:id="rId2"/>
    <sheet name="Encargos sociais" sheetId="88" r:id="rId3"/>
    <sheet name="Orçam. sintético" sheetId="83" r:id="rId4"/>
    <sheet name="Orçam. analítico" sheetId="82" r:id="rId5"/>
  </sheets>
  <externalReferences>
    <externalReference r:id="rId6"/>
  </externalReferences>
  <definedNames>
    <definedName name="_xlnm.Print_Area" localSheetId="0">'Dados da Empresa'!$A$1:$E$34</definedName>
    <definedName name="_xlnm.Print_Area" localSheetId="1">'Dados de custos'!$A$1:$E$57</definedName>
    <definedName name="Foto">INDIRECT('[1]Anexo A'!$I$15)</definedName>
  </definedName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1" i="88"/>
  <c r="C34" i="84"/>
  <c r="C32" s="1"/>
  <c r="D5" i="82"/>
  <c r="C17" i="84"/>
  <c r="C11"/>
  <c r="I5" i="82" s="1"/>
  <c r="C18" i="84"/>
  <c r="C19"/>
  <c r="C21"/>
  <c r="C24"/>
  <c r="C25"/>
  <c r="C28"/>
  <c r="C26" s="1"/>
  <c r="C31"/>
  <c r="C29" s="1"/>
  <c r="C41"/>
  <c r="C39" s="1"/>
  <c r="C38" l="1"/>
  <c r="L5" i="82" s="1"/>
  <c r="C16" i="84"/>
  <c r="J5" i="82" s="1"/>
  <c r="C20" i="84"/>
  <c r="K5" i="82" s="1"/>
  <c r="D25" i="81"/>
  <c r="D24"/>
  <c r="C15" i="84" l="1"/>
  <c r="C14" i="88" l="1"/>
  <c r="C6" s="1"/>
  <c r="C15"/>
  <c r="C22"/>
  <c r="C25"/>
  <c r="C40" l="1"/>
  <c r="C39" s="1"/>
  <c r="C42" s="1"/>
  <c r="C45" i="84" s="1"/>
  <c r="C44" s="1"/>
  <c r="M5" i="82" s="1"/>
  <c r="C41" i="88"/>
  <c r="E21" i="81" l="1"/>
  <c r="E23" l="1"/>
  <c r="E29" s="1"/>
  <c r="C51" i="84" s="1"/>
  <c r="C50" s="1"/>
  <c r="C53" s="1"/>
  <c r="E5" i="82" s="1"/>
  <c r="F5" s="1"/>
  <c r="C57" i="84" l="1"/>
  <c r="C55"/>
  <c r="N5" i="82" l="1"/>
  <c r="E24" i="81"/>
  <c r="H5" i="82" l="1"/>
  <c r="G4" i="83"/>
  <c r="I4" s="1"/>
  <c r="H6" i="82" l="1"/>
  <c r="F6"/>
  <c r="G5" i="83" l="1"/>
  <c r="I5"/>
</calcChain>
</file>

<file path=xl/sharedStrings.xml><?xml version="1.0" encoding="utf-8"?>
<sst xmlns="http://schemas.openxmlformats.org/spreadsheetml/2006/main" count="156" uniqueCount="131">
  <si>
    <t>INSTRUÇÕES PARA PREENCHIMENTO</t>
  </si>
  <si>
    <t>DADOS DA EMPRESA</t>
  </si>
  <si>
    <t>Razão Social</t>
  </si>
  <si>
    <t>CNPJ</t>
  </si>
  <si>
    <t>Endereço</t>
  </si>
  <si>
    <t>Telefone</t>
  </si>
  <si>
    <t>Contato</t>
  </si>
  <si>
    <t>E-mail</t>
  </si>
  <si>
    <t>RAT</t>
  </si>
  <si>
    <t>FAP</t>
  </si>
  <si>
    <t>Regime de tributação</t>
  </si>
  <si>
    <t>A empresa utiliza crédito de PIS/Cofins?</t>
  </si>
  <si>
    <t xml:space="preserve">COMPONENTES DO BDI </t>
  </si>
  <si>
    <t>Item</t>
  </si>
  <si>
    <t>Componentes</t>
  </si>
  <si>
    <t>% do faturamento</t>
  </si>
  <si>
    <t>Total</t>
  </si>
  <si>
    <t>Despesas indiretas</t>
  </si>
  <si>
    <t>Administração Central</t>
  </si>
  <si>
    <t>Seguros</t>
  </si>
  <si>
    <t>Lucro bruto</t>
  </si>
  <si>
    <t>Lucro</t>
  </si>
  <si>
    <t>Despesas fiscais</t>
  </si>
  <si>
    <t>PIS</t>
  </si>
  <si>
    <t>COFINS</t>
  </si>
  <si>
    <t>DADOS DOS MUNICÍPIOS - VALE TRANSPORTE, ISS E RESULTADO BDI</t>
  </si>
  <si>
    <t>Vale Transporte</t>
  </si>
  <si>
    <t>Alíquota - ISS</t>
  </si>
  <si>
    <t>BDI</t>
  </si>
  <si>
    <t>Observações:</t>
  </si>
  <si>
    <t>BDI - Calculado de acordo com a seguinte fórmula:</t>
  </si>
  <si>
    <t>Fonte: CadTerc Vol. 19. - 2024</t>
  </si>
  <si>
    <r>
      <t xml:space="preserve">• Preencher apenas as células destacadas em </t>
    </r>
    <r>
      <rPr>
        <b/>
        <sz val="10"/>
        <color rgb="FF0070C0"/>
        <rFont val="Calibri"/>
        <family val="2"/>
        <scheme val="minor"/>
      </rPr>
      <t xml:space="preserve">azul;
</t>
    </r>
    <r>
      <rPr>
        <b/>
        <sz val="10"/>
        <color theme="1"/>
        <rFont val="Calibri"/>
        <family val="2"/>
        <scheme val="minor"/>
      </rPr>
      <t>• Arredondar valores para a segunda casa decimal;
• Não inserir valores menores do que os estabelecidos na Convenção Coletiva da categoria.</t>
    </r>
  </si>
  <si>
    <t>Local</t>
  </si>
  <si>
    <t>Dias efetivamente trabalhados por mês</t>
  </si>
  <si>
    <t>Fonte: CadTerc vol. 19 - 2024 - Jornada 44h seg a sex</t>
  </si>
  <si>
    <t>Prazo contratual (meses)</t>
  </si>
  <si>
    <t>ORÇAMENTO - POR POSTO</t>
  </si>
  <si>
    <t>Recepcionista</t>
  </si>
  <si>
    <t>(1) Remuneração</t>
  </si>
  <si>
    <t>Salário Base</t>
  </si>
  <si>
    <t>(2) Benefícios mensais e diários</t>
  </si>
  <si>
    <t>Custo mensal</t>
  </si>
  <si>
    <t>Parcela do trabalhador</t>
  </si>
  <si>
    <t>Crédito PIS/COFINS</t>
  </si>
  <si>
    <t>Vale Refeição</t>
  </si>
  <si>
    <t>Valor diário</t>
  </si>
  <si>
    <t>Valor Unitário</t>
  </si>
  <si>
    <t>Parcela trabalhador</t>
  </si>
  <si>
    <t>Vale adicional - Dia da categoria</t>
  </si>
  <si>
    <t>Cesta Básica</t>
  </si>
  <si>
    <t>Valor</t>
  </si>
  <si>
    <t>Benefício social</t>
  </si>
  <si>
    <t>Assistência Médica Familiar</t>
  </si>
  <si>
    <t>Auxílio Creche</t>
  </si>
  <si>
    <t>Norma Regulamentadora nº 07</t>
  </si>
  <si>
    <t>(3) Insumos diversos</t>
  </si>
  <si>
    <t>Uniformes e EPIs</t>
  </si>
  <si>
    <t>Outros Itens</t>
  </si>
  <si>
    <t>(4) Encargos Sociais e Trabalhistas</t>
  </si>
  <si>
    <t>Percentual sobre o salário base</t>
  </si>
  <si>
    <t>Valor do desconto por dia não trabalhado</t>
  </si>
  <si>
    <r>
      <t xml:space="preserve">• Preencher apenas as células destacadas em </t>
    </r>
    <r>
      <rPr>
        <b/>
        <sz val="10"/>
        <color rgb="FF0070C0"/>
        <rFont val="Calibri"/>
        <family val="2"/>
        <scheme val="minor"/>
      </rPr>
      <t>azul</t>
    </r>
    <r>
      <rPr>
        <b/>
        <sz val="10"/>
        <color theme="1"/>
        <rFont val="Calibri"/>
        <family val="2"/>
        <scheme val="minor"/>
      </rPr>
      <t>;
• Arredondar valores para a quarta casa decimal;
• Os valores deverão ser preenchidos com os percentuais próprios da empresa, tendo por base a sua realidade.</t>
    </r>
  </si>
  <si>
    <t>CÁLCULO DOS ENCARGOS SOCIAIS E TRABALHISTAS</t>
  </si>
  <si>
    <t>Grupo A - Encargos sociais básicos</t>
  </si>
  <si>
    <t>Previdência Social</t>
  </si>
  <si>
    <t>SESI</t>
  </si>
  <si>
    <t>SENAI</t>
  </si>
  <si>
    <t>INCRA</t>
  </si>
  <si>
    <t>SEBRAE</t>
  </si>
  <si>
    <t>Salário-educação</t>
  </si>
  <si>
    <t>Fundo de Garantia por Tempo de Serviço</t>
  </si>
  <si>
    <t>Seguro contra acidentes de trabalho (SAT) (RATxFAP)</t>
  </si>
  <si>
    <t>Grupo B - Tempo remunerado e não trabalhado</t>
  </si>
  <si>
    <t>Férias</t>
  </si>
  <si>
    <t>Licença paternidade</t>
  </si>
  <si>
    <t>Acidente de trabalho</t>
  </si>
  <si>
    <t>Aviso prévio trabalho</t>
  </si>
  <si>
    <t>GRUPO C - Adicional de férias e 13º Salário</t>
  </si>
  <si>
    <t>Adicional de férias</t>
  </si>
  <si>
    <t>13º salário</t>
  </si>
  <si>
    <t>GRUPO D -Obrigações rescisórias</t>
  </si>
  <si>
    <t>Aviso prévio indenizado</t>
  </si>
  <si>
    <t>Incidência do FGTS sobre o aviso prévio indenizado</t>
  </si>
  <si>
    <t>Inc. da multa FGTS e da Contribuição Social sobre os depósitos do FGTS</t>
  </si>
  <si>
    <t>Inc. da multa FGTS e da Contribuição Social sobre o aviso prévio indenizado</t>
  </si>
  <si>
    <t>Inc. da multa FGTS e da Contribuição Social sobre o aviso prévio trabalhado</t>
  </si>
  <si>
    <t>GRUPO E - Aprovisionamento de casos especiais</t>
  </si>
  <si>
    <t>Incidência do Grupo A sobre afastamento por licença maternidade</t>
  </si>
  <si>
    <t>Incidência do FGTS sobre o acidente de trabalho &gt; 15 dias</t>
  </si>
  <si>
    <t>Percentual referente ao abono pecúniário</t>
  </si>
  <si>
    <t>Percentual referente ao reflexo do aviso prévio indenizado sobre férias e 13º salário</t>
  </si>
  <si>
    <t>Incidência do FGTS sobre reflexo do aviso prévio indenizado sobre 13º salário</t>
  </si>
  <si>
    <t>Percentual referente a demitidos a 30 dias da data-base</t>
  </si>
  <si>
    <t xml:space="preserve">GRUPO F – Incidências cumulativas - Incidência Grupo A x (Grupos B + C) </t>
  </si>
  <si>
    <t>Incidência Grupo A sobre o Grupo B</t>
  </si>
  <si>
    <t>Incidência Grupo A sobre o Grupo C</t>
  </si>
  <si>
    <t>TOTAL DOS ENCARGOS SOCIAIS (Percentual do salário base)</t>
  </si>
  <si>
    <t>ORÇAMENTO SINTÉTICO - CONSOLIDADO POR ITEM</t>
  </si>
  <si>
    <t>Unidade</t>
  </si>
  <si>
    <t>Quantidade</t>
  </si>
  <si>
    <t>Periodicidade do pagamento</t>
  </si>
  <si>
    <t>Valor total mensal</t>
  </si>
  <si>
    <t>Valor total do contrato</t>
  </si>
  <si>
    <t>Posto</t>
  </si>
  <si>
    <t>Mensal</t>
  </si>
  <si>
    <t>ORÇAMENTO ANALÍTICO</t>
  </si>
  <si>
    <t>Valor unitário mensal</t>
  </si>
  <si>
    <t>Valor total contrato</t>
  </si>
  <si>
    <t>Detalhamento valor unitário</t>
  </si>
  <si>
    <t>Remuneração</t>
  </si>
  <si>
    <t>Outros benefícios</t>
  </si>
  <si>
    <t>Insumos diversos</t>
  </si>
  <si>
    <t>Encargos sociais e trabalhistas</t>
  </si>
  <si>
    <t>Valor - Serviços Extraordinários (por hora)</t>
  </si>
  <si>
    <t>Prazo Contratual</t>
  </si>
  <si>
    <t>Prazo</t>
  </si>
  <si>
    <t>Adicional</t>
  </si>
  <si>
    <t>Ausência por enfermidade &lt;= 15 dias</t>
  </si>
  <si>
    <t>Ausências legais</t>
  </si>
  <si>
    <t>(6) BDI</t>
  </si>
  <si>
    <r>
      <t>(5) Prêmios</t>
    </r>
    <r>
      <rPr>
        <sz val="10"/>
        <color theme="1"/>
        <rFont val="Calibri"/>
        <family val="2"/>
        <scheme val="minor"/>
      </rPr>
      <t xml:space="preserve"> (a ser pago mediante contraprestação)</t>
    </r>
  </si>
  <si>
    <t>Assiduidade / Boa Permanência</t>
  </si>
  <si>
    <t>Percentual sobre os itens (1)+(2)+(3)+(4)+(5)</t>
  </si>
  <si>
    <t>Total - valor unitário mensal - (1)+(2)+(3)+(4)+(5)+(6)</t>
  </si>
  <si>
    <t>Sindicato da Categoria</t>
  </si>
  <si>
    <t>Data-Base</t>
  </si>
  <si>
    <t>Alíquota - ISS - Fonte: códigos tributários municipais e outras legislações pertinentes.</t>
  </si>
  <si>
    <r>
      <t xml:space="preserve">• Preencher apenas as células destacadas em </t>
    </r>
    <r>
      <rPr>
        <b/>
        <sz val="10"/>
        <color rgb="FF0070C0"/>
        <rFont val="Calibri"/>
        <family val="2"/>
        <scheme val="minor"/>
      </rPr>
      <t>azul</t>
    </r>
    <r>
      <rPr>
        <b/>
        <sz val="10"/>
        <rFont val="Calibri"/>
        <family val="2"/>
        <scheme val="minor"/>
      </rPr>
      <t>, nas abas "Dados da Empresa", "Dados de custos" e "Encargos sociais";</t>
    </r>
    <r>
      <rPr>
        <b/>
        <sz val="10"/>
        <color theme="1"/>
        <rFont val="Calibri"/>
        <family val="2"/>
        <scheme val="minor"/>
      </rPr>
      <t xml:space="preserve">
• Arredondar valores para a segunda casa decimal.</t>
    </r>
  </si>
  <si>
    <t>Guaratinguetá</t>
  </si>
  <si>
    <t>Outros</t>
  </si>
</sst>
</file>

<file path=xl/styles.xml><?xml version="1.0" encoding="utf-8"?>
<styleSheet xmlns="http://schemas.openxmlformats.org/spreadsheetml/2006/main">
  <numFmts count="6">
    <numFmt numFmtId="7" formatCode="&quot;R$&quot;\ #,##0.00;\-&quot;R$&quot;\ #,##0.00"/>
    <numFmt numFmtId="8" formatCode="&quot;R$&quot;\ #,##0.00;[Red]\-&quot;R$&quot;\ #,##0.00"/>
    <numFmt numFmtId="43" formatCode="_-* #,##0.00_-;\-* #,##0.00_-;_-* &quot;-&quot;??_-;_-@_-"/>
    <numFmt numFmtId="164" formatCode="&quot;R$&quot;\ #,##0.00"/>
    <numFmt numFmtId="165" formatCode="&quot;R$&quot;\ #,##0.00;\-&quot;R$&quot;\ #,##0.00;\-"/>
    <numFmt numFmtId="166" formatCode="0.0000%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50">
    <xf numFmtId="0" fontId="0" fillId="0" borderId="0" xfId="0"/>
    <xf numFmtId="0" fontId="3" fillId="0" borderId="30" xfId="0" applyFont="1" applyBorder="1" applyAlignment="1">
      <alignment horizontal="left" vertical="center"/>
    </xf>
    <xf numFmtId="0" fontId="3" fillId="0" borderId="30" xfId="0" applyFont="1" applyBorder="1" applyAlignment="1">
      <alignment horizontal="center" vertical="center"/>
    </xf>
    <xf numFmtId="0" fontId="7" fillId="5" borderId="27" xfId="0" applyFont="1" applyFill="1" applyBorder="1" applyAlignment="1">
      <alignment horizontal="left" vertical="center" wrapText="1" indent="2"/>
    </xf>
    <xf numFmtId="0" fontId="7" fillId="5" borderId="27" xfId="0" applyFont="1" applyFill="1" applyBorder="1" applyAlignment="1">
      <alignment horizontal="left" vertical="center" wrapText="1" indent="4"/>
    </xf>
    <xf numFmtId="0" fontId="7" fillId="5" borderId="27" xfId="0" applyFont="1" applyFill="1" applyBorder="1" applyAlignment="1">
      <alignment horizontal="left" vertical="center" wrapText="1" indent="6"/>
    </xf>
    <xf numFmtId="0" fontId="3" fillId="5" borderId="27" xfId="0" applyFont="1" applyFill="1" applyBorder="1" applyAlignment="1">
      <alignment horizontal="left" vertical="center" indent="4"/>
    </xf>
    <xf numFmtId="9" fontId="7" fillId="5" borderId="27" xfId="1" applyFont="1" applyFill="1" applyBorder="1" applyAlignment="1" applyProtection="1">
      <alignment horizontal="left" vertical="center" wrapText="1" indent="4"/>
    </xf>
    <xf numFmtId="0" fontId="0" fillId="5" borderId="0" xfId="0" applyFill="1"/>
    <xf numFmtId="0" fontId="3" fillId="5" borderId="0" xfId="0" applyFont="1" applyFill="1" applyAlignment="1">
      <alignment horizontal="center" vertical="center"/>
    </xf>
    <xf numFmtId="0" fontId="7" fillId="0" borderId="27" xfId="0" applyFont="1" applyBorder="1" applyAlignment="1">
      <alignment horizontal="left" vertical="center" wrapText="1" indent="4"/>
    </xf>
    <xf numFmtId="8" fontId="0" fillId="5" borderId="0" xfId="0" applyNumberFormat="1" applyFill="1"/>
    <xf numFmtId="0" fontId="5" fillId="2" borderId="34" xfId="0" applyFont="1" applyFill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6" fillId="0" borderId="20" xfId="0" applyFont="1" applyBorder="1" applyAlignment="1">
      <alignment horizontal="left" vertical="center" wrapText="1"/>
    </xf>
    <xf numFmtId="10" fontId="6" fillId="0" borderId="21" xfId="1" applyNumberFormat="1" applyFont="1" applyFill="1" applyBorder="1" applyAlignment="1" applyProtection="1">
      <alignment horizontal="center" vertical="center"/>
    </xf>
    <xf numFmtId="7" fontId="0" fillId="5" borderId="0" xfId="0" applyNumberFormat="1" applyFill="1"/>
    <xf numFmtId="0" fontId="5" fillId="2" borderId="37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/>
    </xf>
    <xf numFmtId="0" fontId="3" fillId="5" borderId="0" xfId="0" applyFont="1" applyFill="1" applyAlignment="1">
      <alignment horizontal="left" vertical="center"/>
    </xf>
    <xf numFmtId="0" fontId="3" fillId="0" borderId="0" xfId="0" applyFont="1"/>
    <xf numFmtId="0" fontId="3" fillId="5" borderId="13" xfId="0" applyFont="1" applyFill="1" applyBorder="1" applyAlignment="1">
      <alignment vertical="center"/>
    </xf>
    <xf numFmtId="8" fontId="3" fillId="5" borderId="0" xfId="0" applyNumberFormat="1" applyFont="1" applyFill="1" applyAlignment="1">
      <alignment vertical="center"/>
    </xf>
    <xf numFmtId="0" fontId="3" fillId="0" borderId="15" xfId="0" applyFont="1" applyBorder="1" applyAlignment="1">
      <alignment vertical="center"/>
    </xf>
    <xf numFmtId="8" fontId="3" fillId="5" borderId="0" xfId="0" applyNumberFormat="1" applyFont="1" applyFill="1" applyAlignment="1">
      <alignment horizontal="left" vertical="center"/>
    </xf>
    <xf numFmtId="8" fontId="3" fillId="5" borderId="0" xfId="0" applyNumberFormat="1" applyFont="1" applyFill="1" applyAlignment="1">
      <alignment horizontal="center" vertical="center"/>
    </xf>
    <xf numFmtId="0" fontId="3" fillId="5" borderId="31" xfId="0" applyFont="1" applyFill="1" applyBorder="1" applyAlignment="1">
      <alignment vertical="center"/>
    </xf>
    <xf numFmtId="0" fontId="3" fillId="5" borderId="27" xfId="0" applyFont="1" applyFill="1" applyBorder="1" applyAlignment="1">
      <alignment vertical="center"/>
    </xf>
    <xf numFmtId="0" fontId="3" fillId="5" borderId="0" xfId="0" applyFont="1" applyFill="1"/>
    <xf numFmtId="0" fontId="4" fillId="2" borderId="1" xfId="0" applyFont="1" applyFill="1" applyBorder="1" applyAlignment="1">
      <alignment horizontal="left" vertical="center"/>
    </xf>
    <xf numFmtId="8" fontId="3" fillId="5" borderId="0" xfId="0" applyNumberFormat="1" applyFont="1" applyFill="1"/>
    <xf numFmtId="0" fontId="4" fillId="2" borderId="27" xfId="0" applyFont="1" applyFill="1" applyBorder="1"/>
    <xf numFmtId="0" fontId="4" fillId="5" borderId="27" xfId="0" applyFont="1" applyFill="1" applyBorder="1" applyAlignment="1">
      <alignment horizontal="left" indent="2"/>
    </xf>
    <xf numFmtId="0" fontId="3" fillId="5" borderId="27" xfId="0" applyFont="1" applyFill="1" applyBorder="1" applyAlignment="1">
      <alignment horizontal="left" indent="4"/>
    </xf>
    <xf numFmtId="0" fontId="3" fillId="5" borderId="27" xfId="0" applyFont="1" applyFill="1" applyBorder="1" applyAlignment="1">
      <alignment horizontal="left" indent="2"/>
    </xf>
    <xf numFmtId="0" fontId="4" fillId="2" borderId="27" xfId="0" applyFont="1" applyFill="1" applyBorder="1" applyAlignment="1">
      <alignment horizontal="left"/>
    </xf>
    <xf numFmtId="166" fontId="3" fillId="5" borderId="0" xfId="1" applyNumberFormat="1" applyFont="1" applyFill="1" applyProtection="1"/>
    <xf numFmtId="0" fontId="3" fillId="0" borderId="27" xfId="0" applyFont="1" applyBorder="1" applyAlignment="1">
      <alignment horizontal="left" indent="2"/>
    </xf>
    <xf numFmtId="0" fontId="3" fillId="5" borderId="32" xfId="0" applyFont="1" applyFill="1" applyBorder="1" applyAlignment="1">
      <alignment horizontal="left" indent="4"/>
    </xf>
    <xf numFmtId="0" fontId="3" fillId="5" borderId="0" xfId="0" applyFont="1" applyFill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left" indent="2"/>
    </xf>
    <xf numFmtId="0" fontId="6" fillId="0" borderId="45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6" fillId="0" borderId="46" xfId="0" applyFont="1" applyBorder="1" applyAlignment="1">
      <alignment vertical="center"/>
    </xf>
    <xf numFmtId="0" fontId="5" fillId="2" borderId="46" xfId="0" applyFont="1" applyFill="1" applyBorder="1" applyAlignment="1">
      <alignment vertical="center"/>
    </xf>
    <xf numFmtId="0" fontId="4" fillId="0" borderId="24" xfId="2" applyNumberFormat="1" applyFont="1" applyFill="1" applyBorder="1" applyAlignment="1" applyProtection="1">
      <alignment horizontal="center" vertical="center"/>
    </xf>
    <xf numFmtId="3" fontId="4" fillId="5" borderId="23" xfId="2" applyNumberFormat="1" applyFont="1" applyFill="1" applyBorder="1" applyAlignment="1" applyProtection="1">
      <alignment horizontal="center" vertical="center"/>
    </xf>
    <xf numFmtId="0" fontId="4" fillId="2" borderId="3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/>
    </xf>
    <xf numFmtId="165" fontId="4" fillId="5" borderId="35" xfId="0" applyNumberFormat="1" applyFont="1" applyFill="1" applyBorder="1" applyAlignment="1">
      <alignment horizontal="center" vertical="center"/>
    </xf>
    <xf numFmtId="7" fontId="3" fillId="5" borderId="0" xfId="0" applyNumberFormat="1" applyFont="1" applyFill="1" applyAlignment="1">
      <alignment horizontal="center" vertical="center"/>
    </xf>
    <xf numFmtId="0" fontId="3" fillId="2" borderId="48" xfId="0" applyFont="1" applyFill="1" applyBorder="1" applyAlignment="1">
      <alignment horizontal="center" vertical="center"/>
    </xf>
    <xf numFmtId="165" fontId="3" fillId="2" borderId="48" xfId="0" applyNumberFormat="1" applyFont="1" applyFill="1" applyBorder="1" applyAlignment="1">
      <alignment horizontal="center" vertical="center"/>
    </xf>
    <xf numFmtId="14" fontId="3" fillId="5" borderId="0" xfId="0" applyNumberFormat="1" applyFont="1" applyFill="1" applyAlignment="1">
      <alignment horizontal="center" vertical="center"/>
    </xf>
    <xf numFmtId="165" fontId="0" fillId="2" borderId="48" xfId="0" applyNumberFormat="1" applyFill="1" applyBorder="1" applyAlignment="1">
      <alignment horizontal="center" vertical="center"/>
    </xf>
    <xf numFmtId="0" fontId="0" fillId="2" borderId="48" xfId="0" applyFill="1" applyBorder="1" applyAlignment="1">
      <alignment horizontal="center"/>
    </xf>
    <xf numFmtId="0" fontId="4" fillId="2" borderId="48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164" fontId="3" fillId="5" borderId="0" xfId="0" applyNumberFormat="1" applyFont="1" applyFill="1"/>
    <xf numFmtId="0" fontId="4" fillId="2" borderId="28" xfId="0" applyFont="1" applyFill="1" applyBorder="1"/>
    <xf numFmtId="0" fontId="0" fillId="2" borderId="40" xfId="0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14" fontId="0" fillId="5" borderId="0" xfId="0" applyNumberFormat="1" applyFill="1"/>
    <xf numFmtId="165" fontId="3" fillId="2" borderId="26" xfId="0" applyNumberFormat="1" applyFont="1" applyFill="1" applyBorder="1" applyAlignment="1">
      <alignment horizontal="center" vertical="center"/>
    </xf>
    <xf numFmtId="7" fontId="2" fillId="5" borderId="4" xfId="0" applyNumberFormat="1" applyFont="1" applyFill="1" applyBorder="1" applyAlignment="1">
      <alignment horizontal="center" vertical="center"/>
    </xf>
    <xf numFmtId="4" fontId="3" fillId="5" borderId="0" xfId="0" applyNumberFormat="1" applyFont="1" applyFill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4" fillId="2" borderId="39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46" xfId="0" applyFont="1" applyFill="1" applyBorder="1" applyAlignment="1">
      <alignment horizontal="center"/>
    </xf>
    <xf numFmtId="10" fontId="6" fillId="0" borderId="38" xfId="1" applyNumberFormat="1" applyFont="1" applyFill="1" applyBorder="1" applyAlignment="1" applyProtection="1">
      <alignment horizontal="center" vertical="center" wrapText="1"/>
    </xf>
    <xf numFmtId="10" fontId="6" fillId="0" borderId="16" xfId="1" applyNumberFormat="1" applyFont="1" applyFill="1" applyBorder="1" applyAlignment="1" applyProtection="1">
      <alignment horizontal="center" vertical="center" wrapText="1"/>
    </xf>
    <xf numFmtId="10" fontId="6" fillId="4" borderId="11" xfId="1" applyNumberFormat="1" applyFont="1" applyFill="1" applyBorder="1" applyAlignment="1" applyProtection="1">
      <alignment horizontal="center" vertical="center"/>
      <protection locked="0"/>
    </xf>
    <xf numFmtId="10" fontId="6" fillId="4" borderId="16" xfId="1" applyNumberFormat="1" applyFont="1" applyFill="1" applyBorder="1" applyAlignment="1" applyProtection="1">
      <alignment horizontal="center" vertical="center"/>
      <protection locked="0"/>
    </xf>
    <xf numFmtId="10" fontId="6" fillId="4" borderId="39" xfId="1" applyNumberFormat="1" applyFont="1" applyFill="1" applyBorder="1" applyAlignment="1" applyProtection="1">
      <alignment horizontal="center" vertical="center"/>
      <protection locked="0"/>
    </xf>
    <xf numFmtId="0" fontId="5" fillId="6" borderId="10" xfId="0" applyFont="1" applyFill="1" applyBorder="1" applyAlignment="1">
      <alignment vertical="center"/>
    </xf>
    <xf numFmtId="166" fontId="5" fillId="6" borderId="12" xfId="0" applyNumberFormat="1" applyFont="1" applyFill="1" applyBorder="1" applyAlignment="1">
      <alignment horizontal="center" vertical="center" wrapText="1"/>
    </xf>
    <xf numFmtId="166" fontId="6" fillId="5" borderId="14" xfId="0" applyNumberFormat="1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vertical="center"/>
    </xf>
    <xf numFmtId="0" fontId="5" fillId="6" borderId="13" xfId="0" applyFont="1" applyFill="1" applyBorder="1" applyAlignment="1">
      <alignment vertical="center"/>
    </xf>
    <xf numFmtId="166" fontId="5" fillId="6" borderId="14" xfId="0" applyNumberFormat="1" applyFont="1" applyFill="1" applyBorder="1" applyAlignment="1">
      <alignment horizontal="center" vertical="center" wrapText="1"/>
    </xf>
    <xf numFmtId="166" fontId="6" fillId="0" borderId="14" xfId="0" applyNumberFormat="1" applyFont="1" applyBorder="1" applyAlignment="1">
      <alignment horizontal="center" vertical="center"/>
    </xf>
    <xf numFmtId="0" fontId="6" fillId="0" borderId="36" xfId="0" applyFont="1" applyBorder="1" applyAlignment="1">
      <alignment vertical="center"/>
    </xf>
    <xf numFmtId="166" fontId="6" fillId="0" borderId="56" xfId="0" applyNumberFormat="1" applyFont="1" applyBorder="1" applyAlignment="1">
      <alignment horizontal="center" vertical="center"/>
    </xf>
    <xf numFmtId="0" fontId="5" fillId="0" borderId="34" xfId="0" applyFont="1" applyBorder="1" applyAlignment="1">
      <alignment vertical="center"/>
    </xf>
    <xf numFmtId="166" fontId="5" fillId="0" borderId="23" xfId="0" applyNumberFormat="1" applyFont="1" applyBorder="1" applyAlignment="1">
      <alignment horizontal="center" vertical="center" wrapText="1"/>
    </xf>
    <xf numFmtId="166" fontId="6" fillId="4" borderId="14" xfId="0" applyNumberFormat="1" applyFont="1" applyFill="1" applyBorder="1" applyAlignment="1" applyProtection="1">
      <alignment horizontal="center" vertical="center"/>
      <protection locked="0"/>
    </xf>
    <xf numFmtId="0" fontId="3" fillId="0" borderId="13" xfId="0" applyFont="1" applyBorder="1" applyAlignment="1">
      <alignment vertical="center"/>
    </xf>
    <xf numFmtId="0" fontId="3" fillId="0" borderId="19" xfId="0" applyFont="1" applyBorder="1" applyAlignment="1">
      <alignment horizontal="center"/>
    </xf>
    <xf numFmtId="4" fontId="4" fillId="5" borderId="14" xfId="2" applyNumberFormat="1" applyFont="1" applyFill="1" applyBorder="1" applyAlignment="1" applyProtection="1">
      <alignment horizontal="center" vertical="center"/>
    </xf>
    <xf numFmtId="8" fontId="3" fillId="3" borderId="38" xfId="2" applyNumberFormat="1" applyFont="1" applyFill="1" applyBorder="1" applyAlignment="1" applyProtection="1">
      <alignment horizontal="center"/>
      <protection locked="0"/>
    </xf>
    <xf numFmtId="0" fontId="3" fillId="5" borderId="53" xfId="0" applyFont="1" applyFill="1" applyBorder="1" applyAlignment="1">
      <alignment horizontal="left" vertical="center"/>
    </xf>
    <xf numFmtId="0" fontId="3" fillId="5" borderId="54" xfId="0" applyFont="1" applyFill="1" applyBorder="1" applyAlignment="1">
      <alignment horizontal="left" vertical="center"/>
    </xf>
    <xf numFmtId="0" fontId="3" fillId="5" borderId="51" xfId="0" applyFont="1" applyFill="1" applyBorder="1" applyAlignment="1">
      <alignment horizontal="left" vertical="center"/>
    </xf>
    <xf numFmtId="0" fontId="3" fillId="5" borderId="28" xfId="0" applyFont="1" applyFill="1" applyBorder="1" applyAlignment="1">
      <alignment horizontal="left" vertical="center"/>
    </xf>
    <xf numFmtId="0" fontId="3" fillId="5" borderId="25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4" fillId="4" borderId="9" xfId="0" applyFont="1" applyFill="1" applyBorder="1" applyAlignment="1" applyProtection="1">
      <alignment horizontal="center" vertical="center"/>
      <protection locked="0"/>
    </xf>
    <xf numFmtId="0" fontId="4" fillId="4" borderId="14" xfId="0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5" borderId="55" xfId="0" applyFont="1" applyFill="1" applyBorder="1" applyAlignment="1">
      <alignment horizontal="left" vertical="center"/>
    </xf>
    <xf numFmtId="0" fontId="4" fillId="5" borderId="52" xfId="0" applyFont="1" applyFill="1" applyBorder="1" applyAlignment="1">
      <alignment horizontal="left" vertical="center"/>
    </xf>
    <xf numFmtId="0" fontId="4" fillId="5" borderId="50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10" fontId="6" fillId="0" borderId="12" xfId="1" applyNumberFormat="1" applyFont="1" applyFill="1" applyBorder="1" applyAlignment="1" applyProtection="1">
      <alignment horizontal="center" vertical="center"/>
    </xf>
    <xf numFmtId="10" fontId="6" fillId="0" borderId="17" xfId="1" applyNumberFormat="1" applyFont="1" applyFill="1" applyBorder="1" applyAlignment="1" applyProtection="1">
      <alignment horizontal="center" vertical="center"/>
    </xf>
    <xf numFmtId="0" fontId="6" fillId="0" borderId="18" xfId="0" applyFont="1" applyBorder="1" applyAlignment="1">
      <alignment horizontal="left" vertical="center" wrapText="1"/>
    </xf>
    <xf numFmtId="10" fontId="6" fillId="0" borderId="19" xfId="1" applyNumberFormat="1" applyFont="1" applyFill="1" applyBorder="1" applyAlignment="1" applyProtection="1">
      <alignment horizontal="center" vertical="center"/>
    </xf>
    <xf numFmtId="0" fontId="3" fillId="0" borderId="29" xfId="0" applyFont="1" applyBorder="1" applyAlignment="1">
      <alignment horizontal="left" vertical="center" wrapText="1"/>
    </xf>
    <xf numFmtId="0" fontId="3" fillId="0" borderId="40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4" fillId="4" borderId="16" xfId="0" applyFont="1" applyFill="1" applyBorder="1" applyAlignment="1" applyProtection="1">
      <alignment horizontal="center" vertical="center"/>
      <protection locked="0"/>
    </xf>
    <xf numFmtId="0" fontId="4" fillId="4" borderId="17" xfId="0" applyFont="1" applyFill="1" applyBorder="1" applyAlignment="1" applyProtection="1">
      <alignment horizontal="center" vertical="center"/>
      <protection locked="0"/>
    </xf>
    <xf numFmtId="0" fontId="4" fillId="6" borderId="8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 wrapText="1"/>
    </xf>
    <xf numFmtId="0" fontId="4" fillId="5" borderId="7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8" fontId="3" fillId="9" borderId="9" xfId="2" applyNumberFormat="1" applyFont="1" applyFill="1" applyBorder="1" applyAlignment="1" applyProtection="1">
      <alignment horizontal="center" vertical="center"/>
      <protection locked="0"/>
    </xf>
    <xf numFmtId="8" fontId="3" fillId="9" borderId="14" xfId="2" applyNumberFormat="1" applyFont="1" applyFill="1" applyBorder="1" applyAlignment="1" applyProtection="1">
      <alignment horizontal="center" vertical="center"/>
      <protection locked="0"/>
    </xf>
    <xf numFmtId="0" fontId="3" fillId="4" borderId="9" xfId="0" applyFont="1" applyFill="1" applyBorder="1" applyAlignment="1" applyProtection="1">
      <alignment horizontal="center" vertical="center"/>
      <protection locked="0"/>
    </xf>
    <xf numFmtId="0" fontId="3" fillId="4" borderId="14" xfId="0" applyFont="1" applyFill="1" applyBorder="1" applyAlignment="1" applyProtection="1">
      <alignment horizontal="center" vertical="center"/>
      <protection locked="0"/>
    </xf>
    <xf numFmtId="2" fontId="3" fillId="4" borderId="9" xfId="1" applyNumberFormat="1" applyFont="1" applyFill="1" applyBorder="1" applyAlignment="1" applyProtection="1">
      <alignment horizontal="center" vertical="center"/>
      <protection locked="0"/>
    </xf>
    <xf numFmtId="2" fontId="3" fillId="4" borderId="14" xfId="1" applyNumberFormat="1" applyFont="1" applyFill="1" applyBorder="1" applyAlignment="1" applyProtection="1">
      <alignment horizontal="center" vertical="center"/>
      <protection locked="0"/>
    </xf>
    <xf numFmtId="10" fontId="3" fillId="5" borderId="9" xfId="0" applyNumberFormat="1" applyFont="1" applyFill="1" applyBorder="1" applyAlignment="1">
      <alignment horizontal="center" vertical="center"/>
    </xf>
    <xf numFmtId="10" fontId="3" fillId="5" borderId="14" xfId="0" applyNumberFormat="1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8" fontId="4" fillId="2" borderId="1" xfId="2" applyNumberFormat="1" applyFont="1" applyFill="1" applyBorder="1" applyAlignment="1" applyProtection="1">
      <alignment horizontal="center" vertical="center"/>
    </xf>
    <xf numFmtId="8" fontId="4" fillId="2" borderId="2" xfId="2" applyNumberFormat="1" applyFont="1" applyFill="1" applyBorder="1" applyAlignment="1" applyProtection="1">
      <alignment horizontal="center" vertical="center"/>
    </xf>
    <xf numFmtId="8" fontId="4" fillId="2" borderId="6" xfId="2" applyNumberFormat="1" applyFont="1" applyFill="1" applyBorder="1" applyAlignment="1" applyProtection="1">
      <alignment horizontal="center" vertical="center"/>
    </xf>
    <xf numFmtId="10" fontId="6" fillId="0" borderId="8" xfId="0" applyNumberFormat="1" applyFont="1" applyBorder="1" applyAlignment="1">
      <alignment horizontal="left" vertical="center"/>
    </xf>
    <xf numFmtId="10" fontId="6" fillId="0" borderId="7" xfId="0" applyNumberFormat="1" applyFont="1" applyBorder="1" applyAlignment="1">
      <alignment horizontal="left" vertical="center"/>
    </xf>
    <xf numFmtId="10" fontId="6" fillId="0" borderId="5" xfId="0" applyNumberFormat="1" applyFont="1" applyBorder="1" applyAlignment="1">
      <alignment horizontal="left" vertical="center"/>
    </xf>
    <xf numFmtId="8" fontId="7" fillId="5" borderId="27" xfId="2" applyNumberFormat="1" applyFont="1" applyFill="1" applyBorder="1" applyAlignment="1" applyProtection="1">
      <alignment horizontal="center" vertical="center"/>
    </xf>
    <xf numFmtId="8" fontId="7" fillId="5" borderId="0" xfId="2" applyNumberFormat="1" applyFont="1" applyFill="1" applyBorder="1" applyAlignment="1" applyProtection="1">
      <alignment horizontal="center" vertical="center"/>
    </xf>
    <xf numFmtId="8" fontId="7" fillId="5" borderId="31" xfId="2" applyNumberFormat="1" applyFont="1" applyFill="1" applyBorder="1" applyAlignment="1" applyProtection="1">
      <alignment horizontal="center" vertical="center"/>
    </xf>
    <xf numFmtId="8" fontId="3" fillId="4" borderId="27" xfId="2" applyNumberFormat="1" applyFont="1" applyFill="1" applyBorder="1" applyAlignment="1" applyProtection="1">
      <alignment horizontal="center" vertical="center"/>
      <protection locked="0"/>
    </xf>
    <xf numFmtId="8" fontId="3" fillId="4" borderId="0" xfId="2" applyNumberFormat="1" applyFont="1" applyFill="1" applyBorder="1" applyAlignment="1" applyProtection="1">
      <alignment horizontal="center" vertical="center"/>
      <protection locked="0"/>
    </xf>
    <xf numFmtId="8" fontId="3" fillId="4" borderId="31" xfId="2" applyNumberFormat="1" applyFont="1" applyFill="1" applyBorder="1" applyAlignment="1" applyProtection="1">
      <alignment horizontal="center" vertical="center"/>
      <protection locked="0"/>
    </xf>
    <xf numFmtId="8" fontId="4" fillId="2" borderId="27" xfId="2" applyNumberFormat="1" applyFont="1" applyFill="1" applyBorder="1" applyAlignment="1" applyProtection="1">
      <alignment horizontal="center" vertical="center"/>
    </xf>
    <xf numFmtId="8" fontId="4" fillId="2" borderId="0" xfId="2" applyNumberFormat="1" applyFont="1" applyFill="1" applyBorder="1" applyAlignment="1" applyProtection="1">
      <alignment horizontal="center" vertical="center"/>
    </xf>
    <xf numFmtId="8" fontId="4" fillId="2" borderId="31" xfId="2" applyNumberFormat="1" applyFont="1" applyFill="1" applyBorder="1" applyAlignment="1" applyProtection="1">
      <alignment horizontal="center" vertical="center"/>
    </xf>
    <xf numFmtId="8" fontId="4" fillId="5" borderId="27" xfId="2" applyNumberFormat="1" applyFont="1" applyFill="1" applyBorder="1" applyAlignment="1" applyProtection="1">
      <alignment horizontal="center" vertical="center"/>
    </xf>
    <xf numFmtId="8" fontId="4" fillId="5" borderId="0" xfId="2" applyNumberFormat="1" applyFont="1" applyFill="1" applyBorder="1" applyAlignment="1" applyProtection="1">
      <alignment horizontal="center" vertical="center"/>
    </xf>
    <xf numFmtId="8" fontId="4" fillId="5" borderId="31" xfId="2" applyNumberFormat="1" applyFont="1" applyFill="1" applyBorder="1" applyAlignment="1" applyProtection="1">
      <alignment horizontal="center" vertical="center"/>
    </xf>
    <xf numFmtId="8" fontId="3" fillId="5" borderId="27" xfId="0" applyNumberFormat="1" applyFont="1" applyFill="1" applyBorder="1" applyAlignment="1">
      <alignment horizontal="center"/>
    </xf>
    <xf numFmtId="8" fontId="3" fillId="5" borderId="0" xfId="0" applyNumberFormat="1" applyFont="1" applyFill="1" applyBorder="1" applyAlignment="1">
      <alignment horizontal="center"/>
    </xf>
    <xf numFmtId="8" fontId="3" fillId="5" borderId="31" xfId="0" applyNumberFormat="1" applyFont="1" applyFill="1" applyBorder="1" applyAlignment="1">
      <alignment horizontal="center"/>
    </xf>
    <xf numFmtId="8" fontId="11" fillId="5" borderId="27" xfId="2" applyNumberFormat="1" applyFont="1" applyFill="1" applyBorder="1" applyAlignment="1" applyProtection="1">
      <alignment horizontal="center" vertical="center"/>
    </xf>
    <xf numFmtId="8" fontId="11" fillId="5" borderId="0" xfId="2" applyNumberFormat="1" applyFont="1" applyFill="1" applyBorder="1" applyAlignment="1" applyProtection="1">
      <alignment horizontal="center" vertical="center"/>
    </xf>
    <xf numFmtId="8" fontId="11" fillId="5" borderId="31" xfId="2" applyNumberFormat="1" applyFont="1" applyFill="1" applyBorder="1" applyAlignment="1" applyProtection="1">
      <alignment horizontal="center" vertical="center"/>
    </xf>
    <xf numFmtId="8" fontId="3" fillId="5" borderId="27" xfId="2" applyNumberFormat="1" applyFont="1" applyFill="1" applyBorder="1" applyAlignment="1" applyProtection="1">
      <alignment horizontal="center" vertical="center"/>
    </xf>
    <xf numFmtId="8" fontId="3" fillId="5" borderId="0" xfId="2" applyNumberFormat="1" applyFont="1" applyFill="1" applyBorder="1" applyAlignment="1" applyProtection="1">
      <alignment horizontal="center" vertical="center"/>
    </xf>
    <xf numFmtId="8" fontId="3" fillId="5" borderId="31" xfId="2" applyNumberFormat="1" applyFont="1" applyFill="1" applyBorder="1" applyAlignment="1" applyProtection="1">
      <alignment horizontal="center" vertical="center"/>
    </xf>
    <xf numFmtId="8" fontId="4" fillId="0" borderId="27" xfId="0" applyNumberFormat="1" applyFont="1" applyBorder="1" applyAlignment="1">
      <alignment horizontal="center" vertical="center"/>
    </xf>
    <xf numFmtId="8" fontId="4" fillId="0" borderId="0" xfId="0" applyNumberFormat="1" applyFont="1" applyBorder="1" applyAlignment="1">
      <alignment horizontal="center" vertical="center"/>
    </xf>
    <xf numFmtId="8" fontId="4" fillId="0" borderId="31" xfId="0" applyNumberFormat="1" applyFont="1" applyBorder="1" applyAlignment="1">
      <alignment horizontal="center" vertical="center"/>
    </xf>
    <xf numFmtId="8" fontId="3" fillId="4" borderId="27" xfId="0" applyNumberFormat="1" applyFont="1" applyFill="1" applyBorder="1" applyAlignment="1" applyProtection="1">
      <alignment horizontal="center" vertical="center"/>
      <protection locked="0"/>
    </xf>
    <xf numFmtId="8" fontId="3" fillId="4" borderId="0" xfId="0" applyNumberFormat="1" applyFont="1" applyFill="1" applyBorder="1" applyAlignment="1" applyProtection="1">
      <alignment horizontal="center" vertical="center"/>
      <protection locked="0"/>
    </xf>
    <xf numFmtId="8" fontId="3" fillId="4" borderId="31" xfId="0" applyNumberFormat="1" applyFont="1" applyFill="1" applyBorder="1" applyAlignment="1" applyProtection="1">
      <alignment horizontal="center" vertical="center"/>
      <protection locked="0"/>
    </xf>
    <xf numFmtId="8" fontId="11" fillId="4" borderId="27" xfId="2" applyNumberFormat="1" applyFont="1" applyFill="1" applyBorder="1" applyAlignment="1" applyProtection="1">
      <alignment horizontal="center" vertical="center"/>
      <protection locked="0"/>
    </xf>
    <xf numFmtId="8" fontId="11" fillId="4" borderId="0" xfId="2" applyNumberFormat="1" applyFont="1" applyFill="1" applyBorder="1" applyAlignment="1" applyProtection="1">
      <alignment horizontal="center" vertical="center"/>
      <protection locked="0"/>
    </xf>
    <xf numFmtId="8" fontId="11" fillId="4" borderId="31" xfId="2" applyNumberFormat="1" applyFont="1" applyFill="1" applyBorder="1" applyAlignment="1" applyProtection="1">
      <alignment horizontal="center" vertical="center"/>
      <protection locked="0"/>
    </xf>
    <xf numFmtId="8" fontId="3" fillId="0" borderId="27" xfId="2" applyNumberFormat="1" applyFont="1" applyFill="1" applyBorder="1" applyAlignment="1" applyProtection="1">
      <alignment horizontal="center" vertical="center"/>
    </xf>
    <xf numFmtId="8" fontId="3" fillId="0" borderId="0" xfId="2" applyNumberFormat="1" applyFont="1" applyFill="1" applyBorder="1" applyAlignment="1" applyProtection="1">
      <alignment horizontal="center" vertical="center"/>
    </xf>
    <xf numFmtId="8" fontId="3" fillId="0" borderId="31" xfId="2" applyNumberFormat="1" applyFont="1" applyFill="1" applyBorder="1" applyAlignment="1" applyProtection="1">
      <alignment horizontal="center" vertical="center"/>
    </xf>
    <xf numFmtId="8" fontId="3" fillId="5" borderId="27" xfId="0" applyNumberFormat="1" applyFont="1" applyFill="1" applyBorder="1" applyAlignment="1">
      <alignment horizontal="center" vertical="center"/>
    </xf>
    <xf numFmtId="8" fontId="3" fillId="5" borderId="0" xfId="0" applyNumberFormat="1" applyFont="1" applyFill="1" applyBorder="1" applyAlignment="1">
      <alignment horizontal="center" vertical="center"/>
    </xf>
    <xf numFmtId="8" fontId="3" fillId="5" borderId="31" xfId="0" applyNumberFormat="1" applyFont="1" applyFill="1" applyBorder="1" applyAlignment="1">
      <alignment horizontal="center" vertical="center"/>
    </xf>
    <xf numFmtId="8" fontId="3" fillId="3" borderId="27" xfId="2" applyNumberFormat="1" applyFont="1" applyFill="1" applyBorder="1" applyAlignment="1" applyProtection="1">
      <alignment horizontal="center" vertical="center"/>
      <protection locked="0"/>
    </xf>
    <xf numFmtId="8" fontId="3" fillId="3" borderId="0" xfId="2" applyNumberFormat="1" applyFont="1" applyFill="1" applyBorder="1" applyAlignment="1" applyProtection="1">
      <alignment horizontal="center" vertical="center"/>
      <protection locked="0"/>
    </xf>
    <xf numFmtId="8" fontId="3" fillId="3" borderId="31" xfId="2" applyNumberFormat="1" applyFont="1" applyFill="1" applyBorder="1" applyAlignment="1" applyProtection="1">
      <alignment horizontal="center" vertical="center"/>
      <protection locked="0"/>
    </xf>
    <xf numFmtId="8" fontId="4" fillId="4" borderId="27" xfId="2" applyNumberFormat="1" applyFont="1" applyFill="1" applyBorder="1" applyAlignment="1" applyProtection="1">
      <alignment horizontal="center" vertical="center"/>
      <protection locked="0"/>
    </xf>
    <xf numFmtId="8" fontId="4" fillId="4" borderId="0" xfId="2" applyNumberFormat="1" applyFont="1" applyFill="1" applyBorder="1" applyAlignment="1" applyProtection="1">
      <alignment horizontal="center" vertical="center"/>
      <protection locked="0"/>
    </xf>
    <xf numFmtId="8" fontId="4" fillId="4" borderId="31" xfId="2" applyNumberFormat="1" applyFont="1" applyFill="1" applyBorder="1" applyAlignment="1" applyProtection="1">
      <alignment horizontal="center" vertical="center"/>
      <protection locked="0"/>
    </xf>
    <xf numFmtId="164" fontId="3" fillId="5" borderId="27" xfId="2" applyNumberFormat="1" applyFont="1" applyFill="1" applyBorder="1" applyAlignment="1" applyProtection="1">
      <alignment horizontal="center" vertical="center"/>
    </xf>
    <xf numFmtId="164" fontId="3" fillId="5" borderId="0" xfId="2" applyNumberFormat="1" applyFont="1" applyFill="1" applyBorder="1" applyAlignment="1" applyProtection="1">
      <alignment horizontal="center" vertical="center"/>
    </xf>
    <xf numFmtId="164" fontId="3" fillId="5" borderId="31" xfId="2" applyNumberFormat="1" applyFont="1" applyFill="1" applyBorder="1" applyAlignment="1" applyProtection="1">
      <alignment horizontal="center" vertical="center"/>
    </xf>
    <xf numFmtId="8" fontId="4" fillId="5" borderId="27" xfId="0" applyNumberFormat="1" applyFont="1" applyFill="1" applyBorder="1" applyAlignment="1">
      <alignment horizontal="center" vertical="center"/>
    </xf>
    <xf numFmtId="8" fontId="4" fillId="5" borderId="0" xfId="0" applyNumberFormat="1" applyFont="1" applyFill="1" applyBorder="1" applyAlignment="1">
      <alignment horizontal="center" vertical="center"/>
    </xf>
    <xf numFmtId="8" fontId="4" fillId="5" borderId="31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31" xfId="0" applyBorder="1"/>
    <xf numFmtId="164" fontId="7" fillId="5" borderId="27" xfId="1" applyNumberFormat="1" applyFont="1" applyFill="1" applyBorder="1" applyAlignment="1" applyProtection="1">
      <alignment horizontal="center" vertical="center"/>
    </xf>
    <xf numFmtId="164" fontId="4" fillId="2" borderId="27" xfId="2" applyNumberFormat="1" applyFont="1" applyFill="1" applyBorder="1" applyAlignment="1" applyProtection="1">
      <alignment horizontal="center" vertical="center"/>
    </xf>
    <xf numFmtId="10" fontId="3" fillId="5" borderId="27" xfId="1" applyNumberFormat="1" applyFont="1" applyFill="1" applyBorder="1" applyAlignment="1" applyProtection="1">
      <alignment horizontal="center" vertical="center"/>
    </xf>
    <xf numFmtId="10" fontId="3" fillId="5" borderId="0" xfId="1" applyNumberFormat="1" applyFont="1" applyFill="1" applyBorder="1" applyAlignment="1" applyProtection="1">
      <alignment horizontal="center" vertical="center"/>
    </xf>
    <xf numFmtId="10" fontId="3" fillId="5" borderId="31" xfId="1" applyNumberFormat="1" applyFont="1" applyFill="1" applyBorder="1" applyAlignment="1" applyProtection="1">
      <alignment horizontal="center" vertical="center"/>
    </xf>
    <xf numFmtId="164" fontId="3" fillId="5" borderId="27" xfId="1" applyNumberFormat="1" applyFont="1" applyFill="1" applyBorder="1" applyAlignment="1" applyProtection="1">
      <alignment horizontal="center" vertical="center"/>
    </xf>
    <xf numFmtId="164" fontId="3" fillId="5" borderId="0" xfId="1" applyNumberFormat="1" applyFont="1" applyFill="1" applyBorder="1" applyAlignment="1" applyProtection="1">
      <alignment horizontal="center" vertical="center"/>
    </xf>
    <xf numFmtId="164" fontId="3" fillId="5" borderId="31" xfId="1" applyNumberFormat="1" applyFont="1" applyFill="1" applyBorder="1" applyAlignment="1" applyProtection="1">
      <alignment horizontal="center" vertical="center"/>
    </xf>
    <xf numFmtId="164" fontId="4" fillId="2" borderId="0" xfId="2" applyNumberFormat="1" applyFont="1" applyFill="1" applyBorder="1" applyAlignment="1" applyProtection="1">
      <alignment horizontal="center" vertical="center"/>
    </xf>
    <xf numFmtId="164" fontId="4" fillId="2" borderId="31" xfId="2" applyNumberFormat="1" applyFont="1" applyFill="1" applyBorder="1" applyAlignment="1" applyProtection="1">
      <alignment horizontal="center" vertical="center"/>
    </xf>
    <xf numFmtId="164" fontId="3" fillId="5" borderId="32" xfId="1" applyNumberFormat="1" applyFont="1" applyFill="1" applyBorder="1" applyAlignment="1" applyProtection="1">
      <alignment horizontal="center" vertical="center"/>
    </xf>
    <xf numFmtId="164" fontId="3" fillId="5" borderId="57" xfId="1" applyNumberFormat="1" applyFont="1" applyFill="1" applyBorder="1" applyAlignment="1" applyProtection="1">
      <alignment horizontal="center" vertical="center"/>
    </xf>
    <xf numFmtId="164" fontId="3" fillId="5" borderId="33" xfId="1" applyNumberFormat="1" applyFont="1" applyFill="1" applyBorder="1" applyAlignment="1" applyProtection="1">
      <alignment horizontal="center" vertical="center"/>
    </xf>
    <xf numFmtId="164" fontId="4" fillId="2" borderId="58" xfId="2" applyNumberFormat="1" applyFont="1" applyFill="1" applyBorder="1" applyAlignment="1" applyProtection="1">
      <alignment horizontal="center" vertical="center"/>
    </xf>
    <xf numFmtId="164" fontId="4" fillId="2" borderId="59" xfId="2" applyNumberFormat="1" applyFont="1" applyFill="1" applyBorder="1" applyAlignment="1" applyProtection="1">
      <alignment horizontal="center" vertical="center"/>
    </xf>
    <xf numFmtId="164" fontId="4" fillId="2" borderId="60" xfId="2" applyNumberFormat="1" applyFont="1" applyFill="1" applyBorder="1" applyAlignment="1" applyProtection="1">
      <alignment horizontal="center" vertical="center"/>
    </xf>
    <xf numFmtId="164" fontId="4" fillId="7" borderId="8" xfId="2" applyNumberFormat="1" applyFont="1" applyFill="1" applyBorder="1" applyAlignment="1" applyProtection="1">
      <alignment horizontal="center" vertical="center"/>
    </xf>
    <xf numFmtId="164" fontId="4" fillId="7" borderId="7" xfId="2" applyNumberFormat="1" applyFont="1" applyFill="1" applyBorder="1" applyAlignment="1" applyProtection="1">
      <alignment horizontal="center" vertical="center"/>
    </xf>
    <xf numFmtId="164" fontId="4" fillId="7" borderId="5" xfId="2" applyNumberFormat="1" applyFont="1" applyFill="1" applyBorder="1" applyAlignment="1" applyProtection="1">
      <alignment horizontal="center" vertical="center"/>
    </xf>
    <xf numFmtId="164" fontId="10" fillId="8" borderId="8" xfId="2" applyNumberFormat="1" applyFont="1" applyFill="1" applyBorder="1" applyAlignment="1" applyProtection="1">
      <alignment horizontal="center" vertical="center"/>
    </xf>
    <xf numFmtId="164" fontId="10" fillId="8" borderId="7" xfId="2" applyNumberFormat="1" applyFont="1" applyFill="1" applyBorder="1" applyAlignment="1" applyProtection="1">
      <alignment horizontal="center" vertical="center"/>
    </xf>
    <xf numFmtId="164" fontId="10" fillId="8" borderId="5" xfId="2" applyNumberFormat="1" applyFont="1" applyFill="1" applyBorder="1" applyAlignment="1" applyProtection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5" borderId="28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10" fontId="3" fillId="3" borderId="46" xfId="0" applyNumberFormat="1" applyFont="1" applyFill="1" applyBorder="1" applyAlignment="1" applyProtection="1">
      <alignment horizontal="center"/>
      <protection locked="0"/>
    </xf>
    <xf numFmtId="1" fontId="4" fillId="9" borderId="48" xfId="0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Porcentagem" xfId="1" builtinId="5"/>
    <cellStyle name="Separador de milhares" xfId="2" builtinId="3"/>
  </cellStyles>
  <dxfs count="1">
    <dxf>
      <font>
        <color theme="0" tint="-0.499984740745262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9BC2E6"/>
      <color rgb="FFD9D9D9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19048</xdr:colOff>
      <xdr:row>32</xdr:row>
      <xdr:rowOff>119062</xdr:rowOff>
    </xdr:from>
    <xdr:ext cx="3467101" cy="404813"/>
    <mc:AlternateContent xmlns:mc="http://schemas.openxmlformats.org/markup-compatibility/2006">
      <mc:Choice xmlns="" xmlns:a14="http://schemas.microsoft.com/office/drawing/2010/main"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E589FAF4-5984-4E92-A002-7AB1B822F96F}"/>
                </a:ext>
              </a:extLst>
            </xdr:cNvPr>
            <xdr:cNvSpPr txBox="1"/>
          </xdr:nvSpPr>
          <xdr:spPr>
            <a:xfrm>
              <a:off x="161923" y="10596562"/>
              <a:ext cx="3467101" cy="4048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100" b="0" i="1">
                        <a:latin typeface="Cambria Math" panose="02040503050406030204" pitchFamily="18" charset="0"/>
                      </a:rPr>
                      <m:t>𝐵𝐷𝐼</m:t>
                    </m:r>
                    <m:r>
                      <a:rPr lang="pt-BR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pt-BR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pt-BR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dPr>
                          <m:e>
                            <m:r>
                              <a:rPr lang="pt-BR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1+</m:t>
                            </m:r>
                            <m:r>
                              <a:rPr lang="pt-BR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𝑑𝑒𝑠𝑝𝑒𝑠𝑎𝑠</m:t>
                            </m:r>
                            <m:r>
                              <a:rPr lang="pt-BR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 </m:t>
                            </m:r>
                            <m:r>
                              <a:rPr lang="pt-BR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𝑖𝑛𝑑𝑖𝑟𝑒𝑡𝑎𝑠</m:t>
                            </m:r>
                          </m:e>
                        </m:d>
                        <m:r>
                          <a:rPr lang="pt-BR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 .(1+</m:t>
                        </m:r>
                        <m:r>
                          <a:rPr lang="pt-BR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𝑙𝑢𝑐𝑟𝑜</m:t>
                        </m:r>
                        <m:r>
                          <a:rPr lang="pt-BR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 </m:t>
                        </m:r>
                        <m:r>
                          <a:rPr lang="pt-BR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𝑏𝑟𝑢𝑡𝑜</m:t>
                        </m:r>
                        <m:r>
                          <a:rPr lang="pt-BR" sz="1100" b="0" i="1">
                            <a:solidFill>
                              <a:schemeClr val="tx1"/>
                            </a:solidFill>
                            <a:effectLst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)</m:t>
                        </m:r>
                      </m:num>
                      <m:den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1−%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𝑃𝐼𝑆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−%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𝐶𝑂𝐹𝐼𝑁𝑆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−%</m:t>
                        </m:r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𝐼𝑆𝑆</m:t>
                        </m:r>
                      </m:den>
                    </m:f>
                    <m:r>
                      <a:rPr lang="pt-BR" sz="1100" b="0" i="1">
                        <a:latin typeface="Cambria Math" panose="02040503050406030204" pitchFamily="18" charset="0"/>
                      </a:rPr>
                      <m:t>−1</m:t>
                    </m:r>
                  </m:oMath>
                </m:oMathPara>
              </a14:m>
              <a:endParaRPr lang="en-US" sz="1100"/>
            </a:p>
          </xdr:txBody>
        </xdr:sp>
      </mc:Choice>
      <mc:Fallback>
        <xdr:sp macro="" textlink="">
          <xdr:nvSpPr>
            <xdr:cNvPr id="2" name="TextBox 1">
              <a:extLst>
                <a:ext uri="{FF2B5EF4-FFF2-40B4-BE49-F238E27FC236}">
                  <a16:creationId xmlns:a14="http://schemas.microsoft.com/office/drawing/2010/main" xmlns="" xmlns:a16="http://schemas.microsoft.com/office/drawing/2014/main" id="{E589FAF4-5984-4E92-A002-7AB1B822F96F}"/>
                </a:ext>
              </a:extLst>
            </xdr:cNvPr>
            <xdr:cNvSpPr txBox="1"/>
          </xdr:nvSpPr>
          <xdr:spPr>
            <a:xfrm>
              <a:off x="161923" y="10596562"/>
              <a:ext cx="3467101" cy="40481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𝐵𝐷𝐼=(</a:t>
              </a:r>
              <a:r>
                <a:rPr lang="pt-BR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(1+𝑑𝑒𝑠𝑝𝑒𝑠𝑎𝑠 𝑖𝑛𝑑𝑖𝑟𝑒𝑡𝑎𝑠)  .(1+𝑙𝑢𝑐𝑟𝑜 𝑏𝑟𝑢𝑡𝑜)</a:t>
              </a:r>
              <a:r>
                <a:rPr lang="pt-BR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)/(</a:t>
              </a:r>
              <a:r>
                <a:rPr lang="pt-BR" sz="1100" b="0" i="0">
                  <a:latin typeface="Cambria Math" panose="02040503050406030204" pitchFamily="18" charset="0"/>
                </a:rPr>
                <a:t>1−%𝑃𝐼𝑆−%𝐶𝑂𝐹𝐼𝑁𝑆−%𝐼𝑆𝑆)−1</a:t>
              </a:r>
              <a:endParaRPr lang="en-US" sz="1100"/>
            </a:p>
          </xdr:txBody>
        </xdr:sp>
      </mc:Fallback>
    </mc:AlternateContent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e\Desktop\2.%20Levantamento%20de%20&#225;reas_v1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m. de cálc. brises e ACM"/>
      <sheetName val="Inputs - Prod. e Valores"/>
      <sheetName val="Resultados"/>
      <sheetName val="Pisos"/>
      <sheetName val="Pisos - Consolidado c. Serv."/>
      <sheetName val="Vidros"/>
      <sheetName val="Levantamento vidros-Suzana"/>
      <sheetName val="Brises"/>
      <sheetName val="ACM"/>
      <sheetName val="Postos - TR"/>
      <sheetName val="Elem. de fachada + Jard. - TR"/>
      <sheetName val="Áreas Int. e Ext. - Consolidado"/>
      <sheetName val="Elem. de fachada - Consolidado"/>
      <sheetName val="Jardins - Consolidado"/>
      <sheetName val="Planilha de Preços"/>
      <sheetName val="Dados URs"/>
      <sheetName val="Anexo X - Old"/>
      <sheetName val="Anexo A"/>
      <sheetName val="Editais anteriores"/>
      <sheetName val="Comparação"/>
      <sheetName val="Unif. e EPIs - AL e LV - TR"/>
      <sheetName val="Unif. e EPIs - AL. AC. - TR"/>
      <sheetName val="Unif. e EPIs - Jard. - TR"/>
      <sheetName val="Unif. e EPIs - AL e LV"/>
      <sheetName val="Unif. e EPIs - AL. AC."/>
      <sheetName val="Produtividade"/>
      <sheetName val="Valor unitário mensal"/>
      <sheetName val="Funcionários e custos"/>
      <sheetName val="Verificação TJSP"/>
      <sheetName val="UR-1 Pisos - Antigo"/>
      <sheetName val="Planilhas editais anteriores"/>
      <sheetName val="Mem. Calc. Custo Vidros Trim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5">
          <cell r="I15" t="str">
            <v>Foto_UR_2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B1:O66"/>
  <sheetViews>
    <sheetView tabSelected="1" zoomScale="90" zoomScaleNormal="90" workbookViewId="0">
      <selection activeCell="C6" sqref="C6:E6"/>
    </sheetView>
  </sheetViews>
  <sheetFormatPr defaultColWidth="9.140625" defaultRowHeight="15" customHeight="1"/>
  <cols>
    <col min="1" max="1" width="2.140625" style="19" customWidth="1"/>
    <col min="2" max="2" width="48.42578125" style="19" bestFit="1" customWidth="1"/>
    <col min="3" max="3" width="20.5703125" style="19" bestFit="1" customWidth="1"/>
    <col min="4" max="5" width="16.7109375" style="19" customWidth="1"/>
    <col min="6" max="6" width="22.5703125" style="19" customWidth="1"/>
    <col min="7" max="7" width="5.7109375" style="19" bestFit="1" customWidth="1"/>
    <col min="8" max="8" width="19.42578125" style="19" bestFit="1" customWidth="1"/>
    <col min="9" max="9" width="23.140625" style="20" bestFit="1" customWidth="1"/>
    <col min="10" max="10" width="13.5703125" style="19" bestFit="1" customWidth="1"/>
    <col min="11" max="11" width="9.85546875" style="19" bestFit="1" customWidth="1"/>
    <col min="12" max="12" width="10.5703125" style="19" bestFit="1" customWidth="1"/>
    <col min="13" max="13" width="7.7109375" style="19" bestFit="1" customWidth="1"/>
    <col min="14" max="16384" width="9.140625" style="19"/>
  </cols>
  <sheetData>
    <row r="1" spans="2:14" ht="15" customHeight="1" thickBot="1">
      <c r="B1" s="52"/>
      <c r="C1" s="52"/>
    </row>
    <row r="2" spans="2:14" ht="15" customHeight="1" thickBot="1">
      <c r="B2" s="129" t="s">
        <v>0</v>
      </c>
      <c r="C2" s="130"/>
      <c r="D2" s="130"/>
      <c r="E2" s="131"/>
      <c r="H2" s="20"/>
      <c r="I2" s="19"/>
    </row>
    <row r="3" spans="2:14" ht="30" customHeight="1" thickBot="1">
      <c r="B3" s="132" t="s">
        <v>128</v>
      </c>
      <c r="C3" s="133"/>
      <c r="D3" s="133"/>
      <c r="E3" s="134"/>
      <c r="H3" s="20"/>
      <c r="I3" s="19"/>
    </row>
    <row r="4" spans="2:14" ht="15" customHeight="1" thickBot="1">
      <c r="B4" s="21"/>
      <c r="G4" s="20"/>
    </row>
    <row r="5" spans="2:14" ht="15" customHeight="1">
      <c r="B5" s="135" t="s">
        <v>1</v>
      </c>
      <c r="C5" s="136"/>
      <c r="D5" s="136"/>
      <c r="E5" s="137"/>
      <c r="H5" s="20"/>
      <c r="I5" s="19"/>
    </row>
    <row r="6" spans="2:14" ht="15" customHeight="1">
      <c r="B6" s="22" t="s">
        <v>2</v>
      </c>
      <c r="C6" s="107"/>
      <c r="D6" s="107"/>
      <c r="E6" s="108"/>
      <c r="H6" s="20"/>
      <c r="I6" s="19"/>
    </row>
    <row r="7" spans="2:14" ht="15" customHeight="1">
      <c r="B7" s="22" t="s">
        <v>3</v>
      </c>
      <c r="C7" s="107"/>
      <c r="D7" s="107"/>
      <c r="E7" s="108"/>
      <c r="H7" s="20"/>
      <c r="I7" s="19"/>
      <c r="N7" s="23"/>
    </row>
    <row r="8" spans="2:14" ht="15" customHeight="1">
      <c r="B8" s="22" t="s">
        <v>4</v>
      </c>
      <c r="C8" s="107"/>
      <c r="D8" s="107"/>
      <c r="E8" s="108"/>
      <c r="H8" s="20"/>
      <c r="I8" s="19"/>
      <c r="N8" s="23"/>
    </row>
    <row r="9" spans="2:14" ht="15" customHeight="1">
      <c r="B9" s="22" t="s">
        <v>5</v>
      </c>
      <c r="C9" s="107"/>
      <c r="D9" s="107"/>
      <c r="E9" s="108"/>
      <c r="H9" s="20"/>
      <c r="I9" s="19"/>
      <c r="N9" s="23"/>
    </row>
    <row r="10" spans="2:14" ht="15" customHeight="1">
      <c r="B10" s="22" t="s">
        <v>6</v>
      </c>
      <c r="C10" s="107"/>
      <c r="D10" s="107"/>
      <c r="E10" s="108"/>
      <c r="H10" s="20"/>
      <c r="I10" s="19"/>
    </row>
    <row r="11" spans="2:14" ht="15" customHeight="1">
      <c r="B11" s="22" t="s">
        <v>7</v>
      </c>
      <c r="C11" s="107"/>
      <c r="D11" s="107"/>
      <c r="E11" s="108"/>
      <c r="H11" s="20"/>
      <c r="I11" s="19"/>
    </row>
    <row r="12" spans="2:14" ht="15" customHeight="1">
      <c r="B12" s="13" t="s">
        <v>8</v>
      </c>
      <c r="C12" s="144">
        <v>0.03</v>
      </c>
      <c r="D12" s="144"/>
      <c r="E12" s="145"/>
      <c r="H12" s="20"/>
      <c r="I12" s="19"/>
    </row>
    <row r="13" spans="2:14" ht="15" customHeight="1">
      <c r="B13" s="13" t="s">
        <v>9</v>
      </c>
      <c r="C13" s="142"/>
      <c r="D13" s="142"/>
      <c r="E13" s="143"/>
      <c r="H13" s="20"/>
      <c r="I13" s="19"/>
    </row>
    <row r="14" spans="2:14" ht="15" customHeight="1">
      <c r="B14" s="22" t="s">
        <v>10</v>
      </c>
      <c r="C14" s="140"/>
      <c r="D14" s="140"/>
      <c r="E14" s="141"/>
      <c r="H14" s="20"/>
      <c r="I14" s="19"/>
    </row>
    <row r="15" spans="2:14" ht="15" customHeight="1">
      <c r="B15" s="97" t="s">
        <v>11</v>
      </c>
      <c r="C15" s="138"/>
      <c r="D15" s="138"/>
      <c r="E15" s="139"/>
      <c r="H15" s="20"/>
      <c r="I15" s="19"/>
    </row>
    <row r="16" spans="2:14" ht="15" customHeight="1">
      <c r="B16" s="97" t="s">
        <v>125</v>
      </c>
      <c r="C16" s="107"/>
      <c r="D16" s="107"/>
      <c r="E16" s="108"/>
      <c r="H16" s="20"/>
      <c r="I16" s="19"/>
    </row>
    <row r="17" spans="2:15" ht="15" customHeight="1" thickBot="1">
      <c r="B17" s="24" t="s">
        <v>126</v>
      </c>
      <c r="C17" s="127"/>
      <c r="D17" s="127"/>
      <c r="E17" s="128"/>
      <c r="H17" s="20"/>
      <c r="I17" s="19"/>
    </row>
    <row r="18" spans="2:15" ht="15" customHeight="1" thickBot="1"/>
    <row r="19" spans="2:15" ht="15" customHeight="1" thickBot="1">
      <c r="B19" s="109" t="s">
        <v>12</v>
      </c>
      <c r="C19" s="110"/>
      <c r="D19" s="110"/>
      <c r="E19" s="111"/>
      <c r="H19" s="20"/>
      <c r="I19" s="19"/>
    </row>
    <row r="20" spans="2:15" ht="15" customHeight="1" thickBot="1">
      <c r="B20" s="12" t="s">
        <v>13</v>
      </c>
      <c r="C20" s="46" t="s">
        <v>14</v>
      </c>
      <c r="D20" s="17" t="s">
        <v>15</v>
      </c>
      <c r="E20" s="41" t="s">
        <v>16</v>
      </c>
      <c r="H20" s="20"/>
      <c r="I20" s="19"/>
    </row>
    <row r="21" spans="2:15" ht="30" customHeight="1">
      <c r="B21" s="118" t="s">
        <v>17</v>
      </c>
      <c r="C21" s="43" t="s">
        <v>18</v>
      </c>
      <c r="D21" s="82"/>
      <c r="E21" s="120">
        <f>SUM(D21:D22)</f>
        <v>0</v>
      </c>
      <c r="H21" s="25"/>
      <c r="I21" s="19"/>
    </row>
    <row r="22" spans="2:15" ht="30" customHeight="1" thickBot="1">
      <c r="B22" s="119"/>
      <c r="C22" s="44" t="s">
        <v>19</v>
      </c>
      <c r="D22" s="83"/>
      <c r="E22" s="121"/>
      <c r="H22" s="20"/>
      <c r="I22" s="19"/>
    </row>
    <row r="23" spans="2:15" ht="30" customHeight="1" thickBot="1">
      <c r="B23" s="14" t="s">
        <v>20</v>
      </c>
      <c r="C23" s="45" t="s">
        <v>21</v>
      </c>
      <c r="D23" s="84"/>
      <c r="E23" s="15">
        <f>D23</f>
        <v>0</v>
      </c>
      <c r="G23" s="8"/>
      <c r="H23" s="8"/>
      <c r="I23" s="8"/>
    </row>
    <row r="24" spans="2:15" ht="30" customHeight="1">
      <c r="B24" s="122" t="s">
        <v>22</v>
      </c>
      <c r="C24" s="43" t="s">
        <v>23</v>
      </c>
      <c r="D24" s="80" t="str">
        <f>IF($C$14="Lucro real - Incidência cumulativa de PIS e COFINS",1.65%,IF($C$14="Lucro presumido - Incidência cumulativa de PIS e COFINS",0.65%,"Informar regime de tributação"))</f>
        <v>Informar regime de tributação</v>
      </c>
      <c r="E24" s="123">
        <f>SUM(D24:D25)</f>
        <v>0</v>
      </c>
      <c r="G24" s="8"/>
      <c r="H24" s="8"/>
      <c r="I24" s="8"/>
    </row>
    <row r="25" spans="2:15" ht="30" customHeight="1" thickBot="1">
      <c r="B25" s="119"/>
      <c r="C25" s="44" t="s">
        <v>24</v>
      </c>
      <c r="D25" s="81" t="str">
        <f>IF($C$14="Lucro real - Incidência cumulativa de PIS e COFINS",7.6%,IF($C$14="Lucro presumido - Incidência cumulativa de PIS e COFINS",3%,"Informar regime de tributação"))</f>
        <v>Informar regime de tributação</v>
      </c>
      <c r="E25" s="121"/>
      <c r="G25" s="8"/>
      <c r="H25" s="8"/>
      <c r="I25" s="8"/>
    </row>
    <row r="26" spans="2:15" ht="15" customHeight="1" thickBot="1">
      <c r="H26" s="8"/>
      <c r="I26" s="8"/>
      <c r="J26" s="8"/>
      <c r="L26" s="23"/>
      <c r="O26" s="23"/>
    </row>
    <row r="27" spans="2:15" ht="15" customHeight="1" thickBot="1">
      <c r="B27" s="112" t="s">
        <v>25</v>
      </c>
      <c r="C27" s="113"/>
      <c r="D27" s="113"/>
      <c r="E27" s="114"/>
      <c r="G27" s="8"/>
      <c r="H27" s="8"/>
      <c r="I27" s="8"/>
      <c r="K27" s="23"/>
      <c r="N27" s="23"/>
    </row>
    <row r="28" spans="2:15" ht="15" customHeight="1" thickBot="1">
      <c r="B28" s="18" t="s">
        <v>33</v>
      </c>
      <c r="C28" s="77" t="s">
        <v>26</v>
      </c>
      <c r="D28" s="79" t="s">
        <v>27</v>
      </c>
      <c r="E28" s="78" t="s">
        <v>28</v>
      </c>
      <c r="G28" s="8"/>
      <c r="H28" s="8"/>
      <c r="I28" s="8"/>
      <c r="N28" s="23"/>
    </row>
    <row r="29" spans="2:15" ht="15" customHeight="1" thickBot="1">
      <c r="B29" s="76" t="s">
        <v>129</v>
      </c>
      <c r="C29" s="100"/>
      <c r="D29" s="248"/>
      <c r="E29" s="98" t="str">
        <f>IFERROR((1+$E$21)*(1+$E$23)/(1-($D$24+$D$25+$D$29))-1,"-")</f>
        <v>-</v>
      </c>
      <c r="G29" s="8"/>
      <c r="H29" s="8"/>
      <c r="I29" s="8"/>
      <c r="N29" s="23"/>
    </row>
    <row r="30" spans="2:15" ht="15" customHeight="1">
      <c r="B30" s="115" t="s">
        <v>29</v>
      </c>
      <c r="C30" s="116"/>
      <c r="D30" s="116"/>
      <c r="E30" s="117"/>
      <c r="G30" s="8"/>
      <c r="H30" s="8"/>
      <c r="I30" s="8"/>
    </row>
    <row r="31" spans="2:15" ht="19.5" customHeight="1">
      <c r="B31" s="124" t="s">
        <v>127</v>
      </c>
      <c r="C31" s="125"/>
      <c r="D31" s="125"/>
      <c r="E31" s="126"/>
      <c r="H31" s="20"/>
      <c r="I31" s="19"/>
    </row>
    <row r="32" spans="2:15" ht="15" customHeight="1">
      <c r="B32" s="101" t="s">
        <v>30</v>
      </c>
      <c r="C32" s="102"/>
      <c r="D32" s="102"/>
      <c r="E32" s="103"/>
      <c r="H32" s="20"/>
      <c r="I32" s="19"/>
    </row>
    <row r="33" spans="2:9" ht="45" customHeight="1">
      <c r="B33" s="28"/>
      <c r="E33" s="27"/>
      <c r="H33" s="20"/>
      <c r="I33" s="19"/>
    </row>
    <row r="34" spans="2:9" ht="15" customHeight="1" thickBot="1">
      <c r="B34" s="104" t="s">
        <v>31</v>
      </c>
      <c r="C34" s="105"/>
      <c r="D34" s="105"/>
      <c r="E34" s="106"/>
      <c r="H34" s="20"/>
      <c r="I34" s="19"/>
    </row>
    <row r="35" spans="2:9" ht="15" customHeight="1">
      <c r="I35" s="19"/>
    </row>
    <row r="36" spans="2:9" ht="15" customHeight="1">
      <c r="I36" s="19"/>
    </row>
    <row r="37" spans="2:9" ht="15" customHeight="1">
      <c r="I37" s="19"/>
    </row>
    <row r="40" spans="2:9" ht="15" customHeight="1">
      <c r="I40" s="19"/>
    </row>
    <row r="41" spans="2:9" ht="15" customHeight="1">
      <c r="I41" s="19"/>
    </row>
    <row r="42" spans="2:9" ht="15" customHeight="1">
      <c r="I42" s="19"/>
    </row>
    <row r="44" spans="2:9" ht="15" customHeight="1">
      <c r="E44" s="20"/>
      <c r="I44" s="19"/>
    </row>
    <row r="45" spans="2:9" ht="15" customHeight="1">
      <c r="E45" s="20"/>
      <c r="I45" s="19"/>
    </row>
    <row r="46" spans="2:9" ht="15" customHeight="1">
      <c r="E46" s="20"/>
      <c r="I46" s="19"/>
    </row>
    <row r="47" spans="2:9" ht="15" customHeight="1">
      <c r="I47" s="19"/>
    </row>
    <row r="49" spans="9:9" ht="15" customHeight="1">
      <c r="I49" s="19"/>
    </row>
    <row r="50" spans="9:9" ht="15" customHeight="1">
      <c r="I50" s="19"/>
    </row>
    <row r="51" spans="9:9" ht="15" customHeight="1">
      <c r="I51" s="19"/>
    </row>
    <row r="52" spans="9:9" ht="15" customHeight="1">
      <c r="I52" s="19"/>
    </row>
    <row r="53" spans="9:9" ht="15" customHeight="1">
      <c r="I53" s="19"/>
    </row>
    <row r="54" spans="9:9" ht="15" customHeight="1">
      <c r="I54" s="19"/>
    </row>
    <row r="55" spans="9:9" ht="15" customHeight="1">
      <c r="I55" s="19"/>
    </row>
    <row r="63" spans="9:9" ht="15" customHeight="1">
      <c r="I63" s="19"/>
    </row>
    <row r="66" spans="9:9" ht="15" customHeight="1">
      <c r="I66" s="19"/>
    </row>
  </sheetData>
  <sheetProtection password="9899" sheet="1" objects="1" scenarios="1" selectLockedCells="1"/>
  <mergeCells count="25">
    <mergeCell ref="B2:E2"/>
    <mergeCell ref="B3:E3"/>
    <mergeCell ref="B5:E5"/>
    <mergeCell ref="C15:E15"/>
    <mergeCell ref="C14:E14"/>
    <mergeCell ref="C13:E13"/>
    <mergeCell ref="C12:E12"/>
    <mergeCell ref="C11:E11"/>
    <mergeCell ref="C10:E10"/>
    <mergeCell ref="C9:E9"/>
    <mergeCell ref="C8:E8"/>
    <mergeCell ref="C7:E7"/>
    <mergeCell ref="B32:E32"/>
    <mergeCell ref="B34:E34"/>
    <mergeCell ref="C6:E6"/>
    <mergeCell ref="B19:E19"/>
    <mergeCell ref="B27:E27"/>
    <mergeCell ref="B30:E30"/>
    <mergeCell ref="B21:B22"/>
    <mergeCell ref="E21:E22"/>
    <mergeCell ref="B24:B25"/>
    <mergeCell ref="E24:E25"/>
    <mergeCell ref="B31:E31"/>
    <mergeCell ref="C16:E16"/>
    <mergeCell ref="C17:E17"/>
  </mergeCells>
  <phoneticPr fontId="8" type="noConversion"/>
  <conditionalFormatting sqref="C15">
    <cfRule type="expression" dxfId="0" priority="1">
      <formula>$C$14&lt;&gt;"Lucro real - Incidência cumulativa de PIS e COFINS"</formula>
    </cfRule>
  </conditionalFormatting>
  <dataValidations count="5">
    <dataValidation type="list" allowBlank="1" showInputMessage="1" showErrorMessage="1" sqref="C15">
      <formula1>"Sim,Não"</formula1>
    </dataValidation>
    <dataValidation type="decimal" allowBlank="1" showInputMessage="1" showErrorMessage="1" sqref="C13">
      <formula1>0.5</formula1>
      <formula2>2</formula2>
    </dataValidation>
    <dataValidation type="list" allowBlank="1" showInputMessage="1" showErrorMessage="1" sqref="C14">
      <formula1>"Lucro presumido - Incidência cumulativa de PIS e COFINS,Lucro real - Incidência cumulativa de PIS e COFINS,"</formula1>
    </dataValidation>
    <dataValidation type="list" allowBlank="1" showInputMessage="1" showErrorMessage="1" sqref="C12">
      <formula1>"3%"</formula1>
    </dataValidation>
    <dataValidation allowBlank="1" showInputMessage="1" showErrorMessage="1" prompt="Campo alfanumérico" sqref="C16:E17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B1:H61"/>
  <sheetViews>
    <sheetView zoomScale="80" zoomScaleNormal="80" workbookViewId="0">
      <selection activeCell="C23" sqref="C23:E23"/>
    </sheetView>
  </sheetViews>
  <sheetFormatPr defaultColWidth="9.140625" defaultRowHeight="12.75"/>
  <cols>
    <col min="1" max="1" width="2.85546875" style="29" customWidth="1"/>
    <col min="2" max="2" width="41.85546875" style="29" bestFit="1" customWidth="1"/>
    <col min="3" max="3" width="17.7109375" style="29" customWidth="1"/>
    <col min="4" max="4" width="17.7109375" style="9" customWidth="1"/>
    <col min="5" max="5" width="17.7109375" style="29" customWidth="1"/>
    <col min="6" max="6" width="19.42578125" style="29" customWidth="1"/>
    <col min="7" max="7" width="9.140625" style="29"/>
    <col min="8" max="8" width="12" style="29" customWidth="1"/>
    <col min="9" max="16384" width="9.140625" style="29"/>
  </cols>
  <sheetData>
    <row r="1" spans="2:8" ht="15" customHeight="1" thickBot="1"/>
    <row r="2" spans="2:8" ht="15.75" customHeight="1" thickBot="1">
      <c r="B2" s="129" t="s">
        <v>0</v>
      </c>
      <c r="C2" s="130"/>
      <c r="D2" s="130"/>
      <c r="E2" s="131"/>
    </row>
    <row r="3" spans="2:8" ht="42" customHeight="1" thickBot="1">
      <c r="B3" s="132" t="s">
        <v>32</v>
      </c>
      <c r="C3" s="133"/>
      <c r="D3" s="133"/>
      <c r="E3" s="134"/>
    </row>
    <row r="4" spans="2:8" ht="15" customHeight="1" thickBot="1"/>
    <row r="5" spans="2:8" ht="13.5" thickBot="1">
      <c r="B5" s="50" t="s">
        <v>33</v>
      </c>
      <c r="C5" s="47" t="s">
        <v>129</v>
      </c>
    </row>
    <row r="6" spans="2:8" ht="15.75" customHeight="1" thickBot="1">
      <c r="B6" s="51" t="s">
        <v>34</v>
      </c>
      <c r="C6" s="99">
        <v>20.68</v>
      </c>
      <c r="D6" s="152" t="s">
        <v>35</v>
      </c>
      <c r="E6" s="153"/>
      <c r="F6" s="154"/>
    </row>
    <row r="7" spans="2:8" ht="15.75" thickBot="1">
      <c r="B7" s="49" t="s">
        <v>36</v>
      </c>
      <c r="C7" s="48">
        <v>12</v>
      </c>
      <c r="D7"/>
    </row>
    <row r="8" spans="2:8" ht="15.75" thickBot="1">
      <c r="B8" s="20"/>
      <c r="C8" s="8"/>
    </row>
    <row r="9" spans="2:8" ht="15.75" customHeight="1" thickBot="1">
      <c r="B9" s="20"/>
      <c r="C9" s="112" t="s">
        <v>37</v>
      </c>
      <c r="D9" s="113"/>
      <c r="E9" s="114"/>
    </row>
    <row r="10" spans="2:8" ht="15.75" thickBot="1">
      <c r="B10" s="9"/>
      <c r="C10" s="146" t="s">
        <v>38</v>
      </c>
      <c r="D10" s="147"/>
      <c r="E10" s="148"/>
      <c r="G10" s="8"/>
      <c r="H10" s="8"/>
    </row>
    <row r="11" spans="2:8" ht="15" customHeight="1">
      <c r="B11" s="30" t="s">
        <v>39</v>
      </c>
      <c r="C11" s="149">
        <f>C13+C12</f>
        <v>0</v>
      </c>
      <c r="D11" s="150"/>
      <c r="E11" s="151"/>
      <c r="F11" s="31"/>
      <c r="G11" s="8"/>
      <c r="H11" s="8"/>
    </row>
    <row r="12" spans="2:8" ht="15">
      <c r="B12" s="3" t="s">
        <v>40</v>
      </c>
      <c r="C12" s="158"/>
      <c r="D12" s="159"/>
      <c r="E12" s="160"/>
      <c r="G12" s="8"/>
      <c r="H12" s="8"/>
    </row>
    <row r="13" spans="2:8" ht="15">
      <c r="B13" s="3" t="s">
        <v>117</v>
      </c>
      <c r="C13" s="155">
        <v>0</v>
      </c>
      <c r="D13" s="156"/>
      <c r="E13" s="157"/>
      <c r="G13" s="8"/>
      <c r="H13" s="8"/>
    </row>
    <row r="14" spans="2:8" ht="15">
      <c r="B14" s="3"/>
      <c r="C14" s="155"/>
      <c r="D14" s="156"/>
      <c r="E14" s="157"/>
      <c r="G14" s="8"/>
      <c r="H14" s="8"/>
    </row>
    <row r="15" spans="2:8" ht="15">
      <c r="B15" s="32" t="s">
        <v>41</v>
      </c>
      <c r="C15" s="161">
        <f>C20+C16+C26+C29+C32+C35+C36</f>
        <v>0</v>
      </c>
      <c r="D15" s="162"/>
      <c r="E15" s="163"/>
      <c r="G15" s="8"/>
      <c r="H15" s="8"/>
    </row>
    <row r="16" spans="2:8" ht="15">
      <c r="B16" s="33" t="s">
        <v>26</v>
      </c>
      <c r="C16" s="164">
        <f>C17-C18+C19</f>
        <v>0</v>
      </c>
      <c r="D16" s="165"/>
      <c r="E16" s="166"/>
      <c r="G16" s="11"/>
      <c r="H16" s="8"/>
    </row>
    <row r="17" spans="2:8" ht="15">
      <c r="B17" s="34" t="s">
        <v>42</v>
      </c>
      <c r="C17" s="167">
        <f>ROUND('Dados da Empresa'!$C$29*$C$6*2,2)</f>
        <v>0</v>
      </c>
      <c r="D17" s="168"/>
      <c r="E17" s="169"/>
      <c r="G17" s="8"/>
      <c r="H17" s="8"/>
    </row>
    <row r="18" spans="2:8" ht="15">
      <c r="B18" s="34" t="s">
        <v>43</v>
      </c>
      <c r="C18" s="170">
        <f>ROUND(C12*0.06,2)</f>
        <v>0</v>
      </c>
      <c r="D18" s="171"/>
      <c r="E18" s="172"/>
      <c r="G18" s="8"/>
      <c r="H18" s="8"/>
    </row>
    <row r="19" spans="2:8" ht="15">
      <c r="B19" s="4" t="s">
        <v>44</v>
      </c>
      <c r="C19" s="173">
        <f>IF(AND('Dados da Empresa'!$C$14="Lucro real - Incidência cumulativa de PIS e COFINS",'Dados da Empresa'!$C$15="Sim"),-ROUND((C17+C18)*0.0925,2),0)</f>
        <v>0</v>
      </c>
      <c r="D19" s="174"/>
      <c r="E19" s="175"/>
      <c r="G19" s="8"/>
      <c r="H19" s="8"/>
    </row>
    <row r="20" spans="2:8" ht="15">
      <c r="B20" s="33" t="s">
        <v>45</v>
      </c>
      <c r="C20" s="164">
        <f>ROUND(C21*$C$6,2)+C24+C25</f>
        <v>0</v>
      </c>
      <c r="D20" s="165"/>
      <c r="E20" s="166"/>
      <c r="G20" s="8"/>
      <c r="H20" s="8"/>
    </row>
    <row r="21" spans="2:8" ht="15">
      <c r="B21" s="4" t="s">
        <v>46</v>
      </c>
      <c r="C21" s="173">
        <f>C22-C23</f>
        <v>0</v>
      </c>
      <c r="D21" s="174"/>
      <c r="E21" s="175"/>
      <c r="G21" s="8"/>
      <c r="H21" s="8"/>
    </row>
    <row r="22" spans="2:8" ht="15">
      <c r="B22" s="5" t="s">
        <v>47</v>
      </c>
      <c r="C22" s="158"/>
      <c r="D22" s="159"/>
      <c r="E22" s="160"/>
      <c r="G22" s="8"/>
      <c r="H22" s="8"/>
    </row>
    <row r="23" spans="2:8" ht="15">
      <c r="B23" s="5" t="s">
        <v>48</v>
      </c>
      <c r="C23" s="182"/>
      <c r="D23" s="183"/>
      <c r="E23" s="184"/>
      <c r="G23" s="8"/>
      <c r="H23" s="8"/>
    </row>
    <row r="24" spans="2:8" ht="15">
      <c r="B24" s="10" t="s">
        <v>49</v>
      </c>
      <c r="C24" s="185">
        <f>ROUND(C22/12,2)</f>
        <v>0</v>
      </c>
      <c r="D24" s="186"/>
      <c r="E24" s="187"/>
      <c r="G24" s="8"/>
      <c r="H24" s="8"/>
    </row>
    <row r="25" spans="2:8" ht="15">
      <c r="B25" s="4" t="s">
        <v>44</v>
      </c>
      <c r="C25" s="173">
        <f>IF(AND('Dados da Empresa'!$C$14="Lucro real - Incidência cumulativa de PIS e COFINS",'Dados da Empresa'!$C$15="Sim"),-ROUND((C22*$C$6+C23*$C$6+C24)*0.0925,2),0)</f>
        <v>0</v>
      </c>
      <c r="D25" s="174"/>
      <c r="E25" s="175"/>
      <c r="G25" s="8"/>
      <c r="H25" s="8"/>
    </row>
    <row r="26" spans="2:8" ht="15">
      <c r="B26" s="33" t="s">
        <v>50</v>
      </c>
      <c r="C26" s="164">
        <f>C27+C28</f>
        <v>0</v>
      </c>
      <c r="D26" s="165"/>
      <c r="E26" s="166"/>
      <c r="G26" s="8"/>
      <c r="H26" s="8"/>
    </row>
    <row r="27" spans="2:8" ht="15">
      <c r="B27" s="4" t="s">
        <v>51</v>
      </c>
      <c r="C27" s="158"/>
      <c r="D27" s="159"/>
      <c r="E27" s="160"/>
      <c r="G27" s="8"/>
      <c r="H27" s="8"/>
    </row>
    <row r="28" spans="2:8" ht="15">
      <c r="B28" s="4" t="s">
        <v>44</v>
      </c>
      <c r="C28" s="173">
        <f>IF(AND('Dados da Empresa'!$C$14="Lucro real - Incidência cumulativa de PIS e COFINS",'Dados da Empresa'!$C$15="Sim"),-ROUND(C27*0.0925,2),0)</f>
        <v>0</v>
      </c>
      <c r="D28" s="174"/>
      <c r="E28" s="175"/>
      <c r="G28" s="8"/>
      <c r="H28" s="8"/>
    </row>
    <row r="29" spans="2:8" ht="15">
      <c r="B29" s="42" t="s">
        <v>52</v>
      </c>
      <c r="C29" s="176">
        <f>C30+C31</f>
        <v>0</v>
      </c>
      <c r="D29" s="177"/>
      <c r="E29" s="178"/>
      <c r="G29" s="8"/>
      <c r="H29" s="8"/>
    </row>
    <row r="30" spans="2:8" ht="15">
      <c r="B30" s="4" t="s">
        <v>51</v>
      </c>
      <c r="C30" s="179"/>
      <c r="D30" s="180"/>
      <c r="E30" s="181"/>
      <c r="G30" s="8"/>
      <c r="H30" s="8"/>
    </row>
    <row r="31" spans="2:8" ht="15">
      <c r="B31" s="10" t="s">
        <v>44</v>
      </c>
      <c r="C31" s="188">
        <f>IF(AND('Dados da Empresa'!$C$14="Lucro real - Incidência cumulativa de PIS e COFINS",'Dados da Empresa'!$C$15="Sim"),-ROUND((C30)*0.0925,2),0)</f>
        <v>0</v>
      </c>
      <c r="D31" s="189"/>
      <c r="E31" s="190"/>
      <c r="G31" s="8"/>
      <c r="H31" s="8"/>
    </row>
    <row r="32" spans="2:8" ht="15">
      <c r="B32" s="33" t="s">
        <v>53</v>
      </c>
      <c r="C32" s="164">
        <f>C33+C34</f>
        <v>0</v>
      </c>
      <c r="D32" s="165"/>
      <c r="E32" s="166"/>
      <c r="G32" s="8"/>
      <c r="H32" s="8"/>
    </row>
    <row r="33" spans="2:8" ht="15">
      <c r="B33" s="4" t="s">
        <v>51</v>
      </c>
      <c r="C33" s="191"/>
      <c r="D33" s="192"/>
      <c r="E33" s="193"/>
      <c r="G33" s="8"/>
      <c r="H33" s="8"/>
    </row>
    <row r="34" spans="2:8" ht="15">
      <c r="B34" s="4" t="s">
        <v>44</v>
      </c>
      <c r="C34" s="173">
        <f>IF(AND('Dados da Empresa'!$C$14="Lucro real - Incidência cumulativa de PIS e COFINS",'Dados da Empresa'!$C$15="Sim"),-ROUND(C33*0.0925,2),0)</f>
        <v>0</v>
      </c>
      <c r="D34" s="174"/>
      <c r="E34" s="175"/>
      <c r="G34" s="8"/>
      <c r="H34" s="8"/>
    </row>
    <row r="35" spans="2:8" ht="15">
      <c r="B35" s="33" t="s">
        <v>54</v>
      </c>
      <c r="C35" s="194"/>
      <c r="D35" s="195"/>
      <c r="E35" s="196"/>
      <c r="G35" s="8"/>
      <c r="H35" s="8"/>
    </row>
    <row r="36" spans="2:8" ht="15">
      <c r="B36" s="33" t="s">
        <v>55</v>
      </c>
      <c r="C36" s="194"/>
      <c r="D36" s="195"/>
      <c r="E36" s="196"/>
      <c r="G36" s="8"/>
      <c r="H36" s="8"/>
    </row>
    <row r="37" spans="2:8" ht="15">
      <c r="B37" s="35"/>
      <c r="C37" s="197"/>
      <c r="D37" s="198"/>
      <c r="E37" s="199"/>
      <c r="G37" s="8"/>
      <c r="H37" s="8"/>
    </row>
    <row r="38" spans="2:8" ht="15">
      <c r="B38" s="36" t="s">
        <v>56</v>
      </c>
      <c r="C38" s="161">
        <f>C39+C42</f>
        <v>0</v>
      </c>
      <c r="D38" s="162"/>
      <c r="E38" s="163"/>
      <c r="G38" s="8"/>
      <c r="H38" s="8"/>
    </row>
    <row r="39" spans="2:8" ht="15">
      <c r="B39" s="33" t="s">
        <v>57</v>
      </c>
      <c r="C39" s="200">
        <f>C40+C41</f>
        <v>0</v>
      </c>
      <c r="D39" s="201"/>
      <c r="E39" s="202"/>
      <c r="G39" s="8"/>
      <c r="H39" s="8"/>
    </row>
    <row r="40" spans="2:8" ht="15">
      <c r="B40" s="6" t="s">
        <v>42</v>
      </c>
      <c r="C40" s="158"/>
      <c r="D40" s="203"/>
      <c r="E40" s="204"/>
      <c r="G40" s="8"/>
      <c r="H40" s="8"/>
    </row>
    <row r="41" spans="2:8" ht="15">
      <c r="B41" s="4" t="s">
        <v>44</v>
      </c>
      <c r="C41" s="173">
        <f>IF(AND('Dados da Empresa'!$C$14="Lucro real - Incidência cumulativa de PIS e COFINS",'Dados da Empresa'!$C$15="Sim"),-ROUND(C40*0.0925,2),0)</f>
        <v>0</v>
      </c>
      <c r="D41" s="203"/>
      <c r="E41" s="204"/>
      <c r="G41" s="8"/>
      <c r="H41" s="8"/>
    </row>
    <row r="42" spans="2:8" ht="15">
      <c r="B42" s="33" t="s">
        <v>58</v>
      </c>
      <c r="C42" s="194"/>
      <c r="D42" s="203"/>
      <c r="E42" s="204"/>
      <c r="F42" s="31"/>
      <c r="G42" s="8"/>
      <c r="H42" s="8"/>
    </row>
    <row r="43" spans="2:8" ht="15">
      <c r="B43" s="7"/>
      <c r="C43" s="205"/>
      <c r="D43" s="203"/>
      <c r="E43" s="204"/>
      <c r="G43" s="8"/>
      <c r="H43" s="8"/>
    </row>
    <row r="44" spans="2:8" ht="15">
      <c r="B44" s="36" t="s">
        <v>59</v>
      </c>
      <c r="C44" s="206">
        <f>ROUND('Dados de custos'!C11*C45,2)</f>
        <v>0</v>
      </c>
      <c r="D44" s="203"/>
      <c r="E44" s="204"/>
      <c r="G44" s="8"/>
      <c r="H44" s="8"/>
    </row>
    <row r="45" spans="2:8" ht="15">
      <c r="B45" s="35" t="s">
        <v>60</v>
      </c>
      <c r="C45" s="207">
        <f>'Encargos sociais'!$C$42</f>
        <v>0.62607140000000006</v>
      </c>
      <c r="D45" s="208"/>
      <c r="E45" s="209"/>
      <c r="F45" s="37"/>
      <c r="G45" s="8"/>
      <c r="H45" s="8"/>
    </row>
    <row r="46" spans="2:8" ht="15">
      <c r="B46" s="34"/>
      <c r="C46" s="210"/>
      <c r="D46" s="211"/>
      <c r="E46" s="212"/>
      <c r="G46" s="8"/>
      <c r="H46" s="8"/>
    </row>
    <row r="47" spans="2:8" ht="15">
      <c r="B47" s="36" t="s">
        <v>121</v>
      </c>
      <c r="C47" s="210"/>
      <c r="D47" s="211"/>
      <c r="E47" s="212"/>
      <c r="G47" s="8"/>
      <c r="H47" s="8"/>
    </row>
    <row r="48" spans="2:8" ht="15">
      <c r="B48" s="35" t="s">
        <v>122</v>
      </c>
      <c r="C48" s="194"/>
      <c r="D48" s="195"/>
      <c r="E48" s="196"/>
      <c r="G48" s="8"/>
      <c r="H48" s="8"/>
    </row>
    <row r="49" spans="2:8" ht="15">
      <c r="B49" s="34"/>
      <c r="C49" s="210"/>
      <c r="D49" s="211"/>
      <c r="E49" s="212"/>
      <c r="G49" s="8"/>
      <c r="H49" s="8"/>
    </row>
    <row r="50" spans="2:8" ht="15">
      <c r="B50" s="32" t="s">
        <v>120</v>
      </c>
      <c r="C50" s="206" t="str">
        <f>IFERROR(ROUND((C47+C44+C38+C15+C11)*C51,2),"-")</f>
        <v>-</v>
      </c>
      <c r="D50" s="213"/>
      <c r="E50" s="214"/>
      <c r="G50" s="8"/>
      <c r="H50" s="8"/>
    </row>
    <row r="51" spans="2:8" ht="15">
      <c r="B51" s="38" t="s">
        <v>123</v>
      </c>
      <c r="C51" s="207" t="str">
        <f>'Dados da Empresa'!E29</f>
        <v>-</v>
      </c>
      <c r="D51" s="208"/>
      <c r="E51" s="209"/>
      <c r="G51" s="8"/>
      <c r="H51" s="8"/>
    </row>
    <row r="52" spans="2:8" ht="15.75" customHeight="1" thickBot="1">
      <c r="B52" s="39"/>
      <c r="C52" s="215"/>
      <c r="D52" s="216"/>
      <c r="E52" s="217"/>
    </row>
    <row r="53" spans="2:8" ht="14.25" thickTop="1" thickBot="1">
      <c r="B53" s="68" t="s">
        <v>124</v>
      </c>
      <c r="C53" s="218" t="str">
        <f>IFERROR(C50+C47+C44+C38+C15+C11,"-")</f>
        <v>-</v>
      </c>
      <c r="D53" s="219"/>
      <c r="E53" s="220"/>
    </row>
    <row r="54" spans="2:8" ht="13.5" thickBot="1">
      <c r="B54" s="1"/>
      <c r="C54" s="2"/>
      <c r="D54" s="2"/>
      <c r="E54" s="2"/>
    </row>
    <row r="55" spans="2:8" ht="13.5" thickBot="1">
      <c r="B55" s="56" t="s">
        <v>61</v>
      </c>
      <c r="C55" s="221" t="str">
        <f>IFERROR(ROUND((C53-C47)/$C$6,2),"-")</f>
        <v>-</v>
      </c>
      <c r="D55" s="222"/>
      <c r="E55" s="223"/>
    </row>
    <row r="56" spans="2:8" ht="13.5" thickBot="1"/>
    <row r="57" spans="2:8" ht="15.75" customHeight="1" thickBot="1">
      <c r="B57" s="56" t="s">
        <v>114</v>
      </c>
      <c r="C57" s="224" t="str">
        <f>IFERROR(ROUND(((C53-C47)/220)*2,2),"-")</f>
        <v>-</v>
      </c>
      <c r="D57" s="225"/>
      <c r="E57" s="226"/>
    </row>
    <row r="60" spans="2:8">
      <c r="C60" s="67"/>
    </row>
    <row r="61" spans="2:8">
      <c r="C61" s="67"/>
    </row>
  </sheetData>
  <sheetProtection password="9899" sheet="1" objects="1" scenarios="1" selectLockedCells="1"/>
  <mergeCells count="50">
    <mergeCell ref="C51:E51"/>
    <mergeCell ref="C52:E52"/>
    <mergeCell ref="C53:E53"/>
    <mergeCell ref="C55:E55"/>
    <mergeCell ref="C57:E57"/>
    <mergeCell ref="C46:E46"/>
    <mergeCell ref="C47:E47"/>
    <mergeCell ref="C48:E48"/>
    <mergeCell ref="C49:E49"/>
    <mergeCell ref="C50:E50"/>
    <mergeCell ref="C41:E41"/>
    <mergeCell ref="C42:E42"/>
    <mergeCell ref="C43:E43"/>
    <mergeCell ref="C44:E44"/>
    <mergeCell ref="C45:E45"/>
    <mergeCell ref="C36:E36"/>
    <mergeCell ref="C37:E37"/>
    <mergeCell ref="C38:E38"/>
    <mergeCell ref="C39:E39"/>
    <mergeCell ref="C40:E40"/>
    <mergeCell ref="C31:E31"/>
    <mergeCell ref="C32:E32"/>
    <mergeCell ref="C33:E33"/>
    <mergeCell ref="C34:E34"/>
    <mergeCell ref="C35:E35"/>
    <mergeCell ref="C27:E27"/>
    <mergeCell ref="C28:E28"/>
    <mergeCell ref="C29:E29"/>
    <mergeCell ref="C30:E30"/>
    <mergeCell ref="C22:E22"/>
    <mergeCell ref="C23:E23"/>
    <mergeCell ref="C24:E24"/>
    <mergeCell ref="C25:E25"/>
    <mergeCell ref="C26:E26"/>
    <mergeCell ref="C17:E17"/>
    <mergeCell ref="C18:E18"/>
    <mergeCell ref="C19:E19"/>
    <mergeCell ref="C20:E20"/>
    <mergeCell ref="C21:E21"/>
    <mergeCell ref="C13:E13"/>
    <mergeCell ref="C14:E14"/>
    <mergeCell ref="C12:E12"/>
    <mergeCell ref="C15:E15"/>
    <mergeCell ref="C16:E16"/>
    <mergeCell ref="C10:E10"/>
    <mergeCell ref="C11:E11"/>
    <mergeCell ref="D6:F6"/>
    <mergeCell ref="C9:E9"/>
    <mergeCell ref="B2:E2"/>
    <mergeCell ref="B3:E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7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100-000000000000}">
          <x14:formula1>
            <xm:f>'Dados da Empresa'!$B$29:$B$29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>
    <pageSetUpPr fitToPage="1"/>
  </sheetPr>
  <dimension ref="B1:C42"/>
  <sheetViews>
    <sheetView topLeftCell="A31" zoomScaleNormal="100" workbookViewId="0">
      <selection activeCell="C37" sqref="C37"/>
    </sheetView>
  </sheetViews>
  <sheetFormatPr defaultColWidth="9.140625" defaultRowHeight="15"/>
  <cols>
    <col min="1" max="1" width="2.85546875" style="8" customWidth="1"/>
    <col min="2" max="2" width="69.28515625" style="8" bestFit="1" customWidth="1"/>
    <col min="3" max="3" width="9.28515625" style="8" customWidth="1"/>
    <col min="4" max="16384" width="9.140625" style="8"/>
  </cols>
  <sheetData>
    <row r="1" spans="2:3" ht="15.75" thickBot="1"/>
    <row r="2" spans="2:3" ht="15.75" customHeight="1" thickBot="1">
      <c r="B2" s="129" t="s">
        <v>0</v>
      </c>
      <c r="C2" s="131"/>
    </row>
    <row r="3" spans="2:3" ht="60" customHeight="1" thickBot="1">
      <c r="B3" s="132" t="s">
        <v>62</v>
      </c>
      <c r="C3" s="134"/>
    </row>
    <row r="4" spans="2:3" ht="15.75" thickBot="1"/>
    <row r="5" spans="2:3" ht="15.75" thickBot="1">
      <c r="B5" s="227" t="s">
        <v>63</v>
      </c>
      <c r="C5" s="228"/>
    </row>
    <row r="6" spans="2:3">
      <c r="B6" s="85" t="s">
        <v>64</v>
      </c>
      <c r="C6" s="86">
        <f>SUM(C7:C13)+C14</f>
        <v>0.33800000000000008</v>
      </c>
    </row>
    <row r="7" spans="2:3">
      <c r="B7" s="13" t="s">
        <v>65</v>
      </c>
      <c r="C7" s="87">
        <v>0.2</v>
      </c>
    </row>
    <row r="8" spans="2:3">
      <c r="B8" s="88" t="s">
        <v>66</v>
      </c>
      <c r="C8" s="87">
        <v>1.4999999999999999E-2</v>
      </c>
    </row>
    <row r="9" spans="2:3">
      <c r="B9" s="88" t="s">
        <v>67</v>
      </c>
      <c r="C9" s="87">
        <v>0.01</v>
      </c>
    </row>
    <row r="10" spans="2:3">
      <c r="B10" s="88" t="s">
        <v>68</v>
      </c>
      <c r="C10" s="87">
        <v>2E-3</v>
      </c>
    </row>
    <row r="11" spans="2:3">
      <c r="B11" s="88" t="s">
        <v>69</v>
      </c>
      <c r="C11" s="87">
        <v>6.0000000000000001E-3</v>
      </c>
    </row>
    <row r="12" spans="2:3">
      <c r="B12" s="88" t="s">
        <v>70</v>
      </c>
      <c r="C12" s="87">
        <v>2.5000000000000001E-2</v>
      </c>
    </row>
    <row r="13" spans="2:3">
      <c r="B13" s="13" t="s">
        <v>71</v>
      </c>
      <c r="C13" s="87">
        <v>0.08</v>
      </c>
    </row>
    <row r="14" spans="2:3">
      <c r="B14" s="13" t="s">
        <v>72</v>
      </c>
      <c r="C14" s="87">
        <f>'Dados da Empresa'!C12*'Dados da Empresa'!C13</f>
        <v>0</v>
      </c>
    </row>
    <row r="15" spans="2:3">
      <c r="B15" s="89" t="s">
        <v>73</v>
      </c>
      <c r="C15" s="90">
        <f>SUM(C16:C21)</f>
        <v>9.128E-2</v>
      </c>
    </row>
    <row r="16" spans="2:3">
      <c r="B16" s="13" t="s">
        <v>74</v>
      </c>
      <c r="C16" s="91">
        <v>9.128E-2</v>
      </c>
    </row>
    <row r="17" spans="2:3">
      <c r="B17" s="13" t="s">
        <v>118</v>
      </c>
      <c r="C17" s="96"/>
    </row>
    <row r="18" spans="2:3">
      <c r="B18" s="13" t="s">
        <v>119</v>
      </c>
      <c r="C18" s="96"/>
    </row>
    <row r="19" spans="2:3">
      <c r="B19" s="88" t="s">
        <v>75</v>
      </c>
      <c r="C19" s="96"/>
    </row>
    <row r="20" spans="2:3">
      <c r="B20" s="13" t="s">
        <v>76</v>
      </c>
      <c r="C20" s="96"/>
    </row>
    <row r="21" spans="2:3">
      <c r="B21" s="13" t="s">
        <v>77</v>
      </c>
      <c r="C21" s="96"/>
    </row>
    <row r="22" spans="2:3">
      <c r="B22" s="89" t="s">
        <v>78</v>
      </c>
      <c r="C22" s="90">
        <f>SUM(C23:C24)</f>
        <v>0.12402000000000001</v>
      </c>
    </row>
    <row r="23" spans="2:3">
      <c r="B23" s="13" t="s">
        <v>79</v>
      </c>
      <c r="C23" s="91">
        <v>3.0429999999999999E-2</v>
      </c>
    </row>
    <row r="24" spans="2:3">
      <c r="B24" s="13" t="s">
        <v>80</v>
      </c>
      <c r="C24" s="91">
        <v>9.3590000000000007E-2</v>
      </c>
    </row>
    <row r="25" spans="2:3">
      <c r="B25" s="89" t="s">
        <v>81</v>
      </c>
      <c r="C25" s="90">
        <f>SUM(C26:C30)</f>
        <v>0</v>
      </c>
    </row>
    <row r="26" spans="2:3">
      <c r="B26" s="13" t="s">
        <v>82</v>
      </c>
      <c r="C26" s="96"/>
    </row>
    <row r="27" spans="2:3">
      <c r="B27" s="13" t="s">
        <v>83</v>
      </c>
      <c r="C27" s="96"/>
    </row>
    <row r="28" spans="2:3">
      <c r="B28" s="13" t="s">
        <v>84</v>
      </c>
      <c r="C28" s="96"/>
    </row>
    <row r="29" spans="2:3">
      <c r="B29" s="13" t="s">
        <v>85</v>
      </c>
      <c r="C29" s="96"/>
    </row>
    <row r="30" spans="2:3">
      <c r="B30" s="13" t="s">
        <v>86</v>
      </c>
      <c r="C30" s="96"/>
    </row>
    <row r="31" spans="2:3">
      <c r="B31" s="89" t="s">
        <v>87</v>
      </c>
      <c r="C31" s="90">
        <f>SUM(C32:C38)</f>
        <v>0</v>
      </c>
    </row>
    <row r="32" spans="2:3">
      <c r="B32" s="88" t="s">
        <v>88</v>
      </c>
      <c r="C32" s="96"/>
    </row>
    <row r="33" spans="2:3">
      <c r="B33" s="13" t="s">
        <v>89</v>
      </c>
      <c r="C33" s="96"/>
    </row>
    <row r="34" spans="2:3">
      <c r="B34" s="13" t="s">
        <v>90</v>
      </c>
      <c r="C34" s="96"/>
    </row>
    <row r="35" spans="2:3">
      <c r="B35" s="13" t="s">
        <v>91</v>
      </c>
      <c r="C35" s="96"/>
    </row>
    <row r="36" spans="2:3">
      <c r="B36" s="13" t="s">
        <v>92</v>
      </c>
      <c r="C36" s="96"/>
    </row>
    <row r="37" spans="2:3">
      <c r="B37" s="13" t="s">
        <v>93</v>
      </c>
      <c r="C37" s="96"/>
    </row>
    <row r="38" spans="2:3">
      <c r="B38" s="13" t="s">
        <v>130</v>
      </c>
      <c r="C38" s="96"/>
    </row>
    <row r="39" spans="2:3">
      <c r="B39" s="89" t="s">
        <v>94</v>
      </c>
      <c r="C39" s="90">
        <f>SUM(C40:C41)</f>
        <v>7.2771400000000014E-2</v>
      </c>
    </row>
    <row r="40" spans="2:3">
      <c r="B40" s="13" t="s">
        <v>95</v>
      </c>
      <c r="C40" s="91">
        <f>C6*C15</f>
        <v>3.0852640000000008E-2</v>
      </c>
    </row>
    <row r="41" spans="2:3" ht="15.75" thickBot="1">
      <c r="B41" s="92" t="s">
        <v>96</v>
      </c>
      <c r="C41" s="93">
        <f>C6*C22</f>
        <v>4.1918760000000013E-2</v>
      </c>
    </row>
    <row r="42" spans="2:3" ht="16.5" thickTop="1" thickBot="1">
      <c r="B42" s="94" t="s">
        <v>97</v>
      </c>
      <c r="C42" s="95">
        <f>SUM(C39,C31,C25,C22,C15,C6)</f>
        <v>0.62607140000000006</v>
      </c>
    </row>
  </sheetData>
  <sheetProtection password="9899" sheet="1" objects="1" scenarios="1" selectLockedCells="1"/>
  <mergeCells count="3">
    <mergeCell ref="B5:C5"/>
    <mergeCell ref="B2:C2"/>
    <mergeCell ref="B3:C3"/>
  </mergeCells>
  <phoneticPr fontId="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B1:S17"/>
  <sheetViews>
    <sheetView workbookViewId="0">
      <selection activeCell="E4" sqref="E4"/>
    </sheetView>
  </sheetViews>
  <sheetFormatPr defaultColWidth="9.140625" defaultRowHeight="15"/>
  <cols>
    <col min="1" max="1" width="4" style="8" customWidth="1"/>
    <col min="2" max="2" width="2.85546875" style="8" customWidth="1"/>
    <col min="3" max="3" width="43.85546875" style="8" customWidth="1"/>
    <col min="4" max="4" width="8.5703125" style="8" bestFit="1" customWidth="1"/>
    <col min="5" max="5" width="11.42578125" style="8" bestFit="1" customWidth="1"/>
    <col min="6" max="6" width="17.28515625" style="8" bestFit="1" customWidth="1"/>
    <col min="7" max="7" width="15.140625" style="8" customWidth="1"/>
    <col min="8" max="8" width="11.42578125" style="8" customWidth="1"/>
    <col min="9" max="9" width="18.85546875" style="8" customWidth="1"/>
    <col min="10" max="13" width="9.140625" style="8"/>
    <col min="14" max="14" width="10.7109375" style="8" bestFit="1" customWidth="1"/>
    <col min="15" max="15" width="9.140625" style="8"/>
    <col min="16" max="16" width="10.7109375" style="8" bestFit="1" customWidth="1"/>
    <col min="17" max="16384" width="9.140625" style="8"/>
  </cols>
  <sheetData>
    <row r="1" spans="2:19" ht="15.75" thickBot="1"/>
    <row r="2" spans="2:19" ht="15.75" thickBot="1">
      <c r="C2" s="229" t="s">
        <v>98</v>
      </c>
      <c r="D2" s="230"/>
      <c r="E2" s="230"/>
      <c r="F2" s="230"/>
      <c r="G2" s="230"/>
      <c r="H2" s="230"/>
      <c r="I2" s="231"/>
    </row>
    <row r="3" spans="2:19" ht="24.95" customHeight="1">
      <c r="B3" s="9"/>
      <c r="C3" s="70" t="s">
        <v>13</v>
      </c>
      <c r="D3" s="66" t="s">
        <v>99</v>
      </c>
      <c r="E3" s="53" t="s">
        <v>100</v>
      </c>
      <c r="F3" s="55" t="s">
        <v>101</v>
      </c>
      <c r="G3" s="54" t="s">
        <v>102</v>
      </c>
      <c r="H3" s="54" t="s">
        <v>115</v>
      </c>
      <c r="I3" s="54" t="s">
        <v>103</v>
      </c>
    </row>
    <row r="4" spans="2:19" ht="15.95" customHeight="1" thickBot="1">
      <c r="B4" s="9"/>
      <c r="C4" s="63" t="s">
        <v>38</v>
      </c>
      <c r="D4" s="69" t="s">
        <v>104</v>
      </c>
      <c r="E4" s="249"/>
      <c r="F4" s="65" t="s">
        <v>105</v>
      </c>
      <c r="G4" s="62" t="e">
        <f>'Orçam. analítico'!F5</f>
        <v>#VALUE!</v>
      </c>
      <c r="H4" s="64">
        <v>12</v>
      </c>
      <c r="I4" s="62" t="e">
        <f t="shared" ref="I4" si="0">G4*H4</f>
        <v>#VALUE!</v>
      </c>
    </row>
    <row r="5" spans="2:19" ht="20.100000000000001" customHeight="1" thickBot="1">
      <c r="B5" s="9"/>
      <c r="C5" s="232" t="s">
        <v>16</v>
      </c>
      <c r="D5" s="233"/>
      <c r="E5" s="233"/>
      <c r="F5" s="234"/>
      <c r="G5" s="74" t="e">
        <f>SUM(G4:G4)</f>
        <v>#VALUE!</v>
      </c>
      <c r="H5" s="74"/>
      <c r="I5" s="74" t="e">
        <f>SUM(I4:I4)</f>
        <v>#VALUE!</v>
      </c>
    </row>
    <row r="6" spans="2:19">
      <c r="B6" s="9"/>
      <c r="C6" s="9"/>
      <c r="D6" s="9"/>
      <c r="E6" s="11"/>
      <c r="F6" s="11"/>
    </row>
    <row r="7" spans="2:19">
      <c r="B7" s="9"/>
      <c r="C7" s="20"/>
      <c r="D7" s="9"/>
    </row>
    <row r="8" spans="2:19">
      <c r="B8" s="9"/>
      <c r="C8" s="9"/>
      <c r="D8" s="9"/>
    </row>
    <row r="9" spans="2:19">
      <c r="B9" s="9"/>
      <c r="C9" s="9"/>
      <c r="D9" s="9"/>
      <c r="I9" s="16"/>
    </row>
    <row r="10" spans="2:19">
      <c r="B10" s="9"/>
      <c r="C10" s="9"/>
      <c r="D10" s="9"/>
      <c r="I10" s="16"/>
    </row>
    <row r="11" spans="2:19">
      <c r="B11" s="9"/>
      <c r="C11" s="9"/>
      <c r="D11" s="9"/>
    </row>
    <row r="12" spans="2:19">
      <c r="B12" s="9"/>
      <c r="C12" s="9"/>
      <c r="D12" s="9"/>
      <c r="N12" s="72"/>
      <c r="P12" s="72"/>
      <c r="S12" s="71"/>
    </row>
    <row r="13" spans="2:19">
      <c r="C13" s="9"/>
      <c r="D13" s="9"/>
      <c r="N13" s="72"/>
      <c r="P13" s="72"/>
      <c r="S13" s="71"/>
    </row>
    <row r="14" spans="2:19">
      <c r="F14" s="71"/>
      <c r="S14" s="71"/>
    </row>
    <row r="15" spans="2:19">
      <c r="S15" s="71"/>
    </row>
    <row r="16" spans="2:19">
      <c r="S16" s="71"/>
    </row>
    <row r="17" spans="19:19">
      <c r="S17" s="71"/>
    </row>
  </sheetData>
  <sheetProtection password="9899" sheet="1" objects="1" scenarios="1" selectLockedCells="1"/>
  <mergeCells count="2">
    <mergeCell ref="C2:I2"/>
    <mergeCell ref="C5:F5"/>
  </mergeCells>
  <phoneticPr fontId="8" type="noConversion"/>
  <printOptions horizontalCentered="1" verticalCentered="1"/>
  <pageMargins left="0.70866141732283472" right="0.70866141732283472" top="0.74803149606299213" bottom="8.6614173228346463" header="0.31496062992125984" footer="0.31496062992125984"/>
  <pageSetup paperSize="119" scale="3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B1:R40"/>
  <sheetViews>
    <sheetView workbookViewId="0">
      <selection activeCell="E3" sqref="E3:E4"/>
    </sheetView>
  </sheetViews>
  <sheetFormatPr defaultColWidth="9.140625" defaultRowHeight="12.75"/>
  <cols>
    <col min="1" max="1" width="2.85546875" style="9" customWidth="1"/>
    <col min="2" max="2" width="35.7109375" style="20" customWidth="1"/>
    <col min="3" max="3" width="7.42578125" style="9" bestFit="1" customWidth="1"/>
    <col min="4" max="4" width="11.7109375" style="9" customWidth="1"/>
    <col min="5" max="5" width="13.85546875" style="9" bestFit="1" customWidth="1"/>
    <col min="6" max="6" width="14.85546875" style="9" bestFit="1" customWidth="1"/>
    <col min="7" max="7" width="11.5703125" style="9" customWidth="1"/>
    <col min="8" max="8" width="16.5703125" style="9" bestFit="1" customWidth="1"/>
    <col min="9" max="9" width="13.28515625" style="9" bestFit="1" customWidth="1"/>
    <col min="10" max="12" width="11.140625" style="9" customWidth="1"/>
    <col min="13" max="13" width="14.5703125" style="9" bestFit="1" customWidth="1"/>
    <col min="14" max="14" width="11.140625" style="9" customWidth="1"/>
    <col min="15" max="15" width="12.28515625" style="9" bestFit="1" customWidth="1"/>
    <col min="16" max="16" width="23.140625" style="9" bestFit="1" customWidth="1"/>
    <col min="17" max="17" width="10.42578125" style="9" customWidth="1"/>
    <col min="18" max="18" width="11.28515625" style="9" bestFit="1" customWidth="1"/>
    <col min="19" max="16384" width="9.140625" style="9"/>
  </cols>
  <sheetData>
    <row r="1" spans="2:18" ht="13.5" thickBot="1"/>
    <row r="2" spans="2:18" ht="15" customHeight="1" thickBot="1">
      <c r="B2" s="112" t="s">
        <v>106</v>
      </c>
      <c r="C2" s="238"/>
      <c r="D2" s="238"/>
      <c r="E2" s="238"/>
      <c r="F2" s="238"/>
      <c r="G2" s="238"/>
      <c r="H2" s="238"/>
      <c r="I2" s="113"/>
      <c r="J2" s="113"/>
      <c r="K2" s="113"/>
      <c r="L2" s="113"/>
      <c r="M2" s="113"/>
      <c r="N2" s="114"/>
    </row>
    <row r="3" spans="2:18" ht="15.75" customHeight="1" thickBot="1">
      <c r="B3" s="241" t="s">
        <v>13</v>
      </c>
      <c r="C3" s="239" t="s">
        <v>99</v>
      </c>
      <c r="D3" s="239" t="s">
        <v>100</v>
      </c>
      <c r="E3" s="239" t="s">
        <v>107</v>
      </c>
      <c r="F3" s="239" t="s">
        <v>102</v>
      </c>
      <c r="G3" s="246" t="s">
        <v>116</v>
      </c>
      <c r="H3" s="239" t="s">
        <v>108</v>
      </c>
      <c r="I3" s="243" t="s">
        <v>109</v>
      </c>
      <c r="J3" s="244"/>
      <c r="K3" s="244"/>
      <c r="L3" s="244"/>
      <c r="M3" s="244"/>
      <c r="N3" s="245"/>
    </row>
    <row r="4" spans="2:18" s="40" customFormat="1" ht="30" customHeight="1">
      <c r="B4" s="242"/>
      <c r="C4" s="240"/>
      <c r="D4" s="240"/>
      <c r="E4" s="240"/>
      <c r="F4" s="240"/>
      <c r="G4" s="247"/>
      <c r="H4" s="240"/>
      <c r="I4" s="54" t="s">
        <v>110</v>
      </c>
      <c r="J4" s="54" t="s">
        <v>26</v>
      </c>
      <c r="K4" s="54" t="s">
        <v>111</v>
      </c>
      <c r="L4" s="54" t="s">
        <v>112</v>
      </c>
      <c r="M4" s="54" t="s">
        <v>113</v>
      </c>
      <c r="N4" s="54" t="s">
        <v>28</v>
      </c>
      <c r="R4" s="29"/>
    </row>
    <row r="5" spans="2:18" ht="18" customHeight="1" thickBot="1">
      <c r="B5" s="63" t="s">
        <v>38</v>
      </c>
      <c r="C5" s="59" t="s">
        <v>104</v>
      </c>
      <c r="D5" s="64">
        <f>'Orçam. sintético'!E4</f>
        <v>0</v>
      </c>
      <c r="E5" s="60" t="str">
        <f>'Dados de custos'!C53</f>
        <v>-</v>
      </c>
      <c r="F5" s="60" t="e">
        <f>ROUND(D5*E5,2)</f>
        <v>#VALUE!</v>
      </c>
      <c r="G5" s="64">
        <v>12</v>
      </c>
      <c r="H5" s="60" t="e">
        <f t="shared" ref="H5" si="0">F5*G5</f>
        <v>#VALUE!</v>
      </c>
      <c r="I5" s="60">
        <f>'Dados de custos'!C11</f>
        <v>0</v>
      </c>
      <c r="J5" s="60">
        <f>'Dados de custos'!C16</f>
        <v>0</v>
      </c>
      <c r="K5" s="60">
        <f>'Dados de custos'!$C$20+'Dados de custos'!$C$26+'Dados de custos'!$C$29+'Dados de custos'!$C$32+'Dados de custos'!$C$35+'Dados de custos'!$C$36</f>
        <v>0</v>
      </c>
      <c r="L5" s="60">
        <f>'Dados de custos'!$C$38</f>
        <v>0</v>
      </c>
      <c r="M5" s="60">
        <f>'Dados de custos'!$C$44</f>
        <v>0</v>
      </c>
      <c r="N5" s="73" t="e">
        <f>ROUND('Dados da Empresa'!$E$29*(M5+L5+K5+J5+I5),2)</f>
        <v>#VALUE!</v>
      </c>
    </row>
    <row r="6" spans="2:18" ht="20.100000000000001" customHeight="1" thickBot="1">
      <c r="B6" s="235" t="s">
        <v>16</v>
      </c>
      <c r="C6" s="236"/>
      <c r="D6" s="236"/>
      <c r="E6" s="237"/>
      <c r="F6" s="57" t="e">
        <f>SUM(F5:F5)</f>
        <v>#VALUE!</v>
      </c>
      <c r="G6" s="57"/>
      <c r="H6" s="57" t="e">
        <f>SUM(H5:H5)</f>
        <v>#VALUE!</v>
      </c>
    </row>
    <row r="8" spans="2:18">
      <c r="F8" s="58"/>
      <c r="G8" s="58"/>
      <c r="M8" s="61"/>
    </row>
    <row r="9" spans="2:18">
      <c r="M9" s="61"/>
    </row>
    <row r="10" spans="2:18">
      <c r="I10" s="58"/>
    </row>
    <row r="13" spans="2:18">
      <c r="H13" s="58"/>
      <c r="K13" s="75"/>
    </row>
    <row r="14" spans="2:18">
      <c r="H14" s="58"/>
    </row>
    <row r="38" spans="5:5" ht="15.75" customHeight="1"/>
    <row r="40" spans="5:5">
      <c r="E40" s="26"/>
    </row>
  </sheetData>
  <sheetProtection password="9899" sheet="1" objects="1" scenarios="1" selectLockedCells="1"/>
  <mergeCells count="10">
    <mergeCell ref="B6:E6"/>
    <mergeCell ref="B2:N2"/>
    <mergeCell ref="C3:C4"/>
    <mergeCell ref="B3:B4"/>
    <mergeCell ref="I3:N3"/>
    <mergeCell ref="H3:H4"/>
    <mergeCell ref="F3:F4"/>
    <mergeCell ref="E3:E4"/>
    <mergeCell ref="D3:D4"/>
    <mergeCell ref="G3:G4"/>
  </mergeCells>
  <pageMargins left="0.25" right="0.25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Dados da Empresa</vt:lpstr>
      <vt:lpstr>Dados de custos</vt:lpstr>
      <vt:lpstr>Encargos sociais</vt:lpstr>
      <vt:lpstr>Orçam. sintético</vt:lpstr>
      <vt:lpstr>Orçam. analítico</vt:lpstr>
      <vt:lpstr>'Dados da Empresa'!Area_de_impressao</vt:lpstr>
      <vt:lpstr>'Dados de custos'!Area_de_impressao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Masella</dc:creator>
  <cp:lastModifiedBy>fabiano</cp:lastModifiedBy>
  <cp:revision/>
  <cp:lastPrinted>2025-07-17T21:13:02Z</cp:lastPrinted>
  <dcterms:created xsi:type="dcterms:W3CDTF">2020-05-08T18:08:10Z</dcterms:created>
  <dcterms:modified xsi:type="dcterms:W3CDTF">2025-08-26T18:10:06Z</dcterms:modified>
</cp:coreProperties>
</file>