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H:\Meu Drive\1. PROCESSOS DE COMPRA\01. PREGÃO ELETRÔNICO\2025\PE 09.2025 - REVITALIZAÇÃO DO TELHADO DA SEDE\LEANDRO DOCS\"/>
    </mc:Choice>
  </mc:AlternateContent>
  <xr:revisionPtr revIDLastSave="0" documentId="13_ncr:1_{657A3D9D-A4FA-4748-9AD7-B5757C1F369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 IA - PLANILHA TELHADO" sheetId="8" r:id="rId1"/>
    <sheet name="ANEXO IB - CRONOGRAMA" sheetId="6" state="hidden" r:id="rId2"/>
    <sheet name="ANEXO IC - BDI" sheetId="9" state="hidden" r:id="rId3"/>
  </sheets>
  <definedNames>
    <definedName name="_xlnm.Print_Area" localSheetId="0">'ANEXO IA - PLANILHA TELHADO'!$A$1:$J$42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7" i="8" l="1"/>
  <c r="J25" i="8"/>
  <c r="J16" i="8"/>
  <c r="J15" i="8"/>
  <c r="J14" i="8"/>
  <c r="J13" i="8"/>
  <c r="J12" i="8"/>
  <c r="J11" i="8"/>
  <c r="J10" i="8"/>
  <c r="J9" i="8"/>
  <c r="J8" i="8"/>
  <c r="J19" i="8"/>
  <c r="J18" i="8"/>
  <c r="J17" i="8"/>
  <c r="J22" i="8"/>
  <c r="J21" i="8"/>
  <c r="J20" i="8"/>
  <c r="J26" i="8" l="1"/>
  <c r="J24" i="8"/>
  <c r="J23" i="8"/>
  <c r="D17" i="9"/>
  <c r="I27" i="8" l="1"/>
  <c r="I28" i="8" s="1"/>
  <c r="E13" i="6"/>
  <c r="B13" i="6" s="1"/>
  <c r="J28" i="8" l="1"/>
  <c r="J29" i="8" l="1"/>
  <c r="B8" i="6" s="1"/>
  <c r="B12" i="6" l="1"/>
  <c r="E8" i="6"/>
  <c r="E12" i="6" s="1"/>
  <c r="E15" i="6" s="1"/>
  <c r="E16" i="6" s="1"/>
  <c r="C13" i="6" l="1"/>
  <c r="C8" i="6" l="1"/>
  <c r="E17" i="6"/>
  <c r="E18" i="6" s="1"/>
  <c r="C12" i="6" l="1"/>
</calcChain>
</file>

<file path=xl/sharedStrings.xml><?xml version="1.0" encoding="utf-8"?>
<sst xmlns="http://schemas.openxmlformats.org/spreadsheetml/2006/main" count="157" uniqueCount="101">
  <si>
    <t>ITEM</t>
  </si>
  <si>
    <t>1.1</t>
  </si>
  <si>
    <t>1.2</t>
  </si>
  <si>
    <t>1.3</t>
  </si>
  <si>
    <t>DESCRIÇÃO</t>
  </si>
  <si>
    <t>UNID.</t>
  </si>
  <si>
    <t>QUANT.</t>
  </si>
  <si>
    <t>ETAPA</t>
  </si>
  <si>
    <t>%</t>
  </si>
  <si>
    <t>PERÍODO</t>
  </si>
  <si>
    <t>PREVISTO</t>
  </si>
  <si>
    <t>REALIZADO</t>
  </si>
  <si>
    <t>TOTAL GERAL DO CONTRATO</t>
  </si>
  <si>
    <t>TOTAL GERAL REALIZADO</t>
  </si>
  <si>
    <t>FATURAMENTO MENSAL PREVISTO</t>
  </si>
  <si>
    <t>R$</t>
  </si>
  <si>
    <t>TOTAL ACUMULADO PREVISTO</t>
  </si>
  <si>
    <t>PREÇO UNITÁRIO C/ BDI</t>
  </si>
  <si>
    <t>VALOR TOTAL           C/ BDI</t>
  </si>
  <si>
    <t>REFERÊNCIA</t>
  </si>
  <si>
    <t>CÓDIGO</t>
  </si>
  <si>
    <t>PREÇO TOTAL C/    BDI</t>
  </si>
  <si>
    <t>TOTAL COM BDI</t>
  </si>
  <si>
    <t>PREÇO UNITÁRIO</t>
  </si>
  <si>
    <t>TOTAL DO ITEM</t>
  </si>
  <si>
    <t>SUBTOTAL</t>
  </si>
  <si>
    <t>M²</t>
  </si>
  <si>
    <t>15 dias</t>
  </si>
  <si>
    <t>CDHU</t>
  </si>
  <si>
    <t>ITENS</t>
  </si>
  <si>
    <t>AC</t>
  </si>
  <si>
    <t>Administraçao Central</t>
  </si>
  <si>
    <t>SG</t>
  </si>
  <si>
    <t>Seguros e Garantia</t>
  </si>
  <si>
    <t xml:space="preserve">R </t>
  </si>
  <si>
    <t>Riscos</t>
  </si>
  <si>
    <t>DF</t>
  </si>
  <si>
    <t>Despesas Financeiras</t>
  </si>
  <si>
    <t>L</t>
  </si>
  <si>
    <t>Lucro/Remuneração</t>
  </si>
  <si>
    <t>l</t>
  </si>
  <si>
    <t>Impostos/tributos</t>
  </si>
  <si>
    <t>PIS</t>
  </si>
  <si>
    <t>COFINS</t>
  </si>
  <si>
    <t>ISS</t>
  </si>
  <si>
    <t>Contribuição Previdenciaria</t>
  </si>
  <si>
    <t>Taxa do BDI  (%)</t>
  </si>
  <si>
    <t>ANEXO I - C
DEMONSTRATIVO DE COMPOSIÇÃO DO BDI
Acórdão 2622/2013-TCU-Plenário</t>
  </si>
  <si>
    <t>Responsável Técnico - Contrato nº 05/2024</t>
  </si>
  <si>
    <t>ANEXO I - C
 CRONOGRAMA FÍSICO-FINANCEIRO</t>
  </si>
  <si>
    <r>
      <t xml:space="preserve">Declaramos, sob as penas da Lei, que uma alternativa adotada pela Câmara Municipal de Caraguatatuba é </t>
    </r>
    <r>
      <rPr>
        <b/>
        <sz val="12"/>
        <color rgb="FF000000"/>
        <rFont val="Arial"/>
        <family val="2"/>
      </rPr>
      <t>SEM DESONERAÇÃO</t>
    </r>
    <r>
      <rPr>
        <sz val="12"/>
        <color rgb="FF000000"/>
        <rFont val="Arial"/>
        <family val="2"/>
      </rPr>
      <t>, sendo esta a opção mais vantajosa para a Administração Pública.</t>
    </r>
  </si>
  <si>
    <t>LEANDRO DE CARVALHO SALLES</t>
  </si>
  <si>
    <t>CAU nº A109315-0</t>
  </si>
  <si>
    <t>ANEXO I - A
 PLANILHA DE PREÇOS</t>
  </si>
  <si>
    <t>BDI = 24,23%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</si>
  <si>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</si>
  <si>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</si>
  <si>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</si>
  <si>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</si>
  <si>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</si>
  <si>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</si>
  <si>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</si>
  <si>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</si>
  <si>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</si>
  <si>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</si>
  <si>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</si>
  <si>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</si>
  <si>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</si>
  <si>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</si>
  <si>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</si>
  <si>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</si>
  <si>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OBJETO:  CONTRATAÇÃO   DE   EMPRESA   DE ENGENHARIA PARA EXECUÇÃO DE MANUTENÇÃO E REPARO DO TELHADO DO PRÉDIO SEDE  DA  CÂMARA  MUNICIPAL  DE  CARAGUATATUBA.</t>
  </si>
  <si>
    <t>TELHADOS</t>
  </si>
  <si>
    <t>SINAPI</t>
  </si>
  <si>
    <t>SINAPI INSUMOS</t>
  </si>
  <si>
    <t>M³</t>
  </si>
  <si>
    <t>KG</t>
  </si>
  <si>
    <t>M</t>
  </si>
  <si>
    <t>1. TELHADOS</t>
  </si>
  <si>
    <t xml:space="preserve">PROCESSO Nº  </t>
  </si>
  <si>
    <t>FONTE: SIURB - JAN 24 / CDHU 195 - AGO/24 / SEM DESONERAÇÃO - SINAPI 08/2024 SEM DESONERAÇÃO</t>
  </si>
  <si>
    <t>REMOÇÃO DE TELHAS DE FIBROCIMENTO METÁLICA E CERÂMICA, DE FORMA MANUAL, SEM REAPROVEITAMENTO. AF_09/2023</t>
  </si>
  <si>
    <t>Retirada de estrutura em madeira tesoura - telhas perfil qualquer</t>
  </si>
  <si>
    <t>Remoção de entulho de obra com caçamba metálica - material volumoso e misturado por alvenaria, terra, madeira, papel, plástico e metal</t>
  </si>
  <si>
    <t>ALVENARIA DE VEDAÇÃO DE BLOCOS CERÂMICOS MACIÇOS DE 5X10X20CM (ESPESSURA 10CM) E ARGAMASSA DE ASSENTAMENTO COM PREPARO EM BETONEIRA. AF_05/2020</t>
  </si>
  <si>
    <t>Armadura em barra de aço CA-50 (A ou B) fyk = 500 MPa</t>
  </si>
  <si>
    <t>FABRICAÇÃO DE FÔRMA PARA PILARES E ESTRUTURAS SIMILARES, EM MADEIRA SERRADA, E=25 MM. AF_09/2020</t>
  </si>
  <si>
    <t>FABRICAÇÃO DE FÔRMA PARA VIGAS, COM MADEIRA SERRADA, E = 25 MM. AF_09/2020</t>
  </si>
  <si>
    <t xml:space="preserve">CONCRETO USINADO BOMBEAVEL, CLASSE DE RESISTENCIA C25, BRITA 0 E 1, SLUMP = 100 +/- 20 MM, COM BOMBEAMENTO (DISPONIBILIZACAO DE BOMBA), SEM O LANCAMENTO (NBR 8953)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</si>
  <si>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Emboço comum</t>
  </si>
  <si>
    <t>ARGAMASSA TRAÇO 1:7 (EM VOLUME DE CIMENTO E AREIA MÉDIA ÚMIDA) COM ADIÇÃO DE PLASTIFICANTE PARA EMBOÇO/MASSA ÚNICA/ASSENTAMENTO DE ALVENARIA DE VEDAÇÃO, PREPARO MANUAL. AF_08/2019</t>
  </si>
  <si>
    <t>REBOCO</t>
  </si>
  <si>
    <t>TUBO PVC, SÉRIE R, ÁGUA PLUVIAL, DN 75 MM, FORNECIDO E INSTALADO EM RAMAL DE ENCAMINHAMENTO. AF_06/2022</t>
  </si>
  <si>
    <t>IMPERMEABILIZAÇÃO DE SUPERFÍCIE COM MANTA ASFÁLTICA, DUAS CAMADAS, INCLUSIVE APLICAÇÃO DE PRIMER ASFÁLTICO, E=3MM E E=4MM. AF_09/2023</t>
  </si>
  <si>
    <t>TRAMA DE MADEIRA COMPOSTA POR RIPAS, CAIBROS E TERÇAS PARA TELHADOS DE MAIS QUE 2 ÁGUAS PARA TELHA DE ENCAIXE DE CERÂMICA OU DE CONCRETO, INCLUSO TRANSPORTE VERTICAL. AF_07/2019</t>
  </si>
  <si>
    <t xml:space="preserve">TELHA DE FIBROCIMENTO E = 8 MM, DE 4,60 X 1,06 M (SEM AMIANTO)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</si>
  <si>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Calha, rufo, afins em chapa galvanizada nº 24 - corte 1,00 m</t>
  </si>
  <si>
    <t>Cumeeira em chapa de aço pré-pintada com epóxi e poliéster, perfil ondulado, com espessura de 0,50 mm</t>
  </si>
  <si>
    <t>APLICAÇÃO MANUAL DE PINTURA COM TINTA TEXTURIZADA ACRÍLICA EM SUPERFÍCIES EXTERNAS DE SACADA DE EDIFÍCIOS DE MÚLTIPLOS PAVIMENTOS, UMA COR. AF_03/2024</t>
  </si>
  <si>
    <t>Data da Elaboração: 20/02/2025</t>
  </si>
  <si>
    <t xml:space="preserve">PROCESSO Nº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</si>
</sst>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0;###0"/>
    <numFmt numFmtId="165" formatCode="_([$€]* #,##0.00_);_([$€]* \(#,##0.00\);_([$€]* &quot;-&quot;??_);_(@_)"/>
    <numFmt numFmtId="166" formatCode="0.0%"/>
    <numFmt numFmtId="167" formatCode="#,##0.00\ ;&quot; (&quot;#,##0.00\);&quot; -&quot;#\ ;@\ "/>
    <numFmt numFmtId="168" formatCode="0.0000%"/>
    <numFmt numFmtId="169" formatCode="0.000000000000000%"/>
    <numFmt numFmtId="170" formatCode="0.000000000%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b/>
      <sz val="14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14"/>
      <color rgb="FF008000"/>
      <name val="Arial"/>
      <family val="2"/>
    </font>
    <font>
      <b/>
      <sz val="14"/>
      <color rgb="FF002060"/>
      <name val="Arial"/>
      <family val="2"/>
    </font>
    <font>
      <b/>
      <sz val="14"/>
      <color rgb="FF008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i/>
      <sz val="12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0" fontId="3" fillId="0" borderId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4" fillId="0" borderId="0" applyBorder="0" applyProtection="0"/>
    <xf numFmtId="44" fontId="1" fillId="0" borderId="0" applyFont="0" applyFill="0" applyBorder="0" applyAlignment="0" applyProtection="0"/>
    <xf numFmtId="0" fontId="5" fillId="0" borderId="0"/>
    <xf numFmtId="0" fontId="6" fillId="0" borderId="0" applyNumberFormat="0" applyBorder="0" applyProtection="0"/>
    <xf numFmtId="9" fontId="5" fillId="0" borderId="0" applyBorder="0" applyProtection="0"/>
    <xf numFmtId="9" fontId="1" fillId="0" borderId="0" applyFont="0" applyFill="0" applyBorder="0" applyAlignment="0" applyProtection="0"/>
  </cellStyleXfs>
  <cellXfs count="92">
    <xf numFmtId="0" fontId="0" fillId="0" borderId="0" xfId="0"/>
    <xf numFmtId="0" fontId="9" fillId="0" borderId="0" xfId="0" applyFont="1"/>
    <xf numFmtId="3" fontId="11" fillId="6" borderId="2" xfId="15" applyNumberFormat="1" applyFont="1" applyFill="1" applyBorder="1" applyAlignment="1">
      <alignment horizontal="center" vertical="center" wrapText="1"/>
    </xf>
    <xf numFmtId="167" fontId="12" fillId="3" borderId="2" xfId="15" applyNumberFormat="1" applyFont="1" applyFill="1" applyBorder="1" applyAlignment="1">
      <alignment horizontal="center" vertical="center" wrapText="1"/>
    </xf>
    <xf numFmtId="167" fontId="12" fillId="0" borderId="2" xfId="15" applyNumberFormat="1" applyFont="1" applyBorder="1" applyAlignment="1">
      <alignment horizontal="center" vertical="center" wrapText="1"/>
    </xf>
    <xf numFmtId="0" fontId="11" fillId="0" borderId="2" xfId="15" applyFont="1" applyBorder="1" applyAlignment="1">
      <alignment vertical="center" wrapText="1"/>
    </xf>
    <xf numFmtId="10" fontId="11" fillId="0" borderId="2" xfId="17" applyNumberFormat="1" applyFont="1" applyBorder="1" applyAlignment="1">
      <alignment horizontal="center" vertical="center" wrapText="1"/>
    </xf>
    <xf numFmtId="4" fontId="14" fillId="0" borderId="2" xfId="15" applyNumberFormat="1" applyFont="1" applyBorder="1" applyAlignment="1">
      <alignment horizontal="center" vertical="center" wrapText="1"/>
    </xf>
    <xf numFmtId="168" fontId="15" fillId="0" borderId="2" xfId="17" applyNumberFormat="1" applyFont="1" applyBorder="1" applyAlignment="1">
      <alignment horizontal="center" vertical="center"/>
    </xf>
    <xf numFmtId="4" fontId="15" fillId="0" borderId="2" xfId="15" applyNumberFormat="1" applyFont="1" applyBorder="1" applyAlignment="1">
      <alignment horizontal="center" vertical="center" wrapText="1"/>
    </xf>
    <xf numFmtId="169" fontId="10" fillId="0" borderId="2" xfId="17" applyNumberFormat="1" applyFont="1" applyBorder="1" applyAlignment="1">
      <alignment horizontal="center" vertical="center"/>
    </xf>
    <xf numFmtId="170" fontId="10" fillId="0" borderId="2" xfId="17" applyNumberFormat="1" applyFont="1" applyBorder="1" applyAlignment="1">
      <alignment horizontal="center" vertical="center"/>
    </xf>
    <xf numFmtId="4" fontId="10" fillId="0" borderId="2" xfId="15" applyNumberFormat="1" applyFont="1" applyBorder="1" applyAlignment="1">
      <alignment horizontal="center" vertical="center" wrapText="1"/>
    </xf>
    <xf numFmtId="0" fontId="8" fillId="0" borderId="0" xfId="0" applyFont="1"/>
    <xf numFmtId="169" fontId="10" fillId="0" borderId="2" xfId="15" applyNumberFormat="1" applyFont="1" applyBorder="1" applyAlignment="1">
      <alignment horizontal="center" vertical="center"/>
    </xf>
    <xf numFmtId="10" fontId="10" fillId="0" borderId="2" xfId="17" applyNumberFormat="1" applyFont="1" applyBorder="1" applyAlignment="1">
      <alignment horizontal="center" vertical="center" wrapText="1"/>
    </xf>
    <xf numFmtId="4" fontId="11" fillId="0" borderId="2" xfId="15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10" fontId="12" fillId="0" borderId="2" xfId="18" applyNumberFormat="1" applyFont="1" applyBorder="1" applyAlignment="1">
      <alignment horizontal="center" vertical="center" wrapText="1"/>
    </xf>
    <xf numFmtId="10" fontId="12" fillId="7" borderId="2" xfId="18" applyNumberFormat="1" applyFont="1" applyFill="1" applyBorder="1" applyAlignment="1">
      <alignment horizontal="center" vertical="center" wrapText="1"/>
    </xf>
    <xf numFmtId="4" fontId="16" fillId="0" borderId="0" xfId="5" applyNumberFormat="1" applyFont="1" applyAlignment="1">
      <alignment vertical="center" wrapText="1"/>
    </xf>
    <xf numFmtId="0" fontId="2" fillId="0" borderId="0" xfId="5" applyAlignment="1">
      <alignment vertical="center"/>
    </xf>
    <xf numFmtId="0" fontId="17" fillId="0" borderId="0" xfId="5" applyFont="1" applyAlignment="1">
      <alignment vertical="center"/>
    </xf>
    <xf numFmtId="0" fontId="16" fillId="0" borderId="0" xfId="5" applyFont="1"/>
    <xf numFmtId="0" fontId="16" fillId="0" borderId="0" xfId="5" applyFont="1" applyAlignment="1">
      <alignment wrapText="1"/>
    </xf>
    <xf numFmtId="0" fontId="16" fillId="0" borderId="0" xfId="5" applyFont="1" applyAlignment="1">
      <alignment horizontal="left" vertical="top"/>
    </xf>
    <xf numFmtId="0" fontId="18" fillId="0" borderId="2" xfId="5" applyFont="1" applyBorder="1"/>
    <xf numFmtId="10" fontId="18" fillId="0" borderId="0" xfId="5" applyNumberFormat="1" applyFont="1"/>
    <xf numFmtId="0" fontId="18" fillId="0" borderId="0" xfId="5" applyFont="1" applyAlignment="1">
      <alignment vertical="center" wrapText="1"/>
    </xf>
    <xf numFmtId="0" fontId="18" fillId="0" borderId="0" xfId="5" applyFont="1" applyAlignment="1">
      <alignment horizontal="left" vertical="justify" wrapText="1"/>
    </xf>
    <xf numFmtId="0" fontId="18" fillId="0" borderId="2" xfId="5" applyFont="1" applyBorder="1" applyAlignment="1">
      <alignment horizontal="center"/>
    </xf>
    <xf numFmtId="10" fontId="16" fillId="0" borderId="2" xfId="5" applyNumberFormat="1" applyFont="1" applyBorder="1" applyAlignment="1">
      <alignment horizontal="center"/>
    </xf>
    <xf numFmtId="10" fontId="18" fillId="0" borderId="2" xfId="5" applyNumberFormat="1" applyFont="1" applyBorder="1" applyAlignment="1">
      <alignment horizontal="center"/>
    </xf>
    <xf numFmtId="0" fontId="4" fillId="0" borderId="2" xfId="5" applyFont="1" applyBorder="1"/>
    <xf numFmtId="10" fontId="4" fillId="0" borderId="2" xfId="5" applyNumberFormat="1" applyFont="1" applyBorder="1" applyAlignment="1">
      <alignment horizontal="center"/>
    </xf>
    <xf numFmtId="168" fontId="10" fillId="0" borderId="2" xfId="17" applyNumberFormat="1" applyFont="1" applyBorder="1" applyAlignment="1">
      <alignment horizontal="center" vertical="center"/>
    </xf>
    <xf numFmtId="0" fontId="22" fillId="4" borderId="0" xfId="0" applyFont="1" applyFill="1" applyAlignment="1">
      <alignment vertical="center" wrapText="1"/>
    </xf>
    <xf numFmtId="0" fontId="23" fillId="2" borderId="2" xfId="0" applyFont="1" applyFill="1" applyBorder="1" applyAlignment="1">
      <alignment horizontal="center" vertical="center" wrapText="1"/>
    </xf>
    <xf numFmtId="43" fontId="23" fillId="2" borderId="2" xfId="1" applyFont="1" applyFill="1" applyBorder="1" applyAlignment="1">
      <alignment horizontal="center" vertical="center" wrapText="1"/>
    </xf>
    <xf numFmtId="43" fontId="21" fillId="2" borderId="2" xfId="1" applyFont="1" applyFill="1" applyBorder="1" applyAlignment="1">
      <alignment horizontal="center" vertical="center" wrapText="1"/>
    </xf>
    <xf numFmtId="0" fontId="21" fillId="4" borderId="0" xfId="0" applyFont="1" applyFill="1" applyAlignment="1">
      <alignment horizontal="center" vertical="center" wrapText="1"/>
    </xf>
    <xf numFmtId="164" fontId="23" fillId="4" borderId="2" xfId="0" applyNumberFormat="1" applyFont="1" applyFill="1" applyBorder="1" applyAlignment="1">
      <alignment horizontal="center" vertical="center" wrapText="1"/>
    </xf>
    <xf numFmtId="0" fontId="23" fillId="4" borderId="2" xfId="0" applyFont="1" applyFill="1" applyBorder="1" applyAlignment="1">
      <alignment horizontal="center" vertical="center" wrapText="1"/>
    </xf>
    <xf numFmtId="0" fontId="21" fillId="4" borderId="0" xfId="0" applyFont="1" applyFill="1" applyAlignment="1">
      <alignment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vertical="center" wrapText="1"/>
    </xf>
    <xf numFmtId="0" fontId="17" fillId="4" borderId="2" xfId="0" applyFont="1" applyFill="1" applyBorder="1" applyAlignment="1">
      <alignment horizontal="center" vertical="center" wrapText="1"/>
    </xf>
    <xf numFmtId="43" fontId="17" fillId="4" borderId="2" xfId="1" applyFont="1" applyFill="1" applyBorder="1" applyAlignment="1">
      <alignment horizontal="center" vertical="center" wrapText="1"/>
    </xf>
    <xf numFmtId="43" fontId="21" fillId="5" borderId="2" xfId="1" applyFont="1" applyFill="1" applyBorder="1" applyAlignment="1">
      <alignment horizontal="center" vertical="center" wrapText="1"/>
    </xf>
    <xf numFmtId="43" fontId="21" fillId="4" borderId="0" xfId="0" applyNumberFormat="1" applyFont="1" applyFill="1" applyAlignment="1">
      <alignment vertical="center" wrapText="1"/>
    </xf>
    <xf numFmtId="0" fontId="22" fillId="4" borderId="0" xfId="0" applyFont="1" applyFill="1" applyAlignment="1">
      <alignment horizontal="center" vertical="center" wrapText="1"/>
    </xf>
    <xf numFmtId="43" fontId="22" fillId="4" borderId="0" xfId="0" applyNumberFormat="1" applyFont="1" applyFill="1" applyAlignment="1">
      <alignment vertical="center" wrapText="1"/>
    </xf>
    <xf numFmtId="0" fontId="16" fillId="0" borderId="0" xfId="5" applyFont="1" applyAlignment="1">
      <alignment vertical="center" wrapText="1"/>
    </xf>
    <xf numFmtId="0" fontId="8" fillId="4" borderId="2" xfId="0" applyFont="1" applyFill="1" applyBorder="1" applyAlignment="1">
      <alignment vertical="center" wrapText="1"/>
    </xf>
    <xf numFmtId="0" fontId="17" fillId="0" borderId="0" xfId="5" applyFont="1" applyAlignment="1">
      <alignment horizontal="center" vertical="center"/>
    </xf>
    <xf numFmtId="0" fontId="21" fillId="4" borderId="2" xfId="0" applyFont="1" applyFill="1" applyBorder="1" applyAlignment="1">
      <alignment horizontal="left" vertical="center" wrapText="1"/>
    </xf>
    <xf numFmtId="0" fontId="21" fillId="4" borderId="2" xfId="0" applyFont="1" applyFill="1" applyBorder="1" applyAlignment="1">
      <alignment horizontal="center" vertical="center" wrapText="1"/>
    </xf>
    <xf numFmtId="0" fontId="16" fillId="0" borderId="2" xfId="5" applyFont="1" applyBorder="1" applyAlignment="1">
      <alignment horizontal="left" vertical="center"/>
    </xf>
    <xf numFmtId="0" fontId="16" fillId="0" borderId="2" xfId="5" applyFont="1" applyBorder="1" applyAlignment="1">
      <alignment horizontal="left" vertical="center" wrapText="1"/>
    </xf>
    <xf numFmtId="43" fontId="21" fillId="5" borderId="2" xfId="1" applyFont="1" applyFill="1" applyBorder="1" applyAlignment="1">
      <alignment horizontal="center" vertical="center" wrapText="1"/>
    </xf>
    <xf numFmtId="0" fontId="23" fillId="4" borderId="2" xfId="0" applyFont="1" applyFill="1" applyBorder="1" applyAlignment="1">
      <alignment horizontal="center" vertical="center" wrapText="1"/>
    </xf>
    <xf numFmtId="164" fontId="24" fillId="0" borderId="0" xfId="0" applyNumberFormat="1" applyFont="1" applyAlignment="1">
      <alignment horizontal="center" vertical="center" wrapText="1"/>
    </xf>
    <xf numFmtId="0" fontId="20" fillId="0" borderId="0" xfId="5" applyFont="1" applyAlignment="1">
      <alignment horizontal="center"/>
    </xf>
    <xf numFmtId="0" fontId="7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11" fillId="6" borderId="2" xfId="15" applyFont="1" applyFill="1" applyBorder="1" applyAlignment="1">
      <alignment horizontal="center" vertical="center" wrapText="1"/>
    </xf>
    <xf numFmtId="10" fontId="11" fillId="6" borderId="2" xfId="15" applyNumberFormat="1" applyFont="1" applyFill="1" applyBorder="1" applyAlignment="1">
      <alignment horizontal="center" vertical="center" wrapText="1"/>
    </xf>
    <xf numFmtId="167" fontId="11" fillId="6" borderId="2" xfId="15" applyNumberFormat="1" applyFont="1" applyFill="1" applyBorder="1" applyAlignment="1">
      <alignment horizontal="center" vertical="center"/>
    </xf>
    <xf numFmtId="0" fontId="16" fillId="0" borderId="2" xfId="5" applyFont="1" applyBorder="1" applyAlignment="1">
      <alignment horizontal="left"/>
    </xf>
    <xf numFmtId="0" fontId="16" fillId="0" borderId="5" xfId="5" applyFont="1" applyBorder="1" applyAlignment="1">
      <alignment horizontal="center" vertical="center" wrapText="1"/>
    </xf>
    <xf numFmtId="0" fontId="16" fillId="0" borderId="6" xfId="5" applyFont="1" applyBorder="1" applyAlignment="1">
      <alignment horizontal="center" vertical="center" wrapText="1"/>
    </xf>
    <xf numFmtId="0" fontId="16" fillId="0" borderId="4" xfId="5" applyFont="1" applyBorder="1" applyAlignment="1">
      <alignment horizontal="center" vertical="center" wrapText="1"/>
    </xf>
    <xf numFmtId="49" fontId="11" fillId="0" borderId="2" xfId="16" applyNumberFormat="1" applyFont="1" applyBorder="1" applyAlignment="1">
      <alignment horizontal="left" vertical="center" wrapText="1"/>
    </xf>
    <xf numFmtId="4" fontId="11" fillId="0" borderId="2" xfId="14" applyNumberFormat="1" applyFont="1" applyBorder="1" applyAlignment="1">
      <alignment horizontal="center" vertical="center"/>
    </xf>
    <xf numFmtId="10" fontId="12" fillId="0" borderId="2" xfId="17" applyNumberFormat="1" applyFont="1" applyBorder="1" applyAlignment="1">
      <alignment horizontal="center" vertical="center" wrapText="1"/>
    </xf>
    <xf numFmtId="168" fontId="10" fillId="0" borderId="3" xfId="17" applyNumberFormat="1" applyFont="1" applyBorder="1" applyAlignment="1">
      <alignment horizontal="center" vertical="center"/>
    </xf>
    <xf numFmtId="168" fontId="10" fillId="0" borderId="1" xfId="17" applyNumberFormat="1" applyFont="1" applyBorder="1" applyAlignment="1">
      <alignment horizontal="center" vertical="center"/>
    </xf>
    <xf numFmtId="168" fontId="13" fillId="0" borderId="2" xfId="17" applyNumberFormat="1" applyFont="1" applyBorder="1" applyAlignment="1">
      <alignment horizontal="center" vertical="center"/>
    </xf>
    <xf numFmtId="49" fontId="10" fillId="0" borderId="2" xfId="15" applyNumberFormat="1" applyFont="1" applyBorder="1" applyAlignment="1">
      <alignment horizontal="left" vertical="center"/>
    </xf>
    <xf numFmtId="0" fontId="12" fillId="0" borderId="6" xfId="15" applyFont="1" applyBorder="1"/>
    <xf numFmtId="49" fontId="10" fillId="0" borderId="5" xfId="15" applyNumberFormat="1" applyFont="1" applyBorder="1" applyAlignment="1">
      <alignment horizontal="left" vertical="center"/>
    </xf>
    <xf numFmtId="49" fontId="10" fillId="0" borderId="4" xfId="15" applyNumberFormat="1" applyFont="1" applyBorder="1" applyAlignment="1">
      <alignment horizontal="left" vertical="center"/>
    </xf>
    <xf numFmtId="4" fontId="16" fillId="0" borderId="2" xfId="5" applyNumberFormat="1" applyFont="1" applyBorder="1" applyAlignment="1">
      <alignment horizontal="center" vertical="center" wrapText="1"/>
    </xf>
    <xf numFmtId="0" fontId="16" fillId="0" borderId="2" xfId="5" applyFont="1" applyBorder="1" applyAlignment="1">
      <alignment horizontal="left" wrapText="1"/>
    </xf>
    <xf numFmtId="0" fontId="18" fillId="0" borderId="0" xfId="5" applyFont="1" applyAlignment="1">
      <alignment horizontal="center" vertical="center" wrapText="1"/>
    </xf>
    <xf numFmtId="0" fontId="20" fillId="0" borderId="2" xfId="5" applyFont="1" applyBorder="1" applyAlignment="1">
      <alignment horizontal="center"/>
    </xf>
    <xf numFmtId="0" fontId="19" fillId="0" borderId="2" xfId="5" applyFont="1" applyBorder="1" applyAlignment="1">
      <alignment horizontal="center"/>
    </xf>
    <xf numFmtId="0" fontId="16" fillId="0" borderId="2" xfId="5" applyFont="1" applyBorder="1" applyAlignment="1">
      <alignment horizontal="center"/>
    </xf>
    <xf numFmtId="0" fontId="16" fillId="0" borderId="2" xfId="5" applyFont="1" applyBorder="1" applyAlignment="1">
      <alignment horizontal="center" vertical="top"/>
    </xf>
    <xf numFmtId="10" fontId="16" fillId="0" borderId="2" xfId="5" applyNumberFormat="1" applyFont="1" applyBorder="1" applyAlignment="1">
      <alignment horizontal="center"/>
    </xf>
    <xf numFmtId="0" fontId="4" fillId="0" borderId="2" xfId="5" applyFont="1" applyBorder="1" applyAlignment="1">
      <alignment horizontal="center"/>
    </xf>
  </cellXfs>
  <cellStyles count="19">
    <cellStyle name="Euro" xfId="6" xr:uid="{00000000-0005-0000-0000-000000000000}"/>
    <cellStyle name="Excel Built-in Normal 5 2" xfId="16" xr:uid="{00000000-0005-0000-0000-000001000000}"/>
    <cellStyle name="Moeda" xfId="14" builtinId="4"/>
    <cellStyle name="Moeda 2" xfId="4" xr:uid="{00000000-0005-0000-0000-000003000000}"/>
    <cellStyle name="Normal" xfId="0" builtinId="0"/>
    <cellStyle name="Normal 2" xfId="7" xr:uid="{00000000-0005-0000-0000-000005000000}"/>
    <cellStyle name="Normal 2 2" xfId="13" xr:uid="{00000000-0005-0000-0000-000006000000}"/>
    <cellStyle name="Normal 26" xfId="15" xr:uid="{00000000-0005-0000-0000-000007000000}"/>
    <cellStyle name="Normal 290" xfId="2" xr:uid="{00000000-0005-0000-0000-000008000000}"/>
    <cellStyle name="Normal 3" xfId="8" xr:uid="{00000000-0005-0000-0000-000009000000}"/>
    <cellStyle name="Normal 4" xfId="5" xr:uid="{00000000-0005-0000-0000-00000A000000}"/>
    <cellStyle name="Porcentagem" xfId="18" builtinId="5"/>
    <cellStyle name="Porcentagem 8" xfId="17" xr:uid="{00000000-0005-0000-0000-00000C000000}"/>
    <cellStyle name="Separador de milhares 2" xfId="9" xr:uid="{00000000-0005-0000-0000-00000D000000}"/>
    <cellStyle name="Separador de milhares 3" xfId="10" xr:uid="{00000000-0005-0000-0000-00000E000000}"/>
    <cellStyle name="Vírgula" xfId="1" builtinId="3"/>
    <cellStyle name="Vírgula 2" xfId="3" xr:uid="{00000000-0005-0000-0000-000010000000}"/>
    <cellStyle name="Vírgula 2 2" xfId="12" xr:uid="{00000000-0005-0000-0000-000011000000}"/>
    <cellStyle name="Vírgula 3" xfId="11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BF6A0-D0AC-49A8-B706-7F8ECC4CB770}">
  <sheetPr>
    <pageSetUpPr fitToPage="1"/>
  </sheetPr>
  <dimension ref="A1:L41"/>
  <sheetViews>
    <sheetView tabSelected="1" view="pageLayout" zoomScale="50" zoomScaleNormal="60" zoomScaleSheetLayoutView="80" zoomScalePageLayoutView="50" workbookViewId="0">
      <selection activeCell="J8" sqref="J1:J1048576"/>
    </sheetView>
  </sheetViews>
  <sheetFormatPr defaultColWidth="9.140625" defaultRowHeight="15" x14ac:dyDescent="0.25"/>
  <cols>
    <col min="1" max="1" width="11.140625" style="37" customWidth="1"/>
    <col min="2" max="3" width="20.7109375" style="37" customWidth="1"/>
    <col min="4" max="4" width="96.5703125" style="37" customWidth="1"/>
    <col min="5" max="5" width="13.140625" style="51" bestFit="1" customWidth="1"/>
    <col min="6" max="6" width="19.140625" style="51" bestFit="1" customWidth="1"/>
    <col min="7" max="7" width="18.140625" style="51" customWidth="1"/>
    <col min="8" max="9" width="18.140625" style="51" hidden="1" customWidth="1"/>
    <col min="10" max="10" width="19.85546875" style="51" bestFit="1" customWidth="1"/>
    <col min="11" max="11" width="18.7109375" style="37" bestFit="1" customWidth="1"/>
    <col min="12" max="12" width="14.7109375" style="37" bestFit="1" customWidth="1"/>
    <col min="13" max="16384" width="9.140625" style="37"/>
  </cols>
  <sheetData>
    <row r="1" spans="1:10" ht="46.15" customHeight="1" x14ac:dyDescent="0.25">
      <c r="A1" s="57" t="s">
        <v>53</v>
      </c>
      <c r="B1" s="57"/>
      <c r="C1" s="57"/>
      <c r="D1" s="57"/>
      <c r="E1" s="57"/>
      <c r="F1" s="57"/>
      <c r="G1" s="57"/>
      <c r="H1" s="57"/>
      <c r="I1" s="57"/>
      <c r="J1" s="57"/>
    </row>
    <row r="2" spans="1:10" ht="21" customHeight="1" x14ac:dyDescent="0.25">
      <c r="A2" s="58" t="s">
        <v>99</v>
      </c>
      <c r="B2" s="58"/>
      <c r="C2" s="58"/>
      <c r="D2" s="58"/>
      <c r="E2" s="58"/>
      <c r="F2" s="58"/>
      <c r="G2" s="58"/>
      <c r="H2" s="58"/>
      <c r="I2" s="58"/>
      <c r="J2" s="58"/>
    </row>
    <row r="3" spans="1:10" ht="20.45" customHeight="1" x14ac:dyDescent="0.25">
      <c r="A3" s="58" t="s">
        <v>100</v>
      </c>
      <c r="B3" s="58"/>
      <c r="C3" s="58"/>
      <c r="D3" s="58"/>
      <c r="E3" s="58"/>
      <c r="F3" s="58"/>
      <c r="G3" s="58"/>
      <c r="H3" s="58"/>
      <c r="I3" s="58"/>
      <c r="J3" s="58"/>
    </row>
    <row r="4" spans="1:10" ht="40.9" customHeight="1" x14ac:dyDescent="0.25">
      <c r="A4" s="59" t="s">
        <v>71</v>
      </c>
      <c r="B4" s="59"/>
      <c r="C4" s="59"/>
      <c r="D4" s="59"/>
      <c r="E4" s="59"/>
      <c r="F4" s="59"/>
      <c r="G4" s="59"/>
      <c r="H4" s="59"/>
      <c r="I4" s="59"/>
      <c r="J4" s="59"/>
    </row>
    <row r="5" spans="1:10" ht="22.15" customHeight="1" x14ac:dyDescent="0.25">
      <c r="A5" s="56" t="s">
        <v>80</v>
      </c>
      <c r="B5" s="56"/>
      <c r="C5" s="56"/>
      <c r="D5" s="56"/>
      <c r="E5" s="56"/>
      <c r="F5" s="56"/>
      <c r="G5" s="56"/>
      <c r="H5" s="56"/>
      <c r="I5" s="56"/>
      <c r="J5" s="56"/>
    </row>
    <row r="6" spans="1:10" s="41" customFormat="1" ht="47.25" x14ac:dyDescent="0.25">
      <c r="A6" s="38" t="s">
        <v>0</v>
      </c>
      <c r="B6" s="38" t="s">
        <v>19</v>
      </c>
      <c r="C6" s="38" t="s">
        <v>20</v>
      </c>
      <c r="D6" s="38" t="s">
        <v>4</v>
      </c>
      <c r="E6" s="38" t="s">
        <v>5</v>
      </c>
      <c r="F6" s="39" t="s">
        <v>6</v>
      </c>
      <c r="G6" s="39" t="s">
        <v>23</v>
      </c>
      <c r="H6" s="40" t="s">
        <v>17</v>
      </c>
      <c r="I6" s="40" t="s">
        <v>21</v>
      </c>
      <c r="J6" s="40" t="s">
        <v>24</v>
      </c>
    </row>
    <row r="7" spans="1:10" s="44" customFormat="1" ht="47.45" customHeight="1" x14ac:dyDescent="0.25">
      <c r="A7" s="42">
        <v>1</v>
      </c>
      <c r="B7" s="61" t="s">
        <v>72</v>
      </c>
      <c r="C7" s="61"/>
      <c r="D7" s="61"/>
      <c r="E7" s="61"/>
      <c r="F7" s="61"/>
      <c r="G7" s="61"/>
      <c r="H7" s="61"/>
      <c r="I7" s="61"/>
      <c r="J7" s="61"/>
    </row>
    <row r="8" spans="1:10" ht="47.45" customHeight="1" x14ac:dyDescent="0.25">
      <c r="A8" s="43" t="s">
        <v>1</v>
      </c>
      <c r="B8" s="45" t="s">
        <v>73</v>
      </c>
      <c r="C8" s="47">
        <v>97647</v>
      </c>
      <c r="D8" s="46" t="s">
        <v>81</v>
      </c>
      <c r="E8" s="47" t="s">
        <v>26</v>
      </c>
      <c r="F8" s="47">
        <v>320</v>
      </c>
      <c r="G8" s="47">
        <v>4.6900000000000004</v>
      </c>
      <c r="H8" s="47"/>
      <c r="I8" s="47"/>
      <c r="J8" s="48">
        <f t="shared" ref="J8:J26" si="0">ROUND(G8*F8,2)</f>
        <v>1500.8</v>
      </c>
    </row>
    <row r="9" spans="1:10" ht="47.45" customHeight="1" x14ac:dyDescent="0.25">
      <c r="A9" s="43" t="s">
        <v>2</v>
      </c>
      <c r="B9" s="45" t="s">
        <v>28</v>
      </c>
      <c r="C9" s="47">
        <v>402070</v>
      </c>
      <c r="D9" s="54" t="s">
        <v>82</v>
      </c>
      <c r="E9" s="47" t="s">
        <v>26</v>
      </c>
      <c r="F9" s="47">
        <v>320</v>
      </c>
      <c r="G9" s="47">
        <v>16.7</v>
      </c>
      <c r="H9" s="47"/>
      <c r="I9" s="47"/>
      <c r="J9" s="48">
        <f t="shared" si="0"/>
        <v>5344</v>
      </c>
    </row>
    <row r="10" spans="1:10" ht="47.45" customHeight="1" x14ac:dyDescent="0.25">
      <c r="A10" s="43" t="s">
        <v>3</v>
      </c>
      <c r="B10" s="45" t="s">
        <v>28</v>
      </c>
      <c r="C10" s="47">
        <v>507050</v>
      </c>
      <c r="D10" s="46" t="s">
        <v>83</v>
      </c>
      <c r="E10" s="47" t="s">
        <v>75</v>
      </c>
      <c r="F10" s="47">
        <v>108</v>
      </c>
      <c r="G10" s="47">
        <v>111.15</v>
      </c>
      <c r="H10" s="47"/>
      <c r="I10" s="47"/>
      <c r="J10" s="48">
        <f t="shared" si="0"/>
        <v>12004.2</v>
      </c>
    </row>
    <row r="11" spans="1:10" ht="54" x14ac:dyDescent="0.25">
      <c r="A11" s="43" t="s">
        <v>55</v>
      </c>
      <c r="B11" s="45" t="s">
        <v>73</v>
      </c>
      <c r="C11" s="47">
        <v>101159</v>
      </c>
      <c r="D11" s="54" t="s">
        <v>84</v>
      </c>
      <c r="E11" s="47" t="s">
        <v>26</v>
      </c>
      <c r="F11" s="47">
        <v>120</v>
      </c>
      <c r="G11" s="47">
        <v>157.13999999999999</v>
      </c>
      <c r="H11" s="47"/>
      <c r="I11" s="47"/>
      <c r="J11" s="48">
        <f t="shared" si="0"/>
        <v>18856.8</v>
      </c>
    </row>
    <row r="12" spans="1:10" ht="47.45" customHeight="1" x14ac:dyDescent="0.25">
      <c r="A12" s="43" t="s">
        <v>56</v>
      </c>
      <c r="B12" s="45" t="s">
        <v>28</v>
      </c>
      <c r="C12" s="47">
        <v>1001040</v>
      </c>
      <c r="D12" s="54" t="s">
        <v>85</v>
      </c>
      <c r="E12" s="47" t="s">
        <v>76</v>
      </c>
      <c r="F12" s="47">
        <v>500</v>
      </c>
      <c r="G12" s="47">
        <v>11.27</v>
      </c>
      <c r="H12" s="47"/>
      <c r="I12" s="47"/>
      <c r="J12" s="48">
        <f t="shared" si="0"/>
        <v>5635</v>
      </c>
    </row>
    <row r="13" spans="1:10" ht="47.45" customHeight="1" x14ac:dyDescent="0.25">
      <c r="A13" s="43" t="s">
        <v>57</v>
      </c>
      <c r="B13" s="45" t="s">
        <v>73</v>
      </c>
      <c r="C13" s="47">
        <v>92269</v>
      </c>
      <c r="D13" s="54" t="s">
        <v>86</v>
      </c>
      <c r="E13" s="47" t="s">
        <v>26</v>
      </c>
      <c r="F13" s="47">
        <v>17.2</v>
      </c>
      <c r="G13" s="47">
        <v>126.85</v>
      </c>
      <c r="H13" s="47"/>
      <c r="I13" s="47"/>
      <c r="J13" s="48">
        <f t="shared" si="0"/>
        <v>2181.8200000000002</v>
      </c>
    </row>
    <row r="14" spans="1:10" ht="47.45" customHeight="1" x14ac:dyDescent="0.25">
      <c r="A14" s="43" t="s">
        <v>58</v>
      </c>
      <c r="B14" s="45" t="s">
        <v>73</v>
      </c>
      <c r="C14" s="47">
        <v>92270</v>
      </c>
      <c r="D14" s="54" t="s">
        <v>87</v>
      </c>
      <c r="E14" s="47" t="s">
        <v>26</v>
      </c>
      <c r="F14" s="47">
        <v>32.5</v>
      </c>
      <c r="G14" s="47">
        <v>191.26</v>
      </c>
      <c r="H14" s="47"/>
      <c r="I14" s="47"/>
      <c r="J14" s="48">
        <f t="shared" si="0"/>
        <v>6215.95</v>
      </c>
    </row>
    <row r="15" spans="1:10" ht="54" x14ac:dyDescent="0.25">
      <c r="A15" s="43" t="s">
        <v>59</v>
      </c>
      <c r="B15" s="45" t="s">
        <v>74</v>
      </c>
      <c r="C15" s="47">
        <v>1527</v>
      </c>
      <c r="D15" s="54" t="s">
        <v>88</v>
      </c>
      <c r="E15" s="47" t="s">
        <v>75</v>
      </c>
      <c r="F15" s="47">
        <v>18</v>
      </c>
      <c r="G15" s="47">
        <v>478.96</v>
      </c>
      <c r="H15" s="47"/>
      <c r="I15" s="47"/>
      <c r="J15" s="48">
        <f t="shared" si="0"/>
        <v>8621.2800000000007</v>
      </c>
    </row>
    <row r="16" spans="1:10" ht="47.45" customHeight="1" x14ac:dyDescent="0.25">
      <c r="A16" s="43" t="s">
        <v>60</v>
      </c>
      <c r="B16" s="45" t="s">
        <v>28</v>
      </c>
      <c r="C16" s="47">
        <v>1702120</v>
      </c>
      <c r="D16" s="54" t="s">
        <v>89</v>
      </c>
      <c r="E16" s="47" t="s">
        <v>26</v>
      </c>
      <c r="F16" s="47">
        <v>240</v>
      </c>
      <c r="G16" s="47">
        <v>18.43</v>
      </c>
      <c r="H16" s="47"/>
      <c r="I16" s="47"/>
      <c r="J16" s="48">
        <f t="shared" si="0"/>
        <v>4423.2</v>
      </c>
    </row>
    <row r="17" spans="1:12" ht="72" x14ac:dyDescent="0.25">
      <c r="A17" s="43" t="s">
        <v>61</v>
      </c>
      <c r="B17" s="45" t="s">
        <v>73</v>
      </c>
      <c r="C17" s="47">
        <v>87365</v>
      </c>
      <c r="D17" s="54" t="s">
        <v>90</v>
      </c>
      <c r="E17" s="47" t="s">
        <v>75</v>
      </c>
      <c r="F17" s="47">
        <v>41.6</v>
      </c>
      <c r="G17" s="47">
        <v>566.87</v>
      </c>
      <c r="H17" s="47"/>
      <c r="I17" s="47"/>
      <c r="J17" s="48">
        <f t="shared" si="0"/>
        <v>23581.79</v>
      </c>
    </row>
    <row r="18" spans="1:12" ht="47.45" customHeight="1" x14ac:dyDescent="0.25">
      <c r="A18" s="43" t="s">
        <v>62</v>
      </c>
      <c r="B18" s="45" t="s">
        <v>28</v>
      </c>
      <c r="C18" s="47">
        <v>1702220</v>
      </c>
      <c r="D18" s="54" t="s">
        <v>91</v>
      </c>
      <c r="E18" s="47" t="s">
        <v>26</v>
      </c>
      <c r="F18" s="47">
        <v>240</v>
      </c>
      <c r="G18" s="47">
        <v>10.85</v>
      </c>
      <c r="H18" s="47"/>
      <c r="I18" s="47"/>
      <c r="J18" s="48">
        <f t="shared" si="0"/>
        <v>2604</v>
      </c>
    </row>
    <row r="19" spans="1:12" ht="47.45" customHeight="1" x14ac:dyDescent="0.25">
      <c r="A19" s="43" t="s">
        <v>63</v>
      </c>
      <c r="B19" s="45" t="s">
        <v>73</v>
      </c>
      <c r="C19" s="47">
        <v>89511</v>
      </c>
      <c r="D19" s="54" t="s">
        <v>92</v>
      </c>
      <c r="E19" s="47" t="s">
        <v>77</v>
      </c>
      <c r="F19" s="47">
        <v>110</v>
      </c>
      <c r="G19" s="47">
        <v>42.19</v>
      </c>
      <c r="H19" s="47"/>
      <c r="I19" s="47"/>
      <c r="J19" s="48">
        <f t="shared" si="0"/>
        <v>4640.8999999999996</v>
      </c>
    </row>
    <row r="20" spans="1:12" ht="54" x14ac:dyDescent="0.25">
      <c r="A20" s="43" t="s">
        <v>64</v>
      </c>
      <c r="B20" s="45" t="s">
        <v>73</v>
      </c>
      <c r="C20" s="47">
        <v>98547</v>
      </c>
      <c r="D20" s="54" t="s">
        <v>93</v>
      </c>
      <c r="E20" s="47" t="s">
        <v>26</v>
      </c>
      <c r="F20" s="47">
        <v>258</v>
      </c>
      <c r="G20" s="47">
        <v>232.19</v>
      </c>
      <c r="H20" s="47"/>
      <c r="I20" s="47"/>
      <c r="J20" s="48">
        <f t="shared" si="0"/>
        <v>59905.02</v>
      </c>
    </row>
    <row r="21" spans="1:12" ht="72" x14ac:dyDescent="0.25">
      <c r="A21" s="43" t="s">
        <v>65</v>
      </c>
      <c r="B21" s="45" t="s">
        <v>73</v>
      </c>
      <c r="C21" s="47">
        <v>92540</v>
      </c>
      <c r="D21" s="54" t="s">
        <v>94</v>
      </c>
      <c r="E21" s="47" t="s">
        <v>26</v>
      </c>
      <c r="F21" s="47">
        <v>320</v>
      </c>
      <c r="G21" s="47">
        <v>101.48</v>
      </c>
      <c r="H21" s="47"/>
      <c r="I21" s="47"/>
      <c r="J21" s="48">
        <f t="shared" si="0"/>
        <v>32473.599999999999</v>
      </c>
    </row>
    <row r="22" spans="1:12" ht="47.45" customHeight="1" x14ac:dyDescent="0.25">
      <c r="A22" s="43" t="s">
        <v>66</v>
      </c>
      <c r="B22" s="45" t="s">
        <v>74</v>
      </c>
      <c r="C22" s="47">
        <v>34486</v>
      </c>
      <c r="D22" s="54" t="s">
        <v>95</v>
      </c>
      <c r="E22" s="47" t="s">
        <v>5</v>
      </c>
      <c r="F22" s="47">
        <v>66</v>
      </c>
      <c r="G22" s="47">
        <v>329.97</v>
      </c>
      <c r="H22" s="47"/>
      <c r="I22" s="47"/>
      <c r="J22" s="48">
        <f t="shared" si="0"/>
        <v>21778.02</v>
      </c>
    </row>
    <row r="23" spans="1:12" ht="47.45" customHeight="1" x14ac:dyDescent="0.25">
      <c r="A23" s="43" t="s">
        <v>67</v>
      </c>
      <c r="B23" s="45" t="s">
        <v>28</v>
      </c>
      <c r="C23" s="47">
        <v>1633062</v>
      </c>
      <c r="D23" s="54" t="s">
        <v>96</v>
      </c>
      <c r="E23" s="47" t="s">
        <v>77</v>
      </c>
      <c r="F23" s="47">
        <v>33.5</v>
      </c>
      <c r="G23" s="47">
        <v>223.89</v>
      </c>
      <c r="H23" s="47"/>
      <c r="I23" s="47"/>
      <c r="J23" s="48">
        <f t="shared" si="0"/>
        <v>7500.32</v>
      </c>
    </row>
    <row r="24" spans="1:12" ht="47.45" customHeight="1" x14ac:dyDescent="0.25">
      <c r="A24" s="43" t="s">
        <v>68</v>
      </c>
      <c r="B24" s="45" t="s">
        <v>28</v>
      </c>
      <c r="C24" s="47">
        <v>1633062</v>
      </c>
      <c r="D24" s="54" t="s">
        <v>96</v>
      </c>
      <c r="E24" s="47" t="s">
        <v>77</v>
      </c>
      <c r="F24" s="47">
        <v>45.2</v>
      </c>
      <c r="G24" s="47">
        <v>223.89</v>
      </c>
      <c r="H24" s="47"/>
      <c r="I24" s="47"/>
      <c r="J24" s="48">
        <f t="shared" si="0"/>
        <v>10119.83</v>
      </c>
    </row>
    <row r="25" spans="1:12" ht="47.45" customHeight="1" x14ac:dyDescent="0.25">
      <c r="A25" s="43" t="s">
        <v>69</v>
      </c>
      <c r="B25" s="45" t="s">
        <v>28</v>
      </c>
      <c r="C25" s="47">
        <v>1612220</v>
      </c>
      <c r="D25" s="54" t="s">
        <v>97</v>
      </c>
      <c r="E25" s="47" t="s">
        <v>77</v>
      </c>
      <c r="F25" s="47">
        <v>26.8</v>
      </c>
      <c r="G25" s="47">
        <v>124.3</v>
      </c>
      <c r="H25" s="47"/>
      <c r="I25" s="47"/>
      <c r="J25" s="48">
        <f t="shared" si="0"/>
        <v>3331.24</v>
      </c>
    </row>
    <row r="26" spans="1:12" ht="54" x14ac:dyDescent="0.25">
      <c r="A26" s="43" t="s">
        <v>70</v>
      </c>
      <c r="B26" s="45" t="s">
        <v>73</v>
      </c>
      <c r="C26" s="47">
        <v>88420</v>
      </c>
      <c r="D26" s="54" t="s">
        <v>98</v>
      </c>
      <c r="E26" s="47" t="s">
        <v>26</v>
      </c>
      <c r="F26" s="47">
        <v>240</v>
      </c>
      <c r="G26" s="47">
        <v>26.5</v>
      </c>
      <c r="H26" s="47"/>
      <c r="I26" s="47"/>
      <c r="J26" s="48">
        <f t="shared" si="0"/>
        <v>6360</v>
      </c>
    </row>
    <row r="27" spans="1:12" s="44" customFormat="1" ht="47.45" customHeight="1" x14ac:dyDescent="0.25">
      <c r="A27" s="62"/>
      <c r="B27" s="62"/>
      <c r="C27" s="62"/>
      <c r="D27" s="62"/>
      <c r="E27" s="62"/>
      <c r="F27" s="60" t="s">
        <v>25</v>
      </c>
      <c r="G27" s="60"/>
      <c r="H27" s="60"/>
      <c r="I27" s="49">
        <f>SUM(I23:I26)</f>
        <v>0</v>
      </c>
      <c r="J27" s="49">
        <f>SUM(J8:J26)</f>
        <v>237077.76999999996</v>
      </c>
    </row>
    <row r="28" spans="1:12" s="44" customFormat="1" ht="47.45" customHeight="1" x14ac:dyDescent="0.25">
      <c r="A28" s="62"/>
      <c r="B28" s="62"/>
      <c r="C28" s="62"/>
      <c r="D28" s="62"/>
      <c r="E28" s="62"/>
      <c r="F28" s="60" t="s">
        <v>54</v>
      </c>
      <c r="G28" s="60"/>
      <c r="H28" s="60"/>
      <c r="I28" s="49">
        <f>I27-(I27*0.00134)</f>
        <v>0</v>
      </c>
      <c r="J28" s="49">
        <f>ROUND(J27*0.2423,2)</f>
        <v>57443.94</v>
      </c>
    </row>
    <row r="29" spans="1:12" s="44" customFormat="1" ht="47.45" customHeight="1" x14ac:dyDescent="0.25">
      <c r="A29" s="62"/>
      <c r="B29" s="62"/>
      <c r="C29" s="62"/>
      <c r="D29" s="62"/>
      <c r="E29" s="62"/>
      <c r="F29" s="60" t="s">
        <v>22</v>
      </c>
      <c r="G29" s="60"/>
      <c r="H29" s="60"/>
      <c r="I29" s="49">
        <v>43000</v>
      </c>
      <c r="J29" s="49">
        <f>J28+J27</f>
        <v>294521.70999999996</v>
      </c>
      <c r="K29" s="50"/>
      <c r="L29" s="50"/>
    </row>
    <row r="30" spans="1:12" ht="37.9" customHeight="1" x14ac:dyDescent="0.25">
      <c r="K30" s="52"/>
    </row>
    <row r="31" spans="1:12" ht="15.75" x14ac:dyDescent="0.25">
      <c r="A31" s="63" t="s">
        <v>51</v>
      </c>
      <c r="B31" s="63"/>
      <c r="C31" s="63"/>
      <c r="D31" s="63"/>
      <c r="E31" s="63"/>
      <c r="F31" s="63"/>
      <c r="G31" s="63"/>
      <c r="H31" s="63"/>
      <c r="I31" s="63"/>
      <c r="J31" s="63"/>
    </row>
    <row r="32" spans="1:12" ht="15.75" x14ac:dyDescent="0.25">
      <c r="A32" s="63" t="s">
        <v>48</v>
      </c>
      <c r="B32" s="63"/>
      <c r="C32" s="63"/>
      <c r="D32" s="63"/>
      <c r="E32" s="63"/>
      <c r="F32" s="63"/>
      <c r="G32" s="63"/>
      <c r="H32" s="63"/>
      <c r="I32" s="63"/>
      <c r="J32" s="63"/>
    </row>
    <row r="33" spans="1:10" ht="15.75" x14ac:dyDescent="0.25">
      <c r="A33" s="63" t="s">
        <v>52</v>
      </c>
      <c r="B33" s="63"/>
      <c r="C33" s="63"/>
      <c r="D33" s="63"/>
      <c r="E33" s="63"/>
      <c r="F33" s="63"/>
      <c r="G33" s="63"/>
      <c r="H33" s="63"/>
      <c r="I33" s="63"/>
      <c r="J33" s="63"/>
    </row>
    <row r="34" spans="1:10" ht="18" x14ac:dyDescent="0.25">
      <c r="D34" s="23"/>
      <c r="E34" s="23"/>
      <c r="F34" s="23"/>
      <c r="G34" s="23"/>
      <c r="H34" s="1"/>
    </row>
    <row r="35" spans="1:10" ht="18" x14ac:dyDescent="0.25">
      <c r="D35" s="23"/>
      <c r="E35" s="23"/>
      <c r="F35" s="23"/>
      <c r="G35" s="23"/>
      <c r="H35" s="1"/>
    </row>
    <row r="36" spans="1:10" x14ac:dyDescent="0.25">
      <c r="A36" s="55"/>
      <c r="B36" s="55"/>
      <c r="C36" s="55"/>
      <c r="D36" s="55"/>
      <c r="E36" s="55"/>
      <c r="F36" s="55"/>
      <c r="G36" s="55"/>
      <c r="H36" s="55"/>
      <c r="I36" s="55"/>
      <c r="J36" s="55"/>
    </row>
    <row r="37" spans="1:10" x14ac:dyDescent="0.25">
      <c r="A37" s="55"/>
      <c r="B37" s="55"/>
      <c r="C37" s="55"/>
      <c r="D37" s="55"/>
      <c r="E37" s="55"/>
      <c r="F37" s="55"/>
      <c r="G37" s="55"/>
      <c r="H37" s="55"/>
      <c r="I37" s="55"/>
      <c r="J37" s="55"/>
    </row>
    <row r="38" spans="1:10" ht="18" x14ac:dyDescent="0.25">
      <c r="D38" s="23"/>
      <c r="E38" s="23"/>
      <c r="F38" s="23"/>
      <c r="G38" s="23"/>
      <c r="H38" s="1"/>
    </row>
    <row r="39" spans="1:10" ht="18" x14ac:dyDescent="0.25">
      <c r="D39" s="23"/>
      <c r="E39" s="23"/>
      <c r="F39" s="23"/>
      <c r="G39" s="23"/>
      <c r="H39" s="1"/>
    </row>
    <row r="40" spans="1:10" x14ac:dyDescent="0.25">
      <c r="A40" s="55"/>
      <c r="B40" s="55"/>
      <c r="C40" s="55"/>
      <c r="D40" s="55"/>
      <c r="E40" s="55"/>
      <c r="F40" s="55"/>
      <c r="G40" s="55"/>
      <c r="H40" s="55"/>
      <c r="I40" s="55"/>
      <c r="J40" s="55"/>
    </row>
    <row r="41" spans="1:10" x14ac:dyDescent="0.25">
      <c r="A41" s="55"/>
      <c r="B41" s="55"/>
      <c r="C41" s="55"/>
      <c r="D41" s="55"/>
      <c r="E41" s="55"/>
      <c r="F41" s="55"/>
      <c r="G41" s="55"/>
      <c r="H41" s="55"/>
      <c r="I41" s="55"/>
      <c r="J41" s="55"/>
    </row>
  </sheetData>
  <mergeCells count="17">
    <mergeCell ref="A1:J1"/>
    <mergeCell ref="A2:J2"/>
    <mergeCell ref="A3:J3"/>
    <mergeCell ref="A4:J4"/>
    <mergeCell ref="F28:H28"/>
    <mergeCell ref="B7:J7"/>
    <mergeCell ref="F27:H27"/>
    <mergeCell ref="A27:E29"/>
    <mergeCell ref="A36:J36"/>
    <mergeCell ref="A37:J37"/>
    <mergeCell ref="A40:J40"/>
    <mergeCell ref="A41:J41"/>
    <mergeCell ref="A5:J5"/>
    <mergeCell ref="F29:H29"/>
    <mergeCell ref="A31:J31"/>
    <mergeCell ref="A32:J32"/>
    <mergeCell ref="A33:J33"/>
  </mergeCells>
  <phoneticPr fontId="25" type="noConversion"/>
  <printOptions horizontalCentered="1"/>
  <pageMargins left="0.70866141732283472" right="0.70866141732283472" top="0.79500000000000004" bottom="0.74803149606299213" header="0.31496062992125984" footer="0.31496062992125984"/>
  <pageSetup paperSize="9" scale="51" fitToHeight="0" orientation="landscape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29"/>
  <sheetViews>
    <sheetView showGridLines="0" view="pageBreakPreview" zoomScale="60" zoomScaleNormal="60" workbookViewId="0">
      <selection activeCell="A26" sqref="A26:E26"/>
    </sheetView>
  </sheetViews>
  <sheetFormatPr defaultColWidth="9.140625" defaultRowHeight="18" x14ac:dyDescent="0.25"/>
  <cols>
    <col min="1" max="1" width="68" style="1" customWidth="1"/>
    <col min="2" max="2" width="25.85546875" style="17" customWidth="1"/>
    <col min="3" max="5" width="25.85546875" style="1" customWidth="1"/>
    <col min="6" max="16384" width="9.140625" style="1"/>
  </cols>
  <sheetData>
    <row r="1" spans="1:10" ht="46.9" customHeight="1" x14ac:dyDescent="0.25">
      <c r="A1" s="64" t="s">
        <v>49</v>
      </c>
      <c r="B1" s="65"/>
      <c r="C1" s="65"/>
      <c r="D1" s="65"/>
      <c r="E1" s="65"/>
    </row>
    <row r="2" spans="1:10" x14ac:dyDescent="0.25">
      <c r="A2" s="69" t="s">
        <v>99</v>
      </c>
      <c r="B2" s="69"/>
      <c r="C2" s="69"/>
      <c r="D2" s="69"/>
      <c r="E2" s="69"/>
    </row>
    <row r="3" spans="1:10" x14ac:dyDescent="0.25">
      <c r="A3" s="69" t="s">
        <v>79</v>
      </c>
      <c r="B3" s="69"/>
      <c r="C3" s="69"/>
      <c r="D3" s="69"/>
      <c r="E3" s="69"/>
    </row>
    <row r="4" spans="1:10" ht="31.9" customHeight="1" x14ac:dyDescent="0.25">
      <c r="A4" s="70" t="s">
        <v>71</v>
      </c>
      <c r="B4" s="71"/>
      <c r="C4" s="71"/>
      <c r="D4" s="71"/>
      <c r="E4" s="72"/>
      <c r="F4" s="53"/>
      <c r="G4" s="53"/>
      <c r="H4" s="53"/>
      <c r="I4" s="53"/>
      <c r="J4" s="53"/>
    </row>
    <row r="5" spans="1:10" ht="15" customHeight="1" x14ac:dyDescent="0.25">
      <c r="A5" s="66" t="s">
        <v>7</v>
      </c>
      <c r="B5" s="66" t="s">
        <v>18</v>
      </c>
      <c r="C5" s="67" t="s">
        <v>8</v>
      </c>
      <c r="D5" s="67" t="s">
        <v>9</v>
      </c>
      <c r="E5" s="68" t="s">
        <v>27</v>
      </c>
    </row>
    <row r="6" spans="1:10" ht="15" customHeight="1" x14ac:dyDescent="0.25">
      <c r="A6" s="66"/>
      <c r="B6" s="66"/>
      <c r="C6" s="67"/>
      <c r="D6" s="67"/>
      <c r="E6" s="68"/>
    </row>
    <row r="7" spans="1:10" s="18" customFormat="1" ht="18" customHeight="1" x14ac:dyDescent="0.25">
      <c r="A7" s="66"/>
      <c r="B7" s="66"/>
      <c r="C7" s="67"/>
      <c r="D7" s="67"/>
      <c r="E7" s="2"/>
    </row>
    <row r="8" spans="1:10" s="18" customFormat="1" ht="18" customHeight="1" x14ac:dyDescent="0.25">
      <c r="A8" s="73" t="s">
        <v>78</v>
      </c>
      <c r="B8" s="74">
        <f>'ANEXO IA - PLANILHA TELHADO'!J29</f>
        <v>294521.70999999996</v>
      </c>
      <c r="C8" s="75">
        <f>B8/B12</f>
        <v>1</v>
      </c>
      <c r="D8" s="76" t="s">
        <v>10</v>
      </c>
      <c r="E8" s="3">
        <f>B8</f>
        <v>294521.70999999996</v>
      </c>
    </row>
    <row r="9" spans="1:10" s="18" customFormat="1" ht="18" customHeight="1" x14ac:dyDescent="0.25">
      <c r="A9" s="73"/>
      <c r="B9" s="74"/>
      <c r="C9" s="75"/>
      <c r="D9" s="77"/>
      <c r="E9" s="20"/>
    </row>
    <row r="10" spans="1:10" s="18" customFormat="1" ht="18" customHeight="1" x14ac:dyDescent="0.25">
      <c r="A10" s="73"/>
      <c r="B10" s="74"/>
      <c r="C10" s="75"/>
      <c r="D10" s="78" t="s">
        <v>11</v>
      </c>
      <c r="E10" s="4">
        <v>0</v>
      </c>
    </row>
    <row r="11" spans="1:10" s="18" customFormat="1" ht="18" customHeight="1" x14ac:dyDescent="0.25">
      <c r="A11" s="73"/>
      <c r="B11" s="74"/>
      <c r="C11" s="75"/>
      <c r="D11" s="78"/>
      <c r="E11" s="19"/>
    </row>
    <row r="12" spans="1:10" ht="24.95" customHeight="1" x14ac:dyDescent="0.25">
      <c r="A12" s="5" t="s">
        <v>12</v>
      </c>
      <c r="B12" s="16">
        <f>B8</f>
        <v>294521.70999999996</v>
      </c>
      <c r="C12" s="6">
        <f>SUM(C8:C11)</f>
        <v>1</v>
      </c>
      <c r="D12" s="36" t="s">
        <v>10</v>
      </c>
      <c r="E12" s="7">
        <f>SUM(E8)</f>
        <v>294521.70999999996</v>
      </c>
    </row>
    <row r="13" spans="1:10" ht="24.95" customHeight="1" x14ac:dyDescent="0.25">
      <c r="A13" s="5" t="s">
        <v>13</v>
      </c>
      <c r="B13" s="16">
        <f>E13</f>
        <v>0</v>
      </c>
      <c r="C13" s="6">
        <f>B13/B12</f>
        <v>0</v>
      </c>
      <c r="D13" s="8" t="s">
        <v>11</v>
      </c>
      <c r="E13" s="9">
        <f>SUM(E10)</f>
        <v>0</v>
      </c>
    </row>
    <row r="14" spans="1:10" ht="5.0999999999999996" customHeight="1" x14ac:dyDescent="0.25">
      <c r="A14" s="80"/>
      <c r="B14" s="80"/>
      <c r="C14" s="80"/>
      <c r="D14" s="80"/>
      <c r="E14" s="80"/>
    </row>
    <row r="15" spans="1:10" s="13" customFormat="1" ht="24.95" customHeight="1" x14ac:dyDescent="0.25">
      <c r="A15" s="81" t="s">
        <v>14</v>
      </c>
      <c r="B15" s="82"/>
      <c r="C15" s="10" t="s">
        <v>15</v>
      </c>
      <c r="D15" s="11" t="s">
        <v>10</v>
      </c>
      <c r="E15" s="12">
        <f t="shared" ref="E15" si="0">E12</f>
        <v>294521.70999999996</v>
      </c>
    </row>
    <row r="16" spans="1:10" s="13" customFormat="1" ht="24.95" customHeight="1" x14ac:dyDescent="0.25">
      <c r="A16" s="79" t="s">
        <v>16</v>
      </c>
      <c r="B16" s="79"/>
      <c r="C16" s="10" t="s">
        <v>15</v>
      </c>
      <c r="D16" s="11" t="s">
        <v>10</v>
      </c>
      <c r="E16" s="12">
        <f>E15</f>
        <v>294521.70999999996</v>
      </c>
    </row>
    <row r="17" spans="1:5" s="13" customFormat="1" ht="24.95" customHeight="1" x14ac:dyDescent="0.25">
      <c r="A17" s="79" t="s">
        <v>14</v>
      </c>
      <c r="B17" s="79"/>
      <c r="C17" s="14" t="s">
        <v>8</v>
      </c>
      <c r="D17" s="11" t="s">
        <v>10</v>
      </c>
      <c r="E17" s="15">
        <f>E15/B12</f>
        <v>1</v>
      </c>
    </row>
    <row r="18" spans="1:5" s="13" customFormat="1" ht="24.95" customHeight="1" x14ac:dyDescent="0.25">
      <c r="A18" s="79" t="s">
        <v>16</v>
      </c>
      <c r="B18" s="79"/>
      <c r="C18" s="14" t="s">
        <v>8</v>
      </c>
      <c r="D18" s="11" t="s">
        <v>10</v>
      </c>
      <c r="E18" s="15">
        <f>E17</f>
        <v>1</v>
      </c>
    </row>
    <row r="21" spans="1:5" x14ac:dyDescent="0.25">
      <c r="A21" s="63" t="s">
        <v>51</v>
      </c>
      <c r="B21" s="63"/>
      <c r="C21" s="63"/>
      <c r="D21" s="63"/>
      <c r="E21" s="63"/>
    </row>
    <row r="22" spans="1:5" x14ac:dyDescent="0.25">
      <c r="A22" s="63" t="s">
        <v>48</v>
      </c>
      <c r="B22" s="63"/>
      <c r="C22" s="63"/>
      <c r="D22" s="63"/>
      <c r="E22" s="63"/>
    </row>
    <row r="23" spans="1:5" x14ac:dyDescent="0.25">
      <c r="A23" s="63" t="s">
        <v>52</v>
      </c>
      <c r="B23" s="63"/>
      <c r="C23" s="63"/>
      <c r="D23" s="63"/>
      <c r="E23" s="63"/>
    </row>
    <row r="24" spans="1:5" ht="22.9" customHeight="1" x14ac:dyDescent="0.25">
      <c r="A24" s="23"/>
      <c r="B24" s="23"/>
      <c r="C24" s="23"/>
      <c r="D24" s="23"/>
    </row>
    <row r="25" spans="1:5" x14ac:dyDescent="0.25">
      <c r="A25" s="55"/>
      <c r="B25" s="55"/>
      <c r="C25" s="55"/>
      <c r="D25" s="55"/>
      <c r="E25" s="55"/>
    </row>
    <row r="26" spans="1:5" x14ac:dyDescent="0.25">
      <c r="A26" s="55"/>
      <c r="B26" s="55"/>
      <c r="C26" s="55"/>
      <c r="D26" s="55"/>
      <c r="E26" s="55"/>
    </row>
    <row r="27" spans="1:5" ht="25.9" customHeight="1" x14ac:dyDescent="0.25">
      <c r="A27" s="23"/>
      <c r="B27" s="23"/>
      <c r="C27" s="23"/>
      <c r="D27" s="23"/>
    </row>
    <row r="28" spans="1:5" x14ac:dyDescent="0.25">
      <c r="A28" s="55"/>
      <c r="B28" s="55"/>
      <c r="C28" s="55"/>
      <c r="D28" s="55"/>
      <c r="E28" s="55"/>
    </row>
    <row r="29" spans="1:5" x14ac:dyDescent="0.25">
      <c r="A29" s="55"/>
      <c r="B29" s="55"/>
      <c r="C29" s="55"/>
      <c r="D29" s="55"/>
      <c r="E29" s="55"/>
    </row>
  </sheetData>
  <mergeCells count="26">
    <mergeCell ref="A21:E21"/>
    <mergeCell ref="A22:E22"/>
    <mergeCell ref="A8:A11"/>
    <mergeCell ref="B8:B11"/>
    <mergeCell ref="C8:C11"/>
    <mergeCell ref="D8:D9"/>
    <mergeCell ref="D10:D11"/>
    <mergeCell ref="A16:B16"/>
    <mergeCell ref="A17:B17"/>
    <mergeCell ref="A18:B18"/>
    <mergeCell ref="A14:E14"/>
    <mergeCell ref="A15:B15"/>
    <mergeCell ref="A23:E23"/>
    <mergeCell ref="A25:E25"/>
    <mergeCell ref="A26:E26"/>
    <mergeCell ref="A28:E28"/>
    <mergeCell ref="A29:E29"/>
    <mergeCell ref="A1:E1"/>
    <mergeCell ref="A5:A7"/>
    <mergeCell ref="B5:B7"/>
    <mergeCell ref="C5:C7"/>
    <mergeCell ref="D5:D7"/>
    <mergeCell ref="E5:E6"/>
    <mergeCell ref="A2:E2"/>
    <mergeCell ref="A4:E4"/>
    <mergeCell ref="A3:E3"/>
  </mergeCells>
  <pageMargins left="0.511811024" right="0.511811024" top="0.90449999999999997" bottom="0.78740157499999996" header="0.31496062000000002" footer="0.31496062000000002"/>
  <pageSetup paperSize="9" scale="79" fitToHeight="0" orientation="landscape" r:id="rId1"/>
  <headerFooter>
    <oddHeader>&amp;C&amp;G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CCD23-EA1E-4D1B-860A-28E37C35E7CA}">
  <sheetPr>
    <pageSetUpPr fitToPage="1"/>
  </sheetPr>
  <dimension ref="A1:E34"/>
  <sheetViews>
    <sheetView view="pageBreakPreview" zoomScale="60" zoomScaleNormal="100" workbookViewId="0">
      <selection activeCell="A34" sqref="A34:D34"/>
    </sheetView>
  </sheetViews>
  <sheetFormatPr defaultColWidth="10" defaultRowHeight="15" x14ac:dyDescent="0.25"/>
  <cols>
    <col min="1" max="1" width="15.7109375" style="23" customWidth="1"/>
    <col min="2" max="2" width="20.5703125" style="23" customWidth="1"/>
    <col min="3" max="3" width="33.5703125" style="23" customWidth="1"/>
    <col min="4" max="4" width="26" style="23" customWidth="1"/>
    <col min="5" max="16384" width="10" style="23"/>
  </cols>
  <sheetData>
    <row r="1" spans="1:5" ht="59.45" customHeight="1" x14ac:dyDescent="0.25">
      <c r="A1" s="83" t="s">
        <v>47</v>
      </c>
      <c r="B1" s="83"/>
      <c r="C1" s="83"/>
      <c r="D1" s="83"/>
      <c r="E1" s="21"/>
    </row>
    <row r="2" spans="1:5" ht="15.75" x14ac:dyDescent="0.25">
      <c r="A2" s="69" t="s">
        <v>99</v>
      </c>
      <c r="B2" s="69"/>
      <c r="C2" s="69"/>
      <c r="D2" s="69"/>
    </row>
    <row r="3" spans="1:5" ht="15.75" x14ac:dyDescent="0.25">
      <c r="A3" s="69" t="s">
        <v>79</v>
      </c>
      <c r="B3" s="69"/>
      <c r="C3" s="69"/>
      <c r="D3" s="69"/>
      <c r="E3" s="24"/>
    </row>
    <row r="4" spans="1:5" ht="66.599999999999994" customHeight="1" x14ac:dyDescent="0.25">
      <c r="A4" s="84" t="s">
        <v>71</v>
      </c>
      <c r="B4" s="84"/>
      <c r="C4" s="84"/>
      <c r="D4" s="84"/>
      <c r="E4" s="25"/>
    </row>
    <row r="5" spans="1:5" ht="15.75" x14ac:dyDescent="0.25">
      <c r="A5" s="89"/>
      <c r="B5" s="89"/>
      <c r="C5" s="89"/>
      <c r="D5" s="89"/>
      <c r="E5" s="26"/>
    </row>
    <row r="6" spans="1:5" ht="15.75" x14ac:dyDescent="0.25">
      <c r="A6" s="32" t="s">
        <v>29</v>
      </c>
      <c r="B6" s="90" t="s">
        <v>4</v>
      </c>
      <c r="C6" s="90"/>
      <c r="D6" s="32" t="s">
        <v>8</v>
      </c>
    </row>
    <row r="7" spans="1:5" ht="15.75" x14ac:dyDescent="0.25">
      <c r="A7" s="31" t="s">
        <v>30</v>
      </c>
      <c r="B7" s="88" t="s">
        <v>31</v>
      </c>
      <c r="C7" s="88"/>
      <c r="D7" s="33">
        <v>4.4999999999999998E-2</v>
      </c>
    </row>
    <row r="8" spans="1:5" ht="15.75" x14ac:dyDescent="0.25">
      <c r="A8" s="31" t="s">
        <v>32</v>
      </c>
      <c r="B8" s="88" t="s">
        <v>33</v>
      </c>
      <c r="C8" s="88"/>
      <c r="D8" s="33">
        <v>7.4000000000000003E-3</v>
      </c>
    </row>
    <row r="9" spans="1:5" ht="15.75" x14ac:dyDescent="0.25">
      <c r="A9" s="31" t="s">
        <v>34</v>
      </c>
      <c r="B9" s="88" t="s">
        <v>35</v>
      </c>
      <c r="C9" s="88"/>
      <c r="D9" s="33">
        <v>9.7000000000000003E-3</v>
      </c>
    </row>
    <row r="10" spans="1:5" ht="15.75" x14ac:dyDescent="0.25">
      <c r="A10" s="31" t="s">
        <v>36</v>
      </c>
      <c r="B10" s="88" t="s">
        <v>37</v>
      </c>
      <c r="C10" s="88"/>
      <c r="D10" s="33">
        <v>1.1900000000000001E-2</v>
      </c>
    </row>
    <row r="11" spans="1:5" ht="15.75" x14ac:dyDescent="0.25">
      <c r="A11" s="31" t="s">
        <v>38</v>
      </c>
      <c r="B11" s="88" t="s">
        <v>39</v>
      </c>
      <c r="C11" s="88"/>
      <c r="D11" s="33">
        <v>7.9000000000000001E-2</v>
      </c>
    </row>
    <row r="12" spans="1:5" ht="15.75" x14ac:dyDescent="0.25">
      <c r="A12" s="31" t="s">
        <v>40</v>
      </c>
      <c r="B12" s="88" t="s">
        <v>41</v>
      </c>
      <c r="C12" s="88"/>
      <c r="D12" s="33">
        <v>3.6499999999999998E-2</v>
      </c>
    </row>
    <row r="13" spans="1:5" s="22" customFormat="1" ht="15.6" customHeight="1" x14ac:dyDescent="0.2">
      <c r="A13" s="34"/>
      <c r="B13" s="91" t="s">
        <v>42</v>
      </c>
      <c r="C13" s="91"/>
      <c r="D13" s="35">
        <v>0.03</v>
      </c>
    </row>
    <row r="14" spans="1:5" s="22" customFormat="1" ht="15.6" customHeight="1" x14ac:dyDescent="0.2">
      <c r="A14" s="34"/>
      <c r="B14" s="91" t="s">
        <v>43</v>
      </c>
      <c r="C14" s="91"/>
      <c r="D14" s="35">
        <v>6.4999999999999997E-3</v>
      </c>
    </row>
    <row r="15" spans="1:5" s="22" customFormat="1" ht="15.6" customHeight="1" x14ac:dyDescent="0.25">
      <c r="A15" s="34"/>
      <c r="B15" s="86" t="s">
        <v>44</v>
      </c>
      <c r="C15" s="86"/>
      <c r="D15" s="33">
        <v>0.03</v>
      </c>
    </row>
    <row r="16" spans="1:5" x14ac:dyDescent="0.2">
      <c r="A16" s="27"/>
      <c r="B16" s="87" t="s">
        <v>45</v>
      </c>
      <c r="C16" s="87"/>
      <c r="D16" s="33"/>
    </row>
    <row r="17" spans="1:5" ht="15.75" x14ac:dyDescent="0.25">
      <c r="A17" s="88" t="s">
        <v>46</v>
      </c>
      <c r="B17" s="88"/>
      <c r="C17" s="88"/>
      <c r="D17" s="32">
        <f>ROUNDUP((((1+D7+D8+D9)*(1+D10)*(1+D11))/(1-D12-D15))-1,4)</f>
        <v>0.24229999999999999</v>
      </c>
    </row>
    <row r="18" spans="1:5" x14ac:dyDescent="0.2">
      <c r="D18" s="28"/>
    </row>
    <row r="19" spans="1:5" ht="55.9" customHeight="1" x14ac:dyDescent="0.25">
      <c r="A19" s="85" t="s">
        <v>50</v>
      </c>
      <c r="B19" s="85"/>
      <c r="C19" s="85"/>
      <c r="D19" s="85"/>
      <c r="E19" s="29"/>
    </row>
    <row r="21" spans="1:5" x14ac:dyDescent="0.2">
      <c r="D21" s="28"/>
    </row>
    <row r="23" spans="1:5" ht="15.75" x14ac:dyDescent="0.25">
      <c r="A23" s="63" t="s">
        <v>51</v>
      </c>
      <c r="B23" s="63"/>
      <c r="C23" s="63"/>
      <c r="D23" s="63"/>
      <c r="E23" s="30"/>
    </row>
    <row r="24" spans="1:5" ht="15.75" x14ac:dyDescent="0.25">
      <c r="A24" s="63" t="s">
        <v>48</v>
      </c>
      <c r="B24" s="63"/>
      <c r="C24" s="63"/>
      <c r="D24" s="63"/>
    </row>
    <row r="25" spans="1:5" ht="15.75" x14ac:dyDescent="0.25">
      <c r="A25" s="63" t="s">
        <v>52</v>
      </c>
      <c r="B25" s="63"/>
      <c r="C25" s="63"/>
      <c r="D25" s="63"/>
    </row>
    <row r="28" spans="1:5" x14ac:dyDescent="0.25">
      <c r="A28" s="55"/>
      <c r="B28" s="55"/>
      <c r="C28" s="55"/>
      <c r="D28" s="55"/>
    </row>
    <row r="29" spans="1:5" x14ac:dyDescent="0.25">
      <c r="A29" s="55"/>
      <c r="B29" s="55"/>
      <c r="C29" s="55"/>
      <c r="D29" s="55"/>
    </row>
    <row r="33" spans="1:4" x14ac:dyDescent="0.25">
      <c r="A33" s="55"/>
      <c r="B33" s="55"/>
      <c r="C33" s="55"/>
      <c r="D33" s="55"/>
    </row>
    <row r="34" spans="1:4" x14ac:dyDescent="0.25">
      <c r="A34" s="55"/>
      <c r="B34" s="55"/>
      <c r="C34" s="55"/>
      <c r="D34" s="55"/>
    </row>
  </sheetData>
  <protectedRanges>
    <protectedRange sqref="C2:E4" name="Intervalo2"/>
    <protectedRange sqref="D13:D16 D7:D11" name="Intervalo1"/>
  </protectedRanges>
  <mergeCells count="25">
    <mergeCell ref="A33:D33"/>
    <mergeCell ref="A34:D34"/>
    <mergeCell ref="A2:D2"/>
    <mergeCell ref="A3:D3"/>
    <mergeCell ref="A29:D29"/>
    <mergeCell ref="A5:D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A1:D1"/>
    <mergeCell ref="A4:D4"/>
    <mergeCell ref="A19:D19"/>
    <mergeCell ref="A23:D23"/>
    <mergeCell ref="A28:D28"/>
    <mergeCell ref="A25:D25"/>
    <mergeCell ref="B15:C15"/>
    <mergeCell ref="B16:C16"/>
    <mergeCell ref="A17:C17"/>
    <mergeCell ref="A24:D24"/>
  </mergeCells>
  <pageMargins left="0.511811024" right="0.32" top="1.0916666666666666" bottom="0.78740157499999996" header="0.31496062000000002" footer="0.31496062000000002"/>
  <pageSetup paperSize="9" scale="98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ANEXO IA - PLANILHA TELHADO</vt:lpstr>
      <vt:lpstr>ANEXO IB - CRONOGRAMA</vt:lpstr>
      <vt:lpstr>ANEXO IC - BDI</vt:lpstr>
      <vt:lpstr>'ANEXO IA - PLANILHA TELHADO'!Area_de_impressao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Pamela Cunha</dc:creator>
  <cp:lastModifiedBy>Licitação Câmara Caraguatatuba</cp:lastModifiedBy>
  <cp:lastPrinted>2024-11-01T18:59:11Z</cp:lastPrinted>
  <dcterms:created xsi:type="dcterms:W3CDTF">2018-10-31T18:44:15Z</dcterms:created>
  <dcterms:modified xsi:type="dcterms:W3CDTF">2025-02-25T13:19:40Z</dcterms:modified>
</cp:coreProperties>
</file>