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d.docs.live.net/e2dcc8fd1283591f/Desktop/"/>
    </mc:Choice>
  </mc:AlternateContent>
  <xr:revisionPtr revIDLastSave="4" documentId="13_ncr:1_{DE1CA00D-81D1-433A-8250-40BCF1C9721E}" xr6:coauthVersionLast="47" xr6:coauthVersionMax="47" xr10:uidLastSave="{EB3EB37C-AF59-4B80-9456-6DFD5D75DB62}"/>
  <bookViews>
    <workbookView xWindow="22932" yWindow="-9936" windowWidth="23256" windowHeight="12456" xr2:uid="{00000000-000D-0000-FFFF-FFFF00000000}"/>
  </bookViews>
  <sheets>
    <sheet name="Planilha" sheetId="2" r:id="rId1"/>
    <sheet name="Composições" sheetId="3" r:id="rId2"/>
  </sheets>
  <definedNames>
    <definedName name="_xlnm.Print_Area" localSheetId="1">Composições!$A$1:$I$2783</definedName>
    <definedName name="_xlnm.Print_Area" localSheetId="0">Planilha!$A$1:$H$201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2" l="1"/>
  <c r="H96" i="2"/>
  <c r="D191" i="2" l="1"/>
  <c r="D201" i="2"/>
  <c r="C201" i="2"/>
  <c r="D200" i="2"/>
  <c r="C200" i="2"/>
  <c r="D199" i="2"/>
  <c r="C199" i="2"/>
  <c r="D198" i="2"/>
  <c r="C198" i="2"/>
  <c r="D197" i="2"/>
  <c r="C197" i="2"/>
  <c r="D196" i="2"/>
  <c r="C196" i="2"/>
  <c r="D195" i="2"/>
  <c r="C195" i="2"/>
  <c r="D194" i="2"/>
  <c r="C194" i="2"/>
  <c r="D193" i="2"/>
  <c r="C193" i="2"/>
  <c r="D192" i="2"/>
  <c r="C192" i="2"/>
  <c r="C191" i="2"/>
  <c r="D190" i="2"/>
  <c r="C190" i="2"/>
  <c r="D189" i="2"/>
  <c r="C189" i="2"/>
  <c r="D188" i="2"/>
  <c r="C188" i="2"/>
  <c r="D187" i="2"/>
  <c r="C187" i="2"/>
  <c r="D186" i="2"/>
  <c r="C186" i="2"/>
  <c r="D185" i="2"/>
  <c r="C185" i="2"/>
  <c r="D184" i="2"/>
  <c r="C184" i="2"/>
  <c r="D183" i="2"/>
  <c r="C183" i="2"/>
  <c r="D182" i="2"/>
  <c r="C182" i="2"/>
  <c r="D181" i="2"/>
  <c r="C181" i="2"/>
  <c r="D180" i="2"/>
  <c r="C180" i="2"/>
  <c r="D179" i="2"/>
  <c r="C179" i="2"/>
  <c r="D178" i="2"/>
  <c r="C178" i="2"/>
  <c r="D177" i="2"/>
  <c r="C177" i="2"/>
  <c r="D176" i="2"/>
  <c r="C176" i="2"/>
  <c r="D175" i="2"/>
  <c r="C175" i="2"/>
  <c r="D174" i="2"/>
  <c r="C174" i="2"/>
  <c r="D173" i="2"/>
  <c r="C173" i="2"/>
  <c r="D172" i="2"/>
  <c r="C172" i="2"/>
  <c r="D171" i="2"/>
  <c r="C171" i="2"/>
  <c r="D170" i="2"/>
  <c r="C170" i="2"/>
  <c r="D169" i="2"/>
  <c r="C169" i="2"/>
  <c r="D168" i="2"/>
  <c r="C168" i="2"/>
  <c r="D167" i="2"/>
  <c r="D166" i="2"/>
  <c r="C167" i="2"/>
  <c r="C166" i="2"/>
  <c r="D165" i="2"/>
  <c r="C165" i="2"/>
  <c r="D164" i="2"/>
  <c r="C164" i="2"/>
  <c r="D163" i="2"/>
  <c r="C163" i="2"/>
  <c r="D162" i="2"/>
  <c r="C162" i="2"/>
  <c r="F161" i="2"/>
  <c r="D161" i="2"/>
  <c r="C161" i="2"/>
  <c r="D160" i="2"/>
  <c r="C160" i="2"/>
  <c r="D159" i="2"/>
  <c r="C159" i="2"/>
  <c r="D158" i="2"/>
  <c r="C158" i="2"/>
  <c r="D157" i="2"/>
  <c r="C157" i="2"/>
  <c r="D156" i="2"/>
  <c r="C156" i="2"/>
  <c r="F154" i="2"/>
  <c r="D154" i="2"/>
  <c r="C154" i="2"/>
  <c r="D153" i="2"/>
  <c r="C153" i="2"/>
  <c r="F152" i="2"/>
  <c r="D152" i="2"/>
  <c r="C152" i="2"/>
  <c r="D151" i="2"/>
  <c r="C151" i="2"/>
  <c r="D150" i="2"/>
  <c r="C150" i="2"/>
  <c r="D149" i="2"/>
  <c r="C149" i="2"/>
  <c r="D148" i="2"/>
  <c r="C148" i="2"/>
  <c r="D147" i="2"/>
  <c r="C147" i="2"/>
  <c r="D146" i="2"/>
  <c r="C146" i="2"/>
  <c r="D145" i="2"/>
  <c r="C145" i="2"/>
  <c r="D144" i="2"/>
  <c r="C144" i="2"/>
  <c r="D143" i="2"/>
  <c r="C143" i="2"/>
  <c r="D142" i="2"/>
  <c r="C142" i="2"/>
  <c r="D141" i="2"/>
  <c r="C141" i="2"/>
  <c r="D140" i="2"/>
  <c r="C140" i="2"/>
  <c r="D139" i="2"/>
  <c r="C139" i="2"/>
  <c r="D138" i="2"/>
  <c r="C138" i="2"/>
  <c r="D137" i="2"/>
  <c r="C137" i="2"/>
  <c r="D136" i="2"/>
  <c r="C136" i="2"/>
  <c r="D135" i="2"/>
  <c r="C135" i="2"/>
  <c r="D134" i="2"/>
  <c r="C134" i="2"/>
  <c r="D133" i="2"/>
  <c r="C133" i="2"/>
  <c r="D132" i="2"/>
  <c r="C132" i="2"/>
  <c r="D131" i="2"/>
  <c r="C131" i="2"/>
  <c r="D130" i="2"/>
  <c r="C130" i="2"/>
  <c r="D129" i="2"/>
  <c r="C129" i="2"/>
  <c r="D128" i="2"/>
  <c r="C128" i="2"/>
  <c r="D127" i="2"/>
  <c r="C127" i="2"/>
  <c r="D126" i="2"/>
  <c r="C126" i="2"/>
  <c r="D125" i="2"/>
  <c r="C125" i="2"/>
  <c r="D124" i="2"/>
  <c r="C124" i="2"/>
  <c r="D123" i="2"/>
  <c r="C123" i="2"/>
  <c r="D122" i="2"/>
  <c r="C122" i="2"/>
  <c r="D121" i="2"/>
  <c r="C121" i="2"/>
  <c r="D120" i="2"/>
  <c r="C120" i="2"/>
  <c r="D119" i="2"/>
  <c r="C119" i="2"/>
  <c r="D117" i="2"/>
  <c r="C117" i="2"/>
  <c r="F116" i="2"/>
  <c r="D116" i="2"/>
  <c r="C116" i="2"/>
  <c r="D115" i="2"/>
  <c r="C115" i="2"/>
  <c r="D114" i="2"/>
  <c r="C114" i="2"/>
  <c r="D113" i="2"/>
  <c r="C113" i="2"/>
  <c r="D112" i="2"/>
  <c r="C112" i="2"/>
  <c r="I1707" i="3"/>
  <c r="I1708" i="3"/>
  <c r="I1709" i="3"/>
  <c r="I1710" i="3"/>
  <c r="I1711" i="3"/>
  <c r="I1712" i="3"/>
  <c r="I1713" i="3"/>
  <c r="I1714" i="3"/>
  <c r="I1715" i="3"/>
  <c r="I1716" i="3"/>
  <c r="I1717" i="3"/>
  <c r="I1718" i="3"/>
  <c r="I1719" i="3"/>
  <c r="I1720" i="3"/>
  <c r="I1721" i="3"/>
  <c r="I1722" i="3"/>
  <c r="I1723" i="3"/>
  <c r="I1706" i="3"/>
  <c r="D111" i="2"/>
  <c r="C111" i="2"/>
  <c r="D110" i="2"/>
  <c r="C110" i="2"/>
  <c r="D109" i="2"/>
  <c r="C109" i="2"/>
  <c r="D108" i="2"/>
  <c r="C108" i="2"/>
  <c r="D107" i="2"/>
  <c r="C107" i="2"/>
  <c r="D106" i="2"/>
  <c r="C106" i="2"/>
  <c r="D105" i="2"/>
  <c r="C105" i="2"/>
  <c r="D103" i="2"/>
  <c r="C103" i="2"/>
  <c r="D102" i="2"/>
  <c r="C102" i="2"/>
  <c r="D101" i="2"/>
  <c r="C101" i="2"/>
  <c r="D100" i="2"/>
  <c r="C100" i="2"/>
  <c r="D99" i="2"/>
  <c r="C99" i="2"/>
  <c r="D97" i="2"/>
  <c r="C97" i="2"/>
  <c r="I1461" i="3"/>
  <c r="E1462" i="3" s="1"/>
  <c r="I1462" i="3" s="1"/>
  <c r="H1449" i="3" s="1"/>
  <c r="I1449" i="3" s="1"/>
  <c r="I1438" i="3"/>
  <c r="I1439" i="3"/>
  <c r="I1440" i="3"/>
  <c r="I1441" i="3"/>
  <c r="I1437" i="3"/>
  <c r="I1428" i="3"/>
  <c r="I1429" i="3"/>
  <c r="I1430" i="3"/>
  <c r="I1431" i="3"/>
  <c r="I1432" i="3"/>
  <c r="I1433" i="3"/>
  <c r="I1434" i="3"/>
  <c r="I1427" i="3"/>
  <c r="D96" i="2"/>
  <c r="C96" i="2"/>
  <c r="C93" i="2"/>
  <c r="I1411" i="3"/>
  <c r="I1412" i="3"/>
  <c r="I1413" i="3"/>
  <c r="I1414" i="3"/>
  <c r="I1410" i="3"/>
  <c r="I1401" i="3"/>
  <c r="I1402" i="3"/>
  <c r="I1403" i="3"/>
  <c r="I1404" i="3"/>
  <c r="I1405" i="3"/>
  <c r="I1406" i="3"/>
  <c r="I1407" i="3"/>
  <c r="I1400" i="3"/>
  <c r="D95" i="2"/>
  <c r="C95" i="2"/>
  <c r="D94" i="2"/>
  <c r="C94" i="2"/>
  <c r="D93" i="2"/>
  <c r="D92" i="2"/>
  <c r="D91" i="2"/>
  <c r="D90" i="2"/>
  <c r="C90" i="2"/>
  <c r="D89" i="2"/>
  <c r="C89" i="2"/>
  <c r="D88" i="2"/>
  <c r="C88" i="2"/>
  <c r="D87" i="2"/>
  <c r="C87" i="2"/>
  <c r="D86" i="2"/>
  <c r="C86" i="2"/>
  <c r="D85" i="2"/>
  <c r="C85" i="2"/>
  <c r="D84" i="2"/>
  <c r="C84" i="2"/>
  <c r="D83" i="2"/>
  <c r="D82" i="2"/>
  <c r="D81" i="2"/>
  <c r="C81" i="2"/>
  <c r="D80" i="2"/>
  <c r="C80" i="2"/>
  <c r="F79" i="2"/>
  <c r="D79" i="2"/>
  <c r="C79" i="2"/>
  <c r="D78" i="2"/>
  <c r="D77" i="2"/>
  <c r="C78" i="2"/>
  <c r="C77" i="2"/>
  <c r="D76" i="2"/>
  <c r="C76" i="2"/>
  <c r="D74" i="2"/>
  <c r="C74" i="2"/>
  <c r="D73" i="2"/>
  <c r="C73" i="2"/>
  <c r="C72" i="2"/>
  <c r="D72" i="2"/>
  <c r="D71" i="2"/>
  <c r="C71" i="2"/>
  <c r="I2771" i="3"/>
  <c r="I2772" i="3"/>
  <c r="I2773" i="3"/>
  <c r="I2774" i="3"/>
  <c r="I2775" i="3"/>
  <c r="I2770" i="3"/>
  <c r="I2756" i="3"/>
  <c r="I2757" i="3"/>
  <c r="I2758" i="3"/>
  <c r="I2759" i="3"/>
  <c r="I2760" i="3"/>
  <c r="I2755" i="3"/>
  <c r="D69" i="2"/>
  <c r="C69" i="2"/>
  <c r="D68" i="2"/>
  <c r="C68" i="2"/>
  <c r="D67" i="2"/>
  <c r="D66" i="2"/>
  <c r="C66" i="2"/>
  <c r="D65" i="2"/>
  <c r="C65" i="2"/>
  <c r="D64" i="2"/>
  <c r="C64" i="2"/>
  <c r="D63" i="2"/>
  <c r="C63" i="2"/>
  <c r="D62" i="2"/>
  <c r="C62" i="2"/>
  <c r="D61" i="2"/>
  <c r="C61" i="2"/>
  <c r="D60" i="2"/>
  <c r="C60" i="2"/>
  <c r="D59" i="2"/>
  <c r="C59" i="2"/>
  <c r="D58" i="2"/>
  <c r="C58" i="2"/>
  <c r="D57" i="2"/>
  <c r="C57" i="2"/>
  <c r="D56" i="2"/>
  <c r="C56" i="2"/>
  <c r="D55" i="2"/>
  <c r="C55" i="2"/>
  <c r="D53" i="2"/>
  <c r="C53" i="2"/>
  <c r="D52" i="2"/>
  <c r="C52" i="2"/>
  <c r="D51" i="2"/>
  <c r="C51" i="2"/>
  <c r="D50" i="2"/>
  <c r="C50" i="2"/>
  <c r="D49" i="2"/>
  <c r="C49" i="2"/>
  <c r="D48" i="2"/>
  <c r="C48" i="2"/>
  <c r="D47" i="2"/>
  <c r="C47" i="2"/>
  <c r="D46" i="2"/>
  <c r="C46" i="2"/>
  <c r="D45" i="2"/>
  <c r="C45" i="2"/>
  <c r="D43" i="2"/>
  <c r="C43" i="2"/>
  <c r="D42" i="2"/>
  <c r="C42" i="2"/>
  <c r="D41" i="2"/>
  <c r="C41" i="2"/>
  <c r="D40" i="2"/>
  <c r="C40" i="2"/>
  <c r="D39" i="2"/>
  <c r="C39" i="2"/>
  <c r="D38" i="2"/>
  <c r="C38" i="2"/>
  <c r="D37" i="2"/>
  <c r="C37" i="2"/>
  <c r="D36" i="2"/>
  <c r="C36" i="2"/>
  <c r="D35" i="2"/>
  <c r="C35" i="2"/>
  <c r="D34" i="2"/>
  <c r="C34" i="2"/>
  <c r="D33" i="2"/>
  <c r="C33" i="2"/>
  <c r="D32" i="2"/>
  <c r="C32" i="2"/>
  <c r="D31" i="2"/>
  <c r="C31" i="2"/>
  <c r="D30" i="2"/>
  <c r="C30" i="2"/>
  <c r="D29" i="2"/>
  <c r="C29" i="2"/>
  <c r="D28" i="2"/>
  <c r="C28" i="2"/>
  <c r="D27" i="2"/>
  <c r="C27" i="2"/>
  <c r="D26" i="2"/>
  <c r="C26" i="2"/>
  <c r="D25" i="2"/>
  <c r="C25" i="2"/>
  <c r="D24" i="2"/>
  <c r="C24" i="2"/>
  <c r="D23" i="2"/>
  <c r="C23" i="2"/>
  <c r="D22" i="2"/>
  <c r="C22" i="2"/>
  <c r="D21" i="2"/>
  <c r="C21" i="2"/>
  <c r="D20" i="2"/>
  <c r="C20" i="2"/>
  <c r="D19" i="2"/>
  <c r="C19" i="2"/>
  <c r="D18" i="2"/>
  <c r="C18" i="2"/>
  <c r="D17" i="2"/>
  <c r="C17" i="2"/>
  <c r="D16" i="2"/>
  <c r="C16" i="2"/>
  <c r="D15" i="2"/>
  <c r="C15" i="2"/>
  <c r="H161" i="2" l="1"/>
  <c r="H116" i="2"/>
  <c r="H79" i="2"/>
  <c r="F94" i="2"/>
  <c r="H94" i="2"/>
  <c r="F121" i="2"/>
  <c r="H121" i="2"/>
  <c r="F162" i="2"/>
  <c r="H162" i="2"/>
  <c r="F96" i="2"/>
  <c r="H154" i="2"/>
  <c r="H152" i="2"/>
  <c r="I1724" i="3"/>
  <c r="I1463" i="3"/>
  <c r="I1442" i="3"/>
  <c r="E1443" i="3" s="1"/>
  <c r="I1443" i="3" s="1"/>
  <c r="I1444" i="3" s="1"/>
  <c r="I1415" i="3"/>
  <c r="I1408" i="3"/>
  <c r="I2776" i="3"/>
  <c r="E2777" i="3" s="1"/>
  <c r="I2777" i="3" s="1"/>
  <c r="I2778" i="3" s="1"/>
  <c r="I2761" i="3"/>
  <c r="E2762" i="3" s="1"/>
  <c r="I2762" i="3" s="1"/>
  <c r="I2763" i="3" s="1"/>
  <c r="D14" i="2"/>
  <c r="D12" i="2"/>
  <c r="C14" i="2"/>
  <c r="D13" i="2"/>
  <c r="C13" i="2"/>
  <c r="C12" i="2"/>
  <c r="D11" i="2"/>
  <c r="C11" i="2"/>
  <c r="D10" i="2"/>
  <c r="C10" i="2"/>
  <c r="D2745" i="3"/>
  <c r="I2745" i="3" s="1"/>
  <c r="I2746" i="3" s="1"/>
  <c r="E2747" i="3" s="1"/>
  <c r="I2747" i="3" s="1"/>
  <c r="I2748" i="3" s="1"/>
  <c r="I2734" i="3"/>
  <c r="I2735" i="3" s="1"/>
  <c r="I2723" i="3"/>
  <c r="I2722" i="3"/>
  <c r="I2721" i="3"/>
  <c r="I2710" i="3"/>
  <c r="I2711" i="3" s="1"/>
  <c r="E2712" i="3" s="1"/>
  <c r="I2712" i="3" s="1"/>
  <c r="I2701" i="3"/>
  <c r="I2702" i="3" s="1"/>
  <c r="E2703" i="3" s="1"/>
  <c r="I2703" i="3" s="1"/>
  <c r="H2699" i="3" s="1"/>
  <c r="I2699" i="3" s="1"/>
  <c r="I2692" i="3"/>
  <c r="I2693" i="3" s="1"/>
  <c r="E2694" i="3" s="1"/>
  <c r="I2694" i="3" s="1"/>
  <c r="I2695" i="3" s="1"/>
  <c r="H2690" i="3" s="1"/>
  <c r="I2690" i="3" s="1"/>
  <c r="I2683" i="3"/>
  <c r="I2684" i="3" s="1"/>
  <c r="E2685" i="3" s="1"/>
  <c r="I2685" i="3" s="1"/>
  <c r="I2674" i="3"/>
  <c r="I2675" i="3" s="1"/>
  <c r="E2676" i="3" s="1"/>
  <c r="I2676" i="3" s="1"/>
  <c r="I2665" i="3"/>
  <c r="I2666" i="3" s="1"/>
  <c r="E2667" i="3" s="1"/>
  <c r="I2667" i="3" s="1"/>
  <c r="I2656" i="3"/>
  <c r="I2657" i="3" s="1"/>
  <c r="E2658" i="3" s="1"/>
  <c r="I2658" i="3" s="1"/>
  <c r="I2647" i="3"/>
  <c r="I2648" i="3" s="1"/>
  <c r="E2649" i="3" s="1"/>
  <c r="I2649" i="3" s="1"/>
  <c r="I2650" i="3" s="1"/>
  <c r="I2638" i="3"/>
  <c r="I2639" i="3" s="1"/>
  <c r="E2640" i="3" s="1"/>
  <c r="I2640" i="3" s="1"/>
  <c r="I2629" i="3"/>
  <c r="I2630" i="3" s="1"/>
  <c r="E2631" i="3" s="1"/>
  <c r="I2631" i="3" s="1"/>
  <c r="H2627" i="3" s="1"/>
  <c r="I2627" i="3" s="1"/>
  <c r="I2620" i="3"/>
  <c r="I2621" i="3" s="1"/>
  <c r="E2622" i="3" s="1"/>
  <c r="I2622" i="3" s="1"/>
  <c r="I2610" i="3"/>
  <c r="I2611" i="3" s="1"/>
  <c r="E2612" i="3" s="1"/>
  <c r="I2612" i="3" s="1"/>
  <c r="I2600" i="3"/>
  <c r="I2601" i="3" s="1"/>
  <c r="E2602" i="3" s="1"/>
  <c r="I2602" i="3" s="1"/>
  <c r="I2591" i="3"/>
  <c r="I2592" i="3" s="1"/>
  <c r="E2593" i="3" s="1"/>
  <c r="I2593" i="3" s="1"/>
  <c r="I2582" i="3"/>
  <c r="I2583" i="3" s="1"/>
  <c r="E2584" i="3" s="1"/>
  <c r="I2584" i="3" s="1"/>
  <c r="I2570" i="3"/>
  <c r="I2574" i="3" s="1"/>
  <c r="I2568" i="3"/>
  <c r="I2560" i="3"/>
  <c r="F2559" i="3"/>
  <c r="F2558" i="3"/>
  <c r="F2557" i="3"/>
  <c r="F2556" i="3"/>
  <c r="H2551" i="3"/>
  <c r="I2551" i="3" s="1"/>
  <c r="I2552" i="3" s="1"/>
  <c r="F2542" i="3"/>
  <c r="I2542" i="3" s="1"/>
  <c r="F2541" i="3"/>
  <c r="I2541" i="3" s="1"/>
  <c r="F2540" i="3"/>
  <c r="I2540" i="3" s="1"/>
  <c r="F2539" i="3"/>
  <c r="I2539" i="3" s="1"/>
  <c r="H2535" i="3"/>
  <c r="I2535" i="3" s="1"/>
  <c r="I2536" i="3" s="1"/>
  <c r="F2525" i="3"/>
  <c r="I2525" i="3" s="1"/>
  <c r="F2524" i="3"/>
  <c r="I2524" i="3" s="1"/>
  <c r="F2523" i="3"/>
  <c r="I2523" i="3" s="1"/>
  <c r="F2522" i="3"/>
  <c r="I2522" i="3" s="1"/>
  <c r="F2521" i="3"/>
  <c r="I2521" i="3" s="1"/>
  <c r="H2517" i="3"/>
  <c r="I2517" i="3" s="1"/>
  <c r="I2518" i="3" s="1"/>
  <c r="F2508" i="3"/>
  <c r="I2508" i="3" s="1"/>
  <c r="F2507" i="3"/>
  <c r="I2507" i="3" s="1"/>
  <c r="F2506" i="3"/>
  <c r="I2506" i="3" s="1"/>
  <c r="F2505" i="3"/>
  <c r="I2505" i="3" s="1"/>
  <c r="F2504" i="3"/>
  <c r="I2504" i="3" s="1"/>
  <c r="H2500" i="3"/>
  <c r="I2500" i="3" s="1"/>
  <c r="I2501" i="3" s="1"/>
  <c r="F2490" i="3"/>
  <c r="I2490" i="3" s="1"/>
  <c r="F2489" i="3"/>
  <c r="I2489" i="3" s="1"/>
  <c r="F2488" i="3"/>
  <c r="I2488" i="3" s="1"/>
  <c r="F2487" i="3"/>
  <c r="I2487" i="3" s="1"/>
  <c r="F2486" i="3"/>
  <c r="I2486" i="3" s="1"/>
  <c r="H2482" i="3"/>
  <c r="I2482" i="3" s="1"/>
  <c r="I2483" i="3" s="1"/>
  <c r="I2473" i="3"/>
  <c r="F2472" i="3"/>
  <c r="I2472" i="3" s="1"/>
  <c r="F2471" i="3"/>
  <c r="I2471" i="3" s="1"/>
  <c r="F2470" i="3"/>
  <c r="I2470" i="3" s="1"/>
  <c r="F2469" i="3"/>
  <c r="I2469" i="3" s="1"/>
  <c r="F2468" i="3"/>
  <c r="I2468" i="3" s="1"/>
  <c r="H2464" i="3"/>
  <c r="I2464" i="3" s="1"/>
  <c r="F2455" i="3"/>
  <c r="I2455" i="3" s="1"/>
  <c r="F2454" i="3"/>
  <c r="I2454" i="3" s="1"/>
  <c r="F2453" i="3"/>
  <c r="I2453" i="3" s="1"/>
  <c r="F2452" i="3"/>
  <c r="I2452" i="3" s="1"/>
  <c r="F2451" i="3"/>
  <c r="I2451" i="3" s="1"/>
  <c r="H2448" i="3"/>
  <c r="I2448" i="3" s="1"/>
  <c r="F2439" i="3"/>
  <c r="I2439" i="3" s="1"/>
  <c r="F2438" i="3"/>
  <c r="I2438" i="3" s="1"/>
  <c r="F2437" i="3"/>
  <c r="I2437" i="3" s="1"/>
  <c r="F2436" i="3"/>
  <c r="I2436" i="3" s="1"/>
  <c r="F2435" i="3"/>
  <c r="I2435" i="3" s="1"/>
  <c r="H2432" i="3"/>
  <c r="I2432" i="3" s="1"/>
  <c r="F2423" i="3"/>
  <c r="I2423" i="3" s="1"/>
  <c r="F2422" i="3"/>
  <c r="I2422" i="3" s="1"/>
  <c r="F2421" i="3"/>
  <c r="I2421" i="3" s="1"/>
  <c r="F2420" i="3"/>
  <c r="I2420" i="3" s="1"/>
  <c r="F2419" i="3"/>
  <c r="I2419" i="3" s="1"/>
  <c r="H2415" i="3"/>
  <c r="I2415" i="3" s="1"/>
  <c r="I2406" i="3"/>
  <c r="I2405" i="3"/>
  <c r="I2404" i="3"/>
  <c r="I2401" i="3"/>
  <c r="I2400" i="3"/>
  <c r="I2396" i="3"/>
  <c r="I2387" i="3"/>
  <c r="I2386" i="3"/>
  <c r="I2385" i="3"/>
  <c r="I2384" i="3"/>
  <c r="I2383" i="3"/>
  <c r="I2382" i="3"/>
  <c r="I2374" i="3"/>
  <c r="I2373" i="3"/>
  <c r="I2372" i="3"/>
  <c r="I2369" i="3"/>
  <c r="I2368" i="3"/>
  <c r="I2364" i="3"/>
  <c r="I2355" i="3"/>
  <c r="I2354" i="3"/>
  <c r="I2353" i="3"/>
  <c r="I2352" i="3"/>
  <c r="I2351" i="3"/>
  <c r="I2350" i="3"/>
  <c r="I2342" i="3"/>
  <c r="I2341" i="3"/>
  <c r="I2340" i="3"/>
  <c r="I2337" i="3"/>
  <c r="I2336" i="3"/>
  <c r="I2332" i="3"/>
  <c r="I2323" i="3"/>
  <c r="I2322" i="3"/>
  <c r="I2321" i="3"/>
  <c r="I2320" i="3"/>
  <c r="I2319" i="3"/>
  <c r="I2318" i="3"/>
  <c r="I2310" i="3"/>
  <c r="I2309" i="3"/>
  <c r="I2308" i="3"/>
  <c r="I2305" i="3"/>
  <c r="I2304" i="3"/>
  <c r="I2300" i="3"/>
  <c r="I2301" i="3" s="1"/>
  <c r="I2291" i="3"/>
  <c r="I2290" i="3"/>
  <c r="I2289" i="3"/>
  <c r="I2288" i="3"/>
  <c r="I2287" i="3"/>
  <c r="I2286" i="3"/>
  <c r="I2278" i="3"/>
  <c r="I2277" i="3"/>
  <c r="I2276" i="3"/>
  <c r="I2273" i="3"/>
  <c r="I2272" i="3"/>
  <c r="I2269" i="3"/>
  <c r="I2270" i="3" s="1"/>
  <c r="I2260" i="3"/>
  <c r="I2259" i="3"/>
  <c r="I2258" i="3"/>
  <c r="I2257" i="3"/>
  <c r="I2256" i="3"/>
  <c r="I2255" i="3"/>
  <c r="I2247" i="3"/>
  <c r="I2246" i="3"/>
  <c r="I2239" i="3"/>
  <c r="I2238" i="3"/>
  <c r="I2231" i="3"/>
  <c r="I2230" i="3"/>
  <c r="I2223" i="3"/>
  <c r="I2222" i="3"/>
  <c r="I2215" i="3"/>
  <c r="I2214" i="3"/>
  <c r="E2209" i="3"/>
  <c r="I2209" i="3" s="1"/>
  <c r="I2210" i="3" s="1"/>
  <c r="H2206" i="3" s="1"/>
  <c r="I2206" i="3" s="1"/>
  <c r="I2208" i="3"/>
  <c r="I2199" i="3"/>
  <c r="I2200" i="3" s="1"/>
  <c r="I2189" i="3"/>
  <c r="I2190" i="3" s="1"/>
  <c r="I2179" i="3"/>
  <c r="I2180" i="3" s="1"/>
  <c r="E2181" i="3" s="1"/>
  <c r="I2169" i="3"/>
  <c r="I2170" i="3" s="1"/>
  <c r="E2171" i="3" s="1"/>
  <c r="I2159" i="3"/>
  <c r="I2160" i="3" s="1"/>
  <c r="I2149" i="3"/>
  <c r="I2150" i="3" s="1"/>
  <c r="I2139" i="3"/>
  <c r="I2140" i="3" s="1"/>
  <c r="E2141" i="3" s="1"/>
  <c r="I2129" i="3"/>
  <c r="I2130" i="3" s="1"/>
  <c r="I2119" i="3"/>
  <c r="I2120" i="3" s="1"/>
  <c r="I2109" i="3"/>
  <c r="I2110" i="3" s="1"/>
  <c r="E2111" i="3" s="1"/>
  <c r="I2099" i="3"/>
  <c r="I2100" i="3" s="1"/>
  <c r="I2089" i="3"/>
  <c r="I2090" i="3" s="1"/>
  <c r="I2079" i="3"/>
  <c r="I2080" i="3" s="1"/>
  <c r="I2069" i="3"/>
  <c r="I2070" i="3" s="1"/>
  <c r="I2059" i="3"/>
  <c r="I2060" i="3" s="1"/>
  <c r="E2061" i="3" s="1"/>
  <c r="I2049" i="3"/>
  <c r="I2050" i="3" s="1"/>
  <c r="I2039" i="3"/>
  <c r="I2040" i="3" s="1"/>
  <c r="I2029" i="3"/>
  <c r="I2030" i="3" s="1"/>
  <c r="E2031" i="3" s="1"/>
  <c r="I2019" i="3"/>
  <c r="I2020" i="3" s="1"/>
  <c r="I2009" i="3"/>
  <c r="I2010" i="3" s="1"/>
  <c r="E2011" i="3" s="1"/>
  <c r="I1999" i="3"/>
  <c r="I2000" i="3" s="1"/>
  <c r="I1989" i="3"/>
  <c r="I1990" i="3" s="1"/>
  <c r="I1979" i="3"/>
  <c r="I1980" i="3" s="1"/>
  <c r="E1981" i="3" s="1"/>
  <c r="I1969" i="3"/>
  <c r="I1970" i="3" s="1"/>
  <c r="I1959" i="3"/>
  <c r="I1960" i="3" s="1"/>
  <c r="I1949" i="3"/>
  <c r="I1950" i="3" s="1"/>
  <c r="E1951" i="3" s="1"/>
  <c r="I1938" i="3"/>
  <c r="I1939" i="3" s="1"/>
  <c r="I1927" i="3"/>
  <c r="I1928" i="3" s="1"/>
  <c r="E1929" i="3" s="1"/>
  <c r="I1918" i="3"/>
  <c r="I1919" i="3" s="1"/>
  <c r="I1909" i="3"/>
  <c r="I1910" i="3" s="1"/>
  <c r="I1900" i="3"/>
  <c r="I1899" i="3"/>
  <c r="I1898" i="3"/>
  <c r="I1897" i="3"/>
  <c r="I1896" i="3"/>
  <c r="I1895" i="3"/>
  <c r="I1894" i="3"/>
  <c r="I1893" i="3"/>
  <c r="I1892" i="3"/>
  <c r="I1891" i="3"/>
  <c r="I1883" i="3"/>
  <c r="I1882" i="3"/>
  <c r="I1881" i="3"/>
  <c r="I1880" i="3"/>
  <c r="I1879" i="3"/>
  <c r="I1878" i="3"/>
  <c r="I1877" i="3"/>
  <c r="I1876" i="3"/>
  <c r="I1868" i="3"/>
  <c r="I1867" i="3"/>
  <c r="I1866" i="3"/>
  <c r="I1865" i="3"/>
  <c r="I1864" i="3"/>
  <c r="I1863" i="3"/>
  <c r="I1862" i="3"/>
  <c r="I1861" i="3"/>
  <c r="I1853" i="3"/>
  <c r="I1852" i="3"/>
  <c r="I1851" i="3"/>
  <c r="I1843" i="3"/>
  <c r="I1842" i="3"/>
  <c r="I1841" i="3"/>
  <c r="I1840" i="3"/>
  <c r="I1839" i="3"/>
  <c r="I1838" i="3"/>
  <c r="I1837" i="3"/>
  <c r="I1836" i="3"/>
  <c r="I1835" i="3"/>
  <c r="I1834" i="3"/>
  <c r="I1833" i="3"/>
  <c r="I1832" i="3"/>
  <c r="I1824" i="3"/>
  <c r="I1823" i="3"/>
  <c r="I1822" i="3"/>
  <c r="I1821" i="3"/>
  <c r="I1820" i="3"/>
  <c r="I1819" i="3"/>
  <c r="I1818" i="3"/>
  <c r="I1817" i="3"/>
  <c r="I1809" i="3"/>
  <c r="I1808" i="3"/>
  <c r="I1807" i="3"/>
  <c r="I1806" i="3"/>
  <c r="I1798" i="3"/>
  <c r="I1799" i="3" s="1"/>
  <c r="I1790" i="3"/>
  <c r="I1789" i="3"/>
  <c r="I1788" i="3"/>
  <c r="I1787" i="3"/>
  <c r="I1779" i="3"/>
  <c r="I1778" i="3"/>
  <c r="I1777" i="3"/>
  <c r="I1776" i="3"/>
  <c r="I1768" i="3"/>
  <c r="I1767" i="3"/>
  <c r="I1766" i="3"/>
  <c r="I1765" i="3"/>
  <c r="I1764" i="3"/>
  <c r="I1763" i="3"/>
  <c r="I1762" i="3"/>
  <c r="I1761" i="3"/>
  <c r="I1760" i="3"/>
  <c r="I1759" i="3"/>
  <c r="I1758" i="3"/>
  <c r="I1757" i="3"/>
  <c r="I1756" i="3"/>
  <c r="I1755" i="3"/>
  <c r="I1754" i="3"/>
  <c r="I1753" i="3"/>
  <c r="I1752" i="3"/>
  <c r="I1751" i="3"/>
  <c r="I1743" i="3"/>
  <c r="I1742" i="3"/>
  <c r="I1741" i="3"/>
  <c r="I1740" i="3"/>
  <c r="I1739" i="3"/>
  <c r="I1738" i="3"/>
  <c r="I1737" i="3"/>
  <c r="I1736" i="3"/>
  <c r="I1735" i="3"/>
  <c r="I1734" i="3"/>
  <c r="I1733" i="3"/>
  <c r="I1732" i="3"/>
  <c r="I1731" i="3"/>
  <c r="I1698" i="3"/>
  <c r="I1697" i="3"/>
  <c r="I1696" i="3"/>
  <c r="I1695" i="3"/>
  <c r="I1694" i="3"/>
  <c r="I1693" i="3"/>
  <c r="I1692" i="3"/>
  <c r="I1691" i="3"/>
  <c r="I1690" i="3"/>
  <c r="I1689" i="3"/>
  <c r="I1688" i="3"/>
  <c r="I1687" i="3"/>
  <c r="I1686" i="3"/>
  <c r="I1685" i="3"/>
  <c r="I1684" i="3"/>
  <c r="I1683" i="3"/>
  <c r="I1682" i="3"/>
  <c r="I1681" i="3"/>
  <c r="I1673" i="3"/>
  <c r="I1672" i="3"/>
  <c r="I1671" i="3"/>
  <c r="I1670" i="3"/>
  <c r="I1669" i="3"/>
  <c r="I1668" i="3"/>
  <c r="I1667" i="3"/>
  <c r="I1666" i="3"/>
  <c r="I1665" i="3"/>
  <c r="I1664" i="3"/>
  <c r="I1663" i="3"/>
  <c r="I1662" i="3"/>
  <c r="I1661" i="3"/>
  <c r="I1660" i="3"/>
  <c r="I1659" i="3"/>
  <c r="I1658" i="3"/>
  <c r="I1657" i="3"/>
  <c r="I1656" i="3"/>
  <c r="I1648" i="3"/>
  <c r="I1647" i="3"/>
  <c r="I1646" i="3"/>
  <c r="I1645" i="3"/>
  <c r="I1644" i="3"/>
  <c r="I1643" i="3"/>
  <c r="I1642" i="3"/>
  <c r="I1641" i="3"/>
  <c r="I1640" i="3"/>
  <c r="I1639" i="3"/>
  <c r="I1638" i="3"/>
  <c r="I1637" i="3"/>
  <c r="I1636" i="3"/>
  <c r="I1635" i="3"/>
  <c r="I1634" i="3"/>
  <c r="I1633" i="3"/>
  <c r="I1632" i="3"/>
  <c r="I1631" i="3"/>
  <c r="I1623" i="3"/>
  <c r="I1622" i="3"/>
  <c r="I1621" i="3"/>
  <c r="I1620" i="3"/>
  <c r="I1619" i="3"/>
  <c r="I1618" i="3"/>
  <c r="I1617" i="3"/>
  <c r="I1616" i="3"/>
  <c r="I1615" i="3"/>
  <c r="I1614" i="3"/>
  <c r="I1613" i="3"/>
  <c r="I1612" i="3"/>
  <c r="I1611" i="3"/>
  <c r="I1610" i="3"/>
  <c r="I1609" i="3"/>
  <c r="I1608" i="3"/>
  <c r="I1607" i="3"/>
  <c r="I1606" i="3"/>
  <c r="I1598" i="3"/>
  <c r="I1597" i="3"/>
  <c r="I1596" i="3"/>
  <c r="I1595" i="3"/>
  <c r="I1594" i="3"/>
  <c r="I1593" i="3"/>
  <c r="I1592" i="3"/>
  <c r="I1591" i="3"/>
  <c r="I1590" i="3"/>
  <c r="I1589" i="3"/>
  <c r="I1588" i="3"/>
  <c r="I1587" i="3"/>
  <c r="I1586" i="3"/>
  <c r="I1585" i="3"/>
  <c r="I1584" i="3"/>
  <c r="I1583" i="3"/>
  <c r="I1582" i="3"/>
  <c r="I1581" i="3"/>
  <c r="I1573" i="3"/>
  <c r="I1572" i="3"/>
  <c r="I1571" i="3"/>
  <c r="I1570" i="3"/>
  <c r="I1569" i="3"/>
  <c r="I1568" i="3"/>
  <c r="I1567" i="3"/>
  <c r="I1566" i="3"/>
  <c r="I1565" i="3"/>
  <c r="I1564" i="3"/>
  <c r="I1563" i="3"/>
  <c r="I1562" i="3"/>
  <c r="I1561" i="3"/>
  <c r="I1560" i="3"/>
  <c r="I1559" i="3"/>
  <c r="I1551" i="3"/>
  <c r="I1550" i="3"/>
  <c r="I1549" i="3"/>
  <c r="I1548" i="3"/>
  <c r="I1547" i="3"/>
  <c r="I1539" i="3"/>
  <c r="I1538" i="3"/>
  <c r="I1537" i="3"/>
  <c r="I1536" i="3"/>
  <c r="I1535" i="3"/>
  <c r="I1534" i="3"/>
  <c r="I1533" i="3"/>
  <c r="I1532" i="3"/>
  <c r="I1531" i="3"/>
  <c r="I1523" i="3"/>
  <c r="I1522" i="3"/>
  <c r="I1521" i="3"/>
  <c r="I1520" i="3"/>
  <c r="I1519" i="3"/>
  <c r="I1518" i="3"/>
  <c r="I1517" i="3"/>
  <c r="I1516" i="3"/>
  <c r="I1515" i="3"/>
  <c r="I1507" i="3"/>
  <c r="I1506" i="3"/>
  <c r="I1505" i="3"/>
  <c r="I1504" i="3"/>
  <c r="I1503" i="3"/>
  <c r="I1502" i="3"/>
  <c r="I1501" i="3"/>
  <c r="I1500" i="3"/>
  <c r="I1499" i="3"/>
  <c r="I1491" i="3"/>
  <c r="I1490" i="3"/>
  <c r="I1489" i="3"/>
  <c r="I1488" i="3"/>
  <c r="I1487" i="3"/>
  <c r="I1486" i="3"/>
  <c r="I1485" i="3"/>
  <c r="I1484" i="3"/>
  <c r="I1483" i="3"/>
  <c r="I1475" i="3"/>
  <c r="I1474" i="3"/>
  <c r="I1473" i="3"/>
  <c r="I1472" i="3"/>
  <c r="I1471" i="3"/>
  <c r="I1470" i="3"/>
  <c r="I1469" i="3"/>
  <c r="I1388" i="3"/>
  <c r="I1387" i="3"/>
  <c r="I1386" i="3"/>
  <c r="I1385" i="3"/>
  <c r="I1384" i="3"/>
  <c r="I1381" i="3"/>
  <c r="I1380" i="3"/>
  <c r="I1379" i="3"/>
  <c r="I1378" i="3"/>
  <c r="I1377" i="3"/>
  <c r="I1376" i="3"/>
  <c r="I1375" i="3"/>
  <c r="I1374" i="3"/>
  <c r="I1364" i="3"/>
  <c r="I1363" i="3"/>
  <c r="I1362" i="3"/>
  <c r="I1361" i="3"/>
  <c r="I1360" i="3"/>
  <c r="I1359" i="3"/>
  <c r="I1358" i="3"/>
  <c r="I1357" i="3"/>
  <c r="I1356" i="3"/>
  <c r="I1355" i="3"/>
  <c r="I1354" i="3"/>
  <c r="I1353" i="3"/>
  <c r="I1352" i="3"/>
  <c r="I1351" i="3"/>
  <c r="I1350" i="3"/>
  <c r="I1342" i="3"/>
  <c r="I1341" i="3"/>
  <c r="I1340" i="3"/>
  <c r="I1339" i="3"/>
  <c r="I1338" i="3"/>
  <c r="I1337" i="3"/>
  <c r="I1336" i="3"/>
  <c r="I1335" i="3"/>
  <c r="I1334" i="3"/>
  <c r="I1333" i="3"/>
  <c r="I1332" i="3"/>
  <c r="I1331" i="3"/>
  <c r="I1330" i="3"/>
  <c r="I1329" i="3"/>
  <c r="I1328" i="3"/>
  <c r="I1320" i="3"/>
  <c r="I1319" i="3"/>
  <c r="I1318" i="3"/>
  <c r="I1317" i="3"/>
  <c r="I1316" i="3"/>
  <c r="I1315" i="3"/>
  <c r="I1314" i="3"/>
  <c r="I1306" i="3"/>
  <c r="I1305" i="3"/>
  <c r="I1304" i="3"/>
  <c r="I1303" i="3"/>
  <c r="I1302" i="3"/>
  <c r="I1301" i="3"/>
  <c r="I1300" i="3"/>
  <c r="I1292" i="3"/>
  <c r="I1291" i="3"/>
  <c r="I1290" i="3"/>
  <c r="I1289" i="3"/>
  <c r="I1288" i="3"/>
  <c r="I1287" i="3"/>
  <c r="I1279" i="3"/>
  <c r="I1278" i="3"/>
  <c r="I1277" i="3"/>
  <c r="I1276" i="3"/>
  <c r="I1275" i="3"/>
  <c r="I1274" i="3"/>
  <c r="I1266" i="3"/>
  <c r="I1265" i="3"/>
  <c r="I1264" i="3"/>
  <c r="I1263" i="3"/>
  <c r="I1262" i="3"/>
  <c r="I1261" i="3"/>
  <c r="I1253" i="3"/>
  <c r="I1252" i="3"/>
  <c r="I1251" i="3"/>
  <c r="I1250" i="3"/>
  <c r="I1249" i="3"/>
  <c r="I1248" i="3"/>
  <c r="I1247" i="3"/>
  <c r="I1246" i="3"/>
  <c r="I1245" i="3"/>
  <c r="I1244" i="3"/>
  <c r="I1243" i="3"/>
  <c r="I1242" i="3"/>
  <c r="I1241" i="3"/>
  <c r="I1233" i="3"/>
  <c r="I1232" i="3"/>
  <c r="I1231" i="3"/>
  <c r="I1230" i="3"/>
  <c r="I1229" i="3"/>
  <c r="I1228" i="3"/>
  <c r="I1227" i="3"/>
  <c r="I1226" i="3"/>
  <c r="I1225" i="3"/>
  <c r="I1224" i="3"/>
  <c r="I1223" i="3"/>
  <c r="I1222" i="3"/>
  <c r="I1221" i="3"/>
  <c r="I1220" i="3"/>
  <c r="I1219" i="3"/>
  <c r="I1211" i="3"/>
  <c r="I1210" i="3"/>
  <c r="I1209" i="3"/>
  <c r="I1208" i="3"/>
  <c r="I1207" i="3"/>
  <c r="I1206" i="3"/>
  <c r="I1205" i="3"/>
  <c r="I1204" i="3"/>
  <c r="I1203" i="3"/>
  <c r="I1202" i="3"/>
  <c r="I1201" i="3"/>
  <c r="I1200" i="3"/>
  <c r="I1199" i="3"/>
  <c r="I1198" i="3"/>
  <c r="I1197" i="3"/>
  <c r="I1189" i="3"/>
  <c r="I1188" i="3"/>
  <c r="I1187" i="3"/>
  <c r="I1186" i="3"/>
  <c r="I1185" i="3"/>
  <c r="I1184" i="3"/>
  <c r="I1183" i="3"/>
  <c r="I1182" i="3"/>
  <c r="I1181" i="3"/>
  <c r="I1180" i="3"/>
  <c r="I1179" i="3"/>
  <c r="I1178" i="3"/>
  <c r="I1177" i="3"/>
  <c r="I1176" i="3"/>
  <c r="I1175" i="3"/>
  <c r="I1167" i="3"/>
  <c r="I1166" i="3"/>
  <c r="I1165" i="3"/>
  <c r="I1164" i="3"/>
  <c r="I1163" i="3"/>
  <c r="I1162" i="3"/>
  <c r="I1161" i="3"/>
  <c r="I1160" i="3"/>
  <c r="I1159" i="3"/>
  <c r="I1158" i="3"/>
  <c r="I1157" i="3"/>
  <c r="I1156" i="3"/>
  <c r="I1155" i="3"/>
  <c r="I1154" i="3"/>
  <c r="I1153" i="3"/>
  <c r="I1145" i="3"/>
  <c r="I1144" i="3"/>
  <c r="I1143" i="3"/>
  <c r="I1142" i="3"/>
  <c r="I1141" i="3"/>
  <c r="I1140" i="3"/>
  <c r="I1139" i="3"/>
  <c r="I1138" i="3"/>
  <c r="I1137" i="3"/>
  <c r="I1136" i="3"/>
  <c r="I1135" i="3"/>
  <c r="I1134" i="3"/>
  <c r="I1133" i="3"/>
  <c r="I1132" i="3"/>
  <c r="I1131" i="3"/>
  <c r="I1123" i="3"/>
  <c r="I1122" i="3"/>
  <c r="I1121" i="3"/>
  <c r="I1120" i="3"/>
  <c r="I1119" i="3"/>
  <c r="I1118" i="3"/>
  <c r="I1117" i="3"/>
  <c r="I1116" i="3"/>
  <c r="I1108" i="3"/>
  <c r="I1107" i="3"/>
  <c r="I1106" i="3"/>
  <c r="I1105" i="3"/>
  <c r="I1104" i="3"/>
  <c r="I1103" i="3"/>
  <c r="I1102" i="3"/>
  <c r="I1101" i="3"/>
  <c r="I1093" i="3"/>
  <c r="I1092" i="3"/>
  <c r="I1091" i="3"/>
  <c r="I1090" i="3"/>
  <c r="I1089" i="3"/>
  <c r="I1088" i="3"/>
  <c r="I1087" i="3"/>
  <c r="I1086" i="3"/>
  <c r="I1085" i="3"/>
  <c r="I1084" i="3"/>
  <c r="I1083" i="3"/>
  <c r="I1082" i="3"/>
  <c r="I1081" i="3"/>
  <c r="I1080" i="3"/>
  <c r="I1079" i="3"/>
  <c r="I1071" i="3"/>
  <c r="I1070" i="3"/>
  <c r="I1069" i="3"/>
  <c r="I1068" i="3"/>
  <c r="I1067" i="3"/>
  <c r="I1066" i="3"/>
  <c r="I1065" i="3"/>
  <c r="I1064" i="3"/>
  <c r="I1063" i="3"/>
  <c r="I1062" i="3"/>
  <c r="I1061" i="3"/>
  <c r="I1060" i="3"/>
  <c r="I1059" i="3"/>
  <c r="I1058" i="3"/>
  <c r="I1057" i="3"/>
  <c r="I1049" i="3"/>
  <c r="I1048" i="3"/>
  <c r="I1047" i="3"/>
  <c r="I1046" i="3"/>
  <c r="I1045" i="3"/>
  <c r="I1044" i="3"/>
  <c r="I1043" i="3"/>
  <c r="I1042" i="3"/>
  <c r="I1041" i="3"/>
  <c r="I1040" i="3"/>
  <c r="I1039" i="3"/>
  <c r="I1038" i="3"/>
  <c r="I1037" i="3"/>
  <c r="I1036" i="3"/>
  <c r="I1035" i="3"/>
  <c r="I1027" i="3"/>
  <c r="I1026" i="3"/>
  <c r="I1025" i="3"/>
  <c r="I1024" i="3"/>
  <c r="I1023" i="3"/>
  <c r="I1022" i="3"/>
  <c r="I1021" i="3"/>
  <c r="I1020" i="3"/>
  <c r="I1019" i="3"/>
  <c r="I1018" i="3"/>
  <c r="I1017" i="3"/>
  <c r="I1016" i="3"/>
  <c r="I1015" i="3"/>
  <c r="I1014" i="3"/>
  <c r="I1013" i="3"/>
  <c r="I1005" i="3"/>
  <c r="I1004" i="3"/>
  <c r="I1003" i="3"/>
  <c r="I1002" i="3"/>
  <c r="I1001" i="3"/>
  <c r="I1000" i="3"/>
  <c r="I999" i="3"/>
  <c r="I998" i="3"/>
  <c r="I997" i="3"/>
  <c r="I996" i="3"/>
  <c r="I995" i="3"/>
  <c r="I994" i="3"/>
  <c r="I993" i="3"/>
  <c r="I992" i="3"/>
  <c r="I991" i="3"/>
  <c r="I983" i="3"/>
  <c r="I982" i="3"/>
  <c r="I981" i="3"/>
  <c r="I980" i="3"/>
  <c r="I979" i="3"/>
  <c r="I978" i="3"/>
  <c r="I977" i="3"/>
  <c r="I976" i="3"/>
  <c r="I975" i="3"/>
  <c r="I974" i="3"/>
  <c r="I973" i="3"/>
  <c r="I972" i="3"/>
  <c r="I971" i="3"/>
  <c r="I970" i="3"/>
  <c r="I969" i="3"/>
  <c r="I968" i="3"/>
  <c r="I960" i="3"/>
  <c r="I959" i="3"/>
  <c r="I958" i="3"/>
  <c r="I957" i="3"/>
  <c r="I956" i="3"/>
  <c r="I955" i="3"/>
  <c r="I954" i="3"/>
  <c r="I946" i="3"/>
  <c r="I945" i="3"/>
  <c r="I944" i="3"/>
  <c r="I943" i="3"/>
  <c r="I942" i="3"/>
  <c r="I941" i="3"/>
  <c r="I933" i="3"/>
  <c r="I932" i="3"/>
  <c r="I931" i="3"/>
  <c r="I930" i="3"/>
  <c r="I927" i="3"/>
  <c r="I926" i="3"/>
  <c r="I925" i="3"/>
  <c r="I924" i="3"/>
  <c r="I923" i="3"/>
  <c r="I922" i="3"/>
  <c r="I912" i="3"/>
  <c r="I911" i="3"/>
  <c r="I910" i="3"/>
  <c r="I909" i="3"/>
  <c r="I908" i="3"/>
  <c r="I907" i="3"/>
  <c r="I906" i="3"/>
  <c r="I898" i="3"/>
  <c r="I897" i="3"/>
  <c r="I896" i="3"/>
  <c r="I895" i="3"/>
  <c r="I892" i="3"/>
  <c r="I891" i="3"/>
  <c r="I890" i="3"/>
  <c r="I889" i="3"/>
  <c r="I888" i="3"/>
  <c r="I887" i="3"/>
  <c r="I877" i="3"/>
  <c r="I876" i="3"/>
  <c r="I875" i="3"/>
  <c r="I874" i="3"/>
  <c r="I873" i="3"/>
  <c r="I872" i="3"/>
  <c r="I871" i="3"/>
  <c r="I870" i="3"/>
  <c r="I862" i="3"/>
  <c r="I861" i="3"/>
  <c r="I860" i="3"/>
  <c r="I859" i="3"/>
  <c r="I858" i="3"/>
  <c r="I857" i="3"/>
  <c r="I849" i="3"/>
  <c r="I848" i="3"/>
  <c r="I847" i="3"/>
  <c r="I846" i="3"/>
  <c r="I845" i="3"/>
  <c r="I844" i="3"/>
  <c r="I836" i="3"/>
  <c r="I835" i="3"/>
  <c r="I834" i="3"/>
  <c r="I833" i="3"/>
  <c r="I832" i="3"/>
  <c r="I831" i="3"/>
  <c r="I823" i="3"/>
  <c r="I822" i="3"/>
  <c r="I821" i="3"/>
  <c r="I820" i="3"/>
  <c r="I819" i="3"/>
  <c r="I818" i="3"/>
  <c r="I817" i="3"/>
  <c r="I809" i="3"/>
  <c r="I808" i="3"/>
  <c r="I807" i="3"/>
  <c r="I806" i="3"/>
  <c r="I805" i="3"/>
  <c r="I804" i="3"/>
  <c r="I803" i="3"/>
  <c r="I795" i="3"/>
  <c r="I794" i="3"/>
  <c r="I793" i="3"/>
  <c r="I792" i="3"/>
  <c r="I791" i="3"/>
  <c r="I790" i="3"/>
  <c r="I789" i="3"/>
  <c r="I781" i="3"/>
  <c r="I780" i="3"/>
  <c r="I779" i="3"/>
  <c r="I778" i="3"/>
  <c r="I777" i="3"/>
  <c r="I776" i="3"/>
  <c r="I775" i="3"/>
  <c r="I767" i="3"/>
  <c r="I766" i="3"/>
  <c r="I765" i="3"/>
  <c r="I764" i="3"/>
  <c r="I756" i="3"/>
  <c r="I755" i="3"/>
  <c r="I754" i="3"/>
  <c r="I753" i="3"/>
  <c r="I752" i="3"/>
  <c r="I751" i="3"/>
  <c r="I743" i="3"/>
  <c r="I742" i="3"/>
  <c r="I741" i="3"/>
  <c r="I740" i="3"/>
  <c r="I739" i="3"/>
  <c r="I738" i="3"/>
  <c r="I737" i="3"/>
  <c r="I729" i="3"/>
  <c r="I728" i="3"/>
  <c r="I727" i="3"/>
  <c r="I726" i="3"/>
  <c r="I725" i="3"/>
  <c r="I724" i="3"/>
  <c r="I723" i="3"/>
  <c r="I722" i="3"/>
  <c r="I714" i="3"/>
  <c r="I713" i="3"/>
  <c r="I712" i="3"/>
  <c r="I711" i="3"/>
  <c r="I710" i="3"/>
  <c r="I709" i="3"/>
  <c r="I708" i="3"/>
  <c r="I707" i="3"/>
  <c r="I699" i="3"/>
  <c r="I698" i="3"/>
  <c r="I697" i="3"/>
  <c r="I696" i="3"/>
  <c r="I695" i="3"/>
  <c r="I694" i="3"/>
  <c r="I693" i="3"/>
  <c r="I692" i="3"/>
  <c r="I684" i="3"/>
  <c r="I683" i="3"/>
  <c r="I682" i="3"/>
  <c r="I681" i="3"/>
  <c r="I680" i="3"/>
  <c r="I679" i="3"/>
  <c r="I678" i="3"/>
  <c r="I677" i="3"/>
  <c r="I669" i="3"/>
  <c r="I668" i="3"/>
  <c r="I667" i="3"/>
  <c r="I666" i="3"/>
  <c r="I665" i="3"/>
  <c r="I664" i="3"/>
  <c r="I663" i="3"/>
  <c r="I662" i="3"/>
  <c r="I654" i="3"/>
  <c r="I653" i="3"/>
  <c r="I652" i="3"/>
  <c r="I651" i="3"/>
  <c r="I650" i="3"/>
  <c r="I649" i="3"/>
  <c r="I648" i="3"/>
  <c r="I647" i="3"/>
  <c r="I639" i="3"/>
  <c r="I638" i="3"/>
  <c r="I637" i="3"/>
  <c r="I636" i="3"/>
  <c r="I635" i="3"/>
  <c r="I634" i="3"/>
  <c r="I633" i="3"/>
  <c r="I632" i="3"/>
  <c r="I624" i="3"/>
  <c r="I623" i="3"/>
  <c r="I622" i="3"/>
  <c r="I621" i="3"/>
  <c r="I620" i="3"/>
  <c r="I619" i="3"/>
  <c r="I618" i="3"/>
  <c r="I617" i="3"/>
  <c r="I609" i="3"/>
  <c r="I608" i="3"/>
  <c r="I607" i="3"/>
  <c r="I606" i="3"/>
  <c r="I597" i="3"/>
  <c r="I596" i="3"/>
  <c r="I595" i="3"/>
  <c r="I594" i="3"/>
  <c r="I591" i="3"/>
  <c r="I590" i="3"/>
  <c r="I589" i="3"/>
  <c r="I588" i="3"/>
  <c r="I587" i="3"/>
  <c r="I586" i="3"/>
  <c r="I576" i="3"/>
  <c r="I575" i="3"/>
  <c r="I574" i="3"/>
  <c r="I573" i="3"/>
  <c r="I570" i="3"/>
  <c r="I569" i="3"/>
  <c r="I568" i="3"/>
  <c r="I567" i="3"/>
  <c r="I566" i="3"/>
  <c r="I565" i="3"/>
  <c r="I555" i="3"/>
  <c r="I554" i="3"/>
  <c r="I553" i="3"/>
  <c r="I552" i="3"/>
  <c r="I549" i="3"/>
  <c r="I548" i="3"/>
  <c r="I547" i="3"/>
  <c r="I546" i="3"/>
  <c r="I536" i="3"/>
  <c r="I535" i="3"/>
  <c r="I534" i="3"/>
  <c r="I533" i="3"/>
  <c r="I530" i="3"/>
  <c r="I529" i="3"/>
  <c r="I528" i="3"/>
  <c r="I527" i="3"/>
  <c r="I517" i="3"/>
  <c r="I516" i="3"/>
  <c r="I515" i="3"/>
  <c r="I514" i="3"/>
  <c r="I511" i="3"/>
  <c r="I510" i="3"/>
  <c r="I509" i="3"/>
  <c r="I508" i="3"/>
  <c r="I498" i="3"/>
  <c r="I497" i="3"/>
  <c r="I496" i="3"/>
  <c r="I495" i="3"/>
  <c r="I494" i="3"/>
  <c r="I493" i="3"/>
  <c r="I492" i="3"/>
  <c r="I484" i="3"/>
  <c r="I483" i="3"/>
  <c r="I482" i="3"/>
  <c r="I481" i="3"/>
  <c r="I478" i="3"/>
  <c r="I477" i="3"/>
  <c r="I476" i="3"/>
  <c r="I475" i="3"/>
  <c r="I474" i="3"/>
  <c r="I464" i="3"/>
  <c r="I463" i="3"/>
  <c r="I462" i="3"/>
  <c r="I461" i="3"/>
  <c r="I460" i="3"/>
  <c r="I459" i="3"/>
  <c r="I458" i="3"/>
  <c r="E452" i="3"/>
  <c r="I452" i="3" s="1"/>
  <c r="I450" i="3"/>
  <c r="I449" i="3"/>
  <c r="I448" i="3"/>
  <c r="I447" i="3"/>
  <c r="I446" i="3"/>
  <c r="I438" i="3"/>
  <c r="I437" i="3"/>
  <c r="I436" i="3"/>
  <c r="I435" i="3"/>
  <c r="I434" i="3"/>
  <c r="I433" i="3"/>
  <c r="I432" i="3"/>
  <c r="I424" i="3"/>
  <c r="I423" i="3"/>
  <c r="I422" i="3"/>
  <c r="I421" i="3"/>
  <c r="I420" i="3"/>
  <c r="I412" i="3"/>
  <c r="I411" i="3"/>
  <c r="I410" i="3"/>
  <c r="I409" i="3"/>
  <c r="I408" i="3"/>
  <c r="I400" i="3"/>
  <c r="I399" i="3"/>
  <c r="I396" i="3"/>
  <c r="I395" i="3"/>
  <c r="I394" i="3"/>
  <c r="I393" i="3"/>
  <c r="I392" i="3"/>
  <c r="I391" i="3"/>
  <c r="I381" i="3"/>
  <c r="I380" i="3"/>
  <c r="I379" i="3"/>
  <c r="I378" i="3"/>
  <c r="I377" i="3"/>
  <c r="I369" i="3"/>
  <c r="I368" i="3"/>
  <c r="I367" i="3"/>
  <c r="I366" i="3"/>
  <c r="I363" i="3"/>
  <c r="I362" i="3"/>
  <c r="I361" i="3"/>
  <c r="I360" i="3"/>
  <c r="I359" i="3"/>
  <c r="I358" i="3"/>
  <c r="I348" i="3"/>
  <c r="I347" i="3"/>
  <c r="I346" i="3"/>
  <c r="I345" i="3"/>
  <c r="I342" i="3"/>
  <c r="I341" i="3"/>
  <c r="I340" i="3"/>
  <c r="I339" i="3"/>
  <c r="I338" i="3"/>
  <c r="I337" i="3"/>
  <c r="I327" i="3"/>
  <c r="I326" i="3"/>
  <c r="I325" i="3"/>
  <c r="I324" i="3"/>
  <c r="I321" i="3"/>
  <c r="I320" i="3"/>
  <c r="I319" i="3"/>
  <c r="I318" i="3"/>
  <c r="I317" i="3"/>
  <c r="I316" i="3"/>
  <c r="I306" i="3"/>
  <c r="I305" i="3"/>
  <c r="I304" i="3"/>
  <c r="I303" i="3"/>
  <c r="I300" i="3"/>
  <c r="I299" i="3"/>
  <c r="I298" i="3"/>
  <c r="I297" i="3"/>
  <c r="I296" i="3"/>
  <c r="I295" i="3"/>
  <c r="I285" i="3"/>
  <c r="I284" i="3"/>
  <c r="I283" i="3"/>
  <c r="I282" i="3"/>
  <c r="I279" i="3"/>
  <c r="I278" i="3"/>
  <c r="I277" i="3"/>
  <c r="I276" i="3"/>
  <c r="I275" i="3"/>
  <c r="I274" i="3"/>
  <c r="I264" i="3"/>
  <c r="I263" i="3"/>
  <c r="I262" i="3"/>
  <c r="I261" i="3"/>
  <c r="I258" i="3"/>
  <c r="I257" i="3"/>
  <c r="I256" i="3"/>
  <c r="I255" i="3"/>
  <c r="I254" i="3"/>
  <c r="I253" i="3"/>
  <c r="I243" i="3"/>
  <c r="I242" i="3"/>
  <c r="I241" i="3"/>
  <c r="I240" i="3"/>
  <c r="I237" i="3"/>
  <c r="I236" i="3"/>
  <c r="I235" i="3"/>
  <c r="I234" i="3"/>
  <c r="I233" i="3"/>
  <c r="I232" i="3"/>
  <c r="I222" i="3"/>
  <c r="I221" i="3"/>
  <c r="I220" i="3"/>
  <c r="I219" i="3"/>
  <c r="I216" i="3"/>
  <c r="I215" i="3"/>
  <c r="I214" i="3"/>
  <c r="I213" i="3"/>
  <c r="I212" i="3"/>
  <c r="I211" i="3"/>
  <c r="I201" i="3"/>
  <c r="I200" i="3"/>
  <c r="I199" i="3"/>
  <c r="I198" i="3"/>
  <c r="I195" i="3"/>
  <c r="I194" i="3"/>
  <c r="I193" i="3"/>
  <c r="I192" i="3"/>
  <c r="I191" i="3"/>
  <c r="I190" i="3"/>
  <c r="I180" i="3"/>
  <c r="I179" i="3"/>
  <c r="I178" i="3"/>
  <c r="I177" i="3"/>
  <c r="I174" i="3"/>
  <c r="I173" i="3"/>
  <c r="I172" i="3"/>
  <c r="I171" i="3"/>
  <c r="I170" i="3"/>
  <c r="I169" i="3"/>
  <c r="I160" i="3"/>
  <c r="I159" i="3"/>
  <c r="I158" i="3"/>
  <c r="I157" i="3"/>
  <c r="I156" i="3"/>
  <c r="I155" i="3"/>
  <c r="I154" i="3"/>
  <c r="I145" i="3"/>
  <c r="I144" i="3"/>
  <c r="I143" i="3"/>
  <c r="I142" i="3"/>
  <c r="I141" i="3"/>
  <c r="I140" i="3"/>
  <c r="I139" i="3"/>
  <c r="I131" i="3"/>
  <c r="I130" i="3"/>
  <c r="I129" i="3"/>
  <c r="I128" i="3"/>
  <c r="I127" i="3"/>
  <c r="I126" i="3"/>
  <c r="I125" i="3"/>
  <c r="I124" i="3"/>
  <c r="I116" i="3"/>
  <c r="I115" i="3"/>
  <c r="I114" i="3"/>
  <c r="I113" i="3"/>
  <c r="I110" i="3"/>
  <c r="I109" i="3"/>
  <c r="I108" i="3"/>
  <c r="I107" i="3"/>
  <c r="I106" i="3"/>
  <c r="I105" i="3"/>
  <c r="I95" i="3"/>
  <c r="I94" i="3"/>
  <c r="I93" i="3"/>
  <c r="I92" i="3"/>
  <c r="I91" i="3"/>
  <c r="I90" i="3"/>
  <c r="I89" i="3"/>
  <c r="I88" i="3"/>
  <c r="I80" i="3"/>
  <c r="I79" i="3"/>
  <c r="I78" i="3"/>
  <c r="I75" i="3"/>
  <c r="I74" i="3"/>
  <c r="I73" i="3"/>
  <c r="I72" i="3"/>
  <c r="I71" i="3"/>
  <c r="I70" i="3"/>
  <c r="I61" i="3"/>
  <c r="I60" i="3"/>
  <c r="I59" i="3"/>
  <c r="I56" i="3"/>
  <c r="I55" i="3"/>
  <c r="I54" i="3"/>
  <c r="I53" i="3"/>
  <c r="I52" i="3"/>
  <c r="I51" i="3"/>
  <c r="I40" i="3"/>
  <c r="I39" i="3"/>
  <c r="I38" i="3"/>
  <c r="I35" i="3"/>
  <c r="I34" i="3"/>
  <c r="I33" i="3"/>
  <c r="I32" i="3"/>
  <c r="I31" i="3"/>
  <c r="I30" i="3"/>
  <c r="I20" i="3"/>
  <c r="I19" i="3"/>
  <c r="I18" i="3"/>
  <c r="I17" i="3"/>
  <c r="I16" i="3"/>
  <c r="I13" i="3"/>
  <c r="I12" i="3"/>
  <c r="I11" i="3"/>
  <c r="I10" i="3"/>
  <c r="I9" i="3"/>
  <c r="I8" i="3"/>
  <c r="F187" i="2" l="1"/>
  <c r="H187" i="2"/>
  <c r="F195" i="2"/>
  <c r="H195" i="2"/>
  <c r="F156" i="2"/>
  <c r="H156" i="2"/>
  <c r="F194" i="2"/>
  <c r="H194" i="2"/>
  <c r="E1416" i="3"/>
  <c r="I1416" i="3" s="1"/>
  <c r="I1417" i="3" s="1"/>
  <c r="H1422" i="3"/>
  <c r="I1422" i="3" s="1"/>
  <c r="H2768" i="3"/>
  <c r="I2768" i="3" s="1"/>
  <c r="H2753" i="3"/>
  <c r="I2753" i="3" s="1"/>
  <c r="I62" i="3"/>
  <c r="I2274" i="3"/>
  <c r="I2216" i="3"/>
  <c r="E2217" i="3" s="1"/>
  <c r="I2217" i="3" s="1"/>
  <c r="I439" i="3"/>
  <c r="E440" i="3" s="1"/>
  <c r="I2248" i="3"/>
  <c r="E2249" i="3" s="1"/>
  <c r="I2724" i="3"/>
  <c r="E2725" i="3" s="1"/>
  <c r="I2725" i="3" s="1"/>
  <c r="I2726" i="3" s="1"/>
  <c r="I2224" i="3"/>
  <c r="E2225" i="3" s="1"/>
  <c r="I2279" i="3"/>
  <c r="I238" i="3"/>
  <c r="I2306" i="3"/>
  <c r="I217" i="3"/>
  <c r="I328" i="3"/>
  <c r="I485" i="3"/>
  <c r="I768" i="3"/>
  <c r="E769" i="3" s="1"/>
  <c r="I769" i="3" s="1"/>
  <c r="I837" i="3"/>
  <c r="E838" i="3" s="1"/>
  <c r="I838" i="3" s="1"/>
  <c r="I899" i="3"/>
  <c r="I2240" i="3"/>
  <c r="E2241" i="3" s="1"/>
  <c r="I2343" i="3"/>
  <c r="I2388" i="3"/>
  <c r="E2389" i="3" s="1"/>
  <c r="I2389" i="3" s="1"/>
  <c r="I111" i="3"/>
  <c r="I1293" i="3"/>
  <c r="E1294" i="3" s="1"/>
  <c r="I1294" i="3" s="1"/>
  <c r="I1508" i="3"/>
  <c r="E1509" i="3" s="1"/>
  <c r="I1509" i="3" s="1"/>
  <c r="I1699" i="3"/>
  <c r="E1700" i="3" s="1"/>
  <c r="I1700" i="3" s="1"/>
  <c r="H2645" i="3"/>
  <c r="I2645" i="3" s="1"/>
  <c r="I181" i="3"/>
  <c r="I984" i="3"/>
  <c r="E985" i="3" s="1"/>
  <c r="I985" i="3" s="1"/>
  <c r="I1168" i="3"/>
  <c r="E1169" i="3" s="1"/>
  <c r="I1169" i="3" s="1"/>
  <c r="I401" i="3"/>
  <c r="I479" i="3"/>
  <c r="I512" i="3"/>
  <c r="I531" i="3"/>
  <c r="I598" i="3"/>
  <c r="I928" i="3"/>
  <c r="I961" i="3"/>
  <c r="E962" i="3" s="1"/>
  <c r="I962" i="3" s="1"/>
  <c r="H953" i="3" s="1"/>
  <c r="I953" i="3" s="1"/>
  <c r="I2370" i="3"/>
  <c r="I21" i="3"/>
  <c r="I863" i="3"/>
  <c r="E864" i="3" s="1"/>
  <c r="I864" i="3" s="1"/>
  <c r="I413" i="3"/>
  <c r="E414" i="3" s="1"/>
  <c r="I414" i="3" s="1"/>
  <c r="I415" i="3" s="1"/>
  <c r="H407" i="3" s="1"/>
  <c r="I947" i="3"/>
  <c r="E948" i="3" s="1"/>
  <c r="I948" i="3" s="1"/>
  <c r="I2292" i="3"/>
  <c r="E2293" i="3" s="1"/>
  <c r="I14" i="3"/>
  <c r="I146" i="3"/>
  <c r="E147" i="3" s="1"/>
  <c r="I147" i="3" s="1"/>
  <c r="I307" i="3"/>
  <c r="I2232" i="3"/>
  <c r="E2233" i="3" s="1"/>
  <c r="I2233" i="3" s="1"/>
  <c r="I2338" i="3"/>
  <c r="I2402" i="3"/>
  <c r="E2121" i="3"/>
  <c r="I2121" i="3" s="1"/>
  <c r="E2021" i="3"/>
  <c r="I2021" i="3" s="1"/>
  <c r="H2016" i="3" s="1"/>
  <c r="I2016" i="3" s="1"/>
  <c r="E2101" i="3"/>
  <c r="I2101" i="3" s="1"/>
  <c r="H2096" i="3" s="1"/>
  <c r="I2096" i="3" s="1"/>
  <c r="E1961" i="3"/>
  <c r="I1961" i="3" s="1"/>
  <c r="I2491" i="3"/>
  <c r="E2492" i="3" s="1"/>
  <c r="I2492" i="3" s="1"/>
  <c r="I1744" i="3"/>
  <c r="E1745" i="3" s="1"/>
  <c r="I1745" i="3" s="1"/>
  <c r="I2440" i="3"/>
  <c r="E2441" i="3" s="1"/>
  <c r="I2441" i="3" s="1"/>
  <c r="I2442" i="3" s="1"/>
  <c r="H2430" i="3" s="1"/>
  <c r="I2430" i="3" s="1"/>
  <c r="I81" i="3"/>
  <c r="I117" i="3"/>
  <c r="I175" i="3"/>
  <c r="I244" i="3"/>
  <c r="I301" i="3"/>
  <c r="I364" i="3"/>
  <c r="I556" i="3"/>
  <c r="I757" i="3"/>
  <c r="E758" i="3" s="1"/>
  <c r="I758" i="3" s="1"/>
  <c r="I759" i="3" s="1"/>
  <c r="I1280" i="3"/>
  <c r="E1281" i="3" s="1"/>
  <c r="I1281" i="3" s="1"/>
  <c r="I1552" i="3"/>
  <c r="E1553" i="3" s="1"/>
  <c r="I1553" i="3" s="1"/>
  <c r="I1624" i="3"/>
  <c r="E1625" i="3" s="1"/>
  <c r="I1625" i="3" s="1"/>
  <c r="I1810" i="3"/>
  <c r="E1811" i="3" s="1"/>
  <c r="I2324" i="3"/>
  <c r="E2325" i="3" s="1"/>
  <c r="I2325" i="3" s="1"/>
  <c r="I465" i="3"/>
  <c r="I640" i="3"/>
  <c r="E641" i="3" s="1"/>
  <c r="I641" i="3" s="1"/>
  <c r="I700" i="3"/>
  <c r="E701" i="3" s="1"/>
  <c r="I701" i="3" s="1"/>
  <c r="I810" i="3"/>
  <c r="E811" i="3" s="1"/>
  <c r="I811" i="3" s="1"/>
  <c r="I1267" i="3"/>
  <c r="E1268" i="3" s="1"/>
  <c r="I1365" i="3"/>
  <c r="E1366" i="3" s="1"/>
  <c r="I36" i="3"/>
  <c r="I265" i="3"/>
  <c r="I382" i="3"/>
  <c r="I1072" i="3"/>
  <c r="E1073" i="3" s="1"/>
  <c r="I1073" i="3" s="1"/>
  <c r="I1094" i="3"/>
  <c r="E1095" i="3" s="1"/>
  <c r="I1649" i="3"/>
  <c r="E1650" i="3" s="1"/>
  <c r="I1650" i="3" s="1"/>
  <c r="I1791" i="3"/>
  <c r="E1792" i="3" s="1"/>
  <c r="I1854" i="3"/>
  <c r="E1855" i="3" s="1"/>
  <c r="I2061" i="3"/>
  <c r="H2056" i="3" s="1"/>
  <c r="I2056" i="3" s="1"/>
  <c r="I2456" i="3"/>
  <c r="E2457" i="3" s="1"/>
  <c r="I571" i="3"/>
  <c r="I57" i="3"/>
  <c r="I202" i="3"/>
  <c r="I592" i="3"/>
  <c r="I782" i="3"/>
  <c r="E783" i="3" s="1"/>
  <c r="I783" i="3" s="1"/>
  <c r="I893" i="3"/>
  <c r="E900" i="3" s="1"/>
  <c r="I900" i="3" s="1"/>
  <c r="I901" i="3" s="1"/>
  <c r="I934" i="3"/>
  <c r="I2407" i="3"/>
  <c r="I96" i="3"/>
  <c r="E97" i="3" s="1"/>
  <c r="I97" i="3" s="1"/>
  <c r="I98" i="3" s="1"/>
  <c r="H87" i="3" s="1"/>
  <c r="I685" i="3"/>
  <c r="E686" i="3" s="1"/>
  <c r="I686" i="3" s="1"/>
  <c r="I1780" i="3"/>
  <c r="E1781" i="3" s="1"/>
  <c r="I1781" i="3" s="1"/>
  <c r="I2261" i="3"/>
  <c r="E2262" i="3" s="1"/>
  <c r="I2262" i="3" s="1"/>
  <c r="I2263" i="3" s="1"/>
  <c r="I76" i="3"/>
  <c r="I132" i="3"/>
  <c r="I161" i="3"/>
  <c r="I286" i="3"/>
  <c r="I1006" i="3"/>
  <c r="E1007" i="3" s="1"/>
  <c r="I1007" i="3" s="1"/>
  <c r="I1234" i="3"/>
  <c r="E1235" i="3" s="1"/>
  <c r="I1235" i="3" s="1"/>
  <c r="I1254" i="3"/>
  <c r="E1255" i="3" s="1"/>
  <c r="I1255" i="3" s="1"/>
  <c r="I1307" i="3"/>
  <c r="E1308" i="3" s="1"/>
  <c r="I1308" i="3" s="1"/>
  <c r="I1492" i="3"/>
  <c r="E1493" i="3" s="1"/>
  <c r="I1493" i="3" s="1"/>
  <c r="I1674" i="3"/>
  <c r="E1675" i="3" s="1"/>
  <c r="I1769" i="3"/>
  <c r="I1869" i="3"/>
  <c r="E1870" i="3" s="1"/>
  <c r="I1870" i="3" s="1"/>
  <c r="I1884" i="3"/>
  <c r="E1885" i="3" s="1"/>
  <c r="I2356" i="3"/>
  <c r="E2357" i="3" s="1"/>
  <c r="I2357" i="3" s="1"/>
  <c r="I259" i="3"/>
  <c r="I41" i="3"/>
  <c r="I223" i="3"/>
  <c r="I518" i="3"/>
  <c r="I610" i="3"/>
  <c r="I2375" i="3"/>
  <c r="I2474" i="3"/>
  <c r="E2475" i="3" s="1"/>
  <c r="I2475" i="3" s="1"/>
  <c r="E1940" i="3"/>
  <c r="I1940" i="3" s="1"/>
  <c r="E1991" i="3"/>
  <c r="I1991" i="3" s="1"/>
  <c r="E2191" i="3"/>
  <c r="I2191" i="3" s="1"/>
  <c r="I196" i="3"/>
  <c r="I397" i="3"/>
  <c r="I625" i="3"/>
  <c r="I715" i="3"/>
  <c r="H2618" i="3"/>
  <c r="I2618" i="3" s="1"/>
  <c r="I2623" i="3"/>
  <c r="H2608" i="3"/>
  <c r="I2608" i="3" s="1"/>
  <c r="I2613" i="3"/>
  <c r="I280" i="3"/>
  <c r="I322" i="3"/>
  <c r="I425" i="3"/>
  <c r="I537" i="3"/>
  <c r="I913" i="3"/>
  <c r="I1028" i="3"/>
  <c r="I1574" i="3"/>
  <c r="E2161" i="3"/>
  <c r="I2161" i="3" s="1"/>
  <c r="I2162" i="3" s="1"/>
  <c r="H2156" i="3" s="1"/>
  <c r="I2156" i="3" s="1"/>
  <c r="E1800" i="3"/>
  <c r="I1800" i="3" s="1"/>
  <c r="I499" i="3"/>
  <c r="I655" i="3"/>
  <c r="I730" i="3"/>
  <c r="I796" i="3"/>
  <c r="I824" i="3"/>
  <c r="I1050" i="3"/>
  <c r="I1109" i="3"/>
  <c r="I1124" i="3"/>
  <c r="I1190" i="3"/>
  <c r="I1212" i="3"/>
  <c r="E2091" i="3"/>
  <c r="I2091" i="3" s="1"/>
  <c r="H2681" i="3"/>
  <c r="I2681" i="3" s="1"/>
  <c r="I2686" i="3"/>
  <c r="I453" i="3"/>
  <c r="H445" i="3"/>
  <c r="I850" i="3"/>
  <c r="I878" i="3"/>
  <c r="I1146" i="3"/>
  <c r="I1382" i="3"/>
  <c r="I1599" i="3"/>
  <c r="E2041" i="3"/>
  <c r="I2041" i="3" s="1"/>
  <c r="I343" i="3"/>
  <c r="I349" i="3"/>
  <c r="I370" i="3"/>
  <c r="I550" i="3"/>
  <c r="I577" i="3"/>
  <c r="I670" i="3"/>
  <c r="I744" i="3"/>
  <c r="I1321" i="3"/>
  <c r="I1343" i="3"/>
  <c r="I1389" i="3"/>
  <c r="I1540" i="3"/>
  <c r="I1524" i="3"/>
  <c r="I1825" i="3"/>
  <c r="E2575" i="3"/>
  <c r="I2575" i="3" s="1"/>
  <c r="I1901" i="3"/>
  <c r="E1920" i="3"/>
  <c r="I1920" i="3" s="1"/>
  <c r="I1951" i="3"/>
  <c r="E1971" i="3"/>
  <c r="I1971" i="3" s="1"/>
  <c r="E2071" i="3"/>
  <c r="I2071" i="3" s="1"/>
  <c r="I2141" i="3"/>
  <c r="I2171" i="3"/>
  <c r="I2311" i="3"/>
  <c r="I2526" i="3"/>
  <c r="I1844" i="3"/>
  <c r="I1929" i="3"/>
  <c r="E2001" i="3"/>
  <c r="I2001" i="3" s="1"/>
  <c r="I2002" i="3" s="1"/>
  <c r="H1996" i="3" s="1"/>
  <c r="I1996" i="3" s="1"/>
  <c r="I2031" i="3"/>
  <c r="E2051" i="3"/>
  <c r="I2051" i="3" s="1"/>
  <c r="E2151" i="3"/>
  <c r="I2151" i="3" s="1"/>
  <c r="E2201" i="3"/>
  <c r="I2201" i="3" s="1"/>
  <c r="I2202" i="3" s="1"/>
  <c r="I2509" i="3"/>
  <c r="I2543" i="3"/>
  <c r="H2580" i="3"/>
  <c r="I2580" i="3" s="1"/>
  <c r="I2585" i="3"/>
  <c r="H2654" i="3"/>
  <c r="I2654" i="3" s="1"/>
  <c r="I2659" i="3"/>
  <c r="H2589" i="3"/>
  <c r="I2589" i="3" s="1"/>
  <c r="I2594" i="3"/>
  <c r="H2663" i="3"/>
  <c r="I2663" i="3" s="1"/>
  <c r="I2668" i="3"/>
  <c r="E2736" i="3"/>
  <c r="I2736" i="3" s="1"/>
  <c r="I1476" i="3"/>
  <c r="E1725" i="3"/>
  <c r="I1725" i="3" s="1"/>
  <c r="E1911" i="3"/>
  <c r="I1911" i="3" s="1"/>
  <c r="I1981" i="3"/>
  <c r="I2011" i="3"/>
  <c r="E2081" i="3"/>
  <c r="I2081" i="3" s="1"/>
  <c r="I2111" i="3"/>
  <c r="E2131" i="3"/>
  <c r="I2131" i="3" s="1"/>
  <c r="I2181" i="3"/>
  <c r="I2182" i="3" s="1"/>
  <c r="I2424" i="3"/>
  <c r="E2425" i="3" s="1"/>
  <c r="I2632" i="3"/>
  <c r="I2704" i="3"/>
  <c r="H2740" i="3"/>
  <c r="I2740" i="3" s="1"/>
  <c r="H2598" i="3"/>
  <c r="I2598" i="3" s="1"/>
  <c r="I2603" i="3"/>
  <c r="I2641" i="3"/>
  <c r="H2636" i="3"/>
  <c r="I2636" i="3" s="1"/>
  <c r="H2672" i="3"/>
  <c r="I2672" i="3" s="1"/>
  <c r="I2677" i="3"/>
  <c r="I2713" i="3"/>
  <c r="H2708" i="3"/>
  <c r="I2708" i="3" s="1"/>
  <c r="E2561" i="3"/>
  <c r="I2561" i="3" s="1"/>
  <c r="F191" i="2" l="1"/>
  <c r="H191" i="2"/>
  <c r="F144" i="2"/>
  <c r="H144" i="2"/>
  <c r="F189" i="2"/>
  <c r="H189" i="2"/>
  <c r="F200" i="2"/>
  <c r="H200" i="2"/>
  <c r="F190" i="2"/>
  <c r="H190" i="2"/>
  <c r="F199" i="2"/>
  <c r="H199" i="2"/>
  <c r="F185" i="2"/>
  <c r="H185" i="2"/>
  <c r="F173" i="2"/>
  <c r="H173" i="2"/>
  <c r="F193" i="2"/>
  <c r="H193" i="2"/>
  <c r="F186" i="2"/>
  <c r="H186" i="2"/>
  <c r="F196" i="2"/>
  <c r="H196" i="2"/>
  <c r="F134" i="2"/>
  <c r="H134" i="2"/>
  <c r="F150" i="2"/>
  <c r="H150" i="2"/>
  <c r="F183" i="2"/>
  <c r="H183" i="2"/>
  <c r="F136" i="2"/>
  <c r="H136" i="2"/>
  <c r="F192" i="2"/>
  <c r="H192" i="2"/>
  <c r="F201" i="2"/>
  <c r="H201" i="2"/>
  <c r="F188" i="2"/>
  <c r="H188" i="2"/>
  <c r="F69" i="2"/>
  <c r="H69" i="2"/>
  <c r="F95" i="2"/>
  <c r="H95" i="2"/>
  <c r="F182" i="2"/>
  <c r="H182" i="2"/>
  <c r="F140" i="2"/>
  <c r="H140" i="2"/>
  <c r="F184" i="2"/>
  <c r="H184" i="2"/>
  <c r="I1726" i="3"/>
  <c r="H1705" i="3"/>
  <c r="I1705" i="3" s="1"/>
  <c r="I1309" i="3"/>
  <c r="H1299" i="3"/>
  <c r="I1299" i="3" s="1"/>
  <c r="I445" i="3"/>
  <c r="I407" i="3"/>
  <c r="I87" i="3"/>
  <c r="E287" i="3"/>
  <c r="I287" i="3" s="1"/>
  <c r="I288" i="3" s="1"/>
  <c r="E486" i="3"/>
  <c r="I486" i="3" s="1"/>
  <c r="H471" i="3" s="1"/>
  <c r="I471" i="3" s="1"/>
  <c r="E63" i="3"/>
  <c r="I63" i="3" s="1"/>
  <c r="I64" i="3" s="1"/>
  <c r="H48" i="3" s="1"/>
  <c r="I440" i="3"/>
  <c r="H431" i="3" s="1"/>
  <c r="E2280" i="3"/>
  <c r="I2280" i="3" s="1"/>
  <c r="I2249" i="3"/>
  <c r="I2250" i="3" s="1"/>
  <c r="E22" i="3"/>
  <c r="I22" i="3" s="1"/>
  <c r="I23" i="3" s="1"/>
  <c r="H5" i="3" s="1"/>
  <c r="E118" i="3"/>
  <c r="I118" i="3" s="1"/>
  <c r="I119" i="3" s="1"/>
  <c r="H102" i="3" s="1"/>
  <c r="E266" i="3"/>
  <c r="I266" i="3" s="1"/>
  <c r="I267" i="3" s="1"/>
  <c r="H250" i="3" s="1"/>
  <c r="E329" i="3"/>
  <c r="I329" i="3" s="1"/>
  <c r="H750" i="3"/>
  <c r="E557" i="3"/>
  <c r="I557" i="3" s="1"/>
  <c r="I558" i="3" s="1"/>
  <c r="E2344" i="3"/>
  <c r="I2344" i="3" s="1"/>
  <c r="H2330" i="3" s="1"/>
  <c r="I2330" i="3" s="1"/>
  <c r="H2717" i="3"/>
  <c r="I2717" i="3" s="1"/>
  <c r="E538" i="3"/>
  <c r="I538" i="3" s="1"/>
  <c r="I1885" i="3"/>
  <c r="I1886" i="3" s="1"/>
  <c r="E578" i="3"/>
  <c r="I578" i="3" s="1"/>
  <c r="E519" i="3"/>
  <c r="I519" i="3" s="1"/>
  <c r="I520" i="3" s="1"/>
  <c r="E245" i="3"/>
  <c r="I245" i="3" s="1"/>
  <c r="I246" i="3" s="1"/>
  <c r="E2376" i="3"/>
  <c r="I2376" i="3" s="1"/>
  <c r="E224" i="3"/>
  <c r="I224" i="3" s="1"/>
  <c r="I225" i="3" s="1"/>
  <c r="H208" i="3" s="1"/>
  <c r="E82" i="3"/>
  <c r="I82" i="3" s="1"/>
  <c r="I83" i="3" s="1"/>
  <c r="H67" i="3" s="1"/>
  <c r="I1366" i="3"/>
  <c r="H1349" i="3" s="1"/>
  <c r="I1349" i="3" s="1"/>
  <c r="E599" i="3"/>
  <c r="I599" i="3" s="1"/>
  <c r="H583" i="3" s="1"/>
  <c r="I2225" i="3"/>
  <c r="H2221" i="3" s="1"/>
  <c r="I2221" i="3" s="1"/>
  <c r="I1855" i="3"/>
  <c r="I1856" i="3" s="1"/>
  <c r="E2408" i="3"/>
  <c r="I2408" i="3" s="1"/>
  <c r="I2102" i="3"/>
  <c r="I2293" i="3"/>
  <c r="E308" i="3"/>
  <c r="I308" i="3" s="1"/>
  <c r="H292" i="3" s="1"/>
  <c r="H884" i="3"/>
  <c r="I884" i="3" s="1"/>
  <c r="I1811" i="3"/>
  <c r="I1812" i="3" s="1"/>
  <c r="I2062" i="3"/>
  <c r="H2116" i="3"/>
  <c r="I2116" i="3" s="1"/>
  <c r="I2122" i="3"/>
  <c r="I2241" i="3"/>
  <c r="I1095" i="3"/>
  <c r="I1096" i="3" s="1"/>
  <c r="I1675" i="3"/>
  <c r="I1676" i="3" s="1"/>
  <c r="I963" i="3"/>
  <c r="E935" i="3"/>
  <c r="I935" i="3" s="1"/>
  <c r="H919" i="3" s="1"/>
  <c r="I919" i="3" s="1"/>
  <c r="I2457" i="3"/>
  <c r="I2458" i="3" s="1"/>
  <c r="E182" i="3"/>
  <c r="I182" i="3" s="1"/>
  <c r="I183" i="3" s="1"/>
  <c r="H167" i="3" s="1"/>
  <c r="H1956" i="3"/>
  <c r="I1956" i="3" s="1"/>
  <c r="I1962" i="3"/>
  <c r="E43" i="3"/>
  <c r="I43" i="3" s="1"/>
  <c r="I44" i="3" s="1"/>
  <c r="H27" i="3" s="1"/>
  <c r="E611" i="3"/>
  <c r="I611" i="3" s="1"/>
  <c r="I1268" i="3"/>
  <c r="H1260" i="3" s="1"/>
  <c r="I1260" i="3" s="1"/>
  <c r="E203" i="3"/>
  <c r="I203" i="3" s="1"/>
  <c r="I204" i="3" s="1"/>
  <c r="H187" i="3" s="1"/>
  <c r="E162" i="3"/>
  <c r="I162" i="3" s="1"/>
  <c r="I163" i="3" s="1"/>
  <c r="H152" i="3" s="1"/>
  <c r="I2022" i="3"/>
  <c r="E1770" i="3"/>
  <c r="I1770" i="3" s="1"/>
  <c r="E133" i="3"/>
  <c r="I133" i="3" s="1"/>
  <c r="I134" i="3" s="1"/>
  <c r="I1792" i="3"/>
  <c r="I1793" i="3" s="1"/>
  <c r="E383" i="3"/>
  <c r="I383" i="3" s="1"/>
  <c r="E466" i="3"/>
  <c r="I466" i="3" s="1"/>
  <c r="I1510" i="3"/>
  <c r="H1498" i="3"/>
  <c r="I1498" i="3" s="1"/>
  <c r="I2326" i="3"/>
  <c r="H2317" i="3"/>
  <c r="I2317" i="3" s="1"/>
  <c r="I2358" i="3"/>
  <c r="H2349" i="3"/>
  <c r="I2349" i="3" s="1"/>
  <c r="H1730" i="3"/>
  <c r="I1730" i="3" s="1"/>
  <c r="I1746" i="3"/>
  <c r="I1651" i="3"/>
  <c r="H1630" i="3"/>
  <c r="I1630" i="3" s="1"/>
  <c r="I1972" i="3"/>
  <c r="H1966" i="3"/>
  <c r="I1966" i="3" s="1"/>
  <c r="H1916" i="3"/>
  <c r="I1916" i="3" s="1"/>
  <c r="I1921" i="3"/>
  <c r="I2092" i="3"/>
  <c r="H2086" i="3"/>
  <c r="I2086" i="3" s="1"/>
  <c r="H1218" i="3"/>
  <c r="I1218" i="3" s="1"/>
  <c r="I1236" i="3"/>
  <c r="H774" i="3"/>
  <c r="I784" i="3"/>
  <c r="I1554" i="3"/>
  <c r="H1546" i="3"/>
  <c r="I1546" i="3" s="1"/>
  <c r="I2052" i="3"/>
  <c r="H2046" i="3"/>
  <c r="I2046" i="3" s="1"/>
  <c r="I138" i="3"/>
  <c r="I148" i="3"/>
  <c r="H138" i="3" s="1"/>
  <c r="I687" i="3"/>
  <c r="H676" i="3"/>
  <c r="I1912" i="3"/>
  <c r="H1907" i="3"/>
  <c r="I1907" i="3" s="1"/>
  <c r="I1626" i="3"/>
  <c r="H1605" i="3"/>
  <c r="I1605" i="3" s="1"/>
  <c r="H1986" i="3"/>
  <c r="I1986" i="3" s="1"/>
  <c r="I1992" i="3"/>
  <c r="I2562" i="3"/>
  <c r="H2549" i="3"/>
  <c r="I2549" i="3" s="1"/>
  <c r="H2076" i="3"/>
  <c r="I2076" i="3" s="1"/>
  <c r="I2082" i="3"/>
  <c r="I2132" i="3"/>
  <c r="H2126" i="3"/>
  <c r="I2126" i="3" s="1"/>
  <c r="I2493" i="3"/>
  <c r="H2480" i="3"/>
  <c r="I2480" i="3" s="1"/>
  <c r="H1286" i="3"/>
  <c r="I1286" i="3" s="1"/>
  <c r="I1295" i="3"/>
  <c r="H2036" i="3"/>
  <c r="I2036" i="3" s="1"/>
  <c r="I2042" i="3"/>
  <c r="I1256" i="3"/>
  <c r="I1240" i="3"/>
  <c r="H1240" i="3"/>
  <c r="H802" i="3"/>
  <c r="I802" i="3" s="1"/>
  <c r="I812" i="3"/>
  <c r="I1701" i="3"/>
  <c r="H1680" i="3"/>
  <c r="I1680" i="3" s="1"/>
  <c r="H2106" i="3"/>
  <c r="I2106" i="3" s="1"/>
  <c r="I2112" i="3"/>
  <c r="I770" i="3"/>
  <c r="H763" i="3"/>
  <c r="H1056" i="3"/>
  <c r="I1056" i="3" s="1"/>
  <c r="I1074" i="3"/>
  <c r="E371" i="3"/>
  <c r="I371" i="3" s="1"/>
  <c r="E1390" i="3"/>
  <c r="I1390" i="3" s="1"/>
  <c r="H2229" i="3"/>
  <c r="I2229" i="3" s="1"/>
  <c r="I2234" i="3"/>
  <c r="E500" i="3"/>
  <c r="I500" i="3" s="1"/>
  <c r="H2026" i="3"/>
  <c r="I2026" i="3" s="1"/>
  <c r="I2032" i="3"/>
  <c r="H1945" i="3"/>
  <c r="I1945" i="3" s="1"/>
  <c r="I1952" i="3"/>
  <c r="E1322" i="3"/>
  <c r="I1322" i="3" s="1"/>
  <c r="E350" i="3"/>
  <c r="I350" i="3" s="1"/>
  <c r="E1213" i="3"/>
  <c r="I1213" i="3" s="1"/>
  <c r="E716" i="3"/>
  <c r="I716" i="3" s="1"/>
  <c r="H1860" i="3"/>
  <c r="I1860" i="3" s="1"/>
  <c r="I1871" i="3"/>
  <c r="E626" i="3"/>
  <c r="I626" i="3" s="1"/>
  <c r="H2381" i="3"/>
  <c r="I2381" i="3" s="1"/>
  <c r="I2390" i="3"/>
  <c r="H1482" i="3"/>
  <c r="I1482" i="3" s="1"/>
  <c r="I1494" i="3"/>
  <c r="I949" i="3"/>
  <c r="H940" i="3"/>
  <c r="I940" i="3" s="1"/>
  <c r="I1008" i="3"/>
  <c r="H990" i="3"/>
  <c r="I990" i="3" s="1"/>
  <c r="E1477" i="3"/>
  <c r="I1477" i="3" s="1"/>
  <c r="E2510" i="3"/>
  <c r="I2510" i="3" s="1"/>
  <c r="E1344" i="3"/>
  <c r="I1344" i="3" s="1"/>
  <c r="I1345" i="3" s="1"/>
  <c r="H1327" i="3" s="1"/>
  <c r="I1327" i="3" s="1"/>
  <c r="I2012" i="3"/>
  <c r="H2006" i="3"/>
  <c r="I2006" i="3" s="1"/>
  <c r="I2737" i="3"/>
  <c r="H2729" i="3"/>
  <c r="I2729" i="3" s="1"/>
  <c r="E2527" i="3"/>
  <c r="I2527" i="3" s="1"/>
  <c r="I2476" i="3"/>
  <c r="E2476" i="3"/>
  <c r="H2462" i="3"/>
  <c r="I2462" i="3" s="1"/>
  <c r="E1147" i="3"/>
  <c r="I1147" i="3" s="1"/>
  <c r="E1191" i="3"/>
  <c r="I1191" i="3" s="1"/>
  <c r="E825" i="3"/>
  <c r="I825" i="3" s="1"/>
  <c r="H1797" i="3"/>
  <c r="I1801" i="3"/>
  <c r="I1170" i="3"/>
  <c r="H1152" i="3"/>
  <c r="I1152" i="3" s="1"/>
  <c r="I2425" i="3"/>
  <c r="I1982" i="3"/>
  <c r="H1976" i="3"/>
  <c r="I1976" i="3" s="1"/>
  <c r="E2312" i="3"/>
  <c r="I2312" i="3" s="1"/>
  <c r="E1826" i="3"/>
  <c r="I1826" i="3" s="1"/>
  <c r="E745" i="3"/>
  <c r="I745" i="3" s="1"/>
  <c r="E879" i="3"/>
  <c r="I879" i="3" s="1"/>
  <c r="E1125" i="3"/>
  <c r="I1125" i="3" s="1"/>
  <c r="I1126" i="3" s="1"/>
  <c r="E797" i="3"/>
  <c r="I797" i="3" s="1"/>
  <c r="E1029" i="3"/>
  <c r="I1029" i="3" s="1"/>
  <c r="E426" i="3"/>
  <c r="I426" i="3" s="1"/>
  <c r="E2544" i="3"/>
  <c r="I2544" i="3" s="1"/>
  <c r="I2152" i="3"/>
  <c r="H2146" i="3"/>
  <c r="I2146" i="3" s="1"/>
  <c r="I2072" i="3"/>
  <c r="H2066" i="3"/>
  <c r="I2066" i="3" s="1"/>
  <c r="E1600" i="3"/>
  <c r="I1600" i="3" s="1"/>
  <c r="E1051" i="3"/>
  <c r="I1051" i="3" s="1"/>
  <c r="H2186" i="3"/>
  <c r="I2186" i="3" s="1"/>
  <c r="I2192" i="3"/>
  <c r="E1902" i="3"/>
  <c r="I1902" i="3" s="1"/>
  <c r="E851" i="3"/>
  <c r="I851" i="3" s="1"/>
  <c r="E1110" i="3"/>
  <c r="I1110" i="3" s="1"/>
  <c r="H691" i="3"/>
  <c r="I702" i="3"/>
  <c r="E1845" i="3"/>
  <c r="I1845" i="3" s="1"/>
  <c r="H2213" i="3"/>
  <c r="I2213" i="3" s="1"/>
  <c r="I2218" i="3"/>
  <c r="I839" i="3"/>
  <c r="H830" i="3"/>
  <c r="I1930" i="3"/>
  <c r="H1925" i="3"/>
  <c r="I1925" i="3" s="1"/>
  <c r="I2172" i="3"/>
  <c r="H2166" i="3"/>
  <c r="I2166" i="3" s="1"/>
  <c r="E1525" i="3"/>
  <c r="I1525" i="3" s="1"/>
  <c r="E671" i="3"/>
  <c r="I671" i="3" s="1"/>
  <c r="E731" i="3"/>
  <c r="I731" i="3" s="1"/>
  <c r="H1775" i="3"/>
  <c r="I1775" i="3" s="1"/>
  <c r="I1782" i="3"/>
  <c r="E402" i="3"/>
  <c r="I402" i="3" s="1"/>
  <c r="I1282" i="3"/>
  <c r="H1273" i="3"/>
  <c r="I1273" i="3" s="1"/>
  <c r="H1934" i="3"/>
  <c r="I1934" i="3" s="1"/>
  <c r="I1941" i="3"/>
  <c r="I2142" i="3"/>
  <c r="H2136" i="3"/>
  <c r="I2136" i="3" s="1"/>
  <c r="E656" i="3"/>
  <c r="I656" i="3" s="1"/>
  <c r="E914" i="3"/>
  <c r="I914" i="3" s="1"/>
  <c r="H2566" i="3"/>
  <c r="I2566" i="3" s="1"/>
  <c r="I2576" i="3"/>
  <c r="E1541" i="3"/>
  <c r="I1541" i="3" s="1"/>
  <c r="E1575" i="3"/>
  <c r="I1575" i="3" s="1"/>
  <c r="I865" i="3"/>
  <c r="H856" i="3"/>
  <c r="I986" i="3"/>
  <c r="H967" i="3"/>
  <c r="H631" i="3"/>
  <c r="I642" i="3"/>
  <c r="F141" i="2" l="1"/>
  <c r="H141" i="2"/>
  <c r="F68" i="2"/>
  <c r="H68" i="2"/>
  <c r="F67" i="2"/>
  <c r="H67" i="2"/>
  <c r="F111" i="2"/>
  <c r="H111" i="2"/>
  <c r="F157" i="2"/>
  <c r="H157" i="2"/>
  <c r="F107" i="2"/>
  <c r="H107" i="2"/>
  <c r="F129" i="2"/>
  <c r="H129" i="2"/>
  <c r="F88" i="2"/>
  <c r="H88" i="2"/>
  <c r="F36" i="2"/>
  <c r="H36" i="2"/>
  <c r="F181" i="2"/>
  <c r="H181" i="2"/>
  <c r="F99" i="2"/>
  <c r="H99" i="2"/>
  <c r="F176" i="2"/>
  <c r="H176" i="2"/>
  <c r="F168" i="2"/>
  <c r="H168" i="2"/>
  <c r="F158" i="2"/>
  <c r="H158" i="2"/>
  <c r="F110" i="2"/>
  <c r="H110" i="2"/>
  <c r="F135" i="2"/>
  <c r="H135" i="2"/>
  <c r="F143" i="2"/>
  <c r="H143" i="2"/>
  <c r="F86" i="2"/>
  <c r="H86" i="2"/>
  <c r="F151" i="2"/>
  <c r="H151" i="2"/>
  <c r="F146" i="2"/>
  <c r="H146" i="2"/>
  <c r="F91" i="2"/>
  <c r="H91" i="2"/>
  <c r="F100" i="2"/>
  <c r="H100" i="2"/>
  <c r="F127" i="2"/>
  <c r="H127" i="2"/>
  <c r="F142" i="2"/>
  <c r="H142" i="2"/>
  <c r="F126" i="2"/>
  <c r="H126" i="2"/>
  <c r="F153" i="2"/>
  <c r="H153" i="2"/>
  <c r="F85" i="2"/>
  <c r="H85" i="2"/>
  <c r="F139" i="2"/>
  <c r="H139" i="2"/>
  <c r="F65" i="2"/>
  <c r="H65" i="2"/>
  <c r="F89" i="2"/>
  <c r="H89" i="2"/>
  <c r="F138" i="2"/>
  <c r="H138" i="2"/>
  <c r="F133" i="2"/>
  <c r="H133" i="2"/>
  <c r="F132" i="2"/>
  <c r="H132" i="2"/>
  <c r="F114" i="2"/>
  <c r="H114" i="2"/>
  <c r="F149" i="2"/>
  <c r="H149" i="2"/>
  <c r="F112" i="2"/>
  <c r="H112" i="2"/>
  <c r="F197" i="2"/>
  <c r="H197" i="2"/>
  <c r="F198" i="2"/>
  <c r="H198" i="2"/>
  <c r="F145" i="2"/>
  <c r="H145" i="2"/>
  <c r="F125" i="2"/>
  <c r="H125" i="2"/>
  <c r="F167" i="2"/>
  <c r="H167" i="2"/>
  <c r="F81" i="2"/>
  <c r="H81" i="2"/>
  <c r="F137" i="2"/>
  <c r="H137" i="2"/>
  <c r="F84" i="2"/>
  <c r="H84" i="2"/>
  <c r="F14" i="2"/>
  <c r="H14" i="2"/>
  <c r="F170" i="2"/>
  <c r="H170" i="2"/>
  <c r="F147" i="2"/>
  <c r="H147" i="2"/>
  <c r="F166" i="2"/>
  <c r="H166" i="2"/>
  <c r="F92" i="2"/>
  <c r="H92" i="2"/>
  <c r="F148" i="2"/>
  <c r="H148" i="2"/>
  <c r="F31" i="2"/>
  <c r="H31" i="2"/>
  <c r="F159" i="2"/>
  <c r="H159" i="2"/>
  <c r="F17" i="2"/>
  <c r="H17" i="2"/>
  <c r="F11" i="2"/>
  <c r="H11" i="2"/>
  <c r="F122" i="2"/>
  <c r="H122" i="2"/>
  <c r="F34" i="2"/>
  <c r="H34" i="2"/>
  <c r="F128" i="2"/>
  <c r="H128" i="2"/>
  <c r="F180" i="2"/>
  <c r="H180" i="2"/>
  <c r="F131" i="2"/>
  <c r="H131" i="2"/>
  <c r="F130" i="2"/>
  <c r="H130" i="2"/>
  <c r="F10" i="2"/>
  <c r="F87" i="2"/>
  <c r="H87" i="2"/>
  <c r="F72" i="2"/>
  <c r="H72" i="2"/>
  <c r="F175" i="2"/>
  <c r="H175" i="2"/>
  <c r="F76" i="2"/>
  <c r="H76" i="2"/>
  <c r="F103" i="2"/>
  <c r="H103" i="2"/>
  <c r="F108" i="2"/>
  <c r="H108" i="2"/>
  <c r="I2377" i="3"/>
  <c r="H2362" i="3"/>
  <c r="I2362" i="3" s="1"/>
  <c r="I2294" i="3"/>
  <c r="H2285" i="3"/>
  <c r="I2285" i="3" s="1"/>
  <c r="I2281" i="3"/>
  <c r="H2267" i="3"/>
  <c r="I2267" i="3" s="1"/>
  <c r="I1478" i="3"/>
  <c r="H1468" i="3"/>
  <c r="I1468" i="3" s="1"/>
  <c r="I1542" i="3"/>
  <c r="H1530" i="3"/>
  <c r="I1530" i="3" s="1"/>
  <c r="I2409" i="3"/>
  <c r="H2394" i="3"/>
  <c r="I2394" i="3" s="1"/>
  <c r="I967" i="3"/>
  <c r="I1323" i="3"/>
  <c r="H1313" i="3"/>
  <c r="I1313" i="3" s="1"/>
  <c r="I774" i="3"/>
  <c r="I102" i="3"/>
  <c r="I5" i="3"/>
  <c r="I292" i="3"/>
  <c r="I67" i="3"/>
  <c r="I250" i="3"/>
  <c r="I763" i="3"/>
  <c r="I631" i="3"/>
  <c r="I27" i="3"/>
  <c r="I208" i="3"/>
  <c r="I583" i="3"/>
  <c r="I691" i="3"/>
  <c r="I431" i="3"/>
  <c r="I856" i="3"/>
  <c r="I830" i="3"/>
  <c r="I167" i="3"/>
  <c r="I152" i="3"/>
  <c r="I187" i="3"/>
  <c r="I676" i="3"/>
  <c r="I750" i="3"/>
  <c r="I48" i="3"/>
  <c r="I441" i="3"/>
  <c r="H1875" i="3"/>
  <c r="I1875" i="3" s="1"/>
  <c r="I487" i="3"/>
  <c r="I600" i="3"/>
  <c r="H543" i="3"/>
  <c r="I2345" i="3"/>
  <c r="H271" i="3"/>
  <c r="H505" i="3"/>
  <c r="H1078" i="3"/>
  <c r="I1078" i="3" s="1"/>
  <c r="I1367" i="3"/>
  <c r="I2226" i="3"/>
  <c r="I309" i="3"/>
  <c r="I1269" i="3"/>
  <c r="H1655" i="3"/>
  <c r="I1655" i="3" s="1"/>
  <c r="H229" i="3"/>
  <c r="H1805" i="3"/>
  <c r="I1805" i="3" s="1"/>
  <c r="H2446" i="3"/>
  <c r="I2446" i="3" s="1"/>
  <c r="I936" i="3"/>
  <c r="H2237" i="3"/>
  <c r="I2237" i="3" s="1"/>
  <c r="I2242" i="3"/>
  <c r="I612" i="3"/>
  <c r="H604" i="3"/>
  <c r="H376" i="3"/>
  <c r="I376" i="3" s="1"/>
  <c r="I384" i="3"/>
  <c r="I123" i="3"/>
  <c r="H123" i="3"/>
  <c r="I467" i="3"/>
  <c r="H457" i="3"/>
  <c r="I1771" i="3"/>
  <c r="H1750" i="3"/>
  <c r="I1750" i="3" s="1"/>
  <c r="H1786" i="3"/>
  <c r="I1786" i="3" s="1"/>
  <c r="I798" i="3"/>
  <c r="H788" i="3"/>
  <c r="H721" i="3"/>
  <c r="I732" i="3"/>
  <c r="I627" i="3"/>
  <c r="H616" i="3"/>
  <c r="I1148" i="3"/>
  <c r="H1130" i="3"/>
  <c r="I1130" i="3" s="1"/>
  <c r="H869" i="3"/>
  <c r="I880" i="3"/>
  <c r="I372" i="3"/>
  <c r="H355" i="3"/>
  <c r="I1846" i="3"/>
  <c r="H1831" i="3"/>
  <c r="I1831" i="3" s="1"/>
  <c r="H646" i="3"/>
  <c r="I657" i="3"/>
  <c r="I351" i="3"/>
  <c r="H334" i="3"/>
  <c r="I2545" i="3"/>
  <c r="H2532" i="3"/>
  <c r="I2532" i="3" s="1"/>
  <c r="H388" i="3"/>
  <c r="I403" i="3"/>
  <c r="H706" i="3"/>
  <c r="I717" i="3"/>
  <c r="I1214" i="3"/>
  <c r="H1196" i="3"/>
  <c r="I1196" i="3" s="1"/>
  <c r="H1558" i="3"/>
  <c r="I1558" i="3" s="1"/>
  <c r="I1576" i="3"/>
  <c r="I1111" i="3"/>
  <c r="H1100" i="3"/>
  <c r="I1100" i="3" s="1"/>
  <c r="I501" i="3"/>
  <c r="H491" i="3"/>
  <c r="I852" i="3"/>
  <c r="H843" i="3"/>
  <c r="H1816" i="3"/>
  <c r="I1816" i="3" s="1"/>
  <c r="I1827" i="3"/>
  <c r="I1903" i="3"/>
  <c r="H1890" i="3"/>
  <c r="I1890" i="3" s="1"/>
  <c r="H1012" i="3"/>
  <c r="I1012" i="3" s="1"/>
  <c r="I1030" i="3"/>
  <c r="I2313" i="3"/>
  <c r="H2298" i="3"/>
  <c r="I2298" i="3" s="1"/>
  <c r="I826" i="3"/>
  <c r="H816" i="3"/>
  <c r="I915" i="3"/>
  <c r="H905" i="3"/>
  <c r="I905" i="3" s="1"/>
  <c r="I746" i="3"/>
  <c r="H736" i="3"/>
  <c r="I330" i="3"/>
  <c r="H313" i="3"/>
  <c r="I1526" i="3"/>
  <c r="H1514" i="3"/>
  <c r="I1514" i="3" s="1"/>
  <c r="H524" i="3"/>
  <c r="I539" i="3"/>
  <c r="I579" i="3"/>
  <c r="H562" i="3"/>
  <c r="I1052" i="3"/>
  <c r="H1034" i="3"/>
  <c r="I1034" i="3" s="1"/>
  <c r="H661" i="3"/>
  <c r="I661" i="3" s="1"/>
  <c r="I672" i="3"/>
  <c r="I1601" i="3"/>
  <c r="H1580" i="3"/>
  <c r="I1580" i="3" s="1"/>
  <c r="I427" i="3"/>
  <c r="H419" i="3"/>
  <c r="H1174" i="3"/>
  <c r="I1174" i="3" s="1"/>
  <c r="I1192" i="3"/>
  <c r="H2515" i="3"/>
  <c r="I2515" i="3" s="1"/>
  <c r="I2528" i="3"/>
  <c r="I2511" i="3"/>
  <c r="H2497" i="3"/>
  <c r="I2497" i="3" s="1"/>
  <c r="I1391" i="3"/>
  <c r="H1371" i="3"/>
  <c r="I1371" i="3" s="1"/>
  <c r="I2426" i="3"/>
  <c r="H2413" i="3"/>
  <c r="I2413" i="3" s="1"/>
  <c r="F93" i="2" l="1"/>
  <c r="H93" i="2"/>
  <c r="F160" i="2"/>
  <c r="H160" i="2"/>
  <c r="F113" i="2"/>
  <c r="H113" i="2"/>
  <c r="F20" i="2"/>
  <c r="H20" i="2"/>
  <c r="F71" i="2"/>
  <c r="H71" i="2"/>
  <c r="F177" i="2"/>
  <c r="H177" i="2"/>
  <c r="F174" i="2"/>
  <c r="H174" i="2"/>
  <c r="F13" i="2"/>
  <c r="H13" i="2"/>
  <c r="F117" i="2"/>
  <c r="H117" i="2"/>
  <c r="F42" i="2"/>
  <c r="H42" i="2"/>
  <c r="F171" i="2"/>
  <c r="H171" i="2"/>
  <c r="F179" i="2"/>
  <c r="H179" i="2"/>
  <c r="F25" i="2"/>
  <c r="H25" i="2"/>
  <c r="F16" i="2"/>
  <c r="H16" i="2"/>
  <c r="F123" i="2"/>
  <c r="H123" i="2"/>
  <c r="F21" i="2"/>
  <c r="H21" i="2"/>
  <c r="F165" i="2"/>
  <c r="H165" i="2"/>
  <c r="F82" i="2"/>
  <c r="H82" i="2"/>
  <c r="F61" i="2"/>
  <c r="H61" i="2"/>
  <c r="F97" i="2"/>
  <c r="H97" i="2"/>
  <c r="F101" i="2"/>
  <c r="H101" i="2"/>
  <c r="F46" i="2"/>
  <c r="H46" i="2"/>
  <c r="F105" i="2"/>
  <c r="H105" i="2"/>
  <c r="F55" i="2"/>
  <c r="H55" i="2"/>
  <c r="F163" i="2"/>
  <c r="H163" i="2"/>
  <c r="F77" i="2"/>
  <c r="H77" i="2"/>
  <c r="F115" i="2"/>
  <c r="H115" i="2"/>
  <c r="F23" i="2"/>
  <c r="H23" i="2"/>
  <c r="F48" i="2"/>
  <c r="H48" i="2"/>
  <c r="F119" i="2"/>
  <c r="H119" i="2"/>
  <c r="F50" i="2"/>
  <c r="H50" i="2"/>
  <c r="F169" i="2"/>
  <c r="H169" i="2"/>
  <c r="F74" i="2"/>
  <c r="H74" i="2"/>
  <c r="F66" i="2"/>
  <c r="H66" i="2"/>
  <c r="F18" i="2"/>
  <c r="H18" i="2"/>
  <c r="H98" i="2"/>
  <c r="F80" i="2"/>
  <c r="H80" i="2"/>
  <c r="F178" i="2"/>
  <c r="H178" i="2"/>
  <c r="F109" i="2"/>
  <c r="H109" i="2"/>
  <c r="F19" i="2"/>
  <c r="H19" i="2"/>
  <c r="F102" i="2"/>
  <c r="H102" i="2"/>
  <c r="F78" i="2"/>
  <c r="H78" i="2"/>
  <c r="F12" i="2"/>
  <c r="H12" i="2"/>
  <c r="F15" i="2"/>
  <c r="H15" i="2"/>
  <c r="F29" i="2"/>
  <c r="H29" i="2"/>
  <c r="F73" i="2"/>
  <c r="H73" i="2"/>
  <c r="F63" i="2"/>
  <c r="H63" i="2"/>
  <c r="F57" i="2"/>
  <c r="H57" i="2"/>
  <c r="F172" i="2"/>
  <c r="H172" i="2"/>
  <c r="F106" i="2"/>
  <c r="H106" i="2"/>
  <c r="F124" i="2"/>
  <c r="H124" i="2"/>
  <c r="F83" i="2"/>
  <c r="H83" i="2"/>
  <c r="F120" i="2"/>
  <c r="H120" i="2"/>
  <c r="F56" i="2"/>
  <c r="H56" i="2"/>
  <c r="F49" i="2"/>
  <c r="H49" i="2"/>
  <c r="F33" i="2"/>
  <c r="H33" i="2"/>
  <c r="F90" i="2"/>
  <c r="H90" i="2"/>
  <c r="F164" i="2"/>
  <c r="H164" i="2"/>
  <c r="I721" i="3"/>
  <c r="I816" i="3"/>
  <c r="I355" i="3"/>
  <c r="I843" i="3"/>
  <c r="I543" i="3"/>
  <c r="I524" i="3"/>
  <c r="I388" i="3"/>
  <c r="I869" i="3"/>
  <c r="I505" i="3"/>
  <c r="I616" i="3"/>
  <c r="I457" i="3"/>
  <c r="I788" i="3"/>
  <c r="I419" i="3"/>
  <c r="I736" i="3"/>
  <c r="I491" i="3"/>
  <c r="I229" i="3"/>
  <c r="I271" i="3"/>
  <c r="I313" i="3"/>
  <c r="I334" i="3"/>
  <c r="I562" i="3"/>
  <c r="I706" i="3"/>
  <c r="I646" i="3"/>
  <c r="I604" i="3"/>
  <c r="H155" i="2" l="1"/>
  <c r="H75" i="2"/>
  <c r="F53" i="2"/>
  <c r="H53" i="2"/>
  <c r="F60" i="2"/>
  <c r="H60" i="2"/>
  <c r="F27" i="2"/>
  <c r="H27" i="2"/>
  <c r="F52" i="2"/>
  <c r="H52" i="2"/>
  <c r="F24" i="2"/>
  <c r="H24" i="2"/>
  <c r="F47" i="2"/>
  <c r="H47" i="2"/>
  <c r="F28" i="2"/>
  <c r="H28" i="2"/>
  <c r="H70" i="2"/>
  <c r="F41" i="2"/>
  <c r="H41" i="2"/>
  <c r="F64" i="2"/>
  <c r="H64" i="2"/>
  <c r="F59" i="2"/>
  <c r="H59" i="2"/>
  <c r="F32" i="2"/>
  <c r="H32" i="2"/>
  <c r="F30" i="2"/>
  <c r="H30" i="2"/>
  <c r="F26" i="2"/>
  <c r="H26" i="2"/>
  <c r="F58" i="2"/>
  <c r="H58" i="2"/>
  <c r="F39" i="2"/>
  <c r="H39" i="2"/>
  <c r="H104" i="2"/>
  <c r="H118" i="2"/>
  <c r="F43" i="2"/>
  <c r="H43" i="2"/>
  <c r="F35" i="2"/>
  <c r="H35" i="2"/>
  <c r="F40" i="2"/>
  <c r="H40" i="2"/>
  <c r="F22" i="2"/>
  <c r="H22" i="2"/>
  <c r="F45" i="2"/>
  <c r="H45" i="2"/>
  <c r="F62" i="2"/>
  <c r="H62" i="2"/>
  <c r="F51" i="2"/>
  <c r="H51" i="2"/>
  <c r="F37" i="2"/>
  <c r="H37" i="2"/>
  <c r="F38" i="2"/>
  <c r="H38" i="2"/>
  <c r="H54" i="2" l="1"/>
  <c r="H9" i="2"/>
  <c r="H44" i="2"/>
  <c r="H8" i="2" l="1"/>
</calcChain>
</file>

<file path=xl/sharedStrings.xml><?xml version="1.0" encoding="utf-8"?>
<sst xmlns="http://schemas.openxmlformats.org/spreadsheetml/2006/main" count="10257" uniqueCount="808">
  <si>
    <t>B.D.I.</t>
  </si>
  <si>
    <t>Encargos Sociais</t>
  </si>
  <si>
    <t>29,35%</t>
  </si>
  <si>
    <t>Desonerado: embutido nos preços unitário dos insumos de mão de obra, de acordo com as bases.</t>
  </si>
  <si>
    <t xml:space="preserve"> 1 </t>
  </si>
  <si>
    <t>Código</t>
  </si>
  <si>
    <t>Descrição</t>
  </si>
  <si>
    <t>Tipo</t>
  </si>
  <si>
    <t>Und</t>
  </si>
  <si>
    <t>Quant.</t>
  </si>
  <si>
    <t>Valor Unit</t>
  </si>
  <si>
    <t>Total</t>
  </si>
  <si>
    <t>Composição</t>
  </si>
  <si>
    <t>PROJETO EXECUTIVO DE ARQUITETURA</t>
  </si>
  <si>
    <t>CO-</t>
  </si>
  <si>
    <t>PR A1</t>
  </si>
  <si>
    <t>F</t>
  </si>
  <si>
    <t>Materiais</t>
  </si>
  <si>
    <t>Quantidade</t>
  </si>
  <si>
    <t>Unidade</t>
  </si>
  <si>
    <t>Preço Unitário</t>
  </si>
  <si>
    <t>Custo Horário</t>
  </si>
  <si>
    <t>Insumo</t>
  </si>
  <si>
    <t xml:space="preserve"> MATCO-27505 </t>
  </si>
  <si>
    <t>PLOTAGEM (TIPO DE PAPEL: SULFITE|GRAMATURA: 90GR/CM2|TIPO DE FORMATO: A1|IMPRESSÃO: PRETO/BRANCO)</t>
  </si>
  <si>
    <t>un</t>
  </si>
  <si>
    <t xml:space="preserve"> MATCO-27500 </t>
  </si>
  <si>
    <t>PLOTAGEM (TIPO DE PAPEL: VEGETAL|GRAMATURA: 90GR/CM2|TIPO DE FORMATO: A1|IMPRESSÃO: PRETO/BRANCO)</t>
  </si>
  <si>
    <t xml:space="preserve"> MATCO-27503 </t>
  </si>
  <si>
    <t>ENCADERNAÇÃO (TIPO: ESPIRAL|TIPO DE FORMATO: A4|MATERIAL DA CAPA: PP|COR: TRANSPARENTE|ESPESSURA*: 0,30MM)*VALORES REFERENCIAIS APROXIMADOS</t>
  </si>
  <si>
    <t xml:space="preserve"> MATCO-27504 </t>
  </si>
  <si>
    <t>PLOTAGEM (TIPO DE PAPEL: SULFITE|GRAMATURA: 90GR/CM2|TIPO DE FORMATO: A1|IMPRESSÃO: COLORIDA)</t>
  </si>
  <si>
    <t xml:space="preserve"> MATCO-27506 </t>
  </si>
  <si>
    <t>FOTOCÓPIA/XEROX (IMPRESSÃO: PRETO/BRANCO|ACABAMENTO: OPACO|TIPO DE FORMATO: A4)</t>
  </si>
  <si>
    <t xml:space="preserve"> MATCO-27502 </t>
  </si>
  <si>
    <t>DIGITALIZAÇÃO DE DOCUMENTO (TIPO DE FORMATO: A1)</t>
  </si>
  <si>
    <t>(F)Total:</t>
  </si>
  <si>
    <t>G</t>
  </si>
  <si>
    <t>Serviços</t>
  </si>
  <si>
    <t xml:space="preserve"> CO-33107 </t>
  </si>
  <si>
    <t>DESENHISTA TÉCNICO/CADISTA, INCLUSIVE ENCARGOS COMPLEMENTARES</t>
  </si>
  <si>
    <t>hora</t>
  </si>
  <si>
    <t xml:space="preserve"> CO-27498 </t>
  </si>
  <si>
    <t>TÉCNICO DE NÍVEL MÉDIO, INCLUSIVE ENCARGOS COMPLEMENTARES</t>
  </si>
  <si>
    <t xml:space="preserve"> CO-27344 </t>
  </si>
  <si>
    <t>ENGENHEIRO/ARQUITETO, NÍVEL SÊNIOR, INCLUSIVE ENCARGOS COMPLEMENTARES</t>
  </si>
  <si>
    <t xml:space="preserve"> CO-27348 </t>
  </si>
  <si>
    <t>ENGENHEIRO/ARQUITETO, NÍVEL JÚNIOR, INCLUSIVE ENCARGOS COMPLEMENTARES</t>
  </si>
  <si>
    <t xml:space="preserve"> CO-27347 </t>
  </si>
  <si>
    <t>ENGENHEIRO/ARQUITETO, NÍVEL PLENO, INCLUSIVE ENCARGOS COMPLEMENTARES</t>
  </si>
  <si>
    <t>(G)Total:</t>
  </si>
  <si>
    <t>Valor do BDI =&gt;</t>
  </si>
  <si>
    <t>Valor com BDI =&gt;</t>
  </si>
  <si>
    <t>Quant. =&gt;</t>
  </si>
  <si>
    <t>1,00</t>
  </si>
  <si>
    <t>Preço Total =&gt;</t>
  </si>
  <si>
    <t xml:space="preserve"> 2 </t>
  </si>
  <si>
    <t>PROJETO EXECUTIVO DE TERRAPLENAGEM   PLANTA</t>
  </si>
  <si>
    <t xml:space="preserve"> 3 </t>
  </si>
  <si>
    <t>PROJETO EXECUTIVO DE TERRAPLENAGEM   SEÇÕES</t>
  </si>
  <si>
    <t xml:space="preserve"> 4 </t>
  </si>
  <si>
    <t>PROJETO EXECUTIVO DE DRENAGEM PLUVIAL</t>
  </si>
  <si>
    <t xml:space="preserve"> 5 </t>
  </si>
  <si>
    <t>PROJETOS DE EDIFICACOES</t>
  </si>
  <si>
    <t>A1</t>
  </si>
  <si>
    <t xml:space="preserve"> 94.12.04 </t>
  </si>
  <si>
    <t>PLOTAGEM SULFITE FORMATO A1 MÍNIMO 90G/M2</t>
  </si>
  <si>
    <t>Material</t>
  </si>
  <si>
    <t>UN</t>
  </si>
  <si>
    <t xml:space="preserve"> 56.13.04 </t>
  </si>
  <si>
    <t>PROJETISTA CADISTA - PROJETO</t>
  </si>
  <si>
    <t>Mão de Obra</t>
  </si>
  <si>
    <t>H</t>
  </si>
  <si>
    <t xml:space="preserve"> 56.14.02 </t>
  </si>
  <si>
    <t>TÉCNICO INTERMEDIÁRIO - PROJETO</t>
  </si>
  <si>
    <t xml:space="preserve"> 56.11.13 </t>
  </si>
  <si>
    <t>ARQUITETO JÚNIOR PROJETO</t>
  </si>
  <si>
    <t xml:space="preserve"> 94.11.01 </t>
  </si>
  <si>
    <t>ENCADERNAÇÃO A4 ACETATO, PVC/CROMICOTE, COM ESPIRAL</t>
  </si>
  <si>
    <t xml:space="preserve"> 94.07.01 </t>
  </si>
  <si>
    <t>XEROX  PRETO/BRANCO - FORMATO A4</t>
  </si>
  <si>
    <t xml:space="preserve"> 56.11.11 </t>
  </si>
  <si>
    <t>ARQUITETO SÊNIOR PROJETO</t>
  </si>
  <si>
    <t xml:space="preserve"> 56.11.12 </t>
  </si>
  <si>
    <t>ARQUITETO INTERMEDIÁRIO PROJETO</t>
  </si>
  <si>
    <t xml:space="preserve"> 6 </t>
  </si>
  <si>
    <t>PROJETO EXECUTIVO DE PAISAGISMO</t>
  </si>
  <si>
    <t xml:space="preserve"> 7 </t>
  </si>
  <si>
    <t xml:space="preserve"> 8 </t>
  </si>
  <si>
    <t>PROJETOS DE INFRA ESTRUTURA URBANA</t>
  </si>
  <si>
    <t xml:space="preserve"> 56.11.05 </t>
  </si>
  <si>
    <t>ENGENHEIRO INTERMEDIÁRIO - PROJETO</t>
  </si>
  <si>
    <t xml:space="preserve"> 56.11.04 </t>
  </si>
  <si>
    <t>ENGENHEIRO SÊNIOR - PROJETO</t>
  </si>
  <si>
    <t xml:space="preserve"> 9 </t>
  </si>
  <si>
    <t xml:space="preserve"> 10 </t>
  </si>
  <si>
    <t>PROJETO EXECUTIVO DE ESTRUTURA DE CONCRETO</t>
  </si>
  <si>
    <t xml:space="preserve"> 11 </t>
  </si>
  <si>
    <t>PROJETO EXECUTIVO DE INSTALAÇÕES ELÉTRICAS</t>
  </si>
  <si>
    <t xml:space="preserve"> 12 </t>
  </si>
  <si>
    <t>PROJETO EXECUTIVO DE CABEAMENTO ESTRUTURADO</t>
  </si>
  <si>
    <t xml:space="preserve"> 13 </t>
  </si>
  <si>
    <t>PROJETO EXECUTIVO DE ESTRUTURA METÁLICA</t>
  </si>
  <si>
    <t xml:space="preserve"> 14 </t>
  </si>
  <si>
    <t xml:space="preserve"> 15 </t>
  </si>
  <si>
    <t>PROJETO EXECUTIVO DE PREVENÇÃO E COMBATE A INCÊNDIO</t>
  </si>
  <si>
    <t xml:space="preserve"> 16 </t>
  </si>
  <si>
    <t xml:space="preserve"> 17 </t>
  </si>
  <si>
    <t>PROJETO EXECUTIVO DE SPDA</t>
  </si>
  <si>
    <t xml:space="preserve"> 18 </t>
  </si>
  <si>
    <t>PROJETO EXECUTIVO DE IRRIGAÇÃO</t>
  </si>
  <si>
    <t xml:space="preserve"> 19 </t>
  </si>
  <si>
    <t>PROJETO EXECUTIVO DE AR CONDICIONADO/VENTILAÇÃO/CLIMATIZAÇÃO</t>
  </si>
  <si>
    <t xml:space="preserve"> 20 </t>
  </si>
  <si>
    <t xml:space="preserve"> 21 </t>
  </si>
  <si>
    <t>DESENVOLVIMENTO E DETALHAMENTO DE PROJETO ARQUITETÔNICO</t>
  </si>
  <si>
    <t xml:space="preserve"> 22 </t>
  </si>
  <si>
    <t xml:space="preserve"> 56.11.06 </t>
  </si>
  <si>
    <t>ENGENHEIRO JÚNIOR - PROJETO</t>
  </si>
  <si>
    <t xml:space="preserve"> 56.15.02 </t>
  </si>
  <si>
    <t>DESENHISTA TÉCNICO / CADISTA - PROJETO</t>
  </si>
  <si>
    <t>PROJETO EXECUTIVO LUMINOTÉCNICO</t>
  </si>
  <si>
    <t>COMPATIBILIZACAO DE PROJETOS DE EDIFICACAO</t>
  </si>
  <si>
    <t xml:space="preserve"> 94.18.02 </t>
  </si>
  <si>
    <t>DIGITALIZAÇÃO DE FORMATOS A1 (PDF OU EQUIVALENTE)</t>
  </si>
  <si>
    <t>PERSPECTIVA COLORIDA (50X70)CM</t>
  </si>
  <si>
    <t>VISTA TRATADA COLORIDA (50X70)CM</t>
  </si>
  <si>
    <t>PLANTA HUMANIZADA COLORIDA (50X70)CM</t>
  </si>
  <si>
    <t>PROJETO EXECUTIVO DE IMPERMEABILIZAÇÃO</t>
  </si>
  <si>
    <t>PROJETO EXECUTIVO DE ENGRADAMENTO METÁLICO</t>
  </si>
  <si>
    <t>ANTEPROJETO</t>
  </si>
  <si>
    <t>ESTUDO PRELIMINAR DE URBANISMO</t>
  </si>
  <si>
    <t>KM</t>
  </si>
  <si>
    <t>PROJETO DE TERRAPLENAGEM</t>
  </si>
  <si>
    <t xml:space="preserve"> 56.11.02 </t>
  </si>
  <si>
    <t>ENGENHEIRO CONSULTOR - PROJETO</t>
  </si>
  <si>
    <t>COMPATIBILIZACAO DE PROJETOS DE INFRA ESTRUTURA</t>
  </si>
  <si>
    <t>LAUDO GEOTECNICO PARA FINS DE LICENCIAMENTO</t>
  </si>
  <si>
    <t>LAUDOS TECNICOS</t>
  </si>
  <si>
    <t xml:space="preserve"> 94.18.03 </t>
  </si>
  <si>
    <t>DIGITALIZAÇÃO DE FORMATOS A2 (PDF OU EQUIVALENTE)</t>
  </si>
  <si>
    <t xml:space="preserve"> 94.15.02 </t>
  </si>
  <si>
    <t>PLOTAGEM COLORIDA SULFITE FORMATO A3 MÍNIMO 75G/M2</t>
  </si>
  <si>
    <t xml:space="preserve"> 56.14.03 </t>
  </si>
  <si>
    <t>TÉCNICO JÚNIOR - PROJETO</t>
  </si>
  <si>
    <t xml:space="preserve"> 68.01.25 </t>
  </si>
  <si>
    <t>GASOLINA COMUM</t>
  </si>
  <si>
    <t>L</t>
  </si>
  <si>
    <t xml:space="preserve"> 56.16.02 </t>
  </si>
  <si>
    <t>AUXILIAR ADMINISTRATIVO INTERMEDIÁRIO - PROJETO</t>
  </si>
  <si>
    <t xml:space="preserve"> 94.15.01 </t>
  </si>
  <si>
    <t>PLOTAGEM COLORIDA SULFITE FORMATO A4 MÍNIMO 75G/M2</t>
  </si>
  <si>
    <t xml:space="preserve"> 94.12.03 </t>
  </si>
  <si>
    <t>PLOTAGEM SULFITE FORMATO A2 MÍNIMO 90G/M2</t>
  </si>
  <si>
    <t xml:space="preserve"> 94.18.05 </t>
  </si>
  <si>
    <t>DVD 4,7 GB</t>
  </si>
  <si>
    <t xml:space="preserve"> 57.34.01 </t>
  </si>
  <si>
    <t>MOTORISTA - SUPERVISÃO</t>
  </si>
  <si>
    <t xml:space="preserve"> 54.40.06 </t>
  </si>
  <si>
    <t>LOCAÇÃO VEÍCULO POPULAR MOTOR 1.0 COM AR E SEGURO</t>
  </si>
  <si>
    <t>Equipamento</t>
  </si>
  <si>
    <t xml:space="preserve"> 56.11.01 </t>
  </si>
  <si>
    <t>ENGENHEIRO CONSULTOR ESPECIAL - PROJETO</t>
  </si>
  <si>
    <t>LEVANTAMENTO PLANIMÉTRICO CADASTRAL &lt;= 10.000 M2- INCLUSIVE DESENHO</t>
  </si>
  <si>
    <t>SERVICOS DE TOPOGRAFIA</t>
  </si>
  <si>
    <t>m²</t>
  </si>
  <si>
    <t xml:space="preserve"> 57.31.04 </t>
  </si>
  <si>
    <t>NIVELADOR - SUPERVISÃO</t>
  </si>
  <si>
    <t xml:space="preserve"> 54.40.04 </t>
  </si>
  <si>
    <t>LOCAÇÃO VEÍCULO UTILITÁRIO 4 PORTAS E 7 LUGARES COM SEGURO</t>
  </si>
  <si>
    <t xml:space="preserve"> 57.31.05 </t>
  </si>
  <si>
    <t>BALIZA - SUPERVISÃO</t>
  </si>
  <si>
    <t xml:space="preserve"> 57.21.04 </t>
  </si>
  <si>
    <t>ENGENHEIRO INTERMEDIÁRIO - SUPERVISÃO</t>
  </si>
  <si>
    <t xml:space="preserve"> 57.24.02 </t>
  </si>
  <si>
    <t>DESENHISTA TÉCNICO/CADISTA - SUPERVISÃO</t>
  </si>
  <si>
    <t xml:space="preserve"> 43.01.10 </t>
  </si>
  <si>
    <t>COMPUTADOR COM SOFTWARES (AUTOCAD, OFFICE)</t>
  </si>
  <si>
    <t xml:space="preserve"> 93.21.01 </t>
  </si>
  <si>
    <t>ESTAÇÃO TOTAL PRECISÃO MÍNIMA 2MM ALCANCE &gt;= 2500M</t>
  </si>
  <si>
    <t>MES</t>
  </si>
  <si>
    <t xml:space="preserve"> 94.15.04 </t>
  </si>
  <si>
    <t>PLOTAGEM COLORIDA SULFITE FORMATO A1 MÍNIMO 90G/M2</t>
  </si>
  <si>
    <t xml:space="preserve"> 57.31.01 </t>
  </si>
  <si>
    <t>TOPÓGRAFO SÊNIOR - SUPERVISÃO</t>
  </si>
  <si>
    <t>LEVANTAMENTO PLANIMÉTRICO CADASTRAL &gt; 10.000 M2- INCLUSIVE DESENHO</t>
  </si>
  <si>
    <t>EQUIPE TOPOGRÁFICA P/ APOIO A PROJETOS</t>
  </si>
  <si>
    <t>DIA</t>
  </si>
  <si>
    <t>EQUIPE TOPOGRÁFICA P/ APOIO A OBRAS</t>
  </si>
  <si>
    <t xml:space="preserve"> 93.20.06 </t>
  </si>
  <si>
    <t>NÍVEL WILD N3 COM MICRÔMETRO (PRECISÃO +/- 0,2MM) OU EQUIVALENTE</t>
  </si>
  <si>
    <t>TRANSPORTE DE COORDENADAS  E ALTITUDE - ESTAÇÃO TOTAL</t>
  </si>
  <si>
    <t xml:space="preserve"> 43.01.02 </t>
  </si>
  <si>
    <t>MARCO DE CONCRETO 10CM DE TOPO X 15CM BASE X 50CM ALTURA</t>
  </si>
  <si>
    <t>TRANSPORTE DE COORDENADAS E ALTITUDE  - RECEPTOR GNSS</t>
  </si>
  <si>
    <t xml:space="preserve"> 93.21.03 </t>
  </si>
  <si>
    <t>RECEPTOR GPS PARA SISTEMA GNSS L1/L2 - PAR</t>
  </si>
  <si>
    <t>LEVANTAMENTO PLANIMÉTRICO - INCLUSIVE DESENHO</t>
  </si>
  <si>
    <t>DESENHO DE SEÇÕES TRANSVERSAIS E PERFIS</t>
  </si>
  <si>
    <t>DESENHO DE LEVANTAMENTO TOPOGRÁFICO</t>
  </si>
  <si>
    <t>RECONSTRUÇÃO DIGITAL DE CP PARA LANÇAMENTO E AMARRAÇÃO AO LEVANTAMENTO</t>
  </si>
  <si>
    <t>PLANTA DE ISODECLIVIDADE</t>
  </si>
  <si>
    <t>EQUIPE DE TOPOGRAFIA - OBRA</t>
  </si>
  <si>
    <t>TOPOGRAFIA</t>
  </si>
  <si>
    <t xml:space="preserve"> 55.20.05 </t>
  </si>
  <si>
    <t>ENGENHEIRO INTERMEDIÁRIO (CARGA HORÁRIA 8H/DIA)</t>
  </si>
  <si>
    <t xml:space="preserve"> 55.10.05 </t>
  </si>
  <si>
    <t>AJUDANTE</t>
  </si>
  <si>
    <t xml:space="preserve"> 55.10.94 </t>
  </si>
  <si>
    <t>TOPÓGRAFO INTERMEDIÁRIO</t>
  </si>
  <si>
    <t xml:space="preserve"> 68.01.03 </t>
  </si>
  <si>
    <t>ETANOL</t>
  </si>
  <si>
    <t>LEVANTAMENTO PLANIALTIMÉTRICO E CADASTRAL  TERRENO DE 2.001 A 10.000 M2</t>
  </si>
  <si>
    <t xml:space="preserve"> MATCO-26949 </t>
  </si>
  <si>
    <t>CUSTO FIXO - VEÍCULO TIPO MINIVAN, COM CAPACIDADE PARA SETE (7) LUGARES, OBEDECIDOS OS SEGUINTES REQUISITOS MÍNIMOS: TER NO MÁXIMO UM (1) ANO DE USO, ATÉ 20.000KM RODADOS, POTÊNCIA MÍNIMA DE 110CV, DIREÇÃO ASSISTIDA, AR CONDICIONADO, DESEMBAÇADOR DE VIDROS, RÁDIO AM/FM, EMPLACADO, COM SEGURO TOTAL</t>
  </si>
  <si>
    <t>mês</t>
  </si>
  <si>
    <t xml:space="preserve"> MATCO-26950 </t>
  </si>
  <si>
    <t>CUSTO VARIÁVEL - VEÍCULO TIPO MINIVAN, COM CAPACIDADE PARA SETE (7) LUGARES, OBEDECIDOS OS SEGUINTES REQUISITOS MÍNIMOS: TER NO MÁXIMO UM (1) ANO DE USO, ATÉ 20.000KM RODADOS, POTÊNCIA MÍNIMA DE 110CV, DIREÇÃO ASSISTIDA, AR CONDICIONADO, DESEMBAÇADOR DE VIDROS, RÁDIO AM/FM, EMPLACADO, COM SEGURO TOTAL, INCLUSIVE MANUTENÇÃO E COMBUSTÍVEL</t>
  </si>
  <si>
    <t>km</t>
  </si>
  <si>
    <t xml:space="preserve"> MATCO-27507 </t>
  </si>
  <si>
    <t>LOCAÇÃO DE ESTAÇÃO TOTAL (PERÍODO DE LOCAÇÃO: MENSAL|PRECISÃO MÍNIMA: 2MM|ALCANCE: 2500MM|EQUIPAMENTO DE NÍVEL ÓPTICO NA-2 OU EQUIVALENTE: INCLUSO)</t>
  </si>
  <si>
    <t xml:space="preserve"> CO-33108 </t>
  </si>
  <si>
    <t>MOTORISTA, INCLUSIVE ENCARGOS COMPLEMENTARES</t>
  </si>
  <si>
    <t xml:space="preserve"> CO-33116 </t>
  </si>
  <si>
    <t>AJUDANTE DE TOPÓGRAFO/BALIZA, INCLUSIVE ENCARGOS COMPLEMENTARES</t>
  </si>
  <si>
    <t xml:space="preserve"> CO-33115 </t>
  </si>
  <si>
    <t>TOPÓGRAFO, INCLUSIVE ENCARGOS COMPLEMENTARES</t>
  </si>
  <si>
    <t xml:space="preserve"> CO-33109 </t>
  </si>
  <si>
    <t>NIVELADOR DE TOPOGRAFIA, INCLUSIVE ENCARGOS COMPLEMENTARES</t>
  </si>
  <si>
    <t>LEVANTAMENTO PLANIALTIMÉTRICO E CADASTRAL PARA TERRENOS COM ÁREAS MAIORES QUE 10.001M2 E MENORES QUE 50.000M2</t>
  </si>
  <si>
    <t>AUXILIAR DE TOPOGRAFIA, INCLUSIVE ENCARGOS COMPLEMENTARES</t>
  </si>
  <si>
    <t>B</t>
  </si>
  <si>
    <t>Custo Horário Total</t>
  </si>
  <si>
    <t xml:space="preserve"> MOCO-32993 </t>
  </si>
  <si>
    <t>AUXILIAR DE TOPOGRAFIA</t>
  </si>
  <si>
    <t xml:space="preserve"> MATCO-31740 </t>
  </si>
  <si>
    <t>ASSITÊNCIA MÉDICA (ENCARGOS COMPLEMENTARES)</t>
  </si>
  <si>
    <t xml:space="preserve"> MATCO-31737 </t>
  </si>
  <si>
    <t>ALIMENTAÇÃO (ENCARGOS COMPLEMENTARES)</t>
  </si>
  <si>
    <t xml:space="preserve"> MATCO-33052 </t>
  </si>
  <si>
    <t>TRANSPORTE - CUSTO DIÁRIO (ENCARGOS COMPLEMENTARES)</t>
  </si>
  <si>
    <t xml:space="preserve"> MATCO-31739 </t>
  </si>
  <si>
    <t>SEGURO (ENCARGOS COMPLEMENTARES)</t>
  </si>
  <si>
    <t xml:space="preserve"> MATCO-31736 </t>
  </si>
  <si>
    <t>EQUIPAMENTO DE PROTEÇÃO INDIVIDUAL (ENCARGOS COMPLEMENTARES)</t>
  </si>
  <si>
    <t xml:space="preserve"> MATCO-31738 </t>
  </si>
  <si>
    <t>EXAME OCUPACIONAL  (ENCARGOS COMPLEMENTARES)</t>
  </si>
  <si>
    <t>EQUIPE DE TOPOGRAFIA - PROJETO</t>
  </si>
  <si>
    <t>MEDIÇÃO DE RESISTIVIDADE DO SOLO (NBR 7117-1:2020 E NBR 5419-3:2015) ÁREA DO TERRENO S &lt;= 1000 M2</t>
  </si>
  <si>
    <t xml:space="preserve"> 50.43.01 </t>
  </si>
  <si>
    <t>CHP - TERRÔMETRO 20 KO E RESISTIVIDADE DO SOLO</t>
  </si>
  <si>
    <t xml:space="preserve"> 57.34.03 </t>
  </si>
  <si>
    <t>SERVENTE - SUPERVISÃO</t>
  </si>
  <si>
    <t xml:space="preserve"> 64.07.01 </t>
  </si>
  <si>
    <t>FORMATO A4</t>
  </si>
  <si>
    <t xml:space="preserve"> 64.11.01 </t>
  </si>
  <si>
    <t>EM CAPA A4 DE ACETATO, PVC/CROMICOTE, C/ ESPIRAL</t>
  </si>
  <si>
    <t>MEDIÇÃO DE RESISTIVIDADE DO SOLO (NBR 7117-1:2020 E NBR 5419-3:2015) ÁREA DO TERRENO 1000 M2 &lt; S &lt;=  2500 M2</t>
  </si>
  <si>
    <t>MEDIÇÃO DE RESISTIVIDADE DO SOLO (NBR 7117-1:2020 E NBR 5419-3:2015) ÁREA DO TERRENO 2500 M2 &lt; S &lt;= 10000 M2</t>
  </si>
  <si>
    <t>MEDIÇÃO DE RESISTIVIDADE DO SOLO (NBR 7117-1:2020 E NBR 5419-3:2015) ÁREA DO TERRENO 10000 M2 &lt; S = 20000 M2</t>
  </si>
  <si>
    <t>ANÁLISE DE GERENCIAMENTO DE RISCOS (SPDA) - (ABNT NBR 5419-2:2015)</t>
  </si>
  <si>
    <t xml:space="preserve"> 64.09.01 </t>
  </si>
  <si>
    <t>CADASTRO TÉCNICO PARA REMOÇÃO</t>
  </si>
  <si>
    <t>CADASTRO</t>
  </si>
  <si>
    <t xml:space="preserve"> 56.12.01 </t>
  </si>
  <si>
    <t>AUXILIAR DE ENGENHARIA - PROJETO</t>
  </si>
  <si>
    <t xml:space="preserve"> 56.14.01 </t>
  </si>
  <si>
    <t>TÉCNICO SÊNIOR - PROJETO</t>
  </si>
  <si>
    <t xml:space="preserve"> 56.16.01 </t>
  </si>
  <si>
    <t>AUXILIAR ADMINISTRATIVO SÊNIOR - PROJETO</t>
  </si>
  <si>
    <t xml:space="preserve"> 94.18.04 </t>
  </si>
  <si>
    <t>DIGITALIZAÇÃO DE FORMATO A4 (PDF OU EQUIVALENTE)</t>
  </si>
  <si>
    <t xml:space="preserve"> 43.02.01 </t>
  </si>
  <si>
    <t>EQUIPAMENTOS E MATERIAIS PARA ELABORAÇÃO DE CADASTROS</t>
  </si>
  <si>
    <t>CADASTRO TÉCNICO PARA DESAPROPRIAÇÃO - 1 A 10 BENFEITORIAS</t>
  </si>
  <si>
    <t xml:space="preserve"> 94.15.03 </t>
  </si>
  <si>
    <t>PLOTAGEM COLORIDA SULFITE FORMATO A2 MÍNIMO 90G/M2</t>
  </si>
  <si>
    <t>CADASTRO TÉCNICO PARA DESAPROPRIAÇÃO - 11 A 50 BENFEITORIAS</t>
  </si>
  <si>
    <t>CADASTRO TÉCNICO PARA DESAPROPRIAÇÃO - 51 A 100 BENFEITORIAS</t>
  </si>
  <si>
    <t xml:space="preserve"> 94.15.05 </t>
  </si>
  <si>
    <t>PLOTAGEM COLORIDA SULFITE FORMATO A0 MÍNIMO 90G/M2</t>
  </si>
  <si>
    <t xml:space="preserve"> 94.18.01 </t>
  </si>
  <si>
    <t>DIGITALIZAÇÃO DE FORMATOS A0 (PDF OU EQUIVALENTE)</t>
  </si>
  <si>
    <t>CADASTRO TÉCNICO PARA DESAPROPRIAÇÃO - 101 A 200 BENFEITORIAS</t>
  </si>
  <si>
    <t>CADASTRO TÉCNICO PARA DESAPROPRIAÇÃO - ACIMA DE 200 BENFEITORIAS</t>
  </si>
  <si>
    <t>CADASTRO TÉCNICO PARA DESAPROPRIAÇÃO - LOTE</t>
  </si>
  <si>
    <t>REVISÃO DE CADASTRO TÉCNICO PARA DESAPROPRIAÇÃO - SEM CAMPO</t>
  </si>
  <si>
    <t>REVISÃO DE CADASTRO TÉCNICO PARA DESAPROPRIAÇÃO - COM CAMPO</t>
  </si>
  <si>
    <t>BUSCA DE CERTIDÃO DE REGISTRO</t>
  </si>
  <si>
    <t xml:space="preserve"> 94.20.02 </t>
  </si>
  <si>
    <t>ATOS COMUNS A REGISTRADORES E NOTÁRIOS - CERTIDÃO DE INTEIRO TEOR OU EM RESUMO, INDEPENDENTEMENTE DO NÚMERO DE FOLHAS, INCLUSIVE ISSQN DE 5% SOB OS EMOLUMENTOS</t>
  </si>
  <si>
    <t>BUSCA DE CERTIDÃO NEGATIVA REGISTRO</t>
  </si>
  <si>
    <t xml:space="preserve"> 94.20.03 </t>
  </si>
  <si>
    <t>ATOS COMUNS A REGISTRADORES E NOTÁRIOS - CERTIDÃO EM RELATÓRIO CONFORME QUESITOS, INDEPENDENTEMENTE DO NÚMERO DE FOLHAS, INCLUSIVE ISSQN DE 5% SOB OS EMOLUMENTOS</t>
  </si>
  <si>
    <t>DESPESAS COM CARTÓRIO -  CERTIDÃO EM RELATÓRIO</t>
  </si>
  <si>
    <t>ELABORAÇÃO DE DOCUMENTAÇÃO TÉCNICA, INCLUSIVE PROJETO ARQUITETÔNICO OU PROJETO BÁSICO DE RESTAURAÇÃO, PARA LICENCIAMENTO JUNTO AOS ÓRGÃOS DE PATRIMÔNIO</t>
  </si>
  <si>
    <t>IDENTIFICAÇÃO DE ESPÉCIMES ARBÓREOS - DE 01 ATÉ 20 EXEMPLARES</t>
  </si>
  <si>
    <t xml:space="preserve"> 64.18.05 </t>
  </si>
  <si>
    <t>DIGITALIZAÇÃO DE FORMATOS A4 (PDF OU EQUIVALENTE)</t>
  </si>
  <si>
    <t xml:space="preserve"> 56.11.15 </t>
  </si>
  <si>
    <t>BIÓLOGO ATÉ 5 ANOS DE EXPERIÊNCIA</t>
  </si>
  <si>
    <t xml:space="preserve"> 56.11.17 </t>
  </si>
  <si>
    <t>ESTAGIÁRIO DE NÍVEL SUPERIOR - 04 HORAS</t>
  </si>
  <si>
    <t>IDENTIFICAÇÃO DE ESPÉCIMES ARBÓREOS - A PARTIR DE 21 EXEMPLARES (PREÇO POR ESPÉCIME IDENTIFICADO - A PARTIR DO 21º EXEMPLAR)</t>
  </si>
  <si>
    <t>ELABORAÇÃO DE DOCUMENTAÇÃO TÉCNICA PARA LICENCIAMENTO JUNTO À SUREG (APROVAÇÃO DE EDIFICAÇÃO E/OU ALVARÁ DE OBRAS EM LOGRADOURO PÚBLICO) E JUNTO AO CINDACTA, INCLUSIVE PROJETOS, MEMORIAIS DESCRITIVOS E DE CÁLCULO</t>
  </si>
  <si>
    <t xml:space="preserve"> 19.08.03 </t>
  </si>
  <si>
    <t>FORMA PARA BERÇO EM TÁBUA DE MADEIRA SERRADA, 4 APROVEITAMENTOS - FABRICAÇÃO, MONTAGEM E DESMONTAGEM REF 96533</t>
  </si>
  <si>
    <t xml:space="preserve"> 40.08.25 </t>
  </si>
  <si>
    <t>CONCRETO FCK &gt;= 25 MPA, B1-B2 CALCARIA - PREPARO REF 94965</t>
  </si>
  <si>
    <t>m³</t>
  </si>
  <si>
    <t xml:space="preserve"> 03.18.01 </t>
  </si>
  <si>
    <t>ESCAVAÇÃO MECÂNICA DE VALAS, H &lt;= 1,5M, COM DESCARGA LATERAL</t>
  </si>
  <si>
    <t xml:space="preserve"> 03.22.01 </t>
  </si>
  <si>
    <t>REATERRO MANUAL DE VALA</t>
  </si>
  <si>
    <t xml:space="preserve"> 40.32.30 </t>
  </si>
  <si>
    <t>REATERRO MANUAL DE VALAS</t>
  </si>
  <si>
    <t xml:space="preserve"> 83.17.50 </t>
  </si>
  <si>
    <t>CHAPINHA DE ALUMÍNIO / LATÃO D= 3CM COM NÚMERO IMPRESSO</t>
  </si>
  <si>
    <t xml:space="preserve"> 04.15.43 </t>
  </si>
  <si>
    <t>AÇO CA-50 D= 10,0MM, CORTE, DOBRA E COLOCAÇÃO EM FUNDAÇÃO REF 96546</t>
  </si>
  <si>
    <t>KG</t>
  </si>
  <si>
    <t>PROJETOS DE EDIFICACAO POR M2</t>
  </si>
  <si>
    <t xml:space="preserve"> 57.22.01 </t>
  </si>
  <si>
    <t>AUXILIAR DE ENGENHARIA - SUPERVISÃO</t>
  </si>
  <si>
    <t xml:space="preserve"> 83.25.52 </t>
  </si>
  <si>
    <t>TRENA A LASER COM ALCANCE DE 50 METROS</t>
  </si>
  <si>
    <t xml:space="preserve"> 83.25.51 </t>
  </si>
  <si>
    <t>SMARTPHONE</t>
  </si>
  <si>
    <t xml:space="preserve"> 57.23.02 </t>
  </si>
  <si>
    <t>TÉCNICO INTERMEDIÁRIO - SUPERVISÃO</t>
  </si>
  <si>
    <t xml:space="preserve"> 57.23.01 </t>
  </si>
  <si>
    <t>TÉCNICO SÊNIOR - SUPERVISÃO</t>
  </si>
  <si>
    <t xml:space="preserve"> MOCO-33042 </t>
  </si>
  <si>
    <t xml:space="preserve"> MOCO-33041 </t>
  </si>
  <si>
    <t>ENGENHEIRO/ARQUITETO (NÍVEL: JÚNIOR)</t>
  </si>
  <si>
    <t xml:space="preserve"> MOCO-33043 </t>
  </si>
  <si>
    <t>PLANILHA ORÇAMENTÁRIA PARA CONSTRUÇÕES NOVAS   ÁREA ACIMA DE 10.000 M2</t>
  </si>
  <si>
    <t>PLANILHA ORÇAMENTÁRIA PARA CONSTRUÇÕES NOVAS   ÁREA ATÉ 1.000 M2</t>
  </si>
  <si>
    <t>PLANILHA ORÇAMENTÁRIA PARA CONSTRUÇÕES NOVAS   ÁREA DE 1.001 M2 A 2.000 M2</t>
  </si>
  <si>
    <t>PLANILHA ORÇAMENTÁRIA PARA CONSTRUÇÕES NOVAS   ÁREA DE 2.001 M2 A 4.000 M2</t>
  </si>
  <si>
    <t>PLANILHA ORÇAMENTÁRIA PARA CONSTRUÇÕES NOVAS   ÁREA DE 4.001 M2 A 6.000 M2</t>
  </si>
  <si>
    <t>PLANILHA ORÇAMENTÁRIA PARA CONSTRUÇÕES NOVAS   ÁREA DE 6.001 M2 A 8.000 M2</t>
  </si>
  <si>
    <t>PLANILHA ORÇAMENTÁRIA PARA CONSTRUÇÕES NOVAS   ÁREA DE 8.001 M2 A 10.000 M2</t>
  </si>
  <si>
    <t>PLANILHA ORÇAMENTÁRIA PARA OBRAS DE INFRAESTRUTURA</t>
  </si>
  <si>
    <t>PLANILHA ORÇAMENTÁRIA PARA PROJETOS DE IMPLANTAÇÃO DE EDIFICAÇÃO   ÁREA ACIMA DE 16.000 M2</t>
  </si>
  <si>
    <t>PLANILHA ORÇAMENTÁRIA PARA PROJETOS DE IMPLANTAÇÃO DE EDIFICAÇÃO   ÁREA DE 11.001 M2 ATÉ 13.000 M2</t>
  </si>
  <si>
    <t>PLANILHA ORÇAMENTÁRIA PARA PROJETOS DE IMPLANTAÇÃO DE EDIFICAÇÃO   ÁREA DE 13.001 M2 ATÉ 16.000 M2</t>
  </si>
  <si>
    <t>PLANILHA ORÇAMENTÁRIA PARA PROJETOS DE IMPLANTAÇÃO DE EDIFICAÇÃO   ÁREA DE 6.001 M2 ATÉ 7.000 M2</t>
  </si>
  <si>
    <t>PLANILHA ORÇAMENTÁRIA PARA PROJETOS DE IMPLANTAÇÃO DE EDIFICAÇÃO   ÁREA DE 7.001 M2 ATÉ 9.000 M2</t>
  </si>
  <si>
    <t>PLANILHA ORÇAMENTÁRIA PARA PROJETOS DE IMPLANTAÇÃO DE EDIFICAÇÃO   ÁREA DE 9.001 M2 ATÉ 11.000 M2</t>
  </si>
  <si>
    <t>PLANILHA ORÇAMENTÁRIA PARA PROJETOS DE IMPLANTAÇÃO DE EDIFICAÇÃO ÁREA ATÉ 6.000 M2</t>
  </si>
  <si>
    <t>PLANILHA ORÇAMENTÁRIA PARA REFORMA E/OU AMPLIAÇÃO DE EDIFICAÇÕES EXISTENTES   ÁREA ACIMA DE 10.000 M2</t>
  </si>
  <si>
    <t>PLANILHA ORÇAMENTÁRIA PARA REFORMA E/OU AMPLIAÇÃO DE EDIFICAÇÕES EXISTENTES   ÁREA DE 1.001 M2 A 2.000 M2</t>
  </si>
  <si>
    <t>PLANILHA ORÇAMENTÁRIA PARA REFORMA E/OU AMPLIAÇÃO DE EDIFICAÇÕES EXISTENTES   ÁREA DE 2.001 M2 A 4.000 M2</t>
  </si>
  <si>
    <t>PLANILHA ORÇAMENTÁRIA PARA REFORMA E/OU AMPLIAÇÃO DE EDIFICAÇÕES EXISTENTES   ÁREA DE 4.001 M2 A 6.000 M2</t>
  </si>
  <si>
    <t>PLANILHA ORÇAMENTÁRIA PARA REFORMA E/OU AMPLIAÇÃO DE EDIFICAÇÕES EXISTENTES   ÁREA DE 6.001 M2 A 8.000 M2</t>
  </si>
  <si>
    <t>PLANILHA ORÇAMENTÁRIA PARA REFORMA E/OU AMPLIAÇÃO DE EDIFICAÇÕES EXISTENTES   ÁREA DE 8.001 M2 A 10.000 M2</t>
  </si>
  <si>
    <t>PLANILHA ORÇAMENTÁRIA PARA REFORMA E/OU AMPLIAÇÃO DE PATRIMÔNIOS HISTÓRICOS   ÁREA ATÉ 1.000 M2</t>
  </si>
  <si>
    <t>PLANILHA ORÇAMENTÁRIA PARA REFORMA E/OU AMPLIAÇÃO DE PATRIMÔNIOS HISTÓRICOS   ÁREA DE 1.001 M2 A 2.000 M2</t>
  </si>
  <si>
    <t>PLANILHA ORÇAMENTÁRIA PARA REFORMA E/OU AMPLIAÇÃO DE PATRIMÔNIOS HISTÓRICOS   ÁREA DE 2.001 M2 A 4.000 M2</t>
  </si>
  <si>
    <t>PLANILHA ORÇAMENTÁRIA PARA REFORMA E/OU AMPLIAÇÃO DE PATRIMÔNIOS HISTÓRICOS   ÁREA DE 4.001 M2 A 6.000 M2</t>
  </si>
  <si>
    <t>PLANILHA ORÇAMENTÁRIA PARA REFORMA E/OU AMPLIAÇÃO DE PATRIMÔNIOS HISTÓRICOS   ÁREA DE 6.001 M2 A 8.000 M2</t>
  </si>
  <si>
    <t>PLANILHA ORÇAMENTÁRIA PARA REFORMA E/OU AMPLIAÇÃO DE PATRIMÔNIOS HISTÓRICOS   ÁREA DE 8.001 M2 A 10.000 M2</t>
  </si>
  <si>
    <t>SEDI - SERVIÇOS DIVERSOS</t>
  </si>
  <si>
    <t>Composição Auxiliar</t>
  </si>
  <si>
    <t xml:space="preserve"> 95419 </t>
  </si>
  <si>
    <t>CURSO DE CAPACITAÇÃO PARA ARQUITETO JÚNIOR (ENCARGOS COMPLEMENTARES) - MENSALISTA</t>
  </si>
  <si>
    <t xml:space="preserve"> 00040815 </t>
  </si>
  <si>
    <t>ARQUITETO JUNIOR (MENSALISTA)</t>
  </si>
  <si>
    <t xml:space="preserve"> 95395 </t>
  </si>
  <si>
    <t>CURSO DE CAPACITAÇÃO PARA ARQUITETO DE OBRA PLENO (ENCARGOS COMPLEMENTARES) - HORISTA</t>
  </si>
  <si>
    <t xml:space="preserve"> 00043486 </t>
  </si>
  <si>
    <t>EPI - FAMILIA ENGENHEIRO CIVIL - HORISTA (ENCARGOS COMPLEMENTARES - COLETADO CAIXA)</t>
  </si>
  <si>
    <t xml:space="preserve"> 00037373 </t>
  </si>
  <si>
    <t>SEGURO - HORISTA (COLETADO CAIXA - ENCARGOS COMPLEMENTARES)</t>
  </si>
  <si>
    <t>Taxas</t>
  </si>
  <si>
    <t xml:space="preserve"> 00043462 </t>
  </si>
  <si>
    <t>FERRAMENTAS - FAMILIA ENGENHEIRO CIVIL - HORISTA (ENCARGOS COMPLEMENTARES - COLETADO CAIXA)</t>
  </si>
  <si>
    <t xml:space="preserve"> 00033952 </t>
  </si>
  <si>
    <t>ARQUITETO PLENO (HORISTA)</t>
  </si>
  <si>
    <t xml:space="preserve"> 00037372 </t>
  </si>
  <si>
    <t>EXAMES - HORISTA (COLETADO CAIXA - ENCARGOS COMPLEMENTARES)</t>
  </si>
  <si>
    <t xml:space="preserve"> 95420 </t>
  </si>
  <si>
    <t>CURSO DE CAPACITAÇÃO PARA ARQUITETO PLENO (ENCARGOS COMPLEMENTARES) - MENSALISTA</t>
  </si>
  <si>
    <t xml:space="preserve"> 00040816 </t>
  </si>
  <si>
    <t>ARQUITETO PLENO (MENSALISTA)</t>
  </si>
  <si>
    <t xml:space="preserve"> 95396 </t>
  </si>
  <si>
    <t>CURSO DE CAPACITAÇÃO PARA ARQUITETO DE OBRA SÊNIOR (ENCARGOS COMPLEMENTARES) - HORISTA</t>
  </si>
  <si>
    <t xml:space="preserve"> 00033953 </t>
  </si>
  <si>
    <t>ARQUITETO SENIOR (HORISTA)</t>
  </si>
  <si>
    <t xml:space="preserve"> 95421 </t>
  </si>
  <si>
    <t>CURSO DE CAPACITAÇÃO PARA ARQUITETO SÊNIOR (ENCARGOS COMPLEMENTARES) - MENSALISTA</t>
  </si>
  <si>
    <t xml:space="preserve"> 00040817 </t>
  </si>
  <si>
    <t>ARQUITETO SENIOR (MENSALISTA)</t>
  </si>
  <si>
    <t xml:space="preserve"> 95402 </t>
  </si>
  <si>
    <t>CURSO DE CAPACITAÇÃO PARA ENGENHEIRO CIVIL DE OBRA JÚNIOR (ENCARGOS COMPLEMENTARES) - HORISTA</t>
  </si>
  <si>
    <t xml:space="preserve"> 00002706 </t>
  </si>
  <si>
    <t>ENGENHEIRO CIVIL DE OBRA JUNIOR (HORISTA)</t>
  </si>
  <si>
    <t>ED-</t>
  </si>
  <si>
    <t xml:space="preserve"> MOED-21734 </t>
  </si>
  <si>
    <t xml:space="preserve"> MATED-21748 </t>
  </si>
  <si>
    <t>SEGURO - MENSALISTA (ENCARGOS COMPLEMENTARES)</t>
  </si>
  <si>
    <t xml:space="preserve"> MATED-14623 </t>
  </si>
  <si>
    <t>EXAMES - MENSALISTA (ENCARGOS COMPLEMENTARES)</t>
  </si>
  <si>
    <t xml:space="preserve"> ED-21783 </t>
  </si>
  <si>
    <t>FERRAMENTAS PARA ENGENHEIRO CIVIL   MENSALISTA (ENCARGOS COMPLEMENTARES)</t>
  </si>
  <si>
    <t xml:space="preserve"> ED-21764 </t>
  </si>
  <si>
    <t>CURSO DE CAPACITAÇÃO PARA ENGENHEIRO CIVIL DE OBRA JÚNIOR (ENCARGOS COMPLEMENTARES)   MENSALISTA</t>
  </si>
  <si>
    <t xml:space="preserve"> ED-21782 </t>
  </si>
  <si>
    <t>EPI PARA ENGENHEIRO CIVIL   MENSALISTA (ENCARGOS COMPLEMENTARES)</t>
  </si>
  <si>
    <t xml:space="preserve"> 95403 </t>
  </si>
  <si>
    <t>CURSO DE CAPACITAÇÃO PARA ENGENHEIRO CIVIL DE OBRA PLENO (ENCARGOS COMPLEMENTARES) - HORISTA</t>
  </si>
  <si>
    <t xml:space="preserve"> 00002707 </t>
  </si>
  <si>
    <t>ENGENHEIRO CIVIL DE OBRA PLENO (HORISTA)</t>
  </si>
  <si>
    <t xml:space="preserve"> MOED-21735 </t>
  </si>
  <si>
    <t>ENGENHEIRO CIVIL DE OBRA PLENO (MODALIDADE: MENSALISTA|ENCARGOS SOCIAIS: INCLUSO)</t>
  </si>
  <si>
    <t xml:space="preserve"> ED-21763 </t>
  </si>
  <si>
    <t>CURSO DE CAPACITAÇÃO PARA ENGENHEIRO CIVIL DE OBRA PLENO (ENCARGOS COMPLEMENTARES)   MENSALISTA</t>
  </si>
  <si>
    <t xml:space="preserve"> 95404 </t>
  </si>
  <si>
    <t>CURSO DE CAPACITAÇÃO PARA ENGENHEIRO CIVIL DE OBRA SÊNIOR (ENCARGOS COMPLEMENTARES) - HORISTA</t>
  </si>
  <si>
    <t xml:space="preserve"> 00002708 </t>
  </si>
  <si>
    <t>ENGENHEIRO CIVIL DE OBRA SENIOR (HORISTA)</t>
  </si>
  <si>
    <t xml:space="preserve"> MOED-21736 </t>
  </si>
  <si>
    <t>ENGENHEIRO CIVIL DE OBRA SÊNIOR (MODALIDADE: MENSALISTA|ENCARGOS SOCIAIS: INCLUSO)</t>
  </si>
  <si>
    <t xml:space="preserve"> ED-21762 </t>
  </si>
  <si>
    <t>CURSO DE CAPACITAÇÃO PARA ENGENHEIRO CIVIL DE OBRA SÊNIOR (ENCARGOS COMPLEMENTARES)   MENSALISTA</t>
  </si>
  <si>
    <t xml:space="preserve"> 95407 </t>
  </si>
  <si>
    <t>CURSO DE CAPACITAÇÃO PARA ENGENHEIRO ELETRICISTA (ENCARGOS COMPLEMENTARES) - HORISTA</t>
  </si>
  <si>
    <t xml:space="preserve"> 00034783 </t>
  </si>
  <si>
    <t>ENGENHEIRO ELETRICISTA</t>
  </si>
  <si>
    <t xml:space="preserve"> MOED-21737 </t>
  </si>
  <si>
    <t>ENGENHEIRO ELETRICISTA/MECÂNICO (MODALIDADE: MENSALISTA|ENCARGOS SOCIAIS: INCLUSO)</t>
  </si>
  <si>
    <t xml:space="preserve"> ED-21761 </t>
  </si>
  <si>
    <t>CURSO DE CAPACITAÇÃO PARA ENGENHEIRO ELETRICISTA/MECÂNICO (ENCARGOS COMPLEMENTARES)   MENSALISTA</t>
  </si>
  <si>
    <t xml:space="preserve"> 101285 </t>
  </si>
  <si>
    <t>CURSO DE CAPACITAÇÃO PARA ENGENHEIRO SANITARISTA (ENCARGOS COMPLEMENTARES) - HORISTA</t>
  </si>
  <si>
    <t xml:space="preserve"> 00034785 </t>
  </si>
  <si>
    <t>ENGENHEIRO SANITARISTA</t>
  </si>
  <si>
    <t xml:space="preserve"> MOED-21738 </t>
  </si>
  <si>
    <t>ENGENHEIRO SANITARISTA (MODALIDADE: MENSALISTA|ENCARGOS SOCIAIS: INCLUSO)</t>
  </si>
  <si>
    <t xml:space="preserve"> ED-21760 </t>
  </si>
  <si>
    <t>CURSO DE CAPACITAÇÃO PARA ENGENHEIRO SANITARISTA (ENCARGOS COMPLEMENTARES)   MENSALISTA</t>
  </si>
  <si>
    <t xml:space="preserve"> MOCO-31735 </t>
  </si>
  <si>
    <t>ADVOGADO (NÍVEL: JÚNIOR)</t>
  </si>
  <si>
    <t xml:space="preserve"> MOCO-32985 </t>
  </si>
  <si>
    <t>ADVOGADO (NÍVEL: PLENO)</t>
  </si>
  <si>
    <t>ADVOGADO, NÍVEL SÊNIOR, INCLUSIVE ENCARGOS COMPLEMENTARES</t>
  </si>
  <si>
    <t xml:space="preserve"> MOCO-32986 </t>
  </si>
  <si>
    <t>ADVOGADO (NÍVEL: SÊNIOR)</t>
  </si>
  <si>
    <t xml:space="preserve"> MOCO-32987 </t>
  </si>
  <si>
    <t>ASSISTENTE SOCIAL (NÍVEL: JÚNIOR)</t>
  </si>
  <si>
    <t>ASSISTENTE SOCIAL, NÍVEL PLENO, INCLUSIVE ENCARGOS COMPLEMENTARES</t>
  </si>
  <si>
    <t xml:space="preserve"> MOCO-32988 </t>
  </si>
  <si>
    <t>ASSISTENTE SOCIAL (NÍVEL: PLENO)</t>
  </si>
  <si>
    <t xml:space="preserve"> MOCO-32989 </t>
  </si>
  <si>
    <t>ASSISTENTE SOCIAL (NÍVEL: SÊNIOR)</t>
  </si>
  <si>
    <t xml:space="preserve"> MOCO-33011 </t>
  </si>
  <si>
    <t>GEÓLOGO (NÍVEL: JÚNIOR)</t>
  </si>
  <si>
    <t xml:space="preserve"> MOCO-33012 </t>
  </si>
  <si>
    <t>GEÓLOGO (NÍVEL: PLENO)</t>
  </si>
  <si>
    <t xml:space="preserve"> MOCO-33013 </t>
  </si>
  <si>
    <t>GEÓLOGO (NÍVEL: SÊNIOR)</t>
  </si>
  <si>
    <t>ENGENHEIRO/ARQUITETO, NÍVEL COORDENADOR, INCLUSIVE ENCARGOS COMPLEMENTARES</t>
  </si>
  <si>
    <t xml:space="preserve"> MOCO-33040 </t>
  </si>
  <si>
    <t>ENGENHEIRO/ARQUITETO (NÍVEL: COORDENADOR)</t>
  </si>
  <si>
    <t>ENGENHEIRO SENIOR</t>
  </si>
  <si>
    <t>ENGENHEIRO PARA ELABORACAO DE PROJETOS</t>
  </si>
  <si>
    <t>ENGENHEIRO INTERMEDIARIO</t>
  </si>
  <si>
    <t xml:space="preserve"> 56.11.07 </t>
  </si>
  <si>
    <t>ENGENHEIRO TRAINEE PROJETO</t>
  </si>
  <si>
    <t>BIÓLOGO ACIMA DE 5 ANOS DE EXPERIÊNCIA</t>
  </si>
  <si>
    <t xml:space="preserve"> 56.11.16 </t>
  </si>
  <si>
    <t>AUXILIAR DE ENGENHARIA PARA PROJETOS</t>
  </si>
  <si>
    <t>AUXILIAR DE ENGENHARIA</t>
  </si>
  <si>
    <t>AUXILIAR DE ARQUITETURA PARA PROJETOS</t>
  </si>
  <si>
    <t xml:space="preserve"> 56.12.02 </t>
  </si>
  <si>
    <t>PROJETISTA SENIOR</t>
  </si>
  <si>
    <t>PROJETISTA PARA ELABORACAO DE PROJETOS</t>
  </si>
  <si>
    <t xml:space="preserve"> 56.13.01 </t>
  </si>
  <si>
    <t>PROJETISTA SÊNIOR - PROJETO</t>
  </si>
  <si>
    <t>PROJETISTA INTERMEDIARIO</t>
  </si>
  <si>
    <t xml:space="preserve"> 56.13.02 </t>
  </si>
  <si>
    <t>PROJETISTA INTERMEDIÁRIO - PROJETO</t>
  </si>
  <si>
    <t>PROJETISTA JUNIOR</t>
  </si>
  <si>
    <t xml:space="preserve"> 56.13.03 </t>
  </si>
  <si>
    <t>PROJETISTA JÚNIOR - PROJETO</t>
  </si>
  <si>
    <t>PROJETISTA CADISTA</t>
  </si>
  <si>
    <t>DESENHISTA PROJETISTA</t>
  </si>
  <si>
    <t>DESENHISTA PARA ELABORACAO DE PROJETOS</t>
  </si>
  <si>
    <t xml:space="preserve"> 56.15.01 </t>
  </si>
  <si>
    <t>DESENHISTA PROJETISTA - PROJETO</t>
  </si>
  <si>
    <t>DESENHISTA TECNICO / CADISTA</t>
  </si>
  <si>
    <t>DESENHISTA COPISTA</t>
  </si>
  <si>
    <t xml:space="preserve"> 56.15.03 </t>
  </si>
  <si>
    <t>DESENHISTA COPISTA - PROJETO</t>
  </si>
  <si>
    <t>MOBILIZAÇÃO E DESMOBILIZAÇÃO DE EQUIPAMENTO DE SONDAGEM A PERCUSSÃO COM ENSAIO DE PENETRAÇÃO PADRÃO (SPT)   (CUSTO FIXO)</t>
  </si>
  <si>
    <t xml:space="preserve"> CO-28409 </t>
  </si>
  <si>
    <t>AJUDANTE ESPECIALIZADO, INCLUSIVE ENCARGOS COMPLEMENTARES</t>
  </si>
  <si>
    <t xml:space="preserve"> CO-28364 </t>
  </si>
  <si>
    <t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 (CUSTO FIXO), EXCLUSIVE QUILÔMETRO RODADO (CUSTO VARIÁVEL)</t>
  </si>
  <si>
    <t xml:space="preserve"> CO-28408 </t>
  </si>
  <si>
    <t>TÉCNICO DE SONDAGEM, INCLUSIVE ENCARGOS COMPLEMENTARES</t>
  </si>
  <si>
    <t>MOBILIZAÇÃO E DESMOBILIZAÇÃO DE EQUIPAMENTO DE SONDAGEM A PERCUSSÃO COM ENSAIO DE PENETRAÇÃO PADRÃO (SPT)   (CUSTO VARIÁVEL), EXCLUSIVE CUSTO FIXO</t>
  </si>
  <si>
    <t xml:space="preserve"> CO-28366 </t>
  </si>
  <si>
    <t>VEÍCULO TIPO PICAPE LEVE, COM CAPACIDADE PARA CINCO (5) LUGARES, OBEDECIDOS OS SEGUINTES REQUISITOS MÍNIMOS: TER NO MÁXIMO UM (1) ANO DE USO, ATÉ 20.000KM RODADOS, POTÊNCIA MÍNIMA DE 100CV, DIREÇÃO ASSISTIDA, AR CONDICIONADO, DESEMBAÇADOR DE VIDROS, RÁDIO AM/FM, EMPLACADO, COM SEGURO TOTAL, INCLUSIVE MANUTENÇÃO E COMBUSTÍVEL (CUSTO VARIÁVEL)</t>
  </si>
  <si>
    <t>SONDAGEM A PERCUSSÃO COM ENSAIO DE PENETRAÇÃO PADRÃO (SPT), DIÂMETRO 2.1/2", EXCLUSIVE MOBILIZAÇÃO E DESMOBILIZAÇÃO</t>
  </si>
  <si>
    <t>m</t>
  </si>
  <si>
    <t xml:space="preserve"> MATCO-28387 </t>
  </si>
  <si>
    <t>SONDAGEM À PERCUSSÃO SPT (DIÂMETRO DO FURO: 2.1/2"|FATURAMENTO MÍNIMO: 10M)</t>
  </si>
  <si>
    <t xml:space="preserve">PROJETO PAISAGISTICO PRAÇA, PARQUE E AREA DE LAZER </t>
  </si>
  <si>
    <t xml:space="preserve">PROJETO PAISAGISTICO AREAS LIVRES OBRAS EDIFICAÇAO </t>
  </si>
  <si>
    <t>Total:</t>
  </si>
  <si>
    <t>PROJETO GEOMETRICO DE CONTENÇAO</t>
  </si>
  <si>
    <t xml:space="preserve">PROJETO ESTRUTURAL DE CONTENCAO / CANAL </t>
  </si>
  <si>
    <t>PROJETO EXECUTIVO DE INSTALAÇÕES HIDRÁULICAS/SANITÁRIAS</t>
  </si>
  <si>
    <t xml:space="preserve">DESENVOLVIMENTO E DETALH. PROJ. ARQUIT. E ESTRURAL </t>
  </si>
  <si>
    <t>DESENVOLVIMENTO E DETALH. PROJ. ARQUIT. E ESTRURAL</t>
  </si>
  <si>
    <t xml:space="preserve">DESENHO E COPIA - ARQUITETURA/ESTRUTURAL/METALICA </t>
  </si>
  <si>
    <t>DESENHO E COPIA - PROJETOS COMPLEMENTARES</t>
  </si>
  <si>
    <t xml:space="preserve">PROJETO DE AR CONDICIONADO MECANICO/ELETRICO </t>
  </si>
  <si>
    <t xml:space="preserve">LEVANTAMENTO CADASTRAL DE EDIFICAÇÃO </t>
  </si>
  <si>
    <t xml:space="preserve">ESTUDO PRELIMINAR DE EDIFICACAO - AREA &lt;= 600M2 </t>
  </si>
  <si>
    <t>C</t>
  </si>
  <si>
    <t xml:space="preserve">ESTUDO PRELIMINAR DE EDIFICACAO - 600 M2 &lt; AREA &lt;= 1.500 M2 </t>
  </si>
  <si>
    <t>ESTUDO PRELIMINAR  DE IMPLANT. DE EDIFICACAO PADRAO COM AREA &lt;= 600M2</t>
  </si>
  <si>
    <t>ESTUDO PRELIMINAR DE IMPLANTACAO EDIFICACAO PADRAO C/ AREA &gt; 1500M2</t>
  </si>
  <si>
    <t>ESTUDO PRELIMINAR DE EDIFICACAO - AREA &gt; 1500 M2</t>
  </si>
  <si>
    <t xml:space="preserve">ESTUDO PRELIMINAR DE IMPLAN. PRACA,PARQUE,AREA LAZER AREA&lt;=10.000M2 </t>
  </si>
  <si>
    <t xml:space="preserve">PROJETO DE CANALIZAÇAO </t>
  </si>
  <si>
    <t xml:space="preserve">PROJETO DE DRENAGEM </t>
  </si>
  <si>
    <t xml:space="preserve">PROJETO DE PAVIMENTAÇAO - VIA COLETORA E PRIMARIA </t>
  </si>
  <si>
    <t>PROJETO DE PAVIMENTAÇAO - VIA LOCAL</t>
  </si>
  <si>
    <t xml:space="preserve">PROJETO DE SINALIZAÇAO / DESVIO </t>
  </si>
  <si>
    <t xml:space="preserve">PROJETO PAISAGISTICO </t>
  </si>
  <si>
    <t xml:space="preserve">PROJETO OBRAS ARTES ESPECIAIS-PONTES,VIADUTOS,ETC </t>
  </si>
  <si>
    <t>PROJETO ELETRICO / TELEFONIA / LOGICA</t>
  </si>
  <si>
    <t>PLANILHAS E RELATÓRIOS TÉCNICOS DE EDIFICAÇÕES</t>
  </si>
  <si>
    <t>IDENTIFICAÇÃO</t>
  </si>
  <si>
    <t>ENGENHEIRO/ARQUITETO (NÍVEL: JÚNIOR), INCLUSIVE ENCARGOS</t>
  </si>
  <si>
    <t>ENGENHEIRO/ARQUITETO (NÍVEL: SÊNIOR), INCLUSIVE ENCARGOS</t>
  </si>
  <si>
    <t>ENGENHEIRO/ARQUITETO (NÍVEL: PLENO), INCLUSIVE ENCARGOS</t>
  </si>
  <si>
    <t>ARQUITETO PLENO MENSALISTA</t>
  </si>
  <si>
    <t>ARQUITETO SENIOR MENSALISTA</t>
  </si>
  <si>
    <t xml:space="preserve">ARQUITETO DE OBRA SENIOR </t>
  </si>
  <si>
    <t xml:space="preserve">ARQUITETO DE OBRA PLENO </t>
  </si>
  <si>
    <t>ENGENHEIRO/ARQUITETO, NÍVEL JÚNIOR, I</t>
  </si>
  <si>
    <t xml:space="preserve">ENGENHEIRO CIVIL DE OBRA JUNIOR </t>
  </si>
  <si>
    <t>ENGENHEIRO CIVIL DE OBRA JÚNIOR MENSALISTA</t>
  </si>
  <si>
    <t>ENGENHEIRO CIVIL DE OBRA JÚNIOR MENSALISTA|ENCARGOS SOCIAIS: INCLUSO)</t>
  </si>
  <si>
    <t xml:space="preserve">ENGENHEIRO CIVIL DE OBRA PLENO </t>
  </si>
  <si>
    <t>ENGENHEIRO CIVIL DE OBRA PLENO MENSALISTA</t>
  </si>
  <si>
    <t xml:space="preserve">ENGENHEIRO SANITARISTA </t>
  </si>
  <si>
    <t>ENGENHEIRO JUNIOR PROJETO</t>
  </si>
  <si>
    <t>PLANILHA ORÇAMENTÁRIA</t>
  </si>
  <si>
    <t>ÓRGÃO</t>
  </si>
  <si>
    <t>OBJETO</t>
  </si>
  <si>
    <t>REFERÊNCIA</t>
  </si>
  <si>
    <t>CÓDIGO</t>
  </si>
  <si>
    <t>DESCRIÇÃO</t>
  </si>
  <si>
    <t>UNIDADE</t>
  </si>
  <si>
    <r>
      <rPr>
        <b/>
        <sz val="10"/>
        <rFont val="Times New Roman"/>
        <family val="1"/>
      </rPr>
      <t>CUSTO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UNITÁRIO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S/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BDI</t>
    </r>
  </si>
  <si>
    <r>
      <rPr>
        <b/>
        <sz val="10"/>
        <rFont val="Times New Roman"/>
        <family val="1"/>
      </rPr>
      <t>CUSTO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UNITÁRIO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C/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</rPr>
      <t>BDI</t>
    </r>
  </si>
  <si>
    <r>
      <rPr>
        <b/>
        <sz val="11"/>
        <color theme="1"/>
        <rFont val="Times New Roman"/>
        <family val="1"/>
      </rPr>
      <t>CONSÓRCIO INTERMUNICIPAL MULTIFINALITÁRIO DE GESTÇAO PÚBLICA DOS MUNICÍPIOS DO CENTRO OESTE MINEIRO</t>
    </r>
    <r>
      <rPr>
        <sz val="11"/>
        <color rgb="FF000000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>Endereço: Avenida Doutor Guido, nº 297, Centro, Abaeté - MG
CNPJ: 53.255.914/0001-60</t>
    </r>
  </si>
  <si>
    <t>CONSÓRCIO INTERMUNICIPAL MULTIFINALITÁRIO DE GESTÇAO PÚBLICA DOS MUNICÍPIOS DO CENTRO OESTE MINEIRO - CIMGEP</t>
  </si>
  <si>
    <t xml:space="preserve">TABELA REFERÊNCIAL DE PROJETOS E CONSULTORIA TÉCNICA </t>
  </si>
  <si>
    <t>CONSORCIADOS DO CIMGEP</t>
  </si>
  <si>
    <t>PROJETO DE PREVENÇÃO E COMBATE A INCÊNDIO</t>
  </si>
  <si>
    <t>CIMGEP 01</t>
  </si>
  <si>
    <t>CIMGEP 02</t>
  </si>
  <si>
    <t>CIMGEP 03</t>
  </si>
  <si>
    <t>CIMGEP 04</t>
  </si>
  <si>
    <t>CIMGEP 05</t>
  </si>
  <si>
    <t>CIMGEP 06</t>
  </si>
  <si>
    <t>CIMGEP 07</t>
  </si>
  <si>
    <t>CIMGEP 08</t>
  </si>
  <si>
    <t>CIMGEP 09</t>
  </si>
  <si>
    <t>CIMGEP 10</t>
  </si>
  <si>
    <t>CIMGEP 11</t>
  </si>
  <si>
    <t>CIMGEP 12</t>
  </si>
  <si>
    <t>CIMGEP 13</t>
  </si>
  <si>
    <t>CIMGEP 14</t>
  </si>
  <si>
    <t>CIMGEP 15</t>
  </si>
  <si>
    <t>CIMGEP 16</t>
  </si>
  <si>
    <t>CIMGEP 17</t>
  </si>
  <si>
    <t>CIMGEP 18</t>
  </si>
  <si>
    <t>CIMGEP 19</t>
  </si>
  <si>
    <t>CIMGEP 20</t>
  </si>
  <si>
    <t>CIMGEP 21</t>
  </si>
  <si>
    <t>CIMGEP 22</t>
  </si>
  <si>
    <t>CIMGEP 23</t>
  </si>
  <si>
    <t>CIMGEP 24</t>
  </si>
  <si>
    <t>CIMGEP 25</t>
  </si>
  <si>
    <t>CIMGEP 26</t>
  </si>
  <si>
    <t>CIMGEP 27</t>
  </si>
  <si>
    <t>CIMGEP 28</t>
  </si>
  <si>
    <t>CIMGEP 29</t>
  </si>
  <si>
    <t>CIMGEP 30</t>
  </si>
  <si>
    <t>CIMGEP 31</t>
  </si>
  <si>
    <t>CIMGEP 32</t>
  </si>
  <si>
    <t>CIMGEP 33</t>
  </si>
  <si>
    <t>CIMGEP 34</t>
  </si>
  <si>
    <t>CIMGEP 35</t>
  </si>
  <si>
    <t>CIMGEP 36</t>
  </si>
  <si>
    <t>CIMGEP 37</t>
  </si>
  <si>
    <t>CIMGEP 38</t>
  </si>
  <si>
    <t>CIMGEP 39</t>
  </si>
  <si>
    <t>CIMGEP 40</t>
  </si>
  <si>
    <t>CIMGEP 41</t>
  </si>
  <si>
    <t>CIMGEP 42</t>
  </si>
  <si>
    <t>CIMGEP 43</t>
  </si>
  <si>
    <t>CIMGEP 44</t>
  </si>
  <si>
    <t>CIMGEP 45</t>
  </si>
  <si>
    <t>CIMGEP 46</t>
  </si>
  <si>
    <t>CIMGEP 47</t>
  </si>
  <si>
    <t>CIMGEP 48</t>
  </si>
  <si>
    <t>CIMGEP 49</t>
  </si>
  <si>
    <t>CIMGEP 50</t>
  </si>
  <si>
    <t>CIMGEP 51</t>
  </si>
  <si>
    <t>CIMGEP 52</t>
  </si>
  <si>
    <t>CIMGEP 53</t>
  </si>
  <si>
    <t>CIMGEP 54</t>
  </si>
  <si>
    <t>CIMGEP 55</t>
  </si>
  <si>
    <t>CIMGEP 56</t>
  </si>
  <si>
    <t>CIMGEP 57</t>
  </si>
  <si>
    <t>CIMGEP 58</t>
  </si>
  <si>
    <t>CIMGEP 59</t>
  </si>
  <si>
    <t>CIMGEP 60</t>
  </si>
  <si>
    <t>CIMGEP 61</t>
  </si>
  <si>
    <t>CIMGEP 62</t>
  </si>
  <si>
    <t>CIMGEP 63</t>
  </si>
  <si>
    <t>CIMGEP 64</t>
  </si>
  <si>
    <t>CIMGEP 65</t>
  </si>
  <si>
    <t>CIMGEP 66</t>
  </si>
  <si>
    <t>CIMGEP 67</t>
  </si>
  <si>
    <t>CIMGEP 68</t>
  </si>
  <si>
    <t>CIMGEP 69</t>
  </si>
  <si>
    <t>CIMGEP 70</t>
  </si>
  <si>
    <t>CIMGEP 71</t>
  </si>
  <si>
    <t>CIMGEP 72</t>
  </si>
  <si>
    <t>CIMGEP 73</t>
  </si>
  <si>
    <t>CIMGEP 74</t>
  </si>
  <si>
    <t>CIMGEP 75</t>
  </si>
  <si>
    <t>CIMGEP 76</t>
  </si>
  <si>
    <t>CIMGEP 77</t>
  </si>
  <si>
    <t>CIMGEP 78</t>
  </si>
  <si>
    <t>CIMGEP 79</t>
  </si>
  <si>
    <t>CIMGEP 80</t>
  </si>
  <si>
    <t>CIMGEP 81</t>
  </si>
  <si>
    <t>CIMGEP 82</t>
  </si>
  <si>
    <t>CIMGEP 83</t>
  </si>
  <si>
    <t>CIMGEP 84</t>
  </si>
  <si>
    <t>CIMGEP 85</t>
  </si>
  <si>
    <t>CIMGEP 86</t>
  </si>
  <si>
    <t>CIMGEP 87</t>
  </si>
  <si>
    <t>CIMGEP 88</t>
  </si>
  <si>
    <t>CIMGEP 89</t>
  </si>
  <si>
    <t>CIMGEP 90</t>
  </si>
  <si>
    <t>CIMGEP 91</t>
  </si>
  <si>
    <t>CIMGEP 92</t>
  </si>
  <si>
    <t>CIMGEP 93</t>
  </si>
  <si>
    <t>CIMGEP 94</t>
  </si>
  <si>
    <t>CIMGEP 95</t>
  </si>
  <si>
    <t>CIMGEP 96</t>
  </si>
  <si>
    <t>CIMGEP 97</t>
  </si>
  <si>
    <t>CIMGEP 98</t>
  </si>
  <si>
    <t>CIMGEP 99</t>
  </si>
  <si>
    <t>CIMGEP 100</t>
  </si>
  <si>
    <t>CIMGEP 101</t>
  </si>
  <si>
    <t>CIMGEP 102</t>
  </si>
  <si>
    <t>CIMGEP 103</t>
  </si>
  <si>
    <t>CIMGEP 104</t>
  </si>
  <si>
    <t>CIMGEP 105</t>
  </si>
  <si>
    <t>CIMGEP 106</t>
  </si>
  <si>
    <t>CIMGEP 107</t>
  </si>
  <si>
    <t>CIMGEP 108</t>
  </si>
  <si>
    <t>CIMGEP 109</t>
  </si>
  <si>
    <t>CIMGEP 110</t>
  </si>
  <si>
    <t>CIMGEP 111</t>
  </si>
  <si>
    <t>CIMGEP 112</t>
  </si>
  <si>
    <t>CIMGEP 113</t>
  </si>
  <si>
    <t>CIMGEP 114</t>
  </si>
  <si>
    <t>CIMGEP 115</t>
  </si>
  <si>
    <t>CIMGEP 116</t>
  </si>
  <si>
    <t>CIMGEP 117</t>
  </si>
  <si>
    <t>CIMGEP 118</t>
  </si>
  <si>
    <t>CIMGEP 119</t>
  </si>
  <si>
    <t>CIMGEP 120</t>
  </si>
  <si>
    <t>CIMGEP 121</t>
  </si>
  <si>
    <t>CIMGEP 122</t>
  </si>
  <si>
    <t>CIMGEP 123</t>
  </si>
  <si>
    <t>CIMGEP 124</t>
  </si>
  <si>
    <t>CIMGEP 125</t>
  </si>
  <si>
    <t>CIMGEP 126</t>
  </si>
  <si>
    <t>CIMGEP 127</t>
  </si>
  <si>
    <t>CIMGEP 128</t>
  </si>
  <si>
    <t>CIMGEP 129</t>
  </si>
  <si>
    <t>CIMGEP 130</t>
  </si>
  <si>
    <t>CIMGEP 131</t>
  </si>
  <si>
    <t>CIMGEP 132</t>
  </si>
  <si>
    <t>CIMGEP 133</t>
  </si>
  <si>
    <t>CIMGEP 134</t>
  </si>
  <si>
    <t>CIMGEP 135</t>
  </si>
  <si>
    <t>CIMGEP 136</t>
  </si>
  <si>
    <t>CIMGEP 137</t>
  </si>
  <si>
    <t>CIMGEP 138</t>
  </si>
  <si>
    <t>CIMGEP 139</t>
  </si>
  <si>
    <t>CIMGEP 140</t>
  </si>
  <si>
    <t>CIMGEP 141</t>
  </si>
  <si>
    <t>CIMGEP 142</t>
  </si>
  <si>
    <t>CIMGEP 143</t>
  </si>
  <si>
    <t>CIMGEP 144</t>
  </si>
  <si>
    <t>CIMGEP 145</t>
  </si>
  <si>
    <t>CIMGEP 146</t>
  </si>
  <si>
    <t>CIMGEP 147</t>
  </si>
  <si>
    <t>CIMGEP 148</t>
  </si>
  <si>
    <t>CIMGEP 149</t>
  </si>
  <si>
    <t>CIMGEP 150</t>
  </si>
  <si>
    <t>CIMGEP 151</t>
  </si>
  <si>
    <t>CIMGEP 152</t>
  </si>
  <si>
    <t>CIMGEP 153</t>
  </si>
  <si>
    <t>CIMGEP 154</t>
  </si>
  <si>
    <t>CIMGEP 155</t>
  </si>
  <si>
    <t>CIMGEP 156</t>
  </si>
  <si>
    <t>CIMGEP 157</t>
  </si>
  <si>
    <t>CIMGEP 158</t>
  </si>
  <si>
    <t>CIMGEP 159</t>
  </si>
  <si>
    <t>CIMGEP 160</t>
  </si>
  <si>
    <t>CIMGEP 161</t>
  </si>
  <si>
    <t>CIMGEP 162</t>
  </si>
  <si>
    <t>CIMGEP 163</t>
  </si>
  <si>
    <t>CIMGEP 164</t>
  </si>
  <si>
    <t>CIMGEP 165</t>
  </si>
  <si>
    <t>CIMGEP 166</t>
  </si>
  <si>
    <t>CIMGEP 167</t>
  </si>
  <si>
    <t>CIMGEP 168</t>
  </si>
  <si>
    <t>CIMGEP 169</t>
  </si>
  <si>
    <t>CIMGEP 170</t>
  </si>
  <si>
    <t>CIMGEP 171</t>
  </si>
  <si>
    <t>CIMGEP 172</t>
  </si>
  <si>
    <t>CIMGEP 173</t>
  </si>
  <si>
    <t>CIMGEP 174</t>
  </si>
  <si>
    <t>CIMGEP 175</t>
  </si>
  <si>
    <t>CIMGEP 176</t>
  </si>
  <si>
    <t>CIMGEP 177</t>
  </si>
  <si>
    <t>CIMGEP 178</t>
  </si>
  <si>
    <t>CIMGEP 179</t>
  </si>
  <si>
    <t>CIMGEP 180</t>
  </si>
  <si>
    <t>CIMGEP 181</t>
  </si>
  <si>
    <t>CIMGEP 182</t>
  </si>
  <si>
    <t>CIMGEP 183</t>
  </si>
  <si>
    <t>CIMGEP</t>
  </si>
  <si>
    <t xml:space="preserve"> CIMGEP 02</t>
  </si>
  <si>
    <t xml:space="preserve"> CIMGEP 03</t>
  </si>
  <si>
    <t xml:space="preserve"> CIMGEP 04</t>
  </si>
  <si>
    <t xml:space="preserve"> CIMGEP 05</t>
  </si>
  <si>
    <t xml:space="preserve"> CIMGEP 06</t>
  </si>
  <si>
    <t xml:space="preserve"> CIMGEP 07</t>
  </si>
  <si>
    <t>ADVOGADO, NÍVEL JÚNIOR - COM ENCARGOS</t>
  </si>
  <si>
    <t xml:space="preserve">ADVOGADO, NÍVEL PLENO, COM ENCARGOS </t>
  </si>
  <si>
    <t>Custo</t>
  </si>
  <si>
    <t xml:space="preserve">Custo </t>
  </si>
  <si>
    <t>Custo Total</t>
  </si>
  <si>
    <t>Custo  Total</t>
  </si>
  <si>
    <t xml:space="preserve">ASSISTENTE SOCIAL, NÍVEL JÚNIOR, COM ENCARGOS </t>
  </si>
  <si>
    <t>MÊS</t>
  </si>
  <si>
    <t xml:space="preserve">ASSISTENTE SOCIAL, NÍVEL SÊNIOR, COM ENCARGOS </t>
  </si>
  <si>
    <t xml:space="preserve">GEÓLOGO, NÍVEL JÚNIOR,  COM ENCARGOS </t>
  </si>
  <si>
    <t xml:space="preserve">GEÓLOGO, NÍVEL PLENO, COM ENCARGOS </t>
  </si>
  <si>
    <t>GEÓLOGO, NÍVEL SÊNIOR, COM ENCARGOS</t>
  </si>
  <si>
    <t>PROJETOS DE EDIFICAÇÃO</t>
  </si>
  <si>
    <t>PROJETO ELETRICO/TV A CABO/ANTENA EXTERNA</t>
  </si>
  <si>
    <t>ESTUDO PRELIMINAR</t>
  </si>
  <si>
    <t xml:space="preserve">ESTUDO PRELIMINARDE IMPLAN. PRACA,PARQUE,AREA LAZER AREA &gt; 10.000M2 </t>
  </si>
  <si>
    <t>PROJETOS DE INFRAESTRUTURA URBANA</t>
  </si>
  <si>
    <t xml:space="preserve">PROJETO GEOMETRICO </t>
  </si>
  <si>
    <t>codigo</t>
  </si>
  <si>
    <t>I</t>
  </si>
  <si>
    <t>Qtd.</t>
  </si>
  <si>
    <t xml:space="preserve">PROJETO DE INTERSEÇAO - SIMPLIFICADO </t>
  </si>
  <si>
    <t xml:space="preserve">PROJETO DE INTERSEÇAO - ESPECIAL </t>
  </si>
  <si>
    <t>LAUDOS TÉCNICOS - PARECER  GEOTÉCNICO -  NÍVEL 1</t>
  </si>
  <si>
    <t>LAUDOS TÉCNICOS - PARECER  GEOTÉCNICO -  NÍVEL 2</t>
  </si>
  <si>
    <t>LAUDOS TÉCNICOS - PARECER  GEOTÉCNICO -  NÍVEL 3</t>
  </si>
  <si>
    <t>LAUDOS TÉCNICOS</t>
  </si>
  <si>
    <t>SERVIÇOS DE TOPOGRAFIA</t>
  </si>
  <si>
    <t>LEVANTAMENTO PLANIALTIMÉTRICO PARA ESTUDO E CADASTRO DE REDES SUBTERRÂNEAS - INCLUSIVE DESENHO</t>
  </si>
  <si>
    <t>SPDA - GERENCIAMENTO DE RISCOS E ENSAIOS</t>
  </si>
  <si>
    <t>PLANILHA E RELATÓRIOS TÉCNICOS</t>
  </si>
  <si>
    <t>CARACTERIZAÇÃO DE EDIFICAÇÕES E ÁREAS COBERTAS=</t>
  </si>
  <si>
    <t>CONSULTORIAS/SERVIÇOS TÉCNICOS</t>
  </si>
  <si>
    <t>ARQUITETO JUNIOR -MENSALISTA</t>
  </si>
  <si>
    <t xml:space="preserve">ENGENHEIRO CIVIL DE OBRA SENIOR </t>
  </si>
  <si>
    <t>ENGENHEIRO CIVIL DE OBRA SÊNIOR MENSALISTA</t>
  </si>
  <si>
    <t xml:space="preserve">ENGENHEIRO ELETRICISTA </t>
  </si>
  <si>
    <t>ENGENHEIRO ELETRICISTA/MECÂNICO MENSALISTA</t>
  </si>
  <si>
    <t>ENGENHEIRO SANITARISTA - MENSALISTA</t>
  </si>
  <si>
    <t>CIMGEP 184</t>
  </si>
  <si>
    <t>BDI: 29,35%</t>
  </si>
  <si>
    <t xml:space="preserve">ESTUDO PRELIMINAR DE IMPLANT. DE EDIFICACAO - 600 M2 &lt; AREA &lt;= 1.500 M2 </t>
  </si>
  <si>
    <t>QUANTIDADE</t>
  </si>
  <si>
    <t>VALOR TOTAL C/ BDI</t>
  </si>
  <si>
    <t>MUNICÍPIO</t>
  </si>
  <si>
    <r>
      <rPr>
        <b/>
        <sz val="10"/>
        <rFont val="Times New Roman"/>
        <family val="1"/>
      </rPr>
      <t>DATA</t>
    </r>
    <r>
      <rPr>
        <sz val="10"/>
        <rFont val="Times New Roman"/>
        <family val="1"/>
      </rPr>
      <t>: 08/12/2025</t>
    </r>
  </si>
  <si>
    <t>CADASTROS</t>
  </si>
  <si>
    <t>PROJETO TÉCNICO DE ESTRUTURA METÁLICA</t>
  </si>
  <si>
    <t>LEVANTAMENTO PLANIMÉTRICO CADASTRAL MENOR QUE 10.000 M2- INCLUSIVE DESENHO</t>
  </si>
  <si>
    <t>LEVANTAMENTO PLANIMÉTRICO CADASTRAL MAIOR QUE 10.000 M2- INCLUSIVE DESENHO</t>
  </si>
  <si>
    <t>LEVANTAMENTO PLANIMÉTRICO CADASTRAL MENOR 10.000 M2- INCLUSIVE DESENHO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</si>
</sst>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164" formatCode="#,##0.0000"/>
    <numFmt numFmtId="165" formatCode="#,##0.0000000"/>
    <numFmt numFmtId="166" formatCode="&quot;R$&quot;\ #,##0.00"/>
    <numFmt numFmtId="167" formatCode="#,##0.000"/>
    <numFmt numFmtId="168" formatCode="#,##0.0"/>
    <numFmt numFmtId="169" formatCode="&quot;R$&quot;\ #,##0.000"/>
    <numFmt numFmtId="170" formatCode="0.00000"/>
    <numFmt numFmtId="171" formatCode="&quot;R$&quot;\ #,##0.00000"/>
    <numFmt numFmtId="172" formatCode="0.000"/>
  </numFmts>
  <fonts count="40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2"/>
    </font>
    <font>
      <sz val="11"/>
      <name val="Arial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Arial"/>
      <family val="1"/>
    </font>
  </fonts>
  <fills count="4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2"/>
        <bgColor rgb="FFFFFFFF"/>
      </patternFill>
    </fill>
    <fill>
      <patternFill patternType="solid">
        <fgColor theme="0"/>
        <bgColor rgb="FFEFEFEF"/>
      </patternFill>
    </fill>
    <fill>
      <patternFill patternType="solid">
        <fgColor theme="0"/>
        <bgColor rgb="FFDFF0D8"/>
      </patternFill>
    </fill>
    <fill>
      <patternFill patternType="solid">
        <fgColor theme="9" tint="0.79998168889431442"/>
        <bgColor rgb="FFEFEFEF"/>
      </patternFill>
    </fill>
    <fill>
      <patternFill patternType="solid">
        <fgColor theme="0" tint="-0.14999847407452621"/>
        <bgColor rgb="FFEFEFEF"/>
      </patternFill>
    </fill>
    <fill>
      <patternFill patternType="solid">
        <fgColor theme="0" tint="-0.14999847407452621"/>
        <bgColor rgb="FFDFF0D8"/>
      </patternFill>
    </fill>
    <fill>
      <patternFill patternType="solid">
        <fgColor theme="0" tint="-4.9989318521683403E-2"/>
        <bgColor rgb="FFDFF0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DFF0D8"/>
      </patternFill>
    </fill>
    <fill>
      <patternFill patternType="solid">
        <fgColor theme="0" tint="-0.14999847407452621"/>
        <bgColor rgb="FFF7F3DF"/>
      </patternFill>
    </fill>
    <fill>
      <patternFill patternType="solid">
        <fgColor theme="9" tint="0.39997558519241921"/>
        <bgColor indexed="64"/>
      </patternFill>
    </fill>
  </fills>
  <borders count="6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/>
      <top style="thin">
        <color theme="0" tint="-0.14999847407452621"/>
      </top>
      <bottom/>
      <diagonal/>
    </border>
    <border>
      <left/>
      <right style="thin">
        <color rgb="FFCCCCCC"/>
      </right>
      <top style="thin">
        <color theme="0" tint="-0.14999847407452621"/>
      </top>
      <bottom/>
      <diagonal/>
    </border>
    <border>
      <left style="thin">
        <color rgb="FFCCCCCC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rgb="FFCCCCCC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/>
      <right style="thin">
        <color rgb="FFCCCCCC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rgb="FFCCCCCC"/>
      </top>
      <bottom style="thin">
        <color rgb="FFCCCCCC"/>
      </bottom>
      <diagonal/>
    </border>
    <border>
      <left style="thin">
        <color theme="0" tint="-0.14999847407452621"/>
      </left>
      <right/>
      <top style="thin">
        <color rgb="FFCCCCCC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32" fillId="0" borderId="0" applyFont="0" applyFill="0" applyBorder="0" applyAlignment="0" applyProtection="0"/>
  </cellStyleXfs>
  <cellXfs count="305">
    <xf numFmtId="0" fontId="0" fillId="0" borderId="0" xfId="0"/>
    <xf numFmtId="0" fontId="4" fillId="5" borderId="2" xfId="0" applyFont="1" applyFill="1" applyBorder="1" applyAlignment="1">
      <alignment horizontal="center" vertical="top" wrapText="1"/>
    </xf>
    <xf numFmtId="0" fontId="7" fillId="8" borderId="5" xfId="0" applyFont="1" applyFill="1" applyBorder="1" applyAlignment="1">
      <alignment horizontal="center" vertical="top" wrapText="1"/>
    </xf>
    <xf numFmtId="4" fontId="8" fillId="10" borderId="7" xfId="0" applyNumberFormat="1" applyFont="1" applyFill="1" applyBorder="1" applyAlignment="1">
      <alignment horizontal="right" vertical="top" wrapText="1"/>
    </xf>
    <xf numFmtId="0" fontId="10" fillId="12" borderId="9" xfId="0" applyFont="1" applyFill="1" applyBorder="1" applyAlignment="1">
      <alignment horizontal="left" vertical="top" wrapText="1"/>
    </xf>
    <xf numFmtId="0" fontId="13" fillId="14" borderId="11" xfId="0" applyFont="1" applyFill="1" applyBorder="1" applyAlignment="1">
      <alignment horizontal="center" vertical="top" wrapText="1"/>
    </xf>
    <xf numFmtId="0" fontId="14" fillId="15" borderId="12" xfId="0" applyFont="1" applyFill="1" applyBorder="1" applyAlignment="1">
      <alignment horizontal="right" vertical="top" wrapText="1"/>
    </xf>
    <xf numFmtId="4" fontId="15" fillId="16" borderId="13" xfId="0" applyNumberFormat="1" applyFont="1" applyFill="1" applyBorder="1" applyAlignment="1">
      <alignment horizontal="right" vertical="top" wrapText="1"/>
    </xf>
    <xf numFmtId="165" fontId="17" fillId="18" borderId="15" xfId="0" applyNumberFormat="1" applyFont="1" applyFill="1" applyBorder="1" applyAlignment="1">
      <alignment horizontal="right" vertical="top" wrapText="1"/>
    </xf>
    <xf numFmtId="0" fontId="19" fillId="20" borderId="17" xfId="0" applyFont="1" applyFill="1" applyBorder="1" applyAlignment="1">
      <alignment horizontal="center" vertical="top" wrapText="1"/>
    </xf>
    <xf numFmtId="0" fontId="20" fillId="21" borderId="18" xfId="0" applyFont="1" applyFill="1" applyBorder="1" applyAlignment="1">
      <alignment horizontal="right" vertical="top" wrapText="1"/>
    </xf>
    <xf numFmtId="4" fontId="21" fillId="22" borderId="19" xfId="0" applyNumberFormat="1" applyFont="1" applyFill="1" applyBorder="1" applyAlignment="1">
      <alignment horizontal="right" vertical="top" wrapText="1"/>
    </xf>
    <xf numFmtId="165" fontId="23" fillId="24" borderId="21" xfId="0" applyNumberFormat="1" applyFont="1" applyFill="1" applyBorder="1" applyAlignment="1">
      <alignment horizontal="right" vertical="top" wrapText="1"/>
    </xf>
    <xf numFmtId="4" fontId="26" fillId="27" borderId="0" xfId="0" applyNumberFormat="1" applyFont="1" applyFill="1" applyAlignment="1">
      <alignment horizontal="right" vertical="top" wrapText="1"/>
    </xf>
    <xf numFmtId="164" fontId="27" fillId="28" borderId="0" xfId="0" applyNumberFormat="1" applyFont="1" applyFill="1" applyAlignment="1">
      <alignment horizontal="right" vertical="top" wrapText="1"/>
    </xf>
    <xf numFmtId="165" fontId="28" fillId="29" borderId="0" xfId="0" applyNumberFormat="1" applyFont="1" applyFill="1" applyAlignment="1">
      <alignment horizontal="right" vertical="top" wrapText="1"/>
    </xf>
    <xf numFmtId="4" fontId="30" fillId="31" borderId="0" xfId="0" applyNumberFormat="1" applyFont="1" applyFill="1" applyAlignment="1">
      <alignment horizontal="right" vertical="top" wrapText="1"/>
    </xf>
    <xf numFmtId="164" fontId="25" fillId="26" borderId="0" xfId="0" applyNumberFormat="1" applyFont="1" applyFill="1" applyAlignment="1">
      <alignment horizontal="right" vertical="top" wrapText="1"/>
    </xf>
    <xf numFmtId="166" fontId="25" fillId="26" borderId="0" xfId="0" applyNumberFormat="1" applyFont="1" applyFill="1" applyAlignment="1">
      <alignment horizontal="right" vertical="top" wrapText="1"/>
    </xf>
    <xf numFmtId="4" fontId="23" fillId="24" borderId="21" xfId="0" applyNumberFormat="1" applyFont="1" applyFill="1" applyBorder="1" applyAlignment="1">
      <alignment horizontal="right" vertical="top" wrapText="1"/>
    </xf>
    <xf numFmtId="4" fontId="17" fillId="18" borderId="15" xfId="0" applyNumberFormat="1" applyFont="1" applyFill="1" applyBorder="1" applyAlignment="1">
      <alignment horizontal="right" vertical="top" wrapText="1"/>
    </xf>
    <xf numFmtId="166" fontId="29" fillId="30" borderId="0" xfId="0" applyNumberFormat="1" applyFont="1" applyFill="1" applyAlignment="1">
      <alignment horizontal="right" vertical="top" wrapText="1"/>
    </xf>
    <xf numFmtId="0" fontId="6" fillId="9" borderId="6" xfId="0" applyFont="1" applyFill="1" applyBorder="1" applyAlignment="1">
      <alignment horizontal="right" vertical="top" wrapText="1"/>
    </xf>
    <xf numFmtId="0" fontId="6" fillId="9" borderId="6" xfId="0" applyFont="1" applyFill="1" applyBorder="1" applyAlignment="1">
      <alignment horizontal="center" vertical="top" wrapText="1"/>
    </xf>
    <xf numFmtId="4" fontId="9" fillId="11" borderId="8" xfId="0" applyNumberFormat="1" applyFont="1" applyFill="1" applyBorder="1" applyAlignment="1">
      <alignment horizontal="right" vertical="top" wrapText="1"/>
    </xf>
    <xf numFmtId="0" fontId="28" fillId="29" borderId="0" xfId="0" applyFont="1" applyFill="1" applyAlignment="1">
      <alignment horizontal="right" vertical="top" wrapText="1"/>
    </xf>
    <xf numFmtId="166" fontId="8" fillId="10" borderId="7" xfId="0" applyNumberFormat="1" applyFont="1" applyFill="1" applyBorder="1" applyAlignment="1">
      <alignment horizontal="right" vertical="top" wrapText="1"/>
    </xf>
    <xf numFmtId="166" fontId="21" fillId="22" borderId="19" xfId="0" applyNumberFormat="1" applyFont="1" applyFill="1" applyBorder="1" applyAlignment="1">
      <alignment horizontal="right" vertical="top" wrapText="1"/>
    </xf>
    <xf numFmtId="0" fontId="18" fillId="19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right" vertical="top" wrapText="1"/>
    </xf>
    <xf numFmtId="0" fontId="19" fillId="20" borderId="0" xfId="0" applyFont="1" applyFill="1" applyAlignment="1">
      <alignment horizontal="center" vertical="top" wrapText="1"/>
    </xf>
    <xf numFmtId="4" fontId="23" fillId="24" borderId="0" xfId="0" applyNumberFormat="1" applyFont="1" applyFill="1" applyAlignment="1">
      <alignment horizontal="right" vertical="top" wrapText="1"/>
    </xf>
    <xf numFmtId="166" fontId="11" fillId="22" borderId="0" xfId="0" applyNumberFormat="1" applyFont="1" applyFill="1" applyAlignment="1">
      <alignment horizontal="right" vertical="top" wrapText="1"/>
    </xf>
    <xf numFmtId="0" fontId="25" fillId="32" borderId="0" xfId="0" applyFont="1" applyFill="1" applyAlignment="1">
      <alignment horizontal="right" vertical="top" wrapText="1"/>
    </xf>
    <xf numFmtId="0" fontId="18" fillId="33" borderId="0" xfId="0" applyFont="1" applyFill="1" applyAlignment="1">
      <alignment horizontal="left" vertical="top" wrapText="1"/>
    </xf>
    <xf numFmtId="0" fontId="20" fillId="33" borderId="0" xfId="0" applyFont="1" applyFill="1" applyAlignment="1">
      <alignment horizontal="right" vertical="top" wrapText="1"/>
    </xf>
    <xf numFmtId="0" fontId="19" fillId="33" borderId="0" xfId="0" applyFont="1" applyFill="1" applyAlignment="1">
      <alignment horizontal="center" vertical="top" wrapText="1"/>
    </xf>
    <xf numFmtId="4" fontId="23" fillId="33" borderId="0" xfId="0" applyNumberFormat="1" applyFont="1" applyFill="1" applyAlignment="1">
      <alignment horizontal="right" vertical="top" wrapText="1"/>
    </xf>
    <xf numFmtId="166" fontId="21" fillId="33" borderId="0" xfId="0" applyNumberFormat="1" applyFont="1" applyFill="1" applyAlignment="1">
      <alignment horizontal="right" vertical="top" wrapText="1"/>
    </xf>
    <xf numFmtId="166" fontId="31" fillId="33" borderId="0" xfId="0" applyNumberFormat="1" applyFont="1" applyFill="1" applyAlignment="1">
      <alignment horizontal="right" vertical="top" wrapText="1"/>
    </xf>
    <xf numFmtId="4" fontId="31" fillId="31" borderId="0" xfId="0" applyNumberFormat="1" applyFont="1" applyFill="1" applyAlignment="1">
      <alignment horizontal="right" vertical="top" wrapText="1"/>
    </xf>
    <xf numFmtId="167" fontId="23" fillId="24" borderId="21" xfId="0" applyNumberFormat="1" applyFont="1" applyFill="1" applyBorder="1" applyAlignment="1">
      <alignment horizontal="right" vertical="top" wrapText="1"/>
    </xf>
    <xf numFmtId="0" fontId="6" fillId="34" borderId="21" xfId="0" applyFont="1" applyFill="1" applyBorder="1" applyAlignment="1">
      <alignment horizontal="left" vertical="top" wrapText="1"/>
    </xf>
    <xf numFmtId="0" fontId="6" fillId="34" borderId="21" xfId="0" applyFont="1" applyFill="1" applyBorder="1" applyAlignment="1">
      <alignment horizontal="right" vertical="top" wrapText="1"/>
    </xf>
    <xf numFmtId="0" fontId="7" fillId="34" borderId="21" xfId="0" applyFont="1" applyFill="1" applyBorder="1" applyAlignment="1">
      <alignment horizontal="center" vertical="top" wrapText="1"/>
    </xf>
    <xf numFmtId="4" fontId="9" fillId="34" borderId="21" xfId="0" applyNumberFormat="1" applyFont="1" applyFill="1" applyBorder="1" applyAlignment="1">
      <alignment horizontal="right" vertical="top" wrapText="1"/>
    </xf>
    <xf numFmtId="166" fontId="8" fillId="34" borderId="21" xfId="0" applyNumberFormat="1" applyFont="1" applyFill="1" applyBorder="1" applyAlignment="1">
      <alignment horizontal="right" vertical="top" wrapText="1"/>
    </xf>
    <xf numFmtId="4" fontId="31" fillId="33" borderId="0" xfId="0" applyNumberFormat="1" applyFont="1" applyFill="1" applyAlignment="1">
      <alignment horizontal="right" vertical="top" wrapText="1"/>
    </xf>
    <xf numFmtId="0" fontId="31" fillId="30" borderId="0" xfId="0" applyFont="1" applyFill="1" applyAlignment="1">
      <alignment horizontal="right" vertical="top" wrapText="1"/>
    </xf>
    <xf numFmtId="166" fontId="21" fillId="35" borderId="19" xfId="0" applyNumberFormat="1" applyFont="1" applyFill="1" applyBorder="1" applyAlignment="1">
      <alignment horizontal="right" vertical="top" wrapText="1"/>
    </xf>
    <xf numFmtId="168" fontId="9" fillId="11" borderId="8" xfId="0" applyNumberFormat="1" applyFont="1" applyFill="1" applyBorder="1" applyAlignment="1">
      <alignment horizontal="right" vertical="top" wrapText="1"/>
    </xf>
    <xf numFmtId="166" fontId="11" fillId="22" borderId="19" xfId="0" applyNumberFormat="1" applyFont="1" applyFill="1" applyBorder="1" applyAlignment="1">
      <alignment horizontal="right" vertical="top" wrapText="1"/>
    </xf>
    <xf numFmtId="166" fontId="21" fillId="33" borderId="19" xfId="0" applyNumberFormat="1" applyFont="1" applyFill="1" applyBorder="1" applyAlignment="1">
      <alignment horizontal="right" vertical="top" wrapText="1"/>
    </xf>
    <xf numFmtId="2" fontId="9" fillId="11" borderId="8" xfId="0" applyNumberFormat="1" applyFont="1" applyFill="1" applyBorder="1" applyAlignment="1">
      <alignment horizontal="right" vertical="top" wrapText="1"/>
    </xf>
    <xf numFmtId="2" fontId="23" fillId="24" borderId="21" xfId="0" applyNumberFormat="1" applyFont="1" applyFill="1" applyBorder="1" applyAlignment="1">
      <alignment horizontal="right" vertical="top" wrapText="1"/>
    </xf>
    <xf numFmtId="2" fontId="6" fillId="11" borderId="8" xfId="0" quotePrefix="1" applyNumberFormat="1" applyFont="1" applyFill="1" applyBorder="1" applyAlignment="1">
      <alignment horizontal="right" vertical="top" wrapText="1"/>
    </xf>
    <xf numFmtId="2" fontId="17" fillId="18" borderId="15" xfId="0" applyNumberFormat="1" applyFont="1" applyFill="1" applyBorder="1" applyAlignment="1">
      <alignment horizontal="right" vertical="top" wrapText="1"/>
    </xf>
    <xf numFmtId="0" fontId="24" fillId="26" borderId="0" xfId="0" applyFont="1" applyFill="1" applyAlignment="1">
      <alignment vertical="top" wrapText="1"/>
    </xf>
    <xf numFmtId="0" fontId="25" fillId="26" borderId="0" xfId="0" applyFont="1" applyFill="1" applyAlignment="1">
      <alignment vertical="top" wrapText="1"/>
    </xf>
    <xf numFmtId="4" fontId="25" fillId="26" borderId="0" xfId="0" applyNumberFormat="1" applyFont="1" applyFill="1" applyAlignment="1">
      <alignment vertical="top" wrapText="1"/>
    </xf>
    <xf numFmtId="169" fontId="21" fillId="22" borderId="19" xfId="0" applyNumberFormat="1" applyFont="1" applyFill="1" applyBorder="1" applyAlignment="1">
      <alignment horizontal="right" vertical="top" wrapText="1"/>
    </xf>
    <xf numFmtId="170" fontId="23" fillId="24" borderId="21" xfId="0" applyNumberFormat="1" applyFont="1" applyFill="1" applyBorder="1" applyAlignment="1">
      <alignment horizontal="right" vertical="top" wrapText="1"/>
    </xf>
    <xf numFmtId="171" fontId="21" fillId="22" borderId="19" xfId="0" applyNumberFormat="1" applyFont="1" applyFill="1" applyBorder="1" applyAlignment="1">
      <alignment horizontal="right" vertical="top" wrapText="1"/>
    </xf>
    <xf numFmtId="166" fontId="22" fillId="36" borderId="20" xfId="0" applyNumberFormat="1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center" vertical="top" wrapText="1"/>
    </xf>
    <xf numFmtId="166" fontId="30" fillId="31" borderId="0" xfId="0" applyNumberFormat="1" applyFont="1" applyFill="1" applyAlignment="1">
      <alignment horizontal="right" vertical="top" wrapText="1"/>
    </xf>
    <xf numFmtId="166" fontId="26" fillId="27" borderId="0" xfId="0" applyNumberFormat="1" applyFont="1" applyFill="1" applyAlignment="1">
      <alignment horizontal="right" vertical="top" wrapText="1"/>
    </xf>
    <xf numFmtId="0" fontId="11" fillId="19" borderId="16" xfId="0" applyFont="1" applyFill="1" applyBorder="1" applyAlignment="1">
      <alignment horizontal="left" vertical="top" wrapText="1"/>
    </xf>
    <xf numFmtId="166" fontId="27" fillId="28" borderId="0" xfId="0" applyNumberFormat="1" applyFont="1" applyFill="1" applyAlignment="1">
      <alignment horizontal="right" vertical="top" wrapText="1"/>
    </xf>
    <xf numFmtId="164" fontId="17" fillId="18" borderId="15" xfId="0" applyNumberFormat="1" applyFont="1" applyFill="1" applyBorder="1" applyAlignment="1">
      <alignment horizontal="right" vertical="top" wrapText="1"/>
    </xf>
    <xf numFmtId="0" fontId="11" fillId="14" borderId="11" xfId="0" applyFont="1" applyFill="1" applyBorder="1" applyAlignment="1">
      <alignment horizontal="center" vertical="top" wrapText="1"/>
    </xf>
    <xf numFmtId="0" fontId="11" fillId="30" borderId="0" xfId="0" applyFont="1" applyFill="1" applyAlignment="1">
      <alignment horizontal="right" vertical="top" wrapText="1"/>
    </xf>
    <xf numFmtId="4" fontId="8" fillId="37" borderId="7" xfId="0" applyNumberFormat="1" applyFont="1" applyFill="1" applyBorder="1" applyAlignment="1">
      <alignment horizontal="right" vertical="top" wrapText="1"/>
    </xf>
    <xf numFmtId="166" fontId="15" fillId="16" borderId="13" xfId="0" applyNumberFormat="1" applyFont="1" applyFill="1" applyBorder="1" applyAlignment="1">
      <alignment horizontal="right" vertical="top" wrapText="1"/>
    </xf>
    <xf numFmtId="166" fontId="8" fillId="37" borderId="7" xfId="0" applyNumberFormat="1" applyFont="1" applyFill="1" applyBorder="1" applyAlignment="1">
      <alignment horizontal="right" vertical="top" wrapText="1"/>
    </xf>
    <xf numFmtId="166" fontId="8" fillId="38" borderId="7" xfId="0" applyNumberFormat="1" applyFont="1" applyFill="1" applyBorder="1" applyAlignment="1">
      <alignment horizontal="right" vertical="top" wrapText="1"/>
    </xf>
    <xf numFmtId="4" fontId="8" fillId="38" borderId="7" xfId="0" applyNumberFormat="1" applyFont="1" applyFill="1" applyBorder="1" applyAlignment="1">
      <alignment horizontal="right" vertical="top" wrapText="1"/>
    </xf>
    <xf numFmtId="4" fontId="22" fillId="23" borderId="20" xfId="0" applyNumberFormat="1" applyFont="1" applyFill="1" applyBorder="1" applyAlignment="1">
      <alignment horizontal="right" vertical="top" wrapText="1"/>
    </xf>
    <xf numFmtId="166" fontId="17" fillId="18" borderId="15" xfId="0" applyNumberFormat="1" applyFont="1" applyFill="1" applyBorder="1" applyAlignment="1">
      <alignment horizontal="right" vertical="top" wrapText="1"/>
    </xf>
    <xf numFmtId="166" fontId="23" fillId="24" borderId="21" xfId="0" applyNumberFormat="1" applyFont="1" applyFill="1" applyBorder="1" applyAlignment="1">
      <alignment horizontal="right" vertical="top" wrapText="1"/>
    </xf>
    <xf numFmtId="2" fontId="27" fillId="28" borderId="0" xfId="0" applyNumberFormat="1" applyFont="1" applyFill="1" applyAlignment="1">
      <alignment horizontal="right" vertical="top" wrapText="1"/>
    </xf>
    <xf numFmtId="0" fontId="1" fillId="31" borderId="21" xfId="0" applyFont="1" applyFill="1" applyBorder="1" applyAlignment="1">
      <alignment horizontal="center" vertical="top" wrapText="1"/>
    </xf>
    <xf numFmtId="0" fontId="6" fillId="12" borderId="21" xfId="0" applyFont="1" applyFill="1" applyBorder="1" applyAlignment="1">
      <alignment horizontal="center" vertical="top" wrapText="1"/>
    </xf>
    <xf numFmtId="4" fontId="6" fillId="12" borderId="21" xfId="0" applyNumberFormat="1" applyFont="1" applyFill="1" applyBorder="1" applyAlignment="1">
      <alignment horizontal="right" vertical="top" wrapText="1"/>
    </xf>
    <xf numFmtId="166" fontId="6" fillId="12" borderId="21" xfId="0" applyNumberFormat="1" applyFont="1" applyFill="1" applyBorder="1" applyAlignment="1">
      <alignment horizontal="right" vertical="top" wrapText="1"/>
    </xf>
    <xf numFmtId="0" fontId="11" fillId="24" borderId="21" xfId="0" applyFont="1" applyFill="1" applyBorder="1" applyAlignment="1">
      <alignment horizontal="right" vertical="top" wrapText="1"/>
    </xf>
    <xf numFmtId="4" fontId="11" fillId="24" borderId="21" xfId="0" applyNumberFormat="1" applyFont="1" applyFill="1" applyBorder="1" applyAlignment="1">
      <alignment horizontal="right" vertical="top" wrapText="1"/>
    </xf>
    <xf numFmtId="166" fontId="1" fillId="31" borderId="21" xfId="0" applyNumberFormat="1" applyFont="1" applyFill="1" applyBorder="1" applyAlignment="1">
      <alignment horizontal="right" vertical="top" wrapText="1"/>
    </xf>
    <xf numFmtId="0" fontId="11" fillId="24" borderId="21" xfId="0" applyFont="1" applyFill="1" applyBorder="1" applyAlignment="1">
      <alignment horizontal="center" vertical="top" wrapText="1"/>
    </xf>
    <xf numFmtId="166" fontId="24" fillId="31" borderId="0" xfId="0" applyNumberFormat="1" applyFont="1" applyFill="1" applyAlignment="1">
      <alignment horizontal="right" vertical="top" wrapText="1"/>
    </xf>
    <xf numFmtId="166" fontId="11" fillId="31" borderId="0" xfId="0" applyNumberFormat="1" applyFont="1" applyFill="1" applyAlignment="1">
      <alignment horizontal="right" vertical="top" wrapText="1"/>
    </xf>
    <xf numFmtId="0" fontId="6" fillId="12" borderId="9" xfId="0" applyFont="1" applyFill="1" applyBorder="1" applyAlignment="1">
      <alignment horizontal="left" vertical="top" wrapText="1"/>
    </xf>
    <xf numFmtId="165" fontId="24" fillId="31" borderId="0" xfId="0" applyNumberFormat="1" applyFont="1" applyFill="1" applyAlignment="1">
      <alignment horizontal="right" vertical="top" wrapText="1"/>
    </xf>
    <xf numFmtId="166" fontId="24" fillId="0" borderId="0" xfId="0" applyNumberFormat="1" applyFont="1" applyAlignment="1">
      <alignment horizontal="right" vertical="top" wrapText="1"/>
    </xf>
    <xf numFmtId="0" fontId="11" fillId="18" borderId="21" xfId="0" applyFont="1" applyFill="1" applyBorder="1" applyAlignment="1">
      <alignment horizontal="left" vertical="top" wrapText="1"/>
    </xf>
    <xf numFmtId="0" fontId="11" fillId="18" borderId="21" xfId="0" applyFont="1" applyFill="1" applyBorder="1" applyAlignment="1">
      <alignment horizontal="right" vertical="top" wrapText="1"/>
    </xf>
    <xf numFmtId="4" fontId="11" fillId="18" borderId="21" xfId="0" applyNumberFormat="1" applyFont="1" applyFill="1" applyBorder="1" applyAlignment="1">
      <alignment horizontal="right" vertical="top" wrapText="1"/>
    </xf>
    <xf numFmtId="0" fontId="11" fillId="18" borderId="21" xfId="0" applyFont="1" applyFill="1" applyBorder="1" applyAlignment="1">
      <alignment horizontal="center" vertical="top" wrapText="1"/>
    </xf>
    <xf numFmtId="4" fontId="11" fillId="31" borderId="0" xfId="0" applyNumberFormat="1" applyFont="1" applyFill="1" applyAlignment="1">
      <alignment horizontal="right" vertical="top" wrapText="1"/>
    </xf>
    <xf numFmtId="2" fontId="6" fillId="12" borderId="21" xfId="0" applyNumberFormat="1" applyFont="1" applyFill="1" applyBorder="1" applyAlignment="1">
      <alignment horizontal="right" vertical="top" wrapText="1"/>
    </xf>
    <xf numFmtId="2" fontId="11" fillId="18" borderId="21" xfId="0" applyNumberFormat="1" applyFont="1" applyFill="1" applyBorder="1" applyAlignment="1">
      <alignment horizontal="right" vertical="top" wrapText="1"/>
    </xf>
    <xf numFmtId="4" fontId="24" fillId="31" borderId="0" xfId="0" applyNumberFormat="1" applyFont="1" applyFill="1" applyAlignment="1">
      <alignment horizontal="right" vertical="top" wrapText="1"/>
    </xf>
    <xf numFmtId="0" fontId="34" fillId="0" borderId="28" xfId="0" applyFont="1" applyBorder="1" applyAlignment="1">
      <alignment vertical="center"/>
    </xf>
    <xf numFmtId="0" fontId="34" fillId="0" borderId="30" xfId="0" applyFont="1" applyBorder="1" applyAlignment="1">
      <alignment vertical="center"/>
    </xf>
    <xf numFmtId="0" fontId="38" fillId="39" borderId="27" xfId="0" applyFont="1" applyFill="1" applyBorder="1" applyAlignment="1">
      <alignment horizontal="center" vertical="center" wrapText="1"/>
    </xf>
    <xf numFmtId="0" fontId="37" fillId="39" borderId="27" xfId="0" applyFont="1" applyFill="1" applyBorder="1" applyAlignment="1">
      <alignment horizontal="center" vertical="center" wrapText="1"/>
    </xf>
    <xf numFmtId="0" fontId="36" fillId="0" borderId="28" xfId="0" applyFont="1" applyBorder="1" applyAlignment="1">
      <alignment horizontal="left" vertical="center" wrapText="1"/>
    </xf>
    <xf numFmtId="0" fontId="36" fillId="0" borderId="29" xfId="0" applyFont="1" applyBorder="1" applyAlignment="1">
      <alignment horizontal="left" vertical="center" wrapText="1"/>
    </xf>
    <xf numFmtId="0" fontId="36" fillId="0" borderId="29" xfId="0" applyFont="1" applyBorder="1" applyAlignment="1">
      <alignment horizontal="center" vertical="center" wrapText="1"/>
    </xf>
    <xf numFmtId="44" fontId="36" fillId="0" borderId="29" xfId="0" applyNumberFormat="1" applyFont="1" applyBorder="1" applyAlignment="1">
      <alignment horizontal="center" vertical="center" wrapText="1"/>
    </xf>
    <xf numFmtId="0" fontId="36" fillId="39" borderId="30" xfId="0" applyFont="1" applyFill="1" applyBorder="1" applyAlignment="1">
      <alignment horizontal="center" vertical="center" wrapText="1"/>
    </xf>
    <xf numFmtId="0" fontId="36" fillId="39" borderId="31" xfId="0" applyFont="1" applyFill="1" applyBorder="1" applyAlignment="1">
      <alignment horizontal="center" vertical="center" wrapText="1"/>
    </xf>
    <xf numFmtId="0" fontId="38" fillId="39" borderId="31" xfId="0" applyFont="1" applyFill="1" applyBorder="1" applyAlignment="1">
      <alignment horizontal="center" vertical="center" wrapText="1"/>
    </xf>
    <xf numFmtId="44" fontId="36" fillId="39" borderId="31" xfId="0" applyNumberFormat="1" applyFont="1" applyFill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37" fillId="0" borderId="31" xfId="0" applyFont="1" applyBorder="1" applyAlignment="1">
      <alignment horizontal="center" vertical="center" wrapText="1"/>
    </xf>
    <xf numFmtId="0" fontId="36" fillId="0" borderId="31" xfId="0" applyFont="1" applyBorder="1" applyAlignment="1">
      <alignment horizontal="left" vertical="center" wrapText="1"/>
    </xf>
    <xf numFmtId="44" fontId="36" fillId="40" borderId="31" xfId="0" applyNumberFormat="1" applyFont="1" applyFill="1" applyBorder="1" applyAlignment="1">
      <alignment horizontal="center" vertical="center" shrinkToFit="1"/>
    </xf>
    <xf numFmtId="44" fontId="36" fillId="0" borderId="31" xfId="0" applyNumberFormat="1" applyFont="1" applyBorder="1" applyAlignment="1">
      <alignment horizontal="center" vertical="center" shrinkToFit="1"/>
    </xf>
    <xf numFmtId="4" fontId="37" fillId="0" borderId="31" xfId="0" applyNumberFormat="1" applyFont="1" applyBorder="1" applyAlignment="1">
      <alignment horizontal="center" vertical="center" wrapText="1"/>
    </xf>
    <xf numFmtId="4" fontId="36" fillId="0" borderId="31" xfId="0" applyNumberFormat="1" applyFont="1" applyBorder="1" applyAlignment="1">
      <alignment horizontal="left" vertical="center" wrapText="1"/>
    </xf>
    <xf numFmtId="2" fontId="37" fillId="0" borderId="31" xfId="0" applyNumberFormat="1" applyFont="1" applyBorder="1" applyAlignment="1">
      <alignment horizontal="center" vertical="center" wrapText="1"/>
    </xf>
    <xf numFmtId="166" fontId="11" fillId="24" borderId="21" xfId="0" applyNumberFormat="1" applyFont="1" applyFill="1" applyBorder="1" applyAlignment="1">
      <alignment horizontal="right" vertical="top" wrapText="1"/>
    </xf>
    <xf numFmtId="0" fontId="24" fillId="31" borderId="0" xfId="0" applyFont="1" applyFill="1" applyAlignment="1">
      <alignment horizontal="right" vertical="top" wrapText="1"/>
    </xf>
    <xf numFmtId="0" fontId="6" fillId="12" borderId="21" xfId="0" applyFont="1" applyFill="1" applyBorder="1" applyAlignment="1">
      <alignment horizontal="left" vertical="top" wrapText="1"/>
    </xf>
    <xf numFmtId="0" fontId="1" fillId="31" borderId="21" xfId="0" applyFont="1" applyFill="1" applyBorder="1" applyAlignment="1">
      <alignment horizontal="right" vertical="top" wrapText="1"/>
    </xf>
    <xf numFmtId="166" fontId="11" fillId="18" borderId="21" xfId="0" applyNumberFormat="1" applyFont="1" applyFill="1" applyBorder="1" applyAlignment="1">
      <alignment horizontal="right" vertical="top" wrapText="1"/>
    </xf>
    <xf numFmtId="0" fontId="11" fillId="31" borderId="0" xfId="0" applyFont="1" applyFill="1" applyAlignment="1">
      <alignment horizontal="right" vertical="top" wrapText="1"/>
    </xf>
    <xf numFmtId="0" fontId="1" fillId="31" borderId="21" xfId="0" applyFont="1" applyFill="1" applyBorder="1" applyAlignment="1">
      <alignment horizontal="left" vertical="top" wrapText="1"/>
    </xf>
    <xf numFmtId="0" fontId="11" fillId="24" borderId="21" xfId="0" applyFont="1" applyFill="1" applyBorder="1" applyAlignment="1">
      <alignment horizontal="left" vertical="top" wrapText="1"/>
    </xf>
    <xf numFmtId="164" fontId="22" fillId="23" borderId="20" xfId="0" applyNumberFormat="1" applyFont="1" applyFill="1" applyBorder="1" applyAlignment="1">
      <alignment horizontal="right" vertical="top" wrapText="1"/>
    </xf>
    <xf numFmtId="0" fontId="18" fillId="19" borderId="16" xfId="0" applyFont="1" applyFill="1" applyBorder="1" applyAlignment="1">
      <alignment horizontal="left" vertical="top" wrapText="1"/>
    </xf>
    <xf numFmtId="0" fontId="25" fillId="26" borderId="0" xfId="0" applyFont="1" applyFill="1" applyAlignment="1">
      <alignment horizontal="right" vertical="top" wrapText="1"/>
    </xf>
    <xf numFmtId="0" fontId="29" fillId="30" borderId="0" xfId="0" applyFont="1" applyFill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right" vertical="top" wrapText="1"/>
    </xf>
    <xf numFmtId="0" fontId="16" fillId="17" borderId="14" xfId="0" applyFont="1" applyFill="1" applyBorder="1" applyAlignment="1">
      <alignment horizontal="right" vertical="top" wrapText="1"/>
    </xf>
    <xf numFmtId="164" fontId="16" fillId="17" borderId="14" xfId="0" applyNumberFormat="1" applyFont="1" applyFill="1" applyBorder="1" applyAlignment="1">
      <alignment horizontal="right" vertical="top" wrapText="1"/>
    </xf>
    <xf numFmtId="0" fontId="12" fillId="13" borderId="10" xfId="0" applyFont="1" applyFill="1" applyBorder="1" applyAlignment="1">
      <alignment horizontal="left" vertical="top" wrapText="1"/>
    </xf>
    <xf numFmtId="166" fontId="16" fillId="17" borderId="14" xfId="0" applyNumberFormat="1" applyFont="1" applyFill="1" applyBorder="1" applyAlignment="1">
      <alignment horizontal="right" vertical="top" wrapText="1"/>
    </xf>
    <xf numFmtId="166" fontId="22" fillId="23" borderId="20" xfId="0" applyNumberFormat="1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4" fillId="25" borderId="0" xfId="0" applyFont="1" applyFill="1" applyAlignment="1">
      <alignment horizontal="left" vertical="top" wrapText="1"/>
    </xf>
    <xf numFmtId="0" fontId="6" fillId="8" borderId="5" xfId="0" applyFont="1" applyFill="1" applyBorder="1" applyAlignment="1">
      <alignment horizontal="center" vertical="top" wrapText="1"/>
    </xf>
    <xf numFmtId="0" fontId="11" fillId="20" borderId="17" xfId="0" applyFont="1" applyFill="1" applyBorder="1" applyAlignment="1">
      <alignment horizontal="center" vertical="top" wrapText="1"/>
    </xf>
    <xf numFmtId="0" fontId="11" fillId="19" borderId="16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right" vertical="top" wrapText="1"/>
    </xf>
    <xf numFmtId="2" fontId="9" fillId="11" borderId="8" xfId="0" applyNumberFormat="1" applyFont="1" applyFill="1" applyBorder="1" applyAlignment="1">
      <alignment horizontal="right" vertical="top"/>
    </xf>
    <xf numFmtId="166" fontId="0" fillId="0" borderId="0" xfId="0" applyNumberFormat="1"/>
    <xf numFmtId="0" fontId="6" fillId="34" borderId="21" xfId="0" applyFont="1" applyFill="1" applyBorder="1" applyAlignment="1">
      <alignment horizontal="center" vertical="top" wrapText="1"/>
    </xf>
    <xf numFmtId="2" fontId="9" fillId="34" borderId="21" xfId="0" applyNumberFormat="1" applyFont="1" applyFill="1" applyBorder="1" applyAlignment="1">
      <alignment horizontal="right" vertical="top" wrapText="1"/>
    </xf>
    <xf numFmtId="0" fontId="22" fillId="23" borderId="20" xfId="0" applyFont="1" applyFill="1" applyBorder="1" applyAlignment="1">
      <alignment horizontal="right" vertical="top" wrapText="1"/>
    </xf>
    <xf numFmtId="0" fontId="1" fillId="31" borderId="22" xfId="0" applyFont="1" applyFill="1" applyBorder="1" applyAlignment="1">
      <alignment horizontal="center" vertical="top" wrapText="1"/>
    </xf>
    <xf numFmtId="0" fontId="11" fillId="33" borderId="0" xfId="0" applyFont="1" applyFill="1" applyAlignment="1">
      <alignment horizontal="left" vertical="top" wrapText="1"/>
    </xf>
    <xf numFmtId="0" fontId="11" fillId="33" borderId="0" xfId="0" applyFont="1" applyFill="1" applyAlignment="1">
      <alignment horizontal="right" vertical="top" wrapText="1"/>
    </xf>
    <xf numFmtId="0" fontId="1" fillId="41" borderId="21" xfId="0" applyFont="1" applyFill="1" applyBorder="1" applyAlignment="1">
      <alignment horizontal="left" vertical="top" wrapText="1"/>
    </xf>
    <xf numFmtId="0" fontId="10" fillId="34" borderId="9" xfId="0" applyFont="1" applyFill="1" applyBorder="1" applyAlignment="1">
      <alignment horizontal="left" vertical="top" wrapText="1"/>
    </xf>
    <xf numFmtId="0" fontId="38" fillId="39" borderId="26" xfId="0" applyFont="1" applyFill="1" applyBorder="1" applyAlignment="1">
      <alignment horizontal="center" vertical="center" wrapText="1"/>
    </xf>
    <xf numFmtId="0" fontId="0" fillId="44" borderId="0" xfId="0" applyFill="1"/>
    <xf numFmtId="0" fontId="1" fillId="31" borderId="43" xfId="0" applyFont="1" applyFill="1" applyBorder="1" applyAlignment="1">
      <alignment horizontal="left" vertical="top" wrapText="1"/>
    </xf>
    <xf numFmtId="0" fontId="24" fillId="41" borderId="44" xfId="0" applyFont="1" applyFill="1" applyBorder="1" applyAlignment="1">
      <alignment horizontal="left" vertical="top" wrapText="1"/>
    </xf>
    <xf numFmtId="0" fontId="11" fillId="43" borderId="42" xfId="0" applyFont="1" applyFill="1" applyBorder="1" applyAlignment="1">
      <alignment vertical="top" wrapText="1"/>
    </xf>
    <xf numFmtId="0" fontId="0" fillId="44" borderId="42" xfId="0" applyFill="1" applyBorder="1"/>
    <xf numFmtId="0" fontId="0" fillId="0" borderId="47" xfId="0" applyBorder="1"/>
    <xf numFmtId="0" fontId="0" fillId="44" borderId="45" xfId="0" applyFill="1" applyBorder="1" applyAlignment="1">
      <alignment horizontal="center"/>
    </xf>
    <xf numFmtId="2" fontId="0" fillId="44" borderId="46" xfId="0" applyNumberFormat="1" applyFill="1" applyBorder="1"/>
    <xf numFmtId="4" fontId="0" fillId="44" borderId="46" xfId="0" applyNumberFormat="1" applyFill="1" applyBorder="1"/>
    <xf numFmtId="4" fontId="0" fillId="44" borderId="45" xfId="0" applyNumberFormat="1" applyFill="1" applyBorder="1"/>
    <xf numFmtId="0" fontId="1" fillId="31" borderId="23" xfId="0" applyFont="1" applyFill="1" applyBorder="1" applyAlignment="1">
      <alignment vertical="top" wrapText="1"/>
    </xf>
    <xf numFmtId="0" fontId="1" fillId="31" borderId="24" xfId="0" applyFont="1" applyFill="1" applyBorder="1" applyAlignment="1">
      <alignment vertical="top" wrapText="1"/>
    </xf>
    <xf numFmtId="0" fontId="24" fillId="43" borderId="0" xfId="0" applyFont="1" applyFill="1" applyAlignment="1">
      <alignment vertical="top" wrapText="1"/>
    </xf>
    <xf numFmtId="0" fontId="6" fillId="45" borderId="4" xfId="0" applyFont="1" applyFill="1" applyBorder="1" applyAlignment="1">
      <alignment horizontal="left" vertical="top" wrapText="1"/>
    </xf>
    <xf numFmtId="0" fontId="6" fillId="45" borderId="6" xfId="0" applyFont="1" applyFill="1" applyBorder="1" applyAlignment="1">
      <alignment horizontal="right" vertical="top" wrapText="1"/>
    </xf>
    <xf numFmtId="0" fontId="7" fillId="45" borderId="5" xfId="0" applyFont="1" applyFill="1" applyBorder="1" applyAlignment="1">
      <alignment horizontal="center" vertical="top" wrapText="1"/>
    </xf>
    <xf numFmtId="4" fontId="8" fillId="45" borderId="7" xfId="0" applyNumberFormat="1" applyFont="1" applyFill="1" applyBorder="1" applyAlignment="1">
      <alignment horizontal="right" vertical="top" wrapText="1"/>
    </xf>
    <xf numFmtId="2" fontId="9" fillId="45" borderId="8" xfId="0" applyNumberFormat="1" applyFont="1" applyFill="1" applyBorder="1" applyAlignment="1">
      <alignment horizontal="right" vertical="top" wrapText="1"/>
    </xf>
    <xf numFmtId="4" fontId="9" fillId="45" borderId="8" xfId="0" applyNumberFormat="1" applyFont="1" applyFill="1" applyBorder="1" applyAlignment="1">
      <alignment horizontal="right" vertical="top" wrapText="1"/>
    </xf>
    <xf numFmtId="166" fontId="8" fillId="45" borderId="7" xfId="0" applyNumberFormat="1" applyFont="1" applyFill="1" applyBorder="1" applyAlignment="1">
      <alignment horizontal="right" vertical="top" wrapText="1"/>
    </xf>
    <xf numFmtId="0" fontId="37" fillId="40" borderId="31" xfId="0" applyFont="1" applyFill="1" applyBorder="1" applyAlignment="1">
      <alignment horizontal="left" vertical="center" wrapText="1"/>
    </xf>
    <xf numFmtId="0" fontId="36" fillId="40" borderId="31" xfId="0" applyFont="1" applyFill="1" applyBorder="1" applyAlignment="1">
      <alignment horizontal="left" vertical="center" wrapText="1"/>
    </xf>
    <xf numFmtId="4" fontId="26" fillId="41" borderId="0" xfId="0" applyNumberFormat="1" applyFont="1" applyFill="1" applyAlignment="1">
      <alignment horizontal="right" vertical="top" wrapText="1"/>
    </xf>
    <xf numFmtId="0" fontId="6" fillId="46" borderId="21" xfId="0" applyFont="1" applyFill="1" applyBorder="1" applyAlignment="1">
      <alignment horizontal="left" vertical="top" wrapText="1"/>
    </xf>
    <xf numFmtId="0" fontId="6" fillId="46" borderId="21" xfId="0" applyFont="1" applyFill="1" applyBorder="1" applyAlignment="1">
      <alignment horizontal="center" vertical="top" wrapText="1"/>
    </xf>
    <xf numFmtId="166" fontId="6" fillId="46" borderId="21" xfId="0" applyNumberFormat="1" applyFont="1" applyFill="1" applyBorder="1" applyAlignment="1">
      <alignment horizontal="right" vertical="top" wrapText="1"/>
    </xf>
    <xf numFmtId="2" fontId="6" fillId="46" borderId="21" xfId="0" applyNumberFormat="1" applyFont="1" applyFill="1" applyBorder="1" applyAlignment="1">
      <alignment horizontal="right" vertical="top" wrapText="1"/>
    </xf>
    <xf numFmtId="172" fontId="0" fillId="0" borderId="0" xfId="0" applyNumberFormat="1"/>
    <xf numFmtId="49" fontId="36" fillId="0" borderId="31" xfId="0" applyNumberFormat="1" applyFont="1" applyBorder="1" applyAlignment="1">
      <alignment horizontal="center" vertical="center" wrapText="1"/>
    </xf>
    <xf numFmtId="0" fontId="37" fillId="0" borderId="32" xfId="0" applyFont="1" applyBorder="1" applyAlignment="1">
      <alignment horizontal="center" vertical="center" wrapText="1"/>
    </xf>
    <xf numFmtId="0" fontId="37" fillId="0" borderId="33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left" vertical="center" wrapText="1"/>
    </xf>
    <xf numFmtId="44" fontId="36" fillId="40" borderId="33" xfId="0" applyNumberFormat="1" applyFont="1" applyFill="1" applyBorder="1" applyAlignment="1">
      <alignment horizontal="center" vertical="center" shrinkToFit="1"/>
    </xf>
    <xf numFmtId="44" fontId="36" fillId="0" borderId="33" xfId="0" applyNumberFormat="1" applyFont="1" applyBorder="1" applyAlignment="1">
      <alignment horizontal="center" vertical="center" shrinkToFit="1"/>
    </xf>
    <xf numFmtId="0" fontId="37" fillId="0" borderId="28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  <xf numFmtId="44" fontId="36" fillId="40" borderId="29" xfId="0" applyNumberFormat="1" applyFont="1" applyFill="1" applyBorder="1" applyAlignment="1">
      <alignment horizontal="center" vertical="center" shrinkToFit="1"/>
    </xf>
    <xf numFmtId="44" fontId="36" fillId="0" borderId="29" xfId="0" applyNumberFormat="1" applyFont="1" applyBorder="1" applyAlignment="1">
      <alignment horizontal="center" vertical="center" shrinkToFit="1"/>
    </xf>
    <xf numFmtId="0" fontId="38" fillId="42" borderId="31" xfId="0" applyFont="1" applyFill="1" applyBorder="1" applyAlignment="1">
      <alignment vertical="center" wrapText="1"/>
    </xf>
    <xf numFmtId="0" fontId="37" fillId="42" borderId="31" xfId="0" applyFont="1" applyFill="1" applyBorder="1" applyAlignment="1">
      <alignment vertical="center" wrapText="1"/>
    </xf>
    <xf numFmtId="0" fontId="37" fillId="42" borderId="31" xfId="0" applyFont="1" applyFill="1" applyBorder="1" applyAlignment="1">
      <alignment horizontal="center" vertical="center" wrapText="1"/>
    </xf>
    <xf numFmtId="0" fontId="38" fillId="42" borderId="31" xfId="0" applyFont="1" applyFill="1" applyBorder="1" applyAlignment="1">
      <alignment horizontal="center" vertical="center" wrapText="1"/>
    </xf>
    <xf numFmtId="4" fontId="37" fillId="0" borderId="33" xfId="0" applyNumberFormat="1" applyFont="1" applyBorder="1" applyAlignment="1">
      <alignment horizontal="center" vertical="center" wrapText="1"/>
    </xf>
    <xf numFmtId="0" fontId="36" fillId="40" borderId="33" xfId="0" applyFont="1" applyFill="1" applyBorder="1" applyAlignment="1">
      <alignment horizontal="left" vertical="center" wrapText="1"/>
    </xf>
    <xf numFmtId="44" fontId="37" fillId="42" borderId="31" xfId="0" applyNumberFormat="1" applyFont="1" applyFill="1" applyBorder="1" applyAlignment="1">
      <alignment horizontal="center" vertical="center" wrapText="1"/>
    </xf>
    <xf numFmtId="44" fontId="37" fillId="42" borderId="31" xfId="0" applyNumberFormat="1" applyFont="1" applyFill="1" applyBorder="1" applyAlignment="1">
      <alignment vertical="center" wrapText="1"/>
    </xf>
    <xf numFmtId="2" fontId="36" fillId="0" borderId="29" xfId="0" applyNumberFormat="1" applyFont="1" applyBorder="1" applyAlignment="1">
      <alignment horizontal="center" vertical="center" wrapText="1"/>
    </xf>
    <xf numFmtId="2" fontId="36" fillId="39" borderId="31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0" fontId="38" fillId="39" borderId="59" xfId="0" applyFont="1" applyFill="1" applyBorder="1" applyAlignment="1">
      <alignment horizontal="center" vertical="center" wrapText="1"/>
    </xf>
    <xf numFmtId="10" fontId="0" fillId="0" borderId="0" xfId="0" applyNumberFormat="1"/>
    <xf numFmtId="44" fontId="36" fillId="47" borderId="31" xfId="0" applyNumberFormat="1" applyFont="1" applyFill="1" applyBorder="1" applyAlignment="1">
      <alignment horizontal="center" vertical="center" shrinkToFit="1"/>
    </xf>
    <xf numFmtId="0" fontId="33" fillId="0" borderId="48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4" fillId="39" borderId="49" xfId="0" applyFont="1" applyFill="1" applyBorder="1" applyAlignment="1">
      <alignment horizontal="center" vertical="center"/>
    </xf>
    <xf numFmtId="0" fontId="34" fillId="39" borderId="50" xfId="0" applyFont="1" applyFill="1" applyBorder="1" applyAlignment="1">
      <alignment horizontal="center" vertical="center"/>
    </xf>
    <xf numFmtId="0" fontId="34" fillId="39" borderId="51" xfId="0" applyFont="1" applyFill="1" applyBorder="1" applyAlignment="1">
      <alignment horizontal="center" vertical="center"/>
    </xf>
    <xf numFmtId="14" fontId="37" fillId="0" borderId="52" xfId="0" applyNumberFormat="1" applyFont="1" applyBorder="1" applyAlignment="1">
      <alignment horizontal="center" vertical="center"/>
    </xf>
    <xf numFmtId="14" fontId="37" fillId="0" borderId="53" xfId="0" applyNumberFormat="1" applyFont="1" applyBorder="1" applyAlignment="1">
      <alignment horizontal="center" vertical="center"/>
    </xf>
    <xf numFmtId="10" fontId="36" fillId="0" borderId="31" xfId="1" applyNumberFormat="1" applyFont="1" applyFill="1" applyBorder="1" applyAlignment="1">
      <alignment horizontal="center" vertical="center"/>
    </xf>
    <xf numFmtId="10" fontId="36" fillId="0" borderId="33" xfId="1" applyNumberFormat="1" applyFont="1" applyFill="1" applyBorder="1" applyAlignment="1">
      <alignment horizontal="center" vertical="center"/>
    </xf>
    <xf numFmtId="0" fontId="34" fillId="40" borderId="56" xfId="0" applyFont="1" applyFill="1" applyBorder="1" applyAlignment="1">
      <alignment horizontal="center" vertical="center" wrapText="1"/>
    </xf>
    <xf numFmtId="0" fontId="34" fillId="40" borderId="55" xfId="0" applyFont="1" applyFill="1" applyBorder="1" applyAlignment="1">
      <alignment horizontal="center" vertical="center" wrapText="1"/>
    </xf>
    <xf numFmtId="0" fontId="34" fillId="40" borderId="57" xfId="0" applyFont="1" applyFill="1" applyBorder="1" applyAlignment="1">
      <alignment horizontal="center" vertical="center" wrapText="1"/>
    </xf>
    <xf numFmtId="0" fontId="34" fillId="40" borderId="48" xfId="0" applyFont="1" applyFill="1" applyBorder="1" applyAlignment="1">
      <alignment horizontal="center" vertical="center" wrapText="1"/>
    </xf>
    <xf numFmtId="0" fontId="34" fillId="40" borderId="0" xfId="0" applyFont="1" applyFill="1" applyAlignment="1">
      <alignment horizontal="center" vertical="center" wrapText="1"/>
    </xf>
    <xf numFmtId="0" fontId="34" fillId="40" borderId="58" xfId="0" applyFont="1" applyFill="1" applyBorder="1" applyAlignment="1">
      <alignment horizontal="center" vertical="center" wrapText="1"/>
    </xf>
    <xf numFmtId="49" fontId="36" fillId="0" borderId="34" xfId="0" applyNumberFormat="1" applyFont="1" applyBorder="1" applyAlignment="1">
      <alignment horizontal="center" vertical="center" wrapText="1"/>
    </xf>
    <xf numFmtId="49" fontId="36" fillId="0" borderId="36" xfId="0" applyNumberFormat="1" applyFont="1" applyBorder="1" applyAlignment="1">
      <alignment horizontal="center" vertical="center" wrapText="1"/>
    </xf>
    <xf numFmtId="49" fontId="36" fillId="0" borderId="34" xfId="0" applyNumberFormat="1" applyFont="1" applyBorder="1" applyAlignment="1">
      <alignment horizontal="center" vertical="center"/>
    </xf>
    <xf numFmtId="49" fontId="36" fillId="0" borderId="35" xfId="0" applyNumberFormat="1" applyFont="1" applyBorder="1" applyAlignment="1">
      <alignment horizontal="center" vertical="center"/>
    </xf>
    <xf numFmtId="49" fontId="36" fillId="0" borderId="36" xfId="0" applyNumberFormat="1" applyFont="1" applyBorder="1" applyAlignment="1">
      <alignment horizontal="center" vertical="center"/>
    </xf>
    <xf numFmtId="49" fontId="36" fillId="0" borderId="29" xfId="0" applyNumberFormat="1" applyFont="1" applyBorder="1" applyAlignment="1">
      <alignment horizontal="left" vertical="center"/>
    </xf>
    <xf numFmtId="49" fontId="36" fillId="0" borderId="54" xfId="0" applyNumberFormat="1" applyFont="1" applyBorder="1" applyAlignment="1">
      <alignment horizontal="left" vertical="center"/>
    </xf>
    <xf numFmtId="0" fontId="11" fillId="31" borderId="0" xfId="0" applyFont="1" applyFill="1" applyAlignment="1">
      <alignment horizontal="right" vertical="top" wrapText="1"/>
    </xf>
    <xf numFmtId="0" fontId="24" fillId="31" borderId="37" xfId="0" applyFont="1" applyFill="1" applyBorder="1" applyAlignment="1">
      <alignment horizontal="right" vertical="top" wrapText="1"/>
    </xf>
    <xf numFmtId="0" fontId="24" fillId="31" borderId="0" xfId="0" applyFont="1" applyFill="1" applyAlignment="1">
      <alignment horizontal="right" vertical="top" wrapText="1"/>
    </xf>
    <xf numFmtId="0" fontId="1" fillId="31" borderId="22" xfId="0" applyFont="1" applyFill="1" applyBorder="1" applyAlignment="1">
      <alignment horizontal="center" vertical="top" wrapText="1"/>
    </xf>
    <xf numFmtId="0" fontId="1" fillId="31" borderId="23" xfId="0" applyFont="1" applyFill="1" applyBorder="1" applyAlignment="1">
      <alignment horizontal="center" vertical="top" wrapText="1"/>
    </xf>
    <xf numFmtId="0" fontId="1" fillId="31" borderId="24" xfId="0" applyFont="1" applyFill="1" applyBorder="1" applyAlignment="1">
      <alignment horizontal="center" vertical="top" wrapText="1"/>
    </xf>
    <xf numFmtId="166" fontId="11" fillId="24" borderId="21" xfId="0" applyNumberFormat="1" applyFont="1" applyFill="1" applyBorder="1" applyAlignment="1">
      <alignment horizontal="right" vertical="top" wrapText="1"/>
    </xf>
    <xf numFmtId="166" fontId="11" fillId="24" borderId="21" xfId="0" applyNumberFormat="1" applyFont="1" applyFill="1" applyBorder="1" applyAlignment="1">
      <alignment horizontal="left" vertical="top" wrapText="1"/>
    </xf>
    <xf numFmtId="0" fontId="24" fillId="31" borderId="25" xfId="0" applyFont="1" applyFill="1" applyBorder="1" applyAlignment="1">
      <alignment horizontal="right" vertical="top" wrapText="1"/>
    </xf>
    <xf numFmtId="0" fontId="1" fillId="31" borderId="21" xfId="0" applyFont="1" applyFill="1" applyBorder="1" applyAlignment="1">
      <alignment horizontal="left" vertical="top" wrapText="1"/>
    </xf>
    <xf numFmtId="0" fontId="6" fillId="12" borderId="21" xfId="0" applyFont="1" applyFill="1" applyBorder="1" applyAlignment="1">
      <alignment horizontal="left" vertical="top" wrapText="1"/>
    </xf>
    <xf numFmtId="166" fontId="11" fillId="18" borderId="21" xfId="0" applyNumberFormat="1" applyFont="1" applyFill="1" applyBorder="1" applyAlignment="1">
      <alignment horizontal="right" vertical="top" wrapText="1"/>
    </xf>
    <xf numFmtId="166" fontId="11" fillId="18" borderId="21" xfId="0" applyNumberFormat="1" applyFont="1" applyFill="1" applyBorder="1" applyAlignment="1">
      <alignment horizontal="left" vertical="top" wrapText="1"/>
    </xf>
    <xf numFmtId="0" fontId="1" fillId="31" borderId="22" xfId="0" applyFont="1" applyFill="1" applyBorder="1" applyAlignment="1">
      <alignment horizontal="left" vertical="top" wrapText="1"/>
    </xf>
    <xf numFmtId="0" fontId="1" fillId="31" borderId="24" xfId="0" applyFont="1" applyFill="1" applyBorder="1" applyAlignment="1">
      <alignment horizontal="left" vertical="top" wrapText="1"/>
    </xf>
    <xf numFmtId="0" fontId="6" fillId="34" borderId="22" xfId="0" applyFont="1" applyFill="1" applyBorder="1" applyAlignment="1">
      <alignment horizontal="center" vertical="top" wrapText="1"/>
    </xf>
    <xf numFmtId="0" fontId="6" fillId="34" borderId="23" xfId="0" applyFont="1" applyFill="1" applyBorder="1" applyAlignment="1">
      <alignment horizontal="center" vertical="top" wrapText="1"/>
    </xf>
    <xf numFmtId="0" fontId="6" fillId="34" borderId="24" xfId="0" applyFont="1" applyFill="1" applyBorder="1" applyAlignment="1">
      <alignment horizontal="center" vertical="top" wrapText="1"/>
    </xf>
    <xf numFmtId="0" fontId="11" fillId="24" borderId="21" xfId="0" applyFont="1" applyFill="1" applyBorder="1" applyAlignment="1">
      <alignment horizontal="left" vertical="top" wrapText="1"/>
    </xf>
    <xf numFmtId="0" fontId="24" fillId="26" borderId="0" xfId="0" applyFont="1" applyFill="1" applyAlignment="1">
      <alignment horizontal="right" vertical="top" wrapText="1"/>
    </xf>
    <xf numFmtId="0" fontId="25" fillId="26" borderId="0" xfId="0" applyFont="1" applyFill="1" applyAlignment="1">
      <alignment horizontal="right" vertical="top" wrapText="1"/>
    </xf>
    <xf numFmtId="0" fontId="6" fillId="12" borderId="22" xfId="0" applyFont="1" applyFill="1" applyBorder="1" applyAlignment="1">
      <alignment horizontal="left" vertical="top" wrapText="1"/>
    </xf>
    <xf numFmtId="0" fontId="6" fillId="12" borderId="24" xfId="0" applyFont="1" applyFill="1" applyBorder="1" applyAlignment="1">
      <alignment horizontal="left" vertical="top" wrapText="1"/>
    </xf>
    <xf numFmtId="0" fontId="11" fillId="24" borderId="22" xfId="0" applyFont="1" applyFill="1" applyBorder="1" applyAlignment="1">
      <alignment horizontal="left" vertical="top" wrapText="1"/>
    </xf>
    <xf numFmtId="0" fontId="11" fillId="24" borderId="24" xfId="0" applyFont="1" applyFill="1" applyBorder="1" applyAlignment="1">
      <alignment horizontal="left" vertical="top" wrapText="1"/>
    </xf>
    <xf numFmtId="0" fontId="24" fillId="26" borderId="25" xfId="0" applyFont="1" applyFill="1" applyBorder="1" applyAlignment="1">
      <alignment horizontal="right" vertical="top" wrapText="1"/>
    </xf>
    <xf numFmtId="0" fontId="29" fillId="30" borderId="0" xfId="0" applyFont="1" applyFill="1" applyAlignment="1">
      <alignment horizontal="right" vertical="top" wrapText="1"/>
    </xf>
    <xf numFmtId="0" fontId="1" fillId="31" borderId="21" xfId="0" applyFont="1" applyFill="1" applyBorder="1" applyAlignment="1">
      <alignment horizontal="right" vertical="top" wrapText="1"/>
    </xf>
    <xf numFmtId="166" fontId="22" fillId="23" borderId="20" xfId="0" applyNumberFormat="1" applyFont="1" applyFill="1" applyBorder="1" applyAlignment="1">
      <alignment horizontal="right" vertical="top" wrapText="1"/>
    </xf>
    <xf numFmtId="166" fontId="18" fillId="19" borderId="16" xfId="0" applyNumberFormat="1" applyFont="1" applyFill="1" applyBorder="1" applyAlignment="1">
      <alignment horizontal="left" vertical="top" wrapText="1"/>
    </xf>
    <xf numFmtId="0" fontId="5" fillId="6" borderId="22" xfId="0" applyFont="1" applyFill="1" applyBorder="1" applyAlignment="1">
      <alignment horizontal="center" vertical="top" wrapText="1"/>
    </xf>
    <xf numFmtId="0" fontId="5" fillId="6" borderId="23" xfId="0" applyFont="1" applyFill="1" applyBorder="1" applyAlignment="1">
      <alignment horizontal="center" vertical="top" wrapText="1"/>
    </xf>
    <xf numFmtId="0" fontId="5" fillId="6" borderId="24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right" vertical="top" wrapText="1"/>
    </xf>
    <xf numFmtId="2" fontId="22" fillId="23" borderId="20" xfId="0" applyNumberFormat="1" applyFont="1" applyFill="1" applyBorder="1" applyAlignment="1">
      <alignment horizontal="right" vertical="top" wrapText="1"/>
    </xf>
    <xf numFmtId="2" fontId="18" fillId="19" borderId="16" xfId="0" applyNumberFormat="1" applyFont="1" applyFill="1" applyBorder="1" applyAlignment="1">
      <alignment horizontal="left" vertical="top" wrapText="1"/>
    </xf>
    <xf numFmtId="166" fontId="22" fillId="23" borderId="22" xfId="0" applyNumberFormat="1" applyFont="1" applyFill="1" applyBorder="1" applyAlignment="1">
      <alignment horizontal="right" vertical="top" wrapText="1"/>
    </xf>
    <xf numFmtId="166" fontId="22" fillId="23" borderId="23" xfId="0" applyNumberFormat="1" applyFont="1" applyFill="1" applyBorder="1" applyAlignment="1">
      <alignment horizontal="right" vertical="top" wrapText="1"/>
    </xf>
    <xf numFmtId="166" fontId="22" fillId="23" borderId="24" xfId="0" applyNumberFormat="1" applyFont="1" applyFill="1" applyBorder="1" applyAlignment="1">
      <alignment horizontal="right" vertical="top" wrapText="1"/>
    </xf>
    <xf numFmtId="0" fontId="22" fillId="23" borderId="20" xfId="0" applyFont="1" applyFill="1" applyBorder="1" applyAlignment="1">
      <alignment horizontal="right" vertical="top" wrapText="1"/>
    </xf>
    <xf numFmtId="164" fontId="22" fillId="23" borderId="20" xfId="0" applyNumberFormat="1" applyFont="1" applyFill="1" applyBorder="1" applyAlignment="1">
      <alignment horizontal="right" vertical="top" wrapText="1"/>
    </xf>
    <xf numFmtId="0" fontId="18" fillId="19" borderId="16" xfId="0" applyFont="1" applyFill="1" applyBorder="1" applyAlignment="1">
      <alignment horizontal="left" vertical="top" wrapText="1"/>
    </xf>
    <xf numFmtId="166" fontId="11" fillId="23" borderId="20" xfId="0" applyNumberFormat="1" applyFont="1" applyFill="1" applyBorder="1" applyAlignment="1">
      <alignment horizontal="right" vertical="top" wrapText="1"/>
    </xf>
    <xf numFmtId="0" fontId="16" fillId="17" borderId="14" xfId="0" applyFont="1" applyFill="1" applyBorder="1" applyAlignment="1">
      <alignment horizontal="right" vertical="top" wrapText="1"/>
    </xf>
    <xf numFmtId="164" fontId="16" fillId="17" borderId="14" xfId="0" applyNumberFormat="1" applyFont="1" applyFill="1" applyBorder="1" applyAlignment="1">
      <alignment horizontal="right" vertical="top" wrapText="1"/>
    </xf>
    <xf numFmtId="0" fontId="12" fillId="13" borderId="10" xfId="0" applyFont="1" applyFill="1" applyBorder="1" applyAlignment="1">
      <alignment horizontal="left" vertical="top" wrapText="1"/>
    </xf>
    <xf numFmtId="166" fontId="16" fillId="17" borderId="14" xfId="0" applyNumberFormat="1" applyFont="1" applyFill="1" applyBorder="1" applyAlignment="1">
      <alignment horizontal="right" vertical="top" wrapText="1"/>
    </xf>
    <xf numFmtId="166" fontId="12" fillId="13" borderId="10" xfId="0" applyNumberFormat="1" applyFont="1" applyFill="1" applyBorder="1" applyAlignment="1">
      <alignment horizontal="left" vertical="top" wrapText="1"/>
    </xf>
    <xf numFmtId="2" fontId="16" fillId="17" borderId="14" xfId="0" applyNumberFormat="1" applyFont="1" applyFill="1" applyBorder="1" applyAlignment="1">
      <alignment horizontal="right" vertical="top" wrapText="1"/>
    </xf>
    <xf numFmtId="2" fontId="12" fillId="13" borderId="10" xfId="0" applyNumberFormat="1" applyFont="1" applyFill="1" applyBorder="1" applyAlignment="1">
      <alignment horizontal="left" vertical="top" wrapText="1"/>
    </xf>
    <xf numFmtId="0" fontId="25" fillId="26" borderId="25" xfId="0" applyFont="1" applyFill="1" applyBorder="1" applyAlignment="1">
      <alignment horizontal="right" vertical="top" wrapText="1"/>
    </xf>
    <xf numFmtId="0" fontId="6" fillId="45" borderId="4" xfId="0" applyFont="1" applyFill="1" applyBorder="1" applyAlignment="1">
      <alignment horizontal="left" vertical="top" wrapText="1"/>
    </xf>
    <xf numFmtId="0" fontId="18" fillId="19" borderId="22" xfId="0" applyFont="1" applyFill="1" applyBorder="1" applyAlignment="1">
      <alignment horizontal="left" vertical="top" wrapText="1"/>
    </xf>
    <xf numFmtId="0" fontId="18" fillId="19" borderId="24" xfId="0" applyFont="1" applyFill="1" applyBorder="1" applyAlignment="1">
      <alignment horizontal="left" vertical="top" wrapText="1"/>
    </xf>
    <xf numFmtId="166" fontId="18" fillId="19" borderId="16" xfId="0" applyNumberFormat="1" applyFont="1" applyFill="1" applyBorder="1" applyAlignment="1">
      <alignment horizontal="righ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4" fillId="25" borderId="0" xfId="0" applyFont="1" applyFill="1" applyAlignment="1">
      <alignment horizontal="left" vertical="top" wrapText="1"/>
    </xf>
    <xf numFmtId="166" fontId="12" fillId="13" borderId="10" xfId="0" applyNumberFormat="1" applyFont="1" applyFill="1" applyBorder="1" applyAlignment="1">
      <alignment horizontal="right" vertical="top" wrapText="1"/>
    </xf>
    <xf numFmtId="0" fontId="24" fillId="43" borderId="0" xfId="0" applyFont="1" applyFill="1" applyAlignment="1">
      <alignment horizontal="left" vertical="top" wrapText="1"/>
    </xf>
    <xf numFmtId="0" fontId="11" fillId="43" borderId="0" xfId="0" applyFont="1" applyFill="1" applyAlignment="1">
      <alignment horizontal="left" vertical="top" wrapText="1"/>
    </xf>
    <xf numFmtId="0" fontId="0" fillId="44" borderId="0" xfId="0" applyFill="1"/>
    <xf numFmtId="0" fontId="1" fillId="31" borderId="40" xfId="0" applyFont="1" applyFill="1" applyBorder="1" applyAlignment="1">
      <alignment horizontal="center" vertical="top" wrapText="1"/>
    </xf>
    <xf numFmtId="0" fontId="1" fillId="31" borderId="41" xfId="0" applyFont="1" applyFill="1" applyBorder="1" applyAlignment="1">
      <alignment horizontal="center" vertical="top" wrapText="1"/>
    </xf>
    <xf numFmtId="2" fontId="6" fillId="46" borderId="38" xfId="0" applyNumberFormat="1" applyFont="1" applyFill="1" applyBorder="1" applyAlignment="1">
      <alignment horizontal="center" vertical="top" wrapText="1"/>
    </xf>
    <xf numFmtId="2" fontId="6" fillId="46" borderId="39" xfId="0" applyNumberFormat="1" applyFont="1" applyFill="1" applyBorder="1" applyAlignment="1">
      <alignment horizontal="center" vertical="top" wrapText="1"/>
    </xf>
    <xf numFmtId="2" fontId="6" fillId="46" borderId="40" xfId="0" applyNumberFormat="1" applyFont="1" applyFill="1" applyBorder="1" applyAlignment="1">
      <alignment horizontal="center" vertical="top" wrapText="1"/>
    </xf>
    <xf numFmtId="2" fontId="6" fillId="46" borderId="41" xfId="0" applyNumberFormat="1" applyFont="1" applyFill="1" applyBorder="1" applyAlignment="1">
      <alignment horizontal="center" vertical="top" wrapText="1"/>
    </xf>
  </cellXfs>
  <cellStyles count="2">
    <cellStyle name="Normal" xfId="0" builtinId="0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69272</xdr:colOff>
      <xdr:row>0</xdr:row>
      <xdr:rowOff>43296</xdr:rowOff>
    </xdr:from>
    <xdr:to>
      <xdr:col>2</xdr:col>
      <xdr:colOff>302866</xdr:colOff>
      <xdr:row>0</xdr:row>
      <xdr:rowOff>626226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702E41B-3F74-45BF-BCA3-FC53B32494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72" y="43296"/>
          <a:ext cx="1507083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787017</xdr:colOff>
      <xdr:row>2</xdr:row>
      <xdr:rowOff>288216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1D9A740-C784-6A5A-8F00-CEA24FCAF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16097" cy="654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22FE1-847E-464B-880A-DE113ACF329F}">
  <dimension ref="A1:J201"/>
  <sheetViews>
    <sheetView tabSelected="1" view="pageBreakPreview" topLeftCell="B1" zoomScale="102" zoomScaleNormal="100" zoomScaleSheetLayoutView="102" workbookViewId="0">
      <selection activeCell="I15" sqref="I15"/>
    </sheetView>
  </sheetViews>
  <sheetFormatPr defaultRowHeight="13.8" x14ac:dyDescent="0.25"/>
  <cols>
    <col min="1" max="1" width="21" hidden="1" customWidth="1"/>
    <col min="2" max="2" width="15.8984375" customWidth="1"/>
    <col min="3" max="3" width="72.796875" customWidth="1"/>
    <col min="4" max="4" width="11.3984375" bestFit="1" customWidth="1"/>
    <col min="5" max="5" width="12.59765625" customWidth="1"/>
    <col min="6" max="6" width="17.69921875" hidden="1" customWidth="1"/>
    <col min="7" max="8" width="17.796875" customWidth="1"/>
    <col min="9" max="9" width="16" customWidth="1"/>
    <col min="10" max="10" width="16.5" customWidth="1"/>
  </cols>
  <sheetData>
    <row r="1" spans="1:10" ht="52.2" customHeight="1" thickBot="1" x14ac:dyDescent="0.3">
      <c r="A1" s="211" t="s">
        <v>562</v>
      </c>
      <c r="B1" s="212"/>
      <c r="C1" s="212"/>
      <c r="D1" s="212"/>
      <c r="E1" s="212"/>
      <c r="F1" s="212"/>
      <c r="G1" s="212"/>
      <c r="H1" s="212"/>
    </row>
    <row r="2" spans="1:10" ht="14.4" thickBot="1" x14ac:dyDescent="0.3">
      <c r="A2" s="213" t="s">
        <v>553</v>
      </c>
      <c r="B2" s="214"/>
      <c r="C2" s="214"/>
      <c r="D2" s="214"/>
      <c r="E2" s="214"/>
      <c r="F2" s="214"/>
      <c r="G2" s="214"/>
      <c r="H2" s="215"/>
      <c r="J2" s="186"/>
    </row>
    <row r="3" spans="1:10" x14ac:dyDescent="0.25">
      <c r="A3" s="102" t="s">
        <v>554</v>
      </c>
      <c r="B3" s="231" t="s">
        <v>563</v>
      </c>
      <c r="C3" s="231"/>
      <c r="D3" s="231"/>
      <c r="E3" s="231"/>
      <c r="F3" s="232"/>
      <c r="G3" s="216" t="s">
        <v>802</v>
      </c>
      <c r="H3" s="217"/>
    </row>
    <row r="4" spans="1:10" ht="13.8" customHeight="1" x14ac:dyDescent="0.25">
      <c r="A4" s="103" t="s">
        <v>555</v>
      </c>
      <c r="B4" s="228" t="s">
        <v>564</v>
      </c>
      <c r="C4" s="229"/>
      <c r="D4" s="229"/>
      <c r="E4" s="230"/>
      <c r="F4" s="187" t="s">
        <v>801</v>
      </c>
      <c r="G4" s="226" t="s">
        <v>565</v>
      </c>
      <c r="H4" s="227"/>
    </row>
    <row r="5" spans="1:10" x14ac:dyDescent="0.25">
      <c r="A5" s="220"/>
      <c r="B5" s="221"/>
      <c r="C5" s="221"/>
      <c r="D5" s="221"/>
      <c r="E5" s="222"/>
      <c r="F5" s="218" t="s">
        <v>797</v>
      </c>
      <c r="G5" s="218"/>
      <c r="H5" s="218"/>
    </row>
    <row r="6" spans="1:10" ht="14.4" thickBot="1" x14ac:dyDescent="0.3">
      <c r="A6" s="223"/>
      <c r="B6" s="224"/>
      <c r="C6" s="224"/>
      <c r="D6" s="224"/>
      <c r="E6" s="225"/>
      <c r="F6" s="219"/>
      <c r="G6" s="219"/>
      <c r="H6" s="219"/>
    </row>
    <row r="7" spans="1:10" ht="27" thickBot="1" x14ac:dyDescent="0.3">
      <c r="A7" s="158" t="s">
        <v>556</v>
      </c>
      <c r="B7" s="104" t="s">
        <v>557</v>
      </c>
      <c r="C7" s="104" t="s">
        <v>558</v>
      </c>
      <c r="D7" s="104" t="s">
        <v>559</v>
      </c>
      <c r="E7" s="104" t="s">
        <v>799</v>
      </c>
      <c r="F7" s="105" t="s">
        <v>560</v>
      </c>
      <c r="G7" s="105" t="s">
        <v>561</v>
      </c>
      <c r="H7" s="208" t="s">
        <v>800</v>
      </c>
      <c r="I7" s="207"/>
      <c r="J7" s="207"/>
    </row>
    <row r="8" spans="1:10" x14ac:dyDescent="0.25">
      <c r="A8" s="106"/>
      <c r="B8" s="107"/>
      <c r="C8" s="107"/>
      <c r="D8" s="108"/>
      <c r="E8" s="205"/>
      <c r="F8" s="109"/>
      <c r="G8" s="109"/>
      <c r="H8" s="109">
        <f>H9+H44+H54+H70+H75+H98+H104+H118+H155</f>
        <v>4040345.46</v>
      </c>
      <c r="I8" s="207"/>
      <c r="J8" s="207"/>
    </row>
    <row r="9" spans="1:10" x14ac:dyDescent="0.25">
      <c r="A9" s="110"/>
      <c r="B9" s="111"/>
      <c r="C9" s="112" t="s">
        <v>769</v>
      </c>
      <c r="D9" s="111"/>
      <c r="E9" s="206"/>
      <c r="F9" s="113"/>
      <c r="G9" s="113"/>
      <c r="H9" s="113">
        <f>SUM(H10:H43)</f>
        <v>675529.66</v>
      </c>
      <c r="I9" s="209"/>
    </row>
    <row r="10" spans="1:10" x14ac:dyDescent="0.25">
      <c r="A10" s="114" t="s">
        <v>750</v>
      </c>
      <c r="B10" s="115" t="s">
        <v>567</v>
      </c>
      <c r="C10" s="116" t="str">
        <f>Composições!C5</f>
        <v>PROJETO EXECUTIVO DE ARQUITETURA</v>
      </c>
      <c r="D10" s="115" t="str">
        <f>Composições!F5</f>
        <v>PR A1</v>
      </c>
      <c r="E10" s="121">
        <v>30</v>
      </c>
      <c r="F10" s="117">
        <f>TRUNC(G10 * (1/1.2935),2)</f>
        <v>1179.45</v>
      </c>
      <c r="G10" s="118">
        <v>1525.63</v>
      </c>
      <c r="H10" s="118">
        <f>ROUND(E10*G10,4)</f>
        <v>45768.9</v>
      </c>
      <c r="I10" s="209"/>
    </row>
    <row r="11" spans="1:10" x14ac:dyDescent="0.25">
      <c r="A11" s="114" t="s">
        <v>750</v>
      </c>
      <c r="B11" s="115" t="s">
        <v>568</v>
      </c>
      <c r="C11" s="116" t="str">
        <f>Composições!C27</f>
        <v>PROJETO EXECUTIVO DE TERRAPLENAGEM   PLANTA</v>
      </c>
      <c r="D11" s="115" t="str">
        <f>Composições!F27</f>
        <v>PR A1</v>
      </c>
      <c r="E11" s="121">
        <v>15</v>
      </c>
      <c r="F11" s="117">
        <f t="shared" ref="F11:F77" si="0">TRUNC(G11 * (1/1.2935),2)</f>
        <v>731.55</v>
      </c>
      <c r="G11" s="118">
        <v>946.27</v>
      </c>
      <c r="H11" s="118">
        <f t="shared" ref="H11:H77" si="1">TRUNC(E11*G11,2)</f>
        <v>14194.05</v>
      </c>
      <c r="I11" s="209"/>
    </row>
    <row r="12" spans="1:10" x14ac:dyDescent="0.25">
      <c r="A12" s="114" t="s">
        <v>750</v>
      </c>
      <c r="B12" s="115" t="s">
        <v>569</v>
      </c>
      <c r="C12" s="116" t="str">
        <f>Composições!C48</f>
        <v>PROJETO EXECUTIVO DE TERRAPLENAGEM   SEÇÕES</v>
      </c>
      <c r="D12" s="115" t="str">
        <f>Composições!F67</f>
        <v>PR A1</v>
      </c>
      <c r="E12" s="121">
        <v>15</v>
      </c>
      <c r="F12" s="117">
        <f t="shared" si="0"/>
        <v>488.89</v>
      </c>
      <c r="G12" s="118">
        <v>632.39</v>
      </c>
      <c r="H12" s="118">
        <f t="shared" si="1"/>
        <v>9485.85</v>
      </c>
      <c r="I12" s="209"/>
    </row>
    <row r="13" spans="1:10" x14ac:dyDescent="0.25">
      <c r="A13" s="114" t="s">
        <v>750</v>
      </c>
      <c r="B13" s="115" t="s">
        <v>570</v>
      </c>
      <c r="C13" s="116" t="str">
        <f>Composições!C67</f>
        <v>PROJETO EXECUTIVO DE DRENAGEM PLUVIAL</v>
      </c>
      <c r="D13" s="115" t="str">
        <f>Composições!F67</f>
        <v>PR A1</v>
      </c>
      <c r="E13" s="121">
        <v>15</v>
      </c>
      <c r="F13" s="117">
        <f t="shared" si="0"/>
        <v>934.03</v>
      </c>
      <c r="G13" s="118">
        <v>1208.17</v>
      </c>
      <c r="H13" s="118">
        <f t="shared" si="1"/>
        <v>18122.55</v>
      </c>
      <c r="I13" s="209"/>
    </row>
    <row r="14" spans="1:10" x14ac:dyDescent="0.25">
      <c r="A14" s="114" t="s">
        <v>750</v>
      </c>
      <c r="B14" s="115" t="s">
        <v>571</v>
      </c>
      <c r="C14" s="116" t="str">
        <f>Composições!C87</f>
        <v xml:space="preserve">PROJETO PAISAGISTICO PRAÇA, PARQUE E AREA DE LAZER </v>
      </c>
      <c r="D14" s="115" t="str">
        <f>Composições!F87</f>
        <v>A1</v>
      </c>
      <c r="E14" s="121">
        <v>15</v>
      </c>
      <c r="F14" s="117">
        <f t="shared" si="0"/>
        <v>2228.52</v>
      </c>
      <c r="G14" s="118">
        <v>2882.6</v>
      </c>
      <c r="H14" s="118">
        <f t="shared" si="1"/>
        <v>43239</v>
      </c>
      <c r="I14" s="209"/>
    </row>
    <row r="15" spans="1:10" x14ac:dyDescent="0.25">
      <c r="A15" s="114" t="s">
        <v>750</v>
      </c>
      <c r="B15" s="115" t="s">
        <v>572</v>
      </c>
      <c r="C15" s="116" t="str">
        <f>Composições!C102</f>
        <v>PROJETO EXECUTIVO DE PAISAGISMO</v>
      </c>
      <c r="D15" s="115" t="str">
        <f>Composições!F102</f>
        <v>PR A1</v>
      </c>
      <c r="E15" s="121">
        <v>10</v>
      </c>
      <c r="F15" s="117">
        <f t="shared" si="0"/>
        <v>1033.6600000000001</v>
      </c>
      <c r="G15" s="118">
        <v>1337.04</v>
      </c>
      <c r="H15" s="118">
        <f t="shared" si="1"/>
        <v>13370.4</v>
      </c>
      <c r="I15" s="209"/>
    </row>
    <row r="16" spans="1:10" x14ac:dyDescent="0.25">
      <c r="A16" s="114" t="s">
        <v>750</v>
      </c>
      <c r="B16" s="115" t="s">
        <v>573</v>
      </c>
      <c r="C16" s="116" t="str">
        <f>Composições!C123</f>
        <v xml:space="preserve">PROJETO PAISAGISTICO AREAS LIVRES OBRAS EDIFICAÇAO </v>
      </c>
      <c r="D16" s="115" t="str">
        <f>Composições!F123</f>
        <v>A1</v>
      </c>
      <c r="E16" s="121">
        <v>10</v>
      </c>
      <c r="F16" s="117">
        <f t="shared" si="0"/>
        <v>1010.56</v>
      </c>
      <c r="G16" s="118">
        <v>1307.1600000000001</v>
      </c>
      <c r="H16" s="118">
        <f t="shared" si="1"/>
        <v>13071.6</v>
      </c>
      <c r="I16" s="209"/>
    </row>
    <row r="17" spans="1:9" x14ac:dyDescent="0.25">
      <c r="A17" s="114" t="s">
        <v>750</v>
      </c>
      <c r="B17" s="115" t="s">
        <v>574</v>
      </c>
      <c r="C17" s="116" t="str">
        <f>Composições!C138</f>
        <v>PROJETO GEOMETRICO DE CONTENÇAO</v>
      </c>
      <c r="D17" s="115" t="str">
        <f>Composições!F138</f>
        <v>A1</v>
      </c>
      <c r="E17" s="121">
        <v>10</v>
      </c>
      <c r="F17" s="117">
        <f t="shared" si="0"/>
        <v>1051.8499999999999</v>
      </c>
      <c r="G17" s="118">
        <v>1360.58</v>
      </c>
      <c r="H17" s="118">
        <f t="shared" si="1"/>
        <v>13605.8</v>
      </c>
      <c r="I17" s="209"/>
    </row>
    <row r="18" spans="1:9" x14ac:dyDescent="0.25">
      <c r="A18" s="114" t="s">
        <v>750</v>
      </c>
      <c r="B18" s="115" t="s">
        <v>575</v>
      </c>
      <c r="C18" s="116" t="str">
        <f>Composições!C152</f>
        <v xml:space="preserve">PROJETO ESTRUTURAL DE CONTENCAO / CANAL </v>
      </c>
      <c r="D18" s="115" t="str">
        <f>Composições!F152</f>
        <v>A1</v>
      </c>
      <c r="E18" s="121">
        <v>15</v>
      </c>
      <c r="F18" s="117">
        <f t="shared" si="0"/>
        <v>1052.01</v>
      </c>
      <c r="G18" s="118">
        <v>1360.78</v>
      </c>
      <c r="H18" s="118">
        <f t="shared" si="1"/>
        <v>20411.7</v>
      </c>
      <c r="I18" s="209"/>
    </row>
    <row r="19" spans="1:9" x14ac:dyDescent="0.25">
      <c r="A19" s="114" t="s">
        <v>750</v>
      </c>
      <c r="B19" s="115" t="s">
        <v>576</v>
      </c>
      <c r="C19" s="116" t="str">
        <f>Composições!C167</f>
        <v>PROJETO EXECUTIVO DE ESTRUTURA DE CONCRETO</v>
      </c>
      <c r="D19" s="115" t="str">
        <f>Composições!F167</f>
        <v>PR A1</v>
      </c>
      <c r="E19" s="121">
        <v>25</v>
      </c>
      <c r="F19" s="117">
        <f t="shared" si="0"/>
        <v>1058.2</v>
      </c>
      <c r="G19" s="118">
        <v>1368.79</v>
      </c>
      <c r="H19" s="118">
        <f t="shared" si="1"/>
        <v>34219.75</v>
      </c>
      <c r="I19" s="209"/>
    </row>
    <row r="20" spans="1:9" x14ac:dyDescent="0.25">
      <c r="A20" s="114" t="s">
        <v>750</v>
      </c>
      <c r="B20" s="115" t="s">
        <v>577</v>
      </c>
      <c r="C20" s="116" t="str">
        <f>Composições!$C$187</f>
        <v>PROJETO EXECUTIVO DE INSTALAÇÕES ELÉTRICAS</v>
      </c>
      <c r="D20" s="115" t="str">
        <f>Composições!$F$187</f>
        <v>PR A1</v>
      </c>
      <c r="E20" s="121">
        <v>20</v>
      </c>
      <c r="F20" s="117">
        <f t="shared" si="0"/>
        <v>1180.53</v>
      </c>
      <c r="G20" s="118">
        <v>1527.02</v>
      </c>
      <c r="H20" s="118">
        <f t="shared" si="1"/>
        <v>30540.400000000001</v>
      </c>
      <c r="I20" s="209"/>
    </row>
    <row r="21" spans="1:9" x14ac:dyDescent="0.25">
      <c r="A21" s="114" t="s">
        <v>750</v>
      </c>
      <c r="B21" s="115" t="s">
        <v>578</v>
      </c>
      <c r="C21" s="116" t="str">
        <f>Composições!$C$208</f>
        <v>PROJETO EXECUTIVO DE CABEAMENTO ESTRUTURADO</v>
      </c>
      <c r="D21" s="115" t="str">
        <f>Composições!$F$208</f>
        <v>PR A1</v>
      </c>
      <c r="E21" s="121">
        <v>15</v>
      </c>
      <c r="F21" s="117">
        <f t="shared" si="0"/>
        <v>1384.02</v>
      </c>
      <c r="G21" s="118">
        <v>1790.24</v>
      </c>
      <c r="H21" s="118">
        <f t="shared" si="1"/>
        <v>26853.599999999999</v>
      </c>
      <c r="I21" s="209"/>
    </row>
    <row r="22" spans="1:9" x14ac:dyDescent="0.25">
      <c r="A22" s="114" t="s">
        <v>750</v>
      </c>
      <c r="B22" s="115" t="s">
        <v>579</v>
      </c>
      <c r="C22" s="116" t="str">
        <f>Composições!$C$229</f>
        <v>PROJETO EXECUTIVO DE ESTRUTURA METÁLICA</v>
      </c>
      <c r="D22" s="115" t="str">
        <f>Composições!$F$229</f>
        <v>PR A1</v>
      </c>
      <c r="E22" s="121">
        <v>15</v>
      </c>
      <c r="F22" s="117">
        <f t="shared" si="0"/>
        <v>1584.77</v>
      </c>
      <c r="G22" s="118">
        <v>2049.91</v>
      </c>
      <c r="H22" s="118">
        <f t="shared" si="1"/>
        <v>30748.65</v>
      </c>
      <c r="I22" s="209"/>
    </row>
    <row r="23" spans="1:9" x14ac:dyDescent="0.25">
      <c r="A23" s="114" t="s">
        <v>750</v>
      </c>
      <c r="B23" s="115" t="s">
        <v>580</v>
      </c>
      <c r="C23" s="116" t="str">
        <f>Composições!$C$250</f>
        <v>PROJETO EXECUTIVO DE INSTALAÇÕES HIDRÁULICAS/SANITÁRIAS</v>
      </c>
      <c r="D23" s="115" t="str">
        <f>Composições!$F$250</f>
        <v>PR A1</v>
      </c>
      <c r="E23" s="121">
        <v>28</v>
      </c>
      <c r="F23" s="117">
        <f t="shared" si="0"/>
        <v>1161.3900000000001</v>
      </c>
      <c r="G23" s="118">
        <v>1502.27</v>
      </c>
      <c r="H23" s="118">
        <f t="shared" si="1"/>
        <v>42063.56</v>
      </c>
      <c r="I23" s="209"/>
    </row>
    <row r="24" spans="1:9" x14ac:dyDescent="0.25">
      <c r="A24" s="114" t="s">
        <v>750</v>
      </c>
      <c r="B24" s="115" t="s">
        <v>581</v>
      </c>
      <c r="C24" s="116" t="str">
        <f>Composições!$C$271</f>
        <v>PROJETO EXECUTIVO DE PREVENÇÃO E COMBATE A INCÊNDIO</v>
      </c>
      <c r="D24" s="115" t="str">
        <f>Composições!$F$271</f>
        <v>PR A1</v>
      </c>
      <c r="E24" s="121">
        <v>25</v>
      </c>
      <c r="F24" s="117">
        <f t="shared" si="0"/>
        <v>1142.25</v>
      </c>
      <c r="G24" s="118">
        <v>1477.51</v>
      </c>
      <c r="H24" s="118">
        <f t="shared" si="1"/>
        <v>36937.75</v>
      </c>
      <c r="I24" s="209"/>
    </row>
    <row r="25" spans="1:9" x14ac:dyDescent="0.25">
      <c r="A25" s="114" t="s">
        <v>750</v>
      </c>
      <c r="B25" s="115" t="s">
        <v>582</v>
      </c>
      <c r="C25" s="116" t="str">
        <f>Composições!$C$292</f>
        <v>PROJETO DE PREVENÇÃO E COMBATE A INCÊNDIO</v>
      </c>
      <c r="D25" s="115" t="str">
        <f>Composições!$F$292</f>
        <v>PR A1</v>
      </c>
      <c r="E25" s="121">
        <v>20</v>
      </c>
      <c r="F25" s="117">
        <f t="shared" si="0"/>
        <v>912.57</v>
      </c>
      <c r="G25" s="118">
        <v>1180.42</v>
      </c>
      <c r="H25" s="118">
        <f t="shared" si="1"/>
        <v>23608.400000000001</v>
      </c>
      <c r="I25" s="209"/>
    </row>
    <row r="26" spans="1:9" x14ac:dyDescent="0.25">
      <c r="A26" s="114" t="s">
        <v>750</v>
      </c>
      <c r="B26" s="115" t="s">
        <v>583</v>
      </c>
      <c r="C26" s="116" t="str">
        <f>Composições!$C$313</f>
        <v>PROJETO EXECUTIVO DE SPDA</v>
      </c>
      <c r="D26" s="115" t="str">
        <f>Composições!$F$313</f>
        <v>PR A1</v>
      </c>
      <c r="E26" s="121">
        <v>15</v>
      </c>
      <c r="F26" s="117">
        <f t="shared" si="0"/>
        <v>875.34</v>
      </c>
      <c r="G26" s="118">
        <v>1132.26</v>
      </c>
      <c r="H26" s="118">
        <f t="shared" si="1"/>
        <v>16983.900000000001</v>
      </c>
      <c r="I26" s="209"/>
    </row>
    <row r="27" spans="1:9" x14ac:dyDescent="0.25">
      <c r="A27" s="114" t="s">
        <v>750</v>
      </c>
      <c r="B27" s="115" t="s">
        <v>584</v>
      </c>
      <c r="C27" s="116" t="str">
        <f>Composições!$C$334</f>
        <v>PROJETO EXECUTIVO DE IRRIGAÇÃO</v>
      </c>
      <c r="D27" s="115" t="str">
        <f>Composições!$F$334</f>
        <v>PR A1</v>
      </c>
      <c r="E27" s="121">
        <v>10</v>
      </c>
      <c r="F27" s="117">
        <f t="shared" si="0"/>
        <v>1102.3599999999999</v>
      </c>
      <c r="G27" s="118">
        <v>1425.91</v>
      </c>
      <c r="H27" s="118">
        <f t="shared" si="1"/>
        <v>14259.1</v>
      </c>
      <c r="I27" s="209"/>
    </row>
    <row r="28" spans="1:9" x14ac:dyDescent="0.25">
      <c r="A28" s="114" t="s">
        <v>750</v>
      </c>
      <c r="B28" s="115" t="s">
        <v>585</v>
      </c>
      <c r="C28" s="116" t="str">
        <f>Composições!$C$355</f>
        <v>PROJETO EXECUTIVO DE AR CONDICIONADO/VENTILAÇÃO/CLIMATIZAÇÃO</v>
      </c>
      <c r="D28" s="115" t="str">
        <f>Composições!$F$355</f>
        <v>PR A1</v>
      </c>
      <c r="E28" s="121">
        <v>15</v>
      </c>
      <c r="F28" s="117">
        <f t="shared" si="0"/>
        <v>1192.74</v>
      </c>
      <c r="G28" s="118">
        <v>1542.81</v>
      </c>
      <c r="H28" s="118">
        <f t="shared" si="1"/>
        <v>23142.15</v>
      </c>
      <c r="I28" s="209"/>
    </row>
    <row r="29" spans="1:9" x14ac:dyDescent="0.25">
      <c r="A29" s="114" t="s">
        <v>750</v>
      </c>
      <c r="B29" s="115" t="s">
        <v>586</v>
      </c>
      <c r="C29" s="116" t="str">
        <f>Composições!$C$376</f>
        <v xml:space="preserve">DESENVOLVIMENTO E DETALH. PROJ. ARQUIT. E ESTRURAL </v>
      </c>
      <c r="D29" s="115" t="str">
        <f>Composições!$F$376</f>
        <v>A1</v>
      </c>
      <c r="E29" s="121">
        <v>25</v>
      </c>
      <c r="F29" s="117">
        <f t="shared" si="0"/>
        <v>398.5</v>
      </c>
      <c r="G29" s="118">
        <v>515.47</v>
      </c>
      <c r="H29" s="210">
        <f t="shared" si="1"/>
        <v>12886.75</v>
      </c>
      <c r="I29" s="209"/>
    </row>
    <row r="30" spans="1:9" x14ac:dyDescent="0.25">
      <c r="A30" s="114" t="s">
        <v>750</v>
      </c>
      <c r="B30" s="115" t="s">
        <v>587</v>
      </c>
      <c r="C30" s="116" t="str">
        <f>Composições!$C$388</f>
        <v>DESENVOLVIMENTO E DETALHAMENTO DE PROJETO ARQUITETÔNICO</v>
      </c>
      <c r="D30" s="115" t="str">
        <f>Composições!$F$388</f>
        <v>PR A1</v>
      </c>
      <c r="E30" s="121">
        <v>20</v>
      </c>
      <c r="F30" s="117">
        <f t="shared" si="0"/>
        <v>359.72</v>
      </c>
      <c r="G30" s="118">
        <v>465.30999999999995</v>
      </c>
      <c r="H30" s="210">
        <f t="shared" si="1"/>
        <v>9306.2000000000007</v>
      </c>
      <c r="I30" s="209"/>
    </row>
    <row r="31" spans="1:9" x14ac:dyDescent="0.25">
      <c r="A31" s="114" t="s">
        <v>750</v>
      </c>
      <c r="B31" s="115" t="s">
        <v>588</v>
      </c>
      <c r="C31" s="116" t="str">
        <f>Composições!$C$407</f>
        <v>DESENVOLVIMENTO E DETALH. PROJ. ARQUIT. E ESTRURAL</v>
      </c>
      <c r="D31" s="115" t="str">
        <f>Composições!$F$407</f>
        <v>A1</v>
      </c>
      <c r="E31" s="121">
        <v>15</v>
      </c>
      <c r="F31" s="117">
        <f t="shared" si="0"/>
        <v>407.73</v>
      </c>
      <c r="G31" s="118">
        <v>527.41</v>
      </c>
      <c r="H31" s="118">
        <f t="shared" si="1"/>
        <v>7911.15</v>
      </c>
      <c r="I31" s="209"/>
    </row>
    <row r="32" spans="1:9" x14ac:dyDescent="0.25">
      <c r="A32" s="114" t="s">
        <v>750</v>
      </c>
      <c r="B32" s="115" t="s">
        <v>589</v>
      </c>
      <c r="C32" s="116" t="str">
        <f>Composições!$C$419</f>
        <v xml:space="preserve">DESENHO E COPIA - ARQUITETURA/ESTRUTURAL/METALICA </v>
      </c>
      <c r="D32" s="115" t="str">
        <f>Composições!$F$419</f>
        <v>A1</v>
      </c>
      <c r="E32" s="121">
        <v>15</v>
      </c>
      <c r="F32" s="117">
        <f t="shared" si="0"/>
        <v>364.62</v>
      </c>
      <c r="G32" s="118">
        <v>471.64</v>
      </c>
      <c r="H32" s="118">
        <f t="shared" si="1"/>
        <v>7074.6</v>
      </c>
      <c r="I32" s="209"/>
    </row>
    <row r="33" spans="1:9" x14ac:dyDescent="0.25">
      <c r="A33" s="114" t="s">
        <v>750</v>
      </c>
      <c r="B33" s="115" t="s">
        <v>590</v>
      </c>
      <c r="C33" s="116" t="str">
        <f>Composições!$C$431</f>
        <v>PROJETO ELETRICO/TV A CABO/ANTENA EXTERNA</v>
      </c>
      <c r="D33" s="115" t="str">
        <f>Composições!$F$431</f>
        <v>A1</v>
      </c>
      <c r="E33" s="121">
        <v>10</v>
      </c>
      <c r="F33" s="117">
        <f t="shared" si="0"/>
        <v>1207.1400000000001</v>
      </c>
      <c r="G33" s="118">
        <v>1561.44</v>
      </c>
      <c r="H33" s="118">
        <f t="shared" si="1"/>
        <v>15614.4</v>
      </c>
      <c r="I33" s="209"/>
    </row>
    <row r="34" spans="1:9" x14ac:dyDescent="0.25">
      <c r="A34" s="114" t="s">
        <v>750</v>
      </c>
      <c r="B34" s="115" t="s">
        <v>591</v>
      </c>
      <c r="C34" s="116" t="str">
        <f>Composições!C445</f>
        <v>DESENHO E COPIA - PROJETOS COMPLEMENTARES</v>
      </c>
      <c r="D34" s="115" t="str">
        <f>Composições!F445</f>
        <v>A1</v>
      </c>
      <c r="E34" s="121">
        <v>15</v>
      </c>
      <c r="F34" s="117">
        <f t="shared" si="0"/>
        <v>398.76</v>
      </c>
      <c r="G34" s="118">
        <v>515.79999999999995</v>
      </c>
      <c r="H34" s="118">
        <f t="shared" si="1"/>
        <v>7737</v>
      </c>
      <c r="I34" s="209"/>
    </row>
    <row r="35" spans="1:9" x14ac:dyDescent="0.25">
      <c r="A35" s="114" t="s">
        <v>750</v>
      </c>
      <c r="B35" s="115" t="s">
        <v>592</v>
      </c>
      <c r="C35" s="116" t="str">
        <f>Composições!C457</f>
        <v xml:space="preserve">PROJETO DE AR CONDICIONADO MECANICO/ELETRICO </v>
      </c>
      <c r="D35" s="115" t="str">
        <f>Composições!F457</f>
        <v>A1</v>
      </c>
      <c r="E35" s="121">
        <v>15</v>
      </c>
      <c r="F35" s="117">
        <f t="shared" si="0"/>
        <v>718.05</v>
      </c>
      <c r="G35" s="118">
        <v>928.81000000000006</v>
      </c>
      <c r="H35" s="118">
        <f t="shared" si="1"/>
        <v>13932.15</v>
      </c>
      <c r="I35" s="209"/>
    </row>
    <row r="36" spans="1:9" x14ac:dyDescent="0.25">
      <c r="A36" s="114" t="s">
        <v>750</v>
      </c>
      <c r="B36" s="115" t="s">
        <v>593</v>
      </c>
      <c r="C36" s="116" t="str">
        <f>Composições!C471</f>
        <v>PROJETO EXECUTIVO LUMINOTÉCNICO</v>
      </c>
      <c r="D36" s="115" t="str">
        <f>Composições!F471</f>
        <v>PR A1</v>
      </c>
      <c r="E36" s="121">
        <v>20</v>
      </c>
      <c r="F36" s="117">
        <f t="shared" si="0"/>
        <v>457.94</v>
      </c>
      <c r="G36" s="118">
        <v>592.35</v>
      </c>
      <c r="H36" s="118">
        <f t="shared" si="1"/>
        <v>11847</v>
      </c>
      <c r="I36" s="209"/>
    </row>
    <row r="37" spans="1:9" x14ac:dyDescent="0.25">
      <c r="A37" s="114" t="s">
        <v>750</v>
      </c>
      <c r="B37" s="115" t="s">
        <v>594</v>
      </c>
      <c r="C37" s="116" t="str">
        <f>Composições!C491</f>
        <v>COMPATIBILIZACAO DE PROJETOS DE EDIFICACAO</v>
      </c>
      <c r="D37" s="115" t="str">
        <f>Composições!F491</f>
        <v>A1</v>
      </c>
      <c r="E37" s="121">
        <v>15</v>
      </c>
      <c r="F37" s="117">
        <f t="shared" si="0"/>
        <v>918.22</v>
      </c>
      <c r="G37" s="118">
        <v>1187.73</v>
      </c>
      <c r="H37" s="118">
        <f t="shared" si="1"/>
        <v>17815.95</v>
      </c>
      <c r="I37" s="209"/>
    </row>
    <row r="38" spans="1:9" x14ac:dyDescent="0.25">
      <c r="A38" s="114" t="s">
        <v>750</v>
      </c>
      <c r="B38" s="115" t="s">
        <v>595</v>
      </c>
      <c r="C38" s="116" t="str">
        <f>Composições!C505</f>
        <v>PERSPECTIVA COLORIDA (50X70)CM</v>
      </c>
      <c r="D38" s="115" t="str">
        <f>Composições!F505</f>
        <v>un</v>
      </c>
      <c r="E38" s="121">
        <v>15</v>
      </c>
      <c r="F38" s="117">
        <f t="shared" si="0"/>
        <v>1227.92</v>
      </c>
      <c r="G38" s="118">
        <v>1588.32</v>
      </c>
      <c r="H38" s="118">
        <f t="shared" si="1"/>
        <v>23824.799999999999</v>
      </c>
      <c r="I38" s="209"/>
    </row>
    <row r="39" spans="1:9" x14ac:dyDescent="0.25">
      <c r="A39" s="114" t="s">
        <v>750</v>
      </c>
      <c r="B39" s="115" t="s">
        <v>596</v>
      </c>
      <c r="C39" s="116" t="str">
        <f>Composições!C524</f>
        <v>VISTA TRATADA COLORIDA (50X70)CM</v>
      </c>
      <c r="D39" s="115" t="str">
        <f>Composições!F524</f>
        <v>PR A1</v>
      </c>
      <c r="E39" s="121">
        <v>15</v>
      </c>
      <c r="F39" s="117">
        <f t="shared" si="0"/>
        <v>603.77</v>
      </c>
      <c r="G39" s="118">
        <v>780.9799999999999</v>
      </c>
      <c r="H39" s="118">
        <f t="shared" si="1"/>
        <v>11714.7</v>
      </c>
      <c r="I39" s="209"/>
    </row>
    <row r="40" spans="1:9" x14ac:dyDescent="0.25">
      <c r="A40" s="114" t="s">
        <v>750</v>
      </c>
      <c r="B40" s="115" t="s">
        <v>597</v>
      </c>
      <c r="C40" s="116" t="str">
        <f>Composições!C543</f>
        <v>PLANTA HUMANIZADA COLORIDA (50X70)CM</v>
      </c>
      <c r="D40" s="115" t="str">
        <f>Composições!F543</f>
        <v>PR A1</v>
      </c>
      <c r="E40" s="121">
        <v>15</v>
      </c>
      <c r="F40" s="117">
        <f t="shared" si="0"/>
        <v>603.77</v>
      </c>
      <c r="G40" s="118">
        <v>780.9799999999999</v>
      </c>
      <c r="H40" s="118">
        <f t="shared" si="1"/>
        <v>11714.7</v>
      </c>
      <c r="I40" s="209"/>
    </row>
    <row r="41" spans="1:9" x14ac:dyDescent="0.25">
      <c r="A41" s="114" t="s">
        <v>750</v>
      </c>
      <c r="B41" s="115" t="s">
        <v>598</v>
      </c>
      <c r="C41" s="116" t="str">
        <f>Composições!C562</f>
        <v>PROJETO EXECUTIVO DE IMPERMEABILIZAÇÃO</v>
      </c>
      <c r="D41" s="115" t="str">
        <f>Composições!F562</f>
        <v>PR A1</v>
      </c>
      <c r="E41" s="121">
        <v>15</v>
      </c>
      <c r="F41" s="117">
        <f t="shared" si="0"/>
        <v>1212.55</v>
      </c>
      <c r="G41" s="118">
        <v>1568.44</v>
      </c>
      <c r="H41" s="118">
        <f t="shared" si="1"/>
        <v>23526.6</v>
      </c>
      <c r="I41" s="209"/>
    </row>
    <row r="42" spans="1:9" x14ac:dyDescent="0.25">
      <c r="A42" s="114" t="s">
        <v>750</v>
      </c>
      <c r="B42" s="115" t="s">
        <v>599</v>
      </c>
      <c r="C42" s="116" t="str">
        <f>Composições!C583</f>
        <v>PROJETO EXECUTIVO DE ENGRADAMENTO METÁLICO</v>
      </c>
      <c r="D42" s="115" t="str">
        <f>Composições!F583</f>
        <v>PR A1</v>
      </c>
      <c r="E42" s="121">
        <v>15</v>
      </c>
      <c r="F42" s="117">
        <f t="shared" si="0"/>
        <v>860.34</v>
      </c>
      <c r="G42" s="118">
        <v>1112.8599999999999</v>
      </c>
      <c r="H42" s="118">
        <f t="shared" si="1"/>
        <v>16692.900000000001</v>
      </c>
      <c r="I42" s="209"/>
    </row>
    <row r="43" spans="1:9" x14ac:dyDescent="0.25">
      <c r="A43" s="188" t="s">
        <v>750</v>
      </c>
      <c r="B43" s="189" t="s">
        <v>600</v>
      </c>
      <c r="C43" s="190" t="str">
        <f>Composições!C604</f>
        <v xml:space="preserve">LEVANTAMENTO CADASTRAL DE EDIFICAÇÃO </v>
      </c>
      <c r="D43" s="189" t="str">
        <f>Composições!F604</f>
        <v>A1</v>
      </c>
      <c r="E43" s="121">
        <v>15</v>
      </c>
      <c r="F43" s="191">
        <f t="shared" si="0"/>
        <v>685.66</v>
      </c>
      <c r="G43" s="192">
        <v>886.91000000000008</v>
      </c>
      <c r="H43" s="118">
        <f t="shared" si="1"/>
        <v>13303.65</v>
      </c>
      <c r="I43" s="209"/>
    </row>
    <row r="44" spans="1:9" x14ac:dyDescent="0.25">
      <c r="A44" s="197"/>
      <c r="B44" s="198"/>
      <c r="C44" s="200" t="s">
        <v>771</v>
      </c>
      <c r="D44" s="198"/>
      <c r="E44" s="198"/>
      <c r="F44" s="198"/>
      <c r="G44" s="198"/>
      <c r="H44" s="203">
        <f>SUM(H45:H53)</f>
        <v>497173.27</v>
      </c>
      <c r="I44" s="209"/>
    </row>
    <row r="45" spans="1:9" x14ac:dyDescent="0.25">
      <c r="A45" s="193" t="s">
        <v>750</v>
      </c>
      <c r="B45" s="194" t="s">
        <v>601</v>
      </c>
      <c r="C45" s="107" t="str">
        <f>Composições!C616</f>
        <v xml:space="preserve">ESTUDO PRELIMINAR DE EDIFICACAO - AREA &lt;= 600M2 </v>
      </c>
      <c r="D45" s="194" t="str">
        <f>Composições!F616</f>
        <v>UN</v>
      </c>
      <c r="E45" s="121">
        <v>10</v>
      </c>
      <c r="F45" s="195">
        <f t="shared" si="0"/>
        <v>2694.65</v>
      </c>
      <c r="G45" s="196">
        <v>3485.5400000000004</v>
      </c>
      <c r="H45" s="118">
        <f t="shared" si="1"/>
        <v>34855.4</v>
      </c>
      <c r="I45" s="209"/>
    </row>
    <row r="46" spans="1:9" x14ac:dyDescent="0.25">
      <c r="A46" s="114" t="s">
        <v>750</v>
      </c>
      <c r="B46" s="115" t="s">
        <v>602</v>
      </c>
      <c r="C46" s="116" t="str">
        <f>Composições!C631</f>
        <v xml:space="preserve">ESTUDO PRELIMINAR DE EDIFICACAO - 600 M2 &lt; AREA &lt;= 1.500 M2 </v>
      </c>
      <c r="D46" s="115" t="str">
        <f>Composições!F631</f>
        <v>UN</v>
      </c>
      <c r="E46" s="121">
        <v>10</v>
      </c>
      <c r="F46" s="117">
        <f t="shared" si="0"/>
        <v>5436.55</v>
      </c>
      <c r="G46" s="118">
        <v>7032.1900000000005</v>
      </c>
      <c r="H46" s="118">
        <f t="shared" si="1"/>
        <v>70321.899999999994</v>
      </c>
      <c r="I46" s="209"/>
    </row>
    <row r="47" spans="1:9" x14ac:dyDescent="0.25">
      <c r="A47" s="114" t="s">
        <v>750</v>
      </c>
      <c r="B47" s="115" t="s">
        <v>603</v>
      </c>
      <c r="C47" s="116" t="str">
        <f>Composições!C646</f>
        <v>ESTUDO PRELIMINAR DE EDIFICACAO - AREA &gt; 1500 M2</v>
      </c>
      <c r="D47" s="115" t="str">
        <f>Composições!F646</f>
        <v>UN</v>
      </c>
      <c r="E47" s="121">
        <v>10</v>
      </c>
      <c r="F47" s="117">
        <f t="shared" si="0"/>
        <v>8084.75</v>
      </c>
      <c r="G47" s="118">
        <v>10457.630000000001</v>
      </c>
      <c r="H47" s="118">
        <f t="shared" si="1"/>
        <v>104576.3</v>
      </c>
      <c r="I47" s="209"/>
    </row>
    <row r="48" spans="1:9" x14ac:dyDescent="0.25">
      <c r="A48" s="114" t="s">
        <v>750</v>
      </c>
      <c r="B48" s="115" t="s">
        <v>604</v>
      </c>
      <c r="C48" s="116" t="str">
        <f>Composições!C661</f>
        <v>ESTUDO PRELIMINAR  DE IMPLANT. DE EDIFICACAO PADRAO COM AREA &lt;= 600M2</v>
      </c>
      <c r="D48" s="115" t="str">
        <f>Composições!F661</f>
        <v>UN</v>
      </c>
      <c r="E48" s="121">
        <v>10</v>
      </c>
      <c r="F48" s="117">
        <f t="shared" si="0"/>
        <v>1748.92</v>
      </c>
      <c r="G48" s="118">
        <v>2262.2399999999998</v>
      </c>
      <c r="H48" s="118">
        <f t="shared" si="1"/>
        <v>22622.400000000001</v>
      </c>
      <c r="I48" s="209"/>
    </row>
    <row r="49" spans="1:9" x14ac:dyDescent="0.25">
      <c r="A49" s="114" t="s">
        <v>750</v>
      </c>
      <c r="B49" s="115" t="s">
        <v>605</v>
      </c>
      <c r="C49" s="116" t="str">
        <f>Composições!C676</f>
        <v xml:space="preserve">ESTUDO PRELIMINAR DE IMPLANT. DE EDIFICACAO - 600 M2 &lt; AREA &lt;= 1.500 M2 </v>
      </c>
      <c r="D49" s="115" t="str">
        <f>Composições!F676</f>
        <v>UN</v>
      </c>
      <c r="E49" s="121">
        <v>10</v>
      </c>
      <c r="F49" s="117">
        <f t="shared" si="0"/>
        <v>2697.51</v>
      </c>
      <c r="G49" s="118">
        <v>3489.24</v>
      </c>
      <c r="H49" s="118">
        <f t="shared" si="1"/>
        <v>34892.400000000001</v>
      </c>
      <c r="I49" s="209"/>
    </row>
    <row r="50" spans="1:9" x14ac:dyDescent="0.25">
      <c r="A50" s="114" t="s">
        <v>750</v>
      </c>
      <c r="B50" s="115" t="s">
        <v>606</v>
      </c>
      <c r="C50" s="116" t="str">
        <f>Composições!C691</f>
        <v>ESTUDO PRELIMINAR DE IMPLANTACAO EDIFICACAO PADRAO C/ AREA &gt; 1500M2</v>
      </c>
      <c r="D50" s="115" t="str">
        <f>Composições!F691</f>
        <v>UN</v>
      </c>
      <c r="E50" s="121">
        <v>10</v>
      </c>
      <c r="F50" s="117">
        <f t="shared" si="0"/>
        <v>5345.92</v>
      </c>
      <c r="G50" s="118">
        <v>6914.96</v>
      </c>
      <c r="H50" s="118">
        <f t="shared" si="1"/>
        <v>69149.600000000006</v>
      </c>
      <c r="I50" s="209"/>
    </row>
    <row r="51" spans="1:9" x14ac:dyDescent="0.25">
      <c r="A51" s="114" t="s">
        <v>750</v>
      </c>
      <c r="B51" s="115" t="s">
        <v>607</v>
      </c>
      <c r="C51" s="116" t="str">
        <f>Composições!C706</f>
        <v xml:space="preserve">ESTUDO PRELIMINAR DE IMPLAN. PRACA,PARQUE,AREA LAZER AREA&lt;=10.000M2 </v>
      </c>
      <c r="D51" s="115" t="str">
        <f>Composições!F706</f>
        <v>UN</v>
      </c>
      <c r="E51" s="121">
        <v>10</v>
      </c>
      <c r="F51" s="117">
        <f t="shared" si="0"/>
        <v>2685.18</v>
      </c>
      <c r="G51" s="118">
        <v>3473.29</v>
      </c>
      <c r="H51" s="118">
        <f t="shared" si="1"/>
        <v>34732.9</v>
      </c>
      <c r="I51" s="209"/>
    </row>
    <row r="52" spans="1:9" x14ac:dyDescent="0.25">
      <c r="A52" s="114" t="s">
        <v>750</v>
      </c>
      <c r="B52" s="115" t="s">
        <v>608</v>
      </c>
      <c r="C52" s="116" t="str">
        <f>Composições!C721</f>
        <v xml:space="preserve">ESTUDO PRELIMINARDE IMPLAN. PRACA,PARQUE,AREA LAZER AREA &gt; 10.000M2 </v>
      </c>
      <c r="D52" s="115" t="str">
        <f>Composições!F721</f>
        <v>UN</v>
      </c>
      <c r="E52" s="121">
        <v>10</v>
      </c>
      <c r="F52" s="117">
        <f t="shared" si="0"/>
        <v>5357.49</v>
      </c>
      <c r="G52" s="118">
        <v>6929.92</v>
      </c>
      <c r="H52" s="118">
        <f t="shared" si="1"/>
        <v>69299.199999999997</v>
      </c>
      <c r="I52" s="209"/>
    </row>
    <row r="53" spans="1:9" x14ac:dyDescent="0.25">
      <c r="A53" s="188" t="s">
        <v>750</v>
      </c>
      <c r="B53" s="189" t="s">
        <v>609</v>
      </c>
      <c r="C53" s="190" t="str">
        <f>Composições!C736</f>
        <v>ESTUDO PRELIMINAR DE URBANISMO</v>
      </c>
      <c r="D53" s="189" t="str">
        <f>Composições!F736</f>
        <v>KM</v>
      </c>
      <c r="E53" s="121">
        <v>7</v>
      </c>
      <c r="F53" s="191">
        <f t="shared" si="0"/>
        <v>6264.63</v>
      </c>
      <c r="G53" s="192">
        <v>8103.3099999999986</v>
      </c>
      <c r="H53" s="118">
        <f t="shared" si="1"/>
        <v>56723.17</v>
      </c>
      <c r="I53" s="209"/>
    </row>
    <row r="54" spans="1:9" x14ac:dyDescent="0.25">
      <c r="A54" s="197"/>
      <c r="B54" s="198"/>
      <c r="C54" s="200" t="s">
        <v>773</v>
      </c>
      <c r="D54" s="198"/>
      <c r="E54" s="198"/>
      <c r="F54" s="198"/>
      <c r="G54" s="198"/>
      <c r="H54" s="203">
        <f>SUM(H55:H69)</f>
        <v>483656.9</v>
      </c>
      <c r="I54" s="209"/>
    </row>
    <row r="55" spans="1:9" x14ac:dyDescent="0.25">
      <c r="A55" s="193" t="s">
        <v>750</v>
      </c>
      <c r="B55" s="194" t="s">
        <v>610</v>
      </c>
      <c r="C55" s="107" t="str">
        <f>Composições!C750</f>
        <v xml:space="preserve">PROJETO GEOMETRICO </v>
      </c>
      <c r="D55" s="194" t="str">
        <f>Composições!F750</f>
        <v>KM</v>
      </c>
      <c r="E55" s="121">
        <v>10</v>
      </c>
      <c r="F55" s="195">
        <f t="shared" si="0"/>
        <v>4679.76</v>
      </c>
      <c r="G55" s="196">
        <v>6053.2800000000007</v>
      </c>
      <c r="H55" s="118">
        <f t="shared" si="1"/>
        <v>60532.800000000003</v>
      </c>
      <c r="I55" s="209"/>
    </row>
    <row r="56" spans="1:9" x14ac:dyDescent="0.25">
      <c r="A56" s="114" t="s">
        <v>750</v>
      </c>
      <c r="B56" s="115" t="s">
        <v>611</v>
      </c>
      <c r="C56" s="116" t="str">
        <f>Composições!C763</f>
        <v>PROJETO DE TERRAPLENAGEM</v>
      </c>
      <c r="D56" s="115" t="str">
        <f>Composições!F763</f>
        <v>KM</v>
      </c>
      <c r="E56" s="121">
        <v>10</v>
      </c>
      <c r="F56" s="117">
        <f t="shared" si="0"/>
        <v>1726.64</v>
      </c>
      <c r="G56" s="118">
        <v>2233.42</v>
      </c>
      <c r="H56" s="118">
        <f t="shared" si="1"/>
        <v>22334.2</v>
      </c>
      <c r="I56" s="209"/>
    </row>
    <row r="57" spans="1:9" x14ac:dyDescent="0.25">
      <c r="A57" s="114" t="s">
        <v>750</v>
      </c>
      <c r="B57" s="115" t="s">
        <v>612</v>
      </c>
      <c r="C57" s="116" t="str">
        <f>Composições!C774</f>
        <v xml:space="preserve">PROJETO DE CANALIZAÇAO </v>
      </c>
      <c r="D57" s="115" t="str">
        <f>Composições!F774</f>
        <v>KM</v>
      </c>
      <c r="E57" s="121">
        <v>10</v>
      </c>
      <c r="F57" s="117">
        <f t="shared" si="0"/>
        <v>9065.24</v>
      </c>
      <c r="G57" s="118">
        <v>11725.9</v>
      </c>
      <c r="H57" s="118">
        <f t="shared" si="1"/>
        <v>117259</v>
      </c>
      <c r="I57" s="209"/>
    </row>
    <row r="58" spans="1:9" x14ac:dyDescent="0.25">
      <c r="A58" s="114" t="s">
        <v>750</v>
      </c>
      <c r="B58" s="115" t="s">
        <v>613</v>
      </c>
      <c r="C58" s="116" t="str">
        <f>Composições!C788</f>
        <v xml:space="preserve">PROJETO DE DRENAGEM </v>
      </c>
      <c r="D58" s="115" t="str">
        <f>Composições!F788</f>
        <v>KM</v>
      </c>
      <c r="E58" s="121">
        <v>10</v>
      </c>
      <c r="F58" s="117">
        <f t="shared" si="0"/>
        <v>5696.44</v>
      </c>
      <c r="G58" s="118">
        <v>7368.35</v>
      </c>
      <c r="H58" s="118">
        <f t="shared" si="1"/>
        <v>73683.5</v>
      </c>
      <c r="I58" s="209"/>
    </row>
    <row r="59" spans="1:9" x14ac:dyDescent="0.25">
      <c r="A59" s="114" t="s">
        <v>750</v>
      </c>
      <c r="B59" s="115" t="s">
        <v>614</v>
      </c>
      <c r="C59" s="116" t="str">
        <f>Composições!C802</f>
        <v>PROJETO GEOMETRICO DE CONTENÇAO</v>
      </c>
      <c r="D59" s="115" t="str">
        <f>Composições!F816</f>
        <v>A1</v>
      </c>
      <c r="E59" s="121">
        <v>10</v>
      </c>
      <c r="F59" s="117">
        <f t="shared" si="0"/>
        <v>1044.1500000000001</v>
      </c>
      <c r="G59" s="118">
        <v>1350.6200000000001</v>
      </c>
      <c r="H59" s="118">
        <f t="shared" si="1"/>
        <v>13506.2</v>
      </c>
      <c r="I59" s="209"/>
    </row>
    <row r="60" spans="1:9" x14ac:dyDescent="0.25">
      <c r="A60" s="114" t="s">
        <v>750</v>
      </c>
      <c r="B60" s="115" t="s">
        <v>615</v>
      </c>
      <c r="C60" s="116" t="str">
        <f>Composições!C816</f>
        <v xml:space="preserve">PROJETO ESTRUTURAL DE CONTENCAO / CANAL </v>
      </c>
      <c r="D60" s="115" t="str">
        <f>Composições!F830</f>
        <v>KM</v>
      </c>
      <c r="E60" s="121">
        <v>10</v>
      </c>
      <c r="F60" s="117">
        <f t="shared" si="0"/>
        <v>1044.1500000000001</v>
      </c>
      <c r="G60" s="118">
        <v>1350.6200000000001</v>
      </c>
      <c r="H60" s="118">
        <f t="shared" si="1"/>
        <v>13506.2</v>
      </c>
      <c r="I60" s="209"/>
    </row>
    <row r="61" spans="1:9" x14ac:dyDescent="0.25">
      <c r="A61" s="114" t="s">
        <v>750</v>
      </c>
      <c r="B61" s="115" t="s">
        <v>616</v>
      </c>
      <c r="C61" s="116" t="str">
        <f>Composições!C830</f>
        <v>PROJETO DE PAVIMENTAÇAO - VIA LOCAL</v>
      </c>
      <c r="D61" s="115" t="str">
        <f>Composições!F830</f>
        <v>KM</v>
      </c>
      <c r="E61" s="121">
        <v>10</v>
      </c>
      <c r="F61" s="117">
        <f t="shared" si="0"/>
        <v>1727.37</v>
      </c>
      <c r="G61" s="118">
        <v>2234.36</v>
      </c>
      <c r="H61" s="118">
        <f t="shared" si="1"/>
        <v>22343.599999999999</v>
      </c>
      <c r="I61" s="209"/>
    </row>
    <row r="62" spans="1:9" x14ac:dyDescent="0.25">
      <c r="A62" s="114" t="s">
        <v>750</v>
      </c>
      <c r="B62" s="115" t="s">
        <v>617</v>
      </c>
      <c r="C62" s="116" t="str">
        <f>Composições!C843</f>
        <v xml:space="preserve">PROJETO DE PAVIMENTAÇAO - VIA COLETORA E PRIMARIA </v>
      </c>
      <c r="D62" s="115" t="str">
        <f>Composições!F843</f>
        <v>KM</v>
      </c>
      <c r="E62" s="121">
        <v>10</v>
      </c>
      <c r="F62" s="117">
        <f t="shared" si="0"/>
        <v>2687.1</v>
      </c>
      <c r="G62" s="118">
        <v>3475.7699999999995</v>
      </c>
      <c r="H62" s="118">
        <f t="shared" si="1"/>
        <v>34757.699999999997</v>
      </c>
      <c r="I62" s="209"/>
    </row>
    <row r="63" spans="1:9" x14ac:dyDescent="0.25">
      <c r="A63" s="114" t="s">
        <v>750</v>
      </c>
      <c r="B63" s="115" t="s">
        <v>618</v>
      </c>
      <c r="C63" s="116" t="str">
        <f>Composições!C856</f>
        <v xml:space="preserve">PROJETO DE SINALIZAÇAO / DESVIO </v>
      </c>
      <c r="D63" s="115" t="str">
        <f>Composições!F856</f>
        <v>KM</v>
      </c>
      <c r="E63" s="121">
        <v>10</v>
      </c>
      <c r="F63" s="117">
        <f t="shared" si="0"/>
        <v>1874.47</v>
      </c>
      <c r="G63" s="118">
        <v>2424.63</v>
      </c>
      <c r="H63" s="118">
        <f t="shared" si="1"/>
        <v>24246.3</v>
      </c>
      <c r="I63" s="209"/>
    </row>
    <row r="64" spans="1:9" x14ac:dyDescent="0.25">
      <c r="A64" s="114" t="s">
        <v>750</v>
      </c>
      <c r="B64" s="115" t="s">
        <v>619</v>
      </c>
      <c r="C64" s="116" t="str">
        <f>Composições!C869</f>
        <v xml:space="preserve">PROJETO PAISAGISTICO </v>
      </c>
      <c r="D64" s="115" t="str">
        <f>Composições!F869</f>
        <v>KM</v>
      </c>
      <c r="E64" s="121">
        <v>10</v>
      </c>
      <c r="F64" s="117">
        <f t="shared" si="0"/>
        <v>1065.3499999999999</v>
      </c>
      <c r="G64" s="118">
        <v>1378.04</v>
      </c>
      <c r="H64" s="118">
        <f t="shared" si="1"/>
        <v>13780.4</v>
      </c>
      <c r="I64" s="209"/>
    </row>
    <row r="65" spans="1:9" x14ac:dyDescent="0.25">
      <c r="A65" s="114" t="s">
        <v>750</v>
      </c>
      <c r="B65" s="115" t="s">
        <v>620</v>
      </c>
      <c r="C65" s="116" t="str">
        <f>Composições!C884</f>
        <v>PROJETO EXECUTIVO DE IRRIGAÇÃO</v>
      </c>
      <c r="D65" s="115" t="str">
        <f>Composições!F884</f>
        <v>PR A1</v>
      </c>
      <c r="E65" s="121">
        <v>10</v>
      </c>
      <c r="F65" s="117">
        <f t="shared" si="0"/>
        <v>1118.2</v>
      </c>
      <c r="G65" s="118">
        <v>1446.4</v>
      </c>
      <c r="H65" s="118">
        <f t="shared" si="1"/>
        <v>14464</v>
      </c>
      <c r="I65" s="209"/>
    </row>
    <row r="66" spans="1:9" x14ac:dyDescent="0.25">
      <c r="A66" s="114" t="s">
        <v>750</v>
      </c>
      <c r="B66" s="115" t="s">
        <v>621</v>
      </c>
      <c r="C66" s="116" t="str">
        <f>Composições!C905</f>
        <v xml:space="preserve">PROJETO OBRAS ARTES ESPECIAIS-PONTES,VIADUTOS,ETC </v>
      </c>
      <c r="D66" s="115" t="str">
        <f>Composições!F905</f>
        <v>A1</v>
      </c>
      <c r="E66" s="121">
        <v>10</v>
      </c>
      <c r="F66" s="117">
        <f t="shared" si="0"/>
        <v>2011.43</v>
      </c>
      <c r="G66" s="118">
        <v>2601.79</v>
      </c>
      <c r="H66" s="118">
        <f t="shared" si="1"/>
        <v>26017.9</v>
      </c>
      <c r="I66" s="209"/>
    </row>
    <row r="67" spans="1:9" x14ac:dyDescent="0.25">
      <c r="A67" s="114" t="s">
        <v>750</v>
      </c>
      <c r="B67" s="115" t="s">
        <v>622</v>
      </c>
      <c r="C67" s="116" t="s">
        <v>804</v>
      </c>
      <c r="D67" s="115" t="str">
        <f>Composições!F919</f>
        <v>PR A1</v>
      </c>
      <c r="E67" s="121">
        <v>10</v>
      </c>
      <c r="F67" s="117">
        <f t="shared" si="0"/>
        <v>1579.3</v>
      </c>
      <c r="G67" s="118">
        <v>2042.8300000000002</v>
      </c>
      <c r="H67" s="118">
        <f t="shared" si="1"/>
        <v>20428.3</v>
      </c>
      <c r="I67" s="209"/>
    </row>
    <row r="68" spans="1:9" x14ac:dyDescent="0.25">
      <c r="A68" s="114" t="s">
        <v>750</v>
      </c>
      <c r="B68" s="115" t="s">
        <v>623</v>
      </c>
      <c r="C68" s="116" t="str">
        <f>Composições!C940</f>
        <v>PROJETO ELETRICO / TELEFONIA / LOGICA</v>
      </c>
      <c r="D68" s="115" t="str">
        <f>Composições!F940</f>
        <v>A1</v>
      </c>
      <c r="E68" s="121">
        <v>10</v>
      </c>
      <c r="F68" s="117">
        <f t="shared" si="0"/>
        <v>1155.24</v>
      </c>
      <c r="G68" s="118">
        <v>1494.31</v>
      </c>
      <c r="H68" s="118">
        <f t="shared" si="1"/>
        <v>14943.1</v>
      </c>
      <c r="I68" s="209"/>
    </row>
    <row r="69" spans="1:9" x14ac:dyDescent="0.25">
      <c r="A69" s="188" t="s">
        <v>750</v>
      </c>
      <c r="B69" s="189" t="s">
        <v>624</v>
      </c>
      <c r="C69" s="190" t="str">
        <f>Composições!C953</f>
        <v>COMPATIBILIZACAO DE PROJETOS DE INFRA ESTRUTURA</v>
      </c>
      <c r="D69" s="189" t="str">
        <f>Composições!F953</f>
        <v>A1</v>
      </c>
      <c r="E69" s="121">
        <v>10</v>
      </c>
      <c r="F69" s="191">
        <f t="shared" si="0"/>
        <v>916.4</v>
      </c>
      <c r="G69" s="192">
        <v>1185.3700000000001</v>
      </c>
      <c r="H69" s="118">
        <f t="shared" si="1"/>
        <v>11853.7</v>
      </c>
      <c r="I69" s="209"/>
    </row>
    <row r="70" spans="1:9" x14ac:dyDescent="0.25">
      <c r="A70" s="197"/>
      <c r="B70" s="198"/>
      <c r="C70" s="200" t="s">
        <v>783</v>
      </c>
      <c r="D70" s="198"/>
      <c r="E70" s="198"/>
      <c r="F70" s="198"/>
      <c r="G70" s="198"/>
      <c r="H70" s="203">
        <f>SUM(H71:H74)</f>
        <v>231280.55</v>
      </c>
      <c r="I70" s="209"/>
    </row>
    <row r="71" spans="1:9" x14ac:dyDescent="0.25">
      <c r="A71" s="193" t="s">
        <v>750</v>
      </c>
      <c r="B71" s="194" t="s">
        <v>625</v>
      </c>
      <c r="C71" s="107" t="str">
        <f>Composições!C967</f>
        <v>LAUDO GEOTECNICO PARA FINS DE LICENCIAMENTO</v>
      </c>
      <c r="D71" s="194" t="str">
        <f>Composições!F990</f>
        <v>UN</v>
      </c>
      <c r="E71" s="121">
        <v>5</v>
      </c>
      <c r="F71" s="195">
        <f t="shared" si="0"/>
        <v>5716.19</v>
      </c>
      <c r="G71" s="196">
        <v>7393.9000000000005</v>
      </c>
      <c r="H71" s="118">
        <f t="shared" si="1"/>
        <v>36969.5</v>
      </c>
      <c r="I71" s="209"/>
    </row>
    <row r="72" spans="1:9" x14ac:dyDescent="0.25">
      <c r="A72" s="114" t="s">
        <v>750</v>
      </c>
      <c r="B72" s="115" t="s">
        <v>626</v>
      </c>
      <c r="C72" s="116" t="str">
        <f>Composições!C990</f>
        <v>LAUDOS TÉCNICOS - PARECER  GEOTÉCNICO -  NÍVEL 1</v>
      </c>
      <c r="D72" s="115" t="str">
        <f>Composições!F990</f>
        <v>UN</v>
      </c>
      <c r="E72" s="121">
        <v>5</v>
      </c>
      <c r="F72" s="117">
        <f t="shared" si="0"/>
        <v>7425.76</v>
      </c>
      <c r="G72" s="118">
        <v>9605.23</v>
      </c>
      <c r="H72" s="118">
        <f t="shared" si="1"/>
        <v>48026.15</v>
      </c>
      <c r="I72" s="209"/>
    </row>
    <row r="73" spans="1:9" x14ac:dyDescent="0.25">
      <c r="A73" s="114" t="s">
        <v>750</v>
      </c>
      <c r="B73" s="115" t="s">
        <v>627</v>
      </c>
      <c r="C73" s="116" t="str">
        <f>Composições!C1012</f>
        <v>LAUDOS TÉCNICOS - PARECER  GEOTÉCNICO -  NÍVEL 2</v>
      </c>
      <c r="D73" s="121" t="str">
        <f>Composições!F1012</f>
        <v>UN</v>
      </c>
      <c r="E73" s="121">
        <v>5</v>
      </c>
      <c r="F73" s="117">
        <f t="shared" si="0"/>
        <v>10125.91</v>
      </c>
      <c r="G73" s="118">
        <v>13097.869999999999</v>
      </c>
      <c r="H73" s="118">
        <f t="shared" si="1"/>
        <v>65489.35</v>
      </c>
      <c r="I73" s="209"/>
    </row>
    <row r="74" spans="1:9" x14ac:dyDescent="0.25">
      <c r="A74" s="188" t="s">
        <v>750</v>
      </c>
      <c r="B74" s="189" t="s">
        <v>628</v>
      </c>
      <c r="C74" s="190" t="str">
        <f>Composições!C1034</f>
        <v>LAUDOS TÉCNICOS - PARECER  GEOTÉCNICO -  NÍVEL 3</v>
      </c>
      <c r="D74" s="201" t="str">
        <f>Composições!F1034</f>
        <v>UN</v>
      </c>
      <c r="E74" s="121">
        <v>5</v>
      </c>
      <c r="F74" s="191">
        <f t="shared" si="0"/>
        <v>12492.54</v>
      </c>
      <c r="G74" s="192">
        <v>16159.109999999999</v>
      </c>
      <c r="H74" s="118">
        <f t="shared" si="1"/>
        <v>80795.55</v>
      </c>
      <c r="I74" s="209"/>
    </row>
    <row r="75" spans="1:9" ht="13.8" customHeight="1" x14ac:dyDescent="0.25">
      <c r="A75" s="197"/>
      <c r="B75" s="198"/>
      <c r="C75" s="200" t="s">
        <v>784</v>
      </c>
      <c r="D75" s="198"/>
      <c r="E75" s="198"/>
      <c r="F75" s="198"/>
      <c r="G75" s="198"/>
      <c r="H75" s="203">
        <f>SUM(H76:H97)</f>
        <v>703539.14</v>
      </c>
      <c r="I75" s="209"/>
    </row>
    <row r="76" spans="1:9" x14ac:dyDescent="0.25">
      <c r="A76" s="193" t="s">
        <v>750</v>
      </c>
      <c r="B76" s="194" t="s">
        <v>629</v>
      </c>
      <c r="C76" s="107" t="str">
        <f>Composições!C1056</f>
        <v>LEVANTAMENTO PLANIMÉTRICO CADASTRAL &lt;= 10.000 M2- INCLUSIVE DESENHO</v>
      </c>
      <c r="D76" s="194" t="str">
        <f>Composições!F1056</f>
        <v>m²</v>
      </c>
      <c r="E76" s="121">
        <v>10000</v>
      </c>
      <c r="F76" s="195">
        <f t="shared" si="0"/>
        <v>0.48</v>
      </c>
      <c r="G76" s="196">
        <v>0.63</v>
      </c>
      <c r="H76" s="118">
        <f t="shared" si="1"/>
        <v>6300</v>
      </c>
      <c r="I76" s="209"/>
    </row>
    <row r="77" spans="1:9" x14ac:dyDescent="0.25">
      <c r="A77" s="114" t="s">
        <v>750</v>
      </c>
      <c r="B77" s="115" t="s">
        <v>630</v>
      </c>
      <c r="C77" s="116" t="str">
        <f>Composições!C1078</f>
        <v>LEVANTAMENTO PLANIMÉTRICO CADASTRAL &gt; 10.000 M2- INCLUSIVE DESENHO</v>
      </c>
      <c r="D77" s="115" t="str">
        <f>Composições!F1078</f>
        <v>m²</v>
      </c>
      <c r="E77" s="121">
        <v>50000</v>
      </c>
      <c r="F77" s="117">
        <f t="shared" si="0"/>
        <v>0.4</v>
      </c>
      <c r="G77" s="118">
        <v>0.52</v>
      </c>
      <c r="H77" s="118">
        <f t="shared" si="1"/>
        <v>26000</v>
      </c>
      <c r="I77" s="209"/>
    </row>
    <row r="78" spans="1:9" x14ac:dyDescent="0.25">
      <c r="A78" s="114" t="s">
        <v>750</v>
      </c>
      <c r="B78" s="115" t="s">
        <v>631</v>
      </c>
      <c r="C78" s="116" t="str">
        <f>Composições!C1100</f>
        <v>EQUIPE TOPOGRÁFICA P/ APOIO A PROJETOS</v>
      </c>
      <c r="D78" s="115" t="str">
        <f>Composições!F1100</f>
        <v>DIA</v>
      </c>
      <c r="E78" s="121">
        <v>15</v>
      </c>
      <c r="F78" s="117">
        <f t="shared" ref="F78:F141" si="2">TRUNC(G78 * (1/1.2935),2)</f>
        <v>872.4</v>
      </c>
      <c r="G78" s="118">
        <v>1128.46</v>
      </c>
      <c r="H78" s="118">
        <f t="shared" ref="H78:H141" si="3">TRUNC(E78*G78,2)</f>
        <v>16926.900000000001</v>
      </c>
      <c r="I78" s="209"/>
    </row>
    <row r="79" spans="1:9" x14ac:dyDescent="0.25">
      <c r="A79" s="114" t="s">
        <v>750</v>
      </c>
      <c r="B79" s="115" t="s">
        <v>632</v>
      </c>
      <c r="C79" s="116" t="str">
        <f>Composições!C1115</f>
        <v>EQUIPE TOPOGRÁFICA P/ APOIO A OBRAS</v>
      </c>
      <c r="D79" s="115" t="str">
        <f>Composições!F1115</f>
        <v>DIA</v>
      </c>
      <c r="E79" s="121">
        <v>15</v>
      </c>
      <c r="F79" s="117">
        <f t="shared" si="2"/>
        <v>773.35</v>
      </c>
      <c r="G79" s="118">
        <v>1000.33</v>
      </c>
      <c r="H79" s="118">
        <f t="shared" si="3"/>
        <v>15004.95</v>
      </c>
      <c r="I79" s="209"/>
    </row>
    <row r="80" spans="1:9" x14ac:dyDescent="0.25">
      <c r="A80" s="114" t="s">
        <v>750</v>
      </c>
      <c r="B80" s="115" t="s">
        <v>633</v>
      </c>
      <c r="C80" s="116" t="str">
        <f>Composições!C1130</f>
        <v>TRANSPORTE DE COORDENADAS  E ALTITUDE - ESTAÇÃO TOTAL</v>
      </c>
      <c r="D80" s="115" t="str">
        <f>Composições!F1130</f>
        <v>KM</v>
      </c>
      <c r="E80" s="121">
        <v>100</v>
      </c>
      <c r="F80" s="117">
        <f t="shared" si="2"/>
        <v>496.45</v>
      </c>
      <c r="G80" s="118">
        <v>642.16999999999996</v>
      </c>
      <c r="H80" s="118">
        <f t="shared" si="3"/>
        <v>64217</v>
      </c>
      <c r="I80" s="209"/>
    </row>
    <row r="81" spans="1:9" x14ac:dyDescent="0.25">
      <c r="A81" s="114" t="s">
        <v>750</v>
      </c>
      <c r="B81" s="115" t="s">
        <v>634</v>
      </c>
      <c r="C81" s="116" t="str">
        <f>Composições!C1152</f>
        <v>TRANSPORTE DE COORDENADAS E ALTITUDE  - RECEPTOR GNSS</v>
      </c>
      <c r="D81" s="115" t="str">
        <f>Composições!F1152</f>
        <v>DIA</v>
      </c>
      <c r="E81" s="121">
        <v>7</v>
      </c>
      <c r="F81" s="117">
        <f t="shared" si="2"/>
        <v>1401.27</v>
      </c>
      <c r="G81" s="118">
        <v>1812.55</v>
      </c>
      <c r="H81" s="118">
        <f t="shared" si="3"/>
        <v>12687.85</v>
      </c>
      <c r="I81" s="209"/>
    </row>
    <row r="82" spans="1:9" ht="26.4" x14ac:dyDescent="0.25">
      <c r="A82" s="114" t="s">
        <v>750</v>
      </c>
      <c r="B82" s="115" t="s">
        <v>635</v>
      </c>
      <c r="C82" s="116" t="s">
        <v>805</v>
      </c>
      <c r="D82" s="115" t="str">
        <f>Composições!F1174</f>
        <v>m²</v>
      </c>
      <c r="E82" s="121">
        <v>10000</v>
      </c>
      <c r="F82" s="117">
        <f t="shared" si="2"/>
        <v>0.48</v>
      </c>
      <c r="G82" s="118">
        <v>0.63</v>
      </c>
      <c r="H82" s="118">
        <f t="shared" si="3"/>
        <v>6300</v>
      </c>
      <c r="I82" s="209"/>
    </row>
    <row r="83" spans="1:9" ht="26.4" x14ac:dyDescent="0.25">
      <c r="A83" s="114" t="s">
        <v>750</v>
      </c>
      <c r="B83" s="115" t="s">
        <v>636</v>
      </c>
      <c r="C83" s="116" t="s">
        <v>806</v>
      </c>
      <c r="D83" s="115" t="str">
        <f>Composições!F1196</f>
        <v>m²</v>
      </c>
      <c r="E83" s="121">
        <v>50000</v>
      </c>
      <c r="F83" s="117">
        <f t="shared" si="2"/>
        <v>0.43</v>
      </c>
      <c r="G83" s="118">
        <v>0.56000000000000005</v>
      </c>
      <c r="H83" s="118">
        <f t="shared" si="3"/>
        <v>28000</v>
      </c>
      <c r="I83" s="209"/>
    </row>
    <row r="84" spans="1:9" x14ac:dyDescent="0.25">
      <c r="A84" s="114" t="s">
        <v>750</v>
      </c>
      <c r="B84" s="115" t="s">
        <v>637</v>
      </c>
      <c r="C84" s="116" t="str">
        <f>Composições!C1218</f>
        <v>LEVANTAMENTO PLANIMÉTRICO - INCLUSIVE DESENHO</v>
      </c>
      <c r="D84" s="115" t="str">
        <f>Composições!F1218</f>
        <v>m²</v>
      </c>
      <c r="E84" s="121">
        <v>50000</v>
      </c>
      <c r="F84" s="117">
        <f t="shared" si="2"/>
        <v>0.12</v>
      </c>
      <c r="G84" s="118">
        <v>0.16</v>
      </c>
      <c r="H84" s="118">
        <f t="shared" si="3"/>
        <v>8000</v>
      </c>
      <c r="I84" s="209"/>
    </row>
    <row r="85" spans="1:9" ht="33" customHeight="1" x14ac:dyDescent="0.25">
      <c r="A85" s="114" t="s">
        <v>750</v>
      </c>
      <c r="B85" s="115" t="s">
        <v>638</v>
      </c>
      <c r="C85" s="116" t="str">
        <f>Composições!C1240</f>
        <v>LEVANTAMENTO PLANIALTIMÉTRICO PARA ESTUDO E CADASTRO DE REDES SUBTERRÂNEAS - INCLUSIVE DESENHO</v>
      </c>
      <c r="D85" s="115" t="str">
        <f>Composições!F1240</f>
        <v>KM</v>
      </c>
      <c r="E85" s="121">
        <v>100</v>
      </c>
      <c r="F85" s="117">
        <f t="shared" si="2"/>
        <v>412.27</v>
      </c>
      <c r="G85" s="118">
        <v>533.28</v>
      </c>
      <c r="H85" s="118">
        <f t="shared" si="3"/>
        <v>53328</v>
      </c>
      <c r="I85" s="209"/>
    </row>
    <row r="86" spans="1:9" x14ac:dyDescent="0.25">
      <c r="A86" s="114" t="s">
        <v>750</v>
      </c>
      <c r="B86" s="115" t="s">
        <v>639</v>
      </c>
      <c r="C86" s="116" t="str">
        <f>Composições!C1260</f>
        <v>DESENHO DE SEÇÕES TRANSVERSAIS E PERFIS</v>
      </c>
      <c r="D86" s="115" t="str">
        <f>Composições!F1260</f>
        <v>A1</v>
      </c>
      <c r="E86" s="121">
        <v>10</v>
      </c>
      <c r="F86" s="117">
        <f t="shared" si="2"/>
        <v>191.95</v>
      </c>
      <c r="G86" s="118">
        <v>248.3</v>
      </c>
      <c r="H86" s="118">
        <f t="shared" si="3"/>
        <v>2483</v>
      </c>
      <c r="I86" s="209"/>
    </row>
    <row r="87" spans="1:9" x14ac:dyDescent="0.25">
      <c r="A87" s="114" t="s">
        <v>750</v>
      </c>
      <c r="B87" s="115" t="s">
        <v>640</v>
      </c>
      <c r="C87" s="116" t="str">
        <f>Composições!C1273</f>
        <v>DESENHO DE LEVANTAMENTO TOPOGRÁFICO</v>
      </c>
      <c r="D87" s="115" t="str">
        <f>Composições!F1273</f>
        <v>A1</v>
      </c>
      <c r="E87" s="121">
        <v>10</v>
      </c>
      <c r="F87" s="117">
        <f t="shared" si="2"/>
        <v>423.91</v>
      </c>
      <c r="G87" s="118">
        <v>548.33999999999992</v>
      </c>
      <c r="H87" s="118">
        <f t="shared" si="3"/>
        <v>5483.4</v>
      </c>
      <c r="I87" s="209"/>
    </row>
    <row r="88" spans="1:9" x14ac:dyDescent="0.25">
      <c r="A88" s="114" t="s">
        <v>750</v>
      </c>
      <c r="B88" s="115" t="s">
        <v>641</v>
      </c>
      <c r="C88" s="116" t="str">
        <f>Composições!C1286</f>
        <v>RECONSTRUÇÃO DIGITAL DE CP PARA LANÇAMENTO E AMARRAÇÃO AO LEVANTAMENTO</v>
      </c>
      <c r="D88" s="115" t="str">
        <f>Composições!F1286</f>
        <v>A1</v>
      </c>
      <c r="E88" s="121">
        <v>10</v>
      </c>
      <c r="F88" s="117">
        <f t="shared" si="2"/>
        <v>308.57</v>
      </c>
      <c r="G88" s="118">
        <v>399.14000000000004</v>
      </c>
      <c r="H88" s="118">
        <f t="shared" si="3"/>
        <v>3991.4</v>
      </c>
      <c r="I88" s="209"/>
    </row>
    <row r="89" spans="1:9" x14ac:dyDescent="0.25">
      <c r="A89" s="114" t="s">
        <v>750</v>
      </c>
      <c r="B89" s="115" t="s">
        <v>642</v>
      </c>
      <c r="C89" s="116" t="str">
        <f>Composições!C1299</f>
        <v>PLANTA DE ISODECLIVIDADE</v>
      </c>
      <c r="D89" s="115" t="str">
        <f>Composições!F1299</f>
        <v>A1</v>
      </c>
      <c r="E89" s="121">
        <v>10</v>
      </c>
      <c r="F89" s="117">
        <f t="shared" si="2"/>
        <v>309.17</v>
      </c>
      <c r="G89" s="118">
        <v>399.92</v>
      </c>
      <c r="H89" s="118">
        <f t="shared" si="3"/>
        <v>3999.2</v>
      </c>
      <c r="I89" s="209"/>
    </row>
    <row r="90" spans="1:9" x14ac:dyDescent="0.25">
      <c r="A90" s="114" t="s">
        <v>750</v>
      </c>
      <c r="B90" s="115" t="s">
        <v>643</v>
      </c>
      <c r="C90" s="116" t="str">
        <f>Composições!C1313</f>
        <v>EQUIPE DE TOPOGRAFIA - OBRA</v>
      </c>
      <c r="D90" s="115" t="str">
        <f>Composições!F1313</f>
        <v>MES</v>
      </c>
      <c r="E90" s="121">
        <v>3</v>
      </c>
      <c r="F90" s="117">
        <f t="shared" si="2"/>
        <v>12073.58</v>
      </c>
      <c r="G90" s="118">
        <v>15617.179999999998</v>
      </c>
      <c r="H90" s="118">
        <f t="shared" si="3"/>
        <v>46851.54</v>
      </c>
      <c r="I90" s="209"/>
    </row>
    <row r="91" spans="1:9" x14ac:dyDescent="0.25">
      <c r="A91" s="114" t="s">
        <v>750</v>
      </c>
      <c r="B91" s="115" t="s">
        <v>644</v>
      </c>
      <c r="C91" s="116" t="s">
        <v>807</v>
      </c>
      <c r="D91" s="115" t="str">
        <f>Composições!F1327</f>
        <v>m²</v>
      </c>
      <c r="E91" s="121">
        <v>10000</v>
      </c>
      <c r="F91" s="117">
        <f t="shared" si="2"/>
        <v>0.49</v>
      </c>
      <c r="G91" s="118">
        <v>0.64</v>
      </c>
      <c r="H91" s="118">
        <f t="shared" si="3"/>
        <v>6400</v>
      </c>
      <c r="I91" s="209"/>
    </row>
    <row r="92" spans="1:9" ht="26.4" x14ac:dyDescent="0.25">
      <c r="A92" s="114" t="s">
        <v>750</v>
      </c>
      <c r="B92" s="115" t="s">
        <v>645</v>
      </c>
      <c r="C92" s="116" t="s">
        <v>806</v>
      </c>
      <c r="D92" s="115" t="str">
        <f>Composições!F1349</f>
        <v>m²</v>
      </c>
      <c r="E92" s="121">
        <v>50000</v>
      </c>
      <c r="F92" s="117">
        <f t="shared" si="2"/>
        <v>0.44</v>
      </c>
      <c r="G92" s="118">
        <v>0.57999999999999996</v>
      </c>
      <c r="H92" s="118">
        <f t="shared" si="3"/>
        <v>29000</v>
      </c>
      <c r="I92" s="209"/>
    </row>
    <row r="93" spans="1:9" x14ac:dyDescent="0.25">
      <c r="A93" s="114" t="s">
        <v>750</v>
      </c>
      <c r="B93" s="115" t="s">
        <v>646</v>
      </c>
      <c r="C93" s="179" t="str">
        <f>Composições!C1371</f>
        <v>LEVANTAMENTO PLANIALTIMÉTRICO E CADASTRAL  TERRENO DE 2.001 A 10.000 M2</v>
      </c>
      <c r="D93" s="115" t="str">
        <f>Composições!F1371</f>
        <v>un</v>
      </c>
      <c r="E93" s="121">
        <v>10</v>
      </c>
      <c r="F93" s="117">
        <f t="shared" si="2"/>
        <v>2986.6</v>
      </c>
      <c r="G93" s="118">
        <v>3863.1800000000003</v>
      </c>
      <c r="H93" s="118">
        <f t="shared" si="3"/>
        <v>38631.800000000003</v>
      </c>
      <c r="I93" s="209"/>
    </row>
    <row r="94" spans="1:9" ht="26.4" x14ac:dyDescent="0.25">
      <c r="A94" s="114" t="s">
        <v>750</v>
      </c>
      <c r="B94" s="115" t="s">
        <v>647</v>
      </c>
      <c r="C94" s="180" t="str">
        <f>Composições!C1395</f>
        <v>LEVANTAMENTO PLANIALTIMÉTRICO E CADASTRAL PARA TERRENOS COM ÁREAS MAIORES QUE 10.001M2 E MENORES QUE 50.000M2</v>
      </c>
      <c r="D94" s="115" t="str">
        <f>Composições!F1395</f>
        <v>un</v>
      </c>
      <c r="E94" s="121">
        <v>10</v>
      </c>
      <c r="F94" s="117">
        <f t="shared" si="2"/>
        <v>17922.14</v>
      </c>
      <c r="G94" s="118">
        <v>23182.3</v>
      </c>
      <c r="H94" s="118">
        <f t="shared" si="3"/>
        <v>231823</v>
      </c>
      <c r="I94" s="209"/>
    </row>
    <row r="95" spans="1:9" x14ac:dyDescent="0.25">
      <c r="A95" s="114" t="s">
        <v>750</v>
      </c>
      <c r="B95" s="115" t="s">
        <v>648</v>
      </c>
      <c r="C95" s="180" t="str">
        <f>Composições!C1422</f>
        <v>LEVANTAMENTO PLANIALTIMÉTRICO E CADASTRAL  TERRENO DE 2.001 A 10.000 M2</v>
      </c>
      <c r="D95" s="115" t="str">
        <f>Composições!F1422</f>
        <v>un</v>
      </c>
      <c r="E95" s="121">
        <v>10</v>
      </c>
      <c r="F95" s="117">
        <f t="shared" si="2"/>
        <v>2910.27</v>
      </c>
      <c r="G95" s="118">
        <v>3764.44</v>
      </c>
      <c r="H95" s="118">
        <f t="shared" si="3"/>
        <v>37644.400000000001</v>
      </c>
      <c r="I95" s="209"/>
    </row>
    <row r="96" spans="1:9" x14ac:dyDescent="0.25">
      <c r="A96" s="114" t="s">
        <v>750</v>
      </c>
      <c r="B96" s="115" t="s">
        <v>649</v>
      </c>
      <c r="C96" s="180" t="str">
        <f>Composições!C1449</f>
        <v>AUXILIAR DE TOPOGRAFIA, INCLUSIVE ENCARGOS COMPLEMENTARES</v>
      </c>
      <c r="D96" s="115" t="str">
        <f>Composições!F1449</f>
        <v>hora</v>
      </c>
      <c r="E96" s="121">
        <v>200</v>
      </c>
      <c r="F96" s="117">
        <f t="shared" si="2"/>
        <v>19.32</v>
      </c>
      <c r="G96" s="118">
        <v>25</v>
      </c>
      <c r="H96" s="118">
        <f t="shared" si="3"/>
        <v>5000</v>
      </c>
      <c r="I96" s="209"/>
    </row>
    <row r="97" spans="1:9" x14ac:dyDescent="0.25">
      <c r="A97" s="188" t="s">
        <v>750</v>
      </c>
      <c r="B97" s="189" t="s">
        <v>650</v>
      </c>
      <c r="C97" s="202" t="str">
        <f>Composições!C1468</f>
        <v>EQUIPE DE TOPOGRAFIA - PROJETO</v>
      </c>
      <c r="D97" s="189" t="str">
        <f>Composições!F1468</f>
        <v>MES</v>
      </c>
      <c r="E97" s="121">
        <v>3</v>
      </c>
      <c r="F97" s="191">
        <f t="shared" si="2"/>
        <v>14293.69</v>
      </c>
      <c r="G97" s="192">
        <v>18488.900000000001</v>
      </c>
      <c r="H97" s="118">
        <f t="shared" si="3"/>
        <v>55466.7</v>
      </c>
      <c r="I97" s="209"/>
    </row>
    <row r="98" spans="1:9" ht="13.8" customHeight="1" x14ac:dyDescent="0.25">
      <c r="A98" s="197"/>
      <c r="B98" s="198"/>
      <c r="C98" s="200" t="s">
        <v>786</v>
      </c>
      <c r="D98" s="198"/>
      <c r="E98" s="198"/>
      <c r="F98" s="198"/>
      <c r="G98" s="198"/>
      <c r="H98" s="203">
        <f>SUM(H99:H103)</f>
        <v>76651.289999999994</v>
      </c>
      <c r="I98" s="209"/>
    </row>
    <row r="99" spans="1:9" ht="26.4" x14ac:dyDescent="0.25">
      <c r="A99" s="193" t="s">
        <v>750</v>
      </c>
      <c r="B99" s="194" t="s">
        <v>651</v>
      </c>
      <c r="C99" s="107" t="str">
        <f>Composições!C1482</f>
        <v>MEDIÇÃO DE RESISTIVIDADE DO SOLO (NBR 7117-1:2020 E NBR 5419-3:2015) ÁREA DO TERRENO S &lt;= 1000 M2</v>
      </c>
      <c r="D99" s="194" t="str">
        <f>Composições!F1482</f>
        <v>UN</v>
      </c>
      <c r="E99" s="121">
        <v>9</v>
      </c>
      <c r="F99" s="195">
        <f t="shared" si="2"/>
        <v>698.81</v>
      </c>
      <c r="G99" s="196">
        <v>903.92</v>
      </c>
      <c r="H99" s="118">
        <f t="shared" si="3"/>
        <v>8135.28</v>
      </c>
      <c r="I99" s="209"/>
    </row>
    <row r="100" spans="1:9" ht="26.4" x14ac:dyDescent="0.25">
      <c r="A100" s="114" t="s">
        <v>750</v>
      </c>
      <c r="B100" s="115" t="s">
        <v>652</v>
      </c>
      <c r="C100" s="116" t="str">
        <f>Composições!C1498</f>
        <v>MEDIÇÃO DE RESISTIVIDADE DO SOLO (NBR 7117-1:2020 E NBR 5419-3:2015) ÁREA DO TERRENO 1000 M2 &lt; S &lt;=  2500 M2</v>
      </c>
      <c r="D100" s="115" t="str">
        <f>Composições!F1498</f>
        <v>UN</v>
      </c>
      <c r="E100" s="121">
        <v>9</v>
      </c>
      <c r="F100" s="117">
        <f t="shared" si="2"/>
        <v>863.51</v>
      </c>
      <c r="G100" s="118">
        <v>1116.96</v>
      </c>
      <c r="H100" s="118">
        <f t="shared" si="3"/>
        <v>10052.64</v>
      </c>
      <c r="I100" s="209"/>
    </row>
    <row r="101" spans="1:9" ht="26.4" x14ac:dyDescent="0.25">
      <c r="A101" s="114" t="s">
        <v>750</v>
      </c>
      <c r="B101" s="115" t="s">
        <v>653</v>
      </c>
      <c r="C101" s="116" t="str">
        <f>Composições!C1514</f>
        <v>MEDIÇÃO DE RESISTIVIDADE DO SOLO (NBR 7117-1:2020 E NBR 5419-3:2015) ÁREA DO TERRENO 2500 M2 &lt; S &lt;= 10000 M2</v>
      </c>
      <c r="D101" s="115" t="str">
        <f>Composições!F1514</f>
        <v>UN</v>
      </c>
      <c r="E101" s="121">
        <v>9</v>
      </c>
      <c r="F101" s="117">
        <f t="shared" si="2"/>
        <v>1626.7</v>
      </c>
      <c r="G101" s="118">
        <v>2104.14</v>
      </c>
      <c r="H101" s="118">
        <f t="shared" si="3"/>
        <v>18937.259999999998</v>
      </c>
      <c r="I101" s="209"/>
    </row>
    <row r="102" spans="1:9" ht="26.4" x14ac:dyDescent="0.25">
      <c r="A102" s="114" t="s">
        <v>750</v>
      </c>
      <c r="B102" s="115" t="s">
        <v>654</v>
      </c>
      <c r="C102" s="116" t="str">
        <f>Composições!C1530</f>
        <v>MEDIÇÃO DE RESISTIVIDADE DO SOLO (NBR 7117-1:2020 E NBR 5419-3:2015) ÁREA DO TERRENO 10000 M2 &lt; S = 20000 M2</v>
      </c>
      <c r="D102" s="115" t="str">
        <f>Composições!F1530</f>
        <v>UN</v>
      </c>
      <c r="E102" s="121">
        <v>9</v>
      </c>
      <c r="F102" s="117">
        <f t="shared" si="2"/>
        <v>2683.91</v>
      </c>
      <c r="G102" s="118">
        <v>3471.65</v>
      </c>
      <c r="H102" s="118">
        <f t="shared" si="3"/>
        <v>31244.85</v>
      </c>
      <c r="I102" s="209"/>
    </row>
    <row r="103" spans="1:9" x14ac:dyDescent="0.25">
      <c r="A103" s="188" t="s">
        <v>750</v>
      </c>
      <c r="B103" s="189" t="s">
        <v>655</v>
      </c>
      <c r="C103" s="190" t="str">
        <f>Composições!C1546</f>
        <v>ANÁLISE DE GERENCIAMENTO DE RISCOS (SPDA) - (ABNT NBR 5419-2:2015)</v>
      </c>
      <c r="D103" s="189" t="str">
        <f>Composições!F1546</f>
        <v>UN</v>
      </c>
      <c r="E103" s="121">
        <v>9</v>
      </c>
      <c r="F103" s="191">
        <f t="shared" si="2"/>
        <v>711.35</v>
      </c>
      <c r="G103" s="192">
        <v>920.14</v>
      </c>
      <c r="H103" s="118">
        <f t="shared" si="3"/>
        <v>8281.26</v>
      </c>
      <c r="I103" s="209"/>
    </row>
    <row r="104" spans="1:9" x14ac:dyDescent="0.25">
      <c r="A104" s="197"/>
      <c r="B104" s="198"/>
      <c r="C104" s="200" t="s">
        <v>803</v>
      </c>
      <c r="D104" s="198"/>
      <c r="E104" s="198"/>
      <c r="F104" s="198"/>
      <c r="G104" s="198"/>
      <c r="H104" s="204">
        <f>SUM(H105:H117)</f>
        <v>146701.6</v>
      </c>
      <c r="I104" s="209"/>
    </row>
    <row r="105" spans="1:9" x14ac:dyDescent="0.25">
      <c r="A105" s="193" t="s">
        <v>750</v>
      </c>
      <c r="B105" s="194" t="s">
        <v>656</v>
      </c>
      <c r="C105" s="107" t="str">
        <f>Composições!C1558</f>
        <v>CADASTRO TÉCNICO PARA REMOÇÃO</v>
      </c>
      <c r="D105" s="194" t="str">
        <f>Composições!F1558</f>
        <v>UN</v>
      </c>
      <c r="E105" s="121">
        <v>10</v>
      </c>
      <c r="F105" s="195">
        <f t="shared" si="2"/>
        <v>356.16</v>
      </c>
      <c r="G105" s="196">
        <v>460.70000000000005</v>
      </c>
      <c r="H105" s="118">
        <f t="shared" si="3"/>
        <v>4607</v>
      </c>
      <c r="I105" s="209"/>
    </row>
    <row r="106" spans="1:9" x14ac:dyDescent="0.25">
      <c r="A106" s="114" t="s">
        <v>750</v>
      </c>
      <c r="B106" s="115" t="s">
        <v>657</v>
      </c>
      <c r="C106" s="116" t="str">
        <f>Composições!C1580</f>
        <v>CADASTRO TÉCNICO PARA DESAPROPRIAÇÃO - 1 A 10 BENFEITORIAS</v>
      </c>
      <c r="D106" s="119" t="str">
        <f>Composições!F1580</f>
        <v>UN</v>
      </c>
      <c r="E106" s="121">
        <v>10</v>
      </c>
      <c r="F106" s="117">
        <f t="shared" si="2"/>
        <v>802.68</v>
      </c>
      <c r="G106" s="118">
        <v>1038.27</v>
      </c>
      <c r="H106" s="118">
        <f t="shared" si="3"/>
        <v>10382.700000000001</v>
      </c>
      <c r="I106" s="209"/>
    </row>
    <row r="107" spans="1:9" x14ac:dyDescent="0.25">
      <c r="A107" s="114" t="s">
        <v>750</v>
      </c>
      <c r="B107" s="115" t="s">
        <v>658</v>
      </c>
      <c r="C107" s="116" t="str">
        <f>Composições!C1605</f>
        <v>CADASTRO TÉCNICO PARA DESAPROPRIAÇÃO - 11 A 50 BENFEITORIAS</v>
      </c>
      <c r="D107" s="115" t="str">
        <f>Composições!F1605</f>
        <v>UN</v>
      </c>
      <c r="E107" s="121">
        <v>10</v>
      </c>
      <c r="F107" s="117">
        <f t="shared" si="2"/>
        <v>1248.71</v>
      </c>
      <c r="G107" s="118">
        <v>1615.2100000000003</v>
      </c>
      <c r="H107" s="118">
        <f t="shared" si="3"/>
        <v>16152.1</v>
      </c>
      <c r="I107" s="209"/>
    </row>
    <row r="108" spans="1:9" x14ac:dyDescent="0.25">
      <c r="A108" s="114" t="s">
        <v>750</v>
      </c>
      <c r="B108" s="115" t="s">
        <v>659</v>
      </c>
      <c r="C108" s="116" t="str">
        <f>Composições!C1630</f>
        <v>CADASTRO TÉCNICO PARA DESAPROPRIAÇÃO - 51 A 100 BENFEITORIAS</v>
      </c>
      <c r="D108" s="115" t="str">
        <f>Composições!F1630</f>
        <v>UN</v>
      </c>
      <c r="E108" s="121">
        <v>10</v>
      </c>
      <c r="F108" s="117">
        <f t="shared" si="2"/>
        <v>1726.29</v>
      </c>
      <c r="G108" s="118">
        <v>2232.96</v>
      </c>
      <c r="H108" s="118">
        <f t="shared" si="3"/>
        <v>22329.599999999999</v>
      </c>
      <c r="I108" s="209"/>
    </row>
    <row r="109" spans="1:9" x14ac:dyDescent="0.25">
      <c r="A109" s="114" t="s">
        <v>750</v>
      </c>
      <c r="B109" s="115" t="s">
        <v>660</v>
      </c>
      <c r="C109" s="116" t="str">
        <f>Composições!C1655</f>
        <v>CADASTRO TÉCNICO PARA DESAPROPRIAÇÃO - 101 A 200 BENFEITORIAS</v>
      </c>
      <c r="D109" s="115" t="str">
        <f>Composições!F1655</f>
        <v>UN</v>
      </c>
      <c r="E109" s="121">
        <v>10</v>
      </c>
      <c r="F109" s="117">
        <f t="shared" si="2"/>
        <v>2176</v>
      </c>
      <c r="G109" s="118">
        <v>2814.66</v>
      </c>
      <c r="H109" s="118">
        <f t="shared" si="3"/>
        <v>28146.6</v>
      </c>
      <c r="I109" s="209"/>
    </row>
    <row r="110" spans="1:9" x14ac:dyDescent="0.25">
      <c r="A110" s="114" t="s">
        <v>750</v>
      </c>
      <c r="B110" s="115" t="s">
        <v>661</v>
      </c>
      <c r="C110" s="116" t="str">
        <f>Composições!C1680</f>
        <v>CADASTRO TÉCNICO PARA DESAPROPRIAÇÃO - ACIMA DE 200 BENFEITORIAS</v>
      </c>
      <c r="D110" s="115" t="str">
        <f>Composições!F1680</f>
        <v>UN</v>
      </c>
      <c r="E110" s="121">
        <v>10</v>
      </c>
      <c r="F110" s="117">
        <f t="shared" si="2"/>
        <v>2759.65</v>
      </c>
      <c r="G110" s="118">
        <v>3569.6200000000003</v>
      </c>
      <c r="H110" s="118">
        <f t="shared" si="3"/>
        <v>35696.199999999997</v>
      </c>
      <c r="I110" s="209"/>
    </row>
    <row r="111" spans="1:9" x14ac:dyDescent="0.25">
      <c r="A111" s="114" t="s">
        <v>750</v>
      </c>
      <c r="B111" s="115" t="s">
        <v>662</v>
      </c>
      <c r="C111" s="180" t="str">
        <f>Composições!C1705</f>
        <v>CADASTRO TÉCNICO PARA DESAPROPRIAÇÃO - LOTE</v>
      </c>
      <c r="D111" s="115" t="str">
        <f>Composições!F1705</f>
        <v>UN</v>
      </c>
      <c r="E111" s="121">
        <v>10</v>
      </c>
      <c r="F111" s="117">
        <f t="shared" si="2"/>
        <v>499.19</v>
      </c>
      <c r="G111" s="118">
        <v>645.71</v>
      </c>
      <c r="H111" s="118">
        <f t="shared" si="3"/>
        <v>6457.1</v>
      </c>
      <c r="I111" s="209"/>
    </row>
    <row r="112" spans="1:9" x14ac:dyDescent="0.25">
      <c r="A112" s="114" t="s">
        <v>750</v>
      </c>
      <c r="B112" s="115" t="s">
        <v>663</v>
      </c>
      <c r="C112" s="116" t="str">
        <f>Composições!C1730</f>
        <v>REVISÃO DE CADASTRO TÉCNICO PARA DESAPROPRIAÇÃO - SEM CAMPO</v>
      </c>
      <c r="D112" s="115" t="str">
        <f>Composições!F1730</f>
        <v>UN</v>
      </c>
      <c r="E112" s="121">
        <v>10</v>
      </c>
      <c r="F112" s="117">
        <f t="shared" si="2"/>
        <v>374.63</v>
      </c>
      <c r="G112" s="118">
        <v>484.59</v>
      </c>
      <c r="H112" s="118">
        <f t="shared" si="3"/>
        <v>4845.8999999999996</v>
      </c>
      <c r="I112" s="209"/>
    </row>
    <row r="113" spans="1:9" x14ac:dyDescent="0.25">
      <c r="A113" s="114" t="s">
        <v>750</v>
      </c>
      <c r="B113" s="115" t="s">
        <v>664</v>
      </c>
      <c r="C113" s="116" t="str">
        <f>Composições!C1750</f>
        <v>REVISÃO DE CADASTRO TÉCNICO PARA DESAPROPRIAÇÃO - COM CAMPO</v>
      </c>
      <c r="D113" s="115" t="str">
        <f>Composições!F1750</f>
        <v>UN</v>
      </c>
      <c r="E113" s="121">
        <v>10</v>
      </c>
      <c r="F113" s="117">
        <f t="shared" si="2"/>
        <v>604.58000000000004</v>
      </c>
      <c r="G113" s="118">
        <v>782.03</v>
      </c>
      <c r="H113" s="118">
        <f t="shared" si="3"/>
        <v>7820.3</v>
      </c>
      <c r="I113" s="209"/>
    </row>
    <row r="114" spans="1:9" x14ac:dyDescent="0.25">
      <c r="A114" s="114" t="s">
        <v>750</v>
      </c>
      <c r="B114" s="115" t="s">
        <v>665</v>
      </c>
      <c r="C114" s="116" t="str">
        <f>Composições!C1775</f>
        <v>BUSCA DE CERTIDÃO DE REGISTRO</v>
      </c>
      <c r="D114" s="115" t="str">
        <f>Composições!F1775</f>
        <v>UN</v>
      </c>
      <c r="E114" s="121">
        <v>10</v>
      </c>
      <c r="F114" s="117">
        <f t="shared" si="2"/>
        <v>395.63</v>
      </c>
      <c r="G114" s="118">
        <v>511.76</v>
      </c>
      <c r="H114" s="118">
        <f t="shared" si="3"/>
        <v>5117.6000000000004</v>
      </c>
      <c r="I114" s="209"/>
    </row>
    <row r="115" spans="1:9" x14ac:dyDescent="0.25">
      <c r="A115" s="114" t="s">
        <v>750</v>
      </c>
      <c r="B115" s="115" t="s">
        <v>666</v>
      </c>
      <c r="C115" s="116" t="str">
        <f>Composições!C1786</f>
        <v>BUSCA DE CERTIDÃO NEGATIVA REGISTRO</v>
      </c>
      <c r="D115" s="115" t="str">
        <f>Composições!F1786</f>
        <v>UN</v>
      </c>
      <c r="E115" s="121">
        <v>10</v>
      </c>
      <c r="F115" s="117">
        <f t="shared" si="2"/>
        <v>223.46</v>
      </c>
      <c r="G115" s="118">
        <v>289.05</v>
      </c>
      <c r="H115" s="118">
        <f t="shared" si="3"/>
        <v>2890.5</v>
      </c>
      <c r="I115" s="209"/>
    </row>
    <row r="116" spans="1:9" x14ac:dyDescent="0.25">
      <c r="A116" s="114" t="s">
        <v>750</v>
      </c>
      <c r="B116" s="115" t="s">
        <v>667</v>
      </c>
      <c r="C116" s="116" t="str">
        <f>Composições!C1797</f>
        <v>DESPESAS COM CARTÓRIO -  CERTIDÃO EM RELATÓRIO</v>
      </c>
      <c r="D116" s="115" t="str">
        <f>Composições!F1797</f>
        <v>UN</v>
      </c>
      <c r="E116" s="121">
        <v>10</v>
      </c>
      <c r="F116" s="117">
        <f t="shared" si="2"/>
        <v>46.76</v>
      </c>
      <c r="G116" s="118">
        <v>60.49</v>
      </c>
      <c r="H116" s="118">
        <f t="shared" si="3"/>
        <v>604.9</v>
      </c>
      <c r="I116" s="209"/>
    </row>
    <row r="117" spans="1:9" x14ac:dyDescent="0.25">
      <c r="A117" s="188" t="s">
        <v>750</v>
      </c>
      <c r="B117" s="189" t="s">
        <v>668</v>
      </c>
      <c r="C117" s="190" t="str">
        <f>Composições!C1805</f>
        <v>BUSCA DE CERTIDÃO NEGATIVA REGISTRO</v>
      </c>
      <c r="D117" s="189" t="str">
        <f>Composições!F1805</f>
        <v>UN</v>
      </c>
      <c r="E117" s="121">
        <v>10</v>
      </c>
      <c r="F117" s="191">
        <f t="shared" si="2"/>
        <v>127.64</v>
      </c>
      <c r="G117" s="192">
        <v>165.11</v>
      </c>
      <c r="H117" s="118">
        <f t="shared" si="3"/>
        <v>1651.1</v>
      </c>
      <c r="I117" s="209"/>
    </row>
    <row r="118" spans="1:9" ht="13.8" customHeight="1" x14ac:dyDescent="0.25">
      <c r="A118" s="200"/>
      <c r="B118" s="199"/>
      <c r="C118" s="200" t="s">
        <v>787</v>
      </c>
      <c r="D118" s="199"/>
      <c r="E118" s="199"/>
      <c r="F118" s="199"/>
      <c r="G118" s="199"/>
      <c r="H118" s="203">
        <f>SUM(H119:H154)</f>
        <v>335130.98</v>
      </c>
      <c r="I118" s="209"/>
    </row>
    <row r="119" spans="1:9" ht="39.6" x14ac:dyDescent="0.25">
      <c r="A119" s="193" t="s">
        <v>750</v>
      </c>
      <c r="B119" s="194" t="s">
        <v>669</v>
      </c>
      <c r="C119" s="107" t="str">
        <f>Composições!C1816</f>
        <v>ELABORAÇÃO DE DOCUMENTAÇÃO TÉCNICA, INCLUSIVE PROJETO ARQUITETÔNICO OU PROJETO BÁSICO DE RESTAURAÇÃO, PARA LICENCIAMENTO JUNTO AOS ÓRGÃOS DE PATRIMÔNIO</v>
      </c>
      <c r="D119" s="194" t="str">
        <f>Composições!F1816</f>
        <v>UN</v>
      </c>
      <c r="E119" s="121">
        <v>7</v>
      </c>
      <c r="F119" s="195">
        <f t="shared" si="2"/>
        <v>4358.5200000000004</v>
      </c>
      <c r="G119" s="196">
        <v>5637.7500000000009</v>
      </c>
      <c r="H119" s="118">
        <f t="shared" si="3"/>
        <v>39464.25</v>
      </c>
      <c r="I119" s="209"/>
    </row>
    <row r="120" spans="1:9" x14ac:dyDescent="0.25">
      <c r="A120" s="114" t="s">
        <v>750</v>
      </c>
      <c r="B120" s="115" t="s">
        <v>670</v>
      </c>
      <c r="C120" s="116" t="str">
        <f>Composições!C1831</f>
        <v>IDENTIFICAÇÃO DE ESPÉCIMES ARBÓREOS - DE 01 ATÉ 20 EXEMPLARES</v>
      </c>
      <c r="D120" s="115" t="str">
        <f>Composições!F1831</f>
        <v>UN</v>
      </c>
      <c r="E120" s="121">
        <v>7</v>
      </c>
      <c r="F120" s="117">
        <f t="shared" si="2"/>
        <v>310.66000000000003</v>
      </c>
      <c r="G120" s="118">
        <v>401.84999999999997</v>
      </c>
      <c r="H120" s="118">
        <f t="shared" si="3"/>
        <v>2812.95</v>
      </c>
      <c r="I120" s="209"/>
    </row>
    <row r="121" spans="1:9" ht="26.4" x14ac:dyDescent="0.25">
      <c r="A121" s="114" t="s">
        <v>750</v>
      </c>
      <c r="B121" s="115" t="s">
        <v>671</v>
      </c>
      <c r="C121" s="116" t="str">
        <f>Composições!C1850</f>
        <v>IDENTIFICAÇÃO DE ESPÉCIMES ARBÓREOS - A PARTIR DE 21 EXEMPLARES (PREÇO POR ESPÉCIME IDENTIFICADO - A PARTIR DO 21º EXEMPLAR)</v>
      </c>
      <c r="D121" s="115" t="str">
        <f>Composições!F1850</f>
        <v>UN</v>
      </c>
      <c r="E121" s="121">
        <v>7</v>
      </c>
      <c r="F121" s="117">
        <f t="shared" si="2"/>
        <v>6.1</v>
      </c>
      <c r="G121" s="118">
        <v>7.9</v>
      </c>
      <c r="H121" s="118">
        <f t="shared" si="3"/>
        <v>55.3</v>
      </c>
      <c r="I121" s="209"/>
    </row>
    <row r="122" spans="1:9" ht="39.6" x14ac:dyDescent="0.25">
      <c r="A122" s="114" t="s">
        <v>750</v>
      </c>
      <c r="B122" s="115" t="s">
        <v>672</v>
      </c>
      <c r="C122" s="116" t="str">
        <f>Composições!C1860</f>
        <v>ELABORAÇÃO DE DOCUMENTAÇÃO TÉCNICA PARA LICENCIAMENTO JUNTO À SUREG (APROVAÇÃO DE EDIFICAÇÃO E/OU ALVARÁ DE OBRAS EM LOGRADOURO PÚBLICO) E JUNTO AO CINDACTA, INCLUSIVE PROJETOS, MEMORIAIS DESCRITIVOS E DE CÁLCULO</v>
      </c>
      <c r="D122" s="115" t="str">
        <f>Composições!F1860</f>
        <v>UN</v>
      </c>
      <c r="E122" s="121">
        <v>7</v>
      </c>
      <c r="F122" s="117">
        <f t="shared" si="2"/>
        <v>4881.72</v>
      </c>
      <c r="G122" s="118">
        <v>6314.5099999999993</v>
      </c>
      <c r="H122" s="118">
        <f t="shared" si="3"/>
        <v>44201.57</v>
      </c>
      <c r="I122" s="209"/>
    </row>
    <row r="123" spans="1:9" x14ac:dyDescent="0.25">
      <c r="A123" s="114" t="s">
        <v>750</v>
      </c>
      <c r="B123" s="115" t="s">
        <v>673</v>
      </c>
      <c r="C123" s="116" t="str">
        <f>Composições!C1875</f>
        <v>MARCO DE CONCRETO 10CM DE TOPO X 15CM BASE X 50CM ALTURA</v>
      </c>
      <c r="D123" s="119" t="str">
        <f>Composições!F1875</f>
        <v>UN</v>
      </c>
      <c r="E123" s="121">
        <v>7</v>
      </c>
      <c r="F123" s="117">
        <f t="shared" si="2"/>
        <v>185.47</v>
      </c>
      <c r="G123" s="118">
        <v>239.91000000000003</v>
      </c>
      <c r="H123" s="118">
        <f t="shared" si="3"/>
        <v>1679.37</v>
      </c>
      <c r="I123" s="209"/>
    </row>
    <row r="124" spans="1:9" x14ac:dyDescent="0.25">
      <c r="A124" s="114" t="s">
        <v>750</v>
      </c>
      <c r="B124" s="115" t="s">
        <v>674</v>
      </c>
      <c r="C124" s="116" t="str">
        <f>Composições!C1890</f>
        <v>CARACTERIZAÇÃO DE EDIFICAÇÕES E ÁREAS COBERTAS=</v>
      </c>
      <c r="D124" s="115" t="str">
        <f>Composições!F1890</f>
        <v>m²</v>
      </c>
      <c r="E124" s="121">
        <v>7</v>
      </c>
      <c r="F124" s="117">
        <f t="shared" si="2"/>
        <v>12.24</v>
      </c>
      <c r="G124" s="118">
        <v>15.840000000000002</v>
      </c>
      <c r="H124" s="118">
        <f t="shared" si="3"/>
        <v>110.88</v>
      </c>
      <c r="I124" s="209"/>
    </row>
    <row r="125" spans="1:9" x14ac:dyDescent="0.25">
      <c r="A125" s="114" t="s">
        <v>750</v>
      </c>
      <c r="B125" s="115" t="s">
        <v>675</v>
      </c>
      <c r="C125" s="116" t="str">
        <f>Composições!C1907</f>
        <v>ENGENHEIRO/ARQUITETO, NÍVEL PLENO, INCLUSIVE ENCARGOS COMPLEMENTARES</v>
      </c>
      <c r="D125" s="115" t="str">
        <f>Composições!F1916</f>
        <v>hora</v>
      </c>
      <c r="E125" s="121">
        <v>7</v>
      </c>
      <c r="F125" s="117">
        <f t="shared" si="2"/>
        <v>83.99</v>
      </c>
      <c r="G125" s="118">
        <v>108.65</v>
      </c>
      <c r="H125" s="118">
        <f t="shared" si="3"/>
        <v>760.55</v>
      </c>
      <c r="I125" s="209"/>
    </row>
    <row r="126" spans="1:9" x14ac:dyDescent="0.25">
      <c r="A126" s="114" t="s">
        <v>750</v>
      </c>
      <c r="B126" s="115" t="s">
        <v>676</v>
      </c>
      <c r="C126" s="116" t="str">
        <f>Composições!C1916</f>
        <v>ENGENHEIRO/ARQUITETO, NÍVEL JÚNIOR, INCLUSIVE ENCARGOS COMPLEMENTARES</v>
      </c>
      <c r="D126" s="115" t="str">
        <f>Composições!F1916</f>
        <v>hora</v>
      </c>
      <c r="E126" s="121">
        <v>7</v>
      </c>
      <c r="F126" s="117">
        <f t="shared" si="2"/>
        <v>66.989999999999995</v>
      </c>
      <c r="G126" s="118">
        <v>86.66</v>
      </c>
      <c r="H126" s="118">
        <f t="shared" si="3"/>
        <v>606.62</v>
      </c>
      <c r="I126" s="209"/>
    </row>
    <row r="127" spans="1:9" x14ac:dyDescent="0.25">
      <c r="A127" s="114" t="s">
        <v>750</v>
      </c>
      <c r="B127" s="115" t="s">
        <v>677</v>
      </c>
      <c r="C127" s="116" t="str">
        <f>Composições!C1925</f>
        <v>ENGENHEIRO/ARQUITETO, NÍVEL SÊNIOR, INCLUSIVE ENCARGOS COMPLEMENTARES</v>
      </c>
      <c r="D127" s="115" t="str">
        <f>Composições!F1925</f>
        <v>hora</v>
      </c>
      <c r="E127" s="121">
        <v>7</v>
      </c>
      <c r="F127" s="117">
        <f t="shared" si="2"/>
        <v>113.69</v>
      </c>
      <c r="G127" s="118">
        <v>147.07</v>
      </c>
      <c r="H127" s="118">
        <f t="shared" si="3"/>
        <v>1029.49</v>
      </c>
      <c r="I127" s="209"/>
    </row>
    <row r="128" spans="1:9" x14ac:dyDescent="0.25">
      <c r="A128" s="114" t="s">
        <v>750</v>
      </c>
      <c r="B128" s="115" t="s">
        <v>678</v>
      </c>
      <c r="C128" s="116" t="str">
        <f>Composições!C1934</f>
        <v>PLANILHA ORÇAMENTÁRIA PARA CONSTRUÇÕES NOVAS   ÁREA ACIMA DE 10.000 M2</v>
      </c>
      <c r="D128" s="115" t="str">
        <f>Composições!F1934</f>
        <v>m²</v>
      </c>
      <c r="E128" s="121">
        <v>20000</v>
      </c>
      <c r="F128" s="117">
        <f t="shared" si="2"/>
        <v>0.7</v>
      </c>
      <c r="G128" s="118">
        <v>0.90999999999999992</v>
      </c>
      <c r="H128" s="118">
        <f t="shared" si="3"/>
        <v>18200</v>
      </c>
      <c r="I128" s="209"/>
    </row>
    <row r="129" spans="1:9" x14ac:dyDescent="0.25">
      <c r="A129" s="114" t="s">
        <v>750</v>
      </c>
      <c r="B129" s="115" t="s">
        <v>679</v>
      </c>
      <c r="C129" s="116" t="str">
        <f>Composições!C1945</f>
        <v>PLANILHA ORÇAMENTÁRIA PARA CONSTRUÇÕES NOVAS   ÁREA ATÉ 1.000 M2</v>
      </c>
      <c r="D129" s="115" t="str">
        <f>Composições!F1945</f>
        <v>m²</v>
      </c>
      <c r="E129" s="121">
        <v>1000</v>
      </c>
      <c r="F129" s="117">
        <f t="shared" si="2"/>
        <v>2.9</v>
      </c>
      <c r="G129" s="118">
        <v>3.7600000000000002</v>
      </c>
      <c r="H129" s="118">
        <f t="shared" si="3"/>
        <v>3760</v>
      </c>
      <c r="I129" s="209"/>
    </row>
    <row r="130" spans="1:9" x14ac:dyDescent="0.25">
      <c r="A130" s="114" t="s">
        <v>750</v>
      </c>
      <c r="B130" s="115" t="s">
        <v>680</v>
      </c>
      <c r="C130" s="116" t="str">
        <f>Composições!C1956</f>
        <v>PLANILHA ORÇAMENTÁRIA PARA CONSTRUÇÕES NOVAS   ÁREA DE 1.001 M2 A 2.000 M2</v>
      </c>
      <c r="D130" s="115" t="str">
        <f>Composições!F1956</f>
        <v>m²</v>
      </c>
      <c r="E130" s="121">
        <v>2000</v>
      </c>
      <c r="F130" s="117">
        <f t="shared" si="2"/>
        <v>2.52</v>
      </c>
      <c r="G130" s="118">
        <v>3.2699999999999996</v>
      </c>
      <c r="H130" s="118">
        <f t="shared" si="3"/>
        <v>6540</v>
      </c>
      <c r="I130" s="209"/>
    </row>
    <row r="131" spans="1:9" x14ac:dyDescent="0.25">
      <c r="A131" s="114" t="s">
        <v>750</v>
      </c>
      <c r="B131" s="115" t="s">
        <v>681</v>
      </c>
      <c r="C131" s="116" t="str">
        <f>Composições!C1966</f>
        <v>PLANILHA ORÇAMENTÁRIA PARA CONSTRUÇÕES NOVAS   ÁREA DE 2.001 M2 A 4.000 M2</v>
      </c>
      <c r="D131" s="115" t="str">
        <f>Composições!F1966</f>
        <v>m²</v>
      </c>
      <c r="E131" s="121">
        <v>4000</v>
      </c>
      <c r="F131" s="117">
        <f t="shared" si="2"/>
        <v>2.1800000000000002</v>
      </c>
      <c r="G131" s="118">
        <v>2.83</v>
      </c>
      <c r="H131" s="118">
        <f t="shared" si="3"/>
        <v>11320</v>
      </c>
      <c r="I131" s="209"/>
    </row>
    <row r="132" spans="1:9" x14ac:dyDescent="0.25">
      <c r="A132" s="114" t="s">
        <v>750</v>
      </c>
      <c r="B132" s="115" t="s">
        <v>682</v>
      </c>
      <c r="C132" s="116" t="str">
        <f>Composições!C1976</f>
        <v>PLANILHA ORÇAMENTÁRIA PARA CONSTRUÇÕES NOVAS   ÁREA DE 4.001 M2 A 6.000 M2</v>
      </c>
      <c r="D132" s="115" t="str">
        <f>Composições!F1976</f>
        <v>m²</v>
      </c>
      <c r="E132" s="121">
        <v>6000</v>
      </c>
      <c r="F132" s="117">
        <f t="shared" si="2"/>
        <v>1.8</v>
      </c>
      <c r="G132" s="118">
        <v>2.34</v>
      </c>
      <c r="H132" s="118">
        <f t="shared" si="3"/>
        <v>14040</v>
      </c>
      <c r="I132" s="209"/>
    </row>
    <row r="133" spans="1:9" x14ac:dyDescent="0.25">
      <c r="A133" s="114" t="s">
        <v>750</v>
      </c>
      <c r="B133" s="115" t="s">
        <v>683</v>
      </c>
      <c r="C133" s="116" t="str">
        <f>Composições!C1986</f>
        <v>PLANILHA ORÇAMENTÁRIA PARA CONSTRUÇÕES NOVAS   ÁREA DE 6.001 M2 A 8.000 M2</v>
      </c>
      <c r="D133" s="115" t="str">
        <f>Composições!F1986</f>
        <v>m²</v>
      </c>
      <c r="E133" s="121">
        <v>8000</v>
      </c>
      <c r="F133" s="117">
        <f t="shared" si="2"/>
        <v>1.42</v>
      </c>
      <c r="G133" s="118">
        <v>1.8399999999999999</v>
      </c>
      <c r="H133" s="118">
        <f t="shared" si="3"/>
        <v>14720</v>
      </c>
      <c r="I133" s="209"/>
    </row>
    <row r="134" spans="1:9" x14ac:dyDescent="0.25">
      <c r="A134" s="114" t="s">
        <v>750</v>
      </c>
      <c r="B134" s="115" t="s">
        <v>684</v>
      </c>
      <c r="C134" s="116" t="str">
        <f>Composições!C1996</f>
        <v>PLANILHA ORÇAMENTÁRIA PARA CONSTRUÇÕES NOVAS   ÁREA DE 8.001 M2 A 10.000 M2</v>
      </c>
      <c r="D134" s="115" t="str">
        <f>Composições!F1996</f>
        <v>m²</v>
      </c>
      <c r="E134" s="121">
        <v>10000</v>
      </c>
      <c r="F134" s="117">
        <f t="shared" si="2"/>
        <v>1.08</v>
      </c>
      <c r="G134" s="118">
        <v>1.4000000000000001</v>
      </c>
      <c r="H134" s="118">
        <f t="shared" si="3"/>
        <v>14000</v>
      </c>
      <c r="I134" s="209"/>
    </row>
    <row r="135" spans="1:9" x14ac:dyDescent="0.25">
      <c r="A135" s="114" t="s">
        <v>750</v>
      </c>
      <c r="B135" s="115" t="s">
        <v>685</v>
      </c>
      <c r="C135" s="116" t="str">
        <f>Composições!C2006</f>
        <v>PLANILHA ORÇAMENTÁRIA PARA OBRAS DE INFRAESTRUTURA</v>
      </c>
      <c r="D135" s="115" t="str">
        <f>Composições!F2006</f>
        <v>m²</v>
      </c>
      <c r="E135" s="121">
        <v>5000</v>
      </c>
      <c r="F135" s="117">
        <f t="shared" si="2"/>
        <v>7.0000000000000007E-2</v>
      </c>
      <c r="G135" s="118">
        <v>0.1</v>
      </c>
      <c r="H135" s="118">
        <f t="shared" si="3"/>
        <v>500</v>
      </c>
      <c r="I135" s="209"/>
    </row>
    <row r="136" spans="1:9" ht="26.4" x14ac:dyDescent="0.25">
      <c r="A136" s="114" t="s">
        <v>750</v>
      </c>
      <c r="B136" s="115" t="s">
        <v>686</v>
      </c>
      <c r="C136" s="116" t="str">
        <f>Composições!C2016</f>
        <v>PLANILHA ORÇAMENTÁRIA PARA PROJETOS DE IMPLANTAÇÃO DE EDIFICAÇÃO   ÁREA ACIMA DE 16.000 M2</v>
      </c>
      <c r="D136" s="115" t="str">
        <f>Composições!F2016</f>
        <v>m²</v>
      </c>
      <c r="E136" s="121">
        <v>16000</v>
      </c>
      <c r="F136" s="117">
        <f t="shared" si="2"/>
        <v>7.0000000000000007E-2</v>
      </c>
      <c r="G136" s="118">
        <v>0.1</v>
      </c>
      <c r="H136" s="118">
        <f t="shared" si="3"/>
        <v>1600</v>
      </c>
      <c r="I136" s="209"/>
    </row>
    <row r="137" spans="1:9" ht="26.4" x14ac:dyDescent="0.25">
      <c r="A137" s="114" t="s">
        <v>750</v>
      </c>
      <c r="B137" s="115" t="s">
        <v>687</v>
      </c>
      <c r="C137" s="116" t="str">
        <f>Composições!C2026</f>
        <v>PLANILHA ORÇAMENTÁRIA PARA PROJETOS DE IMPLANTAÇÃO DE EDIFICAÇÃO   ÁREA DE 11.001 M2 ATÉ 13.000 M2</v>
      </c>
      <c r="D137" s="115" t="str">
        <f>Composições!F2026</f>
        <v>m²</v>
      </c>
      <c r="E137" s="121">
        <v>13000</v>
      </c>
      <c r="F137" s="117">
        <f t="shared" si="2"/>
        <v>0.15</v>
      </c>
      <c r="G137" s="118">
        <v>0.2</v>
      </c>
      <c r="H137" s="118">
        <f t="shared" si="3"/>
        <v>2600</v>
      </c>
      <c r="I137" s="209"/>
    </row>
    <row r="138" spans="1:9" ht="26.4" x14ac:dyDescent="0.25">
      <c r="A138" s="114" t="s">
        <v>750</v>
      </c>
      <c r="B138" s="115" t="s">
        <v>688</v>
      </c>
      <c r="C138" s="120" t="str">
        <f>Composições!C2036</f>
        <v>PLANILHA ORÇAMENTÁRIA PARA PROJETOS DE IMPLANTAÇÃO DE EDIFICAÇÃO   ÁREA DE 13.001 M2 ATÉ 16.000 M2</v>
      </c>
      <c r="D138" s="115" t="str">
        <f>Composições!F2036</f>
        <v>m²</v>
      </c>
      <c r="E138" s="121">
        <v>16000</v>
      </c>
      <c r="F138" s="117">
        <f t="shared" si="2"/>
        <v>0.11</v>
      </c>
      <c r="G138" s="118">
        <v>0.15</v>
      </c>
      <c r="H138" s="118">
        <f t="shared" si="3"/>
        <v>2400</v>
      </c>
      <c r="I138" s="209"/>
    </row>
    <row r="139" spans="1:9" ht="26.4" x14ac:dyDescent="0.25">
      <c r="A139" s="114" t="s">
        <v>750</v>
      </c>
      <c r="B139" s="115" t="s">
        <v>689</v>
      </c>
      <c r="C139" s="116" t="str">
        <f>Composições!C2046</f>
        <v>PLANILHA ORÇAMENTÁRIA PARA PROJETOS DE IMPLANTAÇÃO DE EDIFICAÇÃO   ÁREA DE 6.001 M2 ATÉ 7.000 M2</v>
      </c>
      <c r="D139" s="119" t="str">
        <f>Composições!F2046</f>
        <v>m²</v>
      </c>
      <c r="E139" s="121">
        <v>7000</v>
      </c>
      <c r="F139" s="117">
        <f t="shared" si="2"/>
        <v>0.28000000000000003</v>
      </c>
      <c r="G139" s="118">
        <v>0.37</v>
      </c>
      <c r="H139" s="118">
        <f t="shared" si="3"/>
        <v>2590</v>
      </c>
      <c r="I139" s="209"/>
    </row>
    <row r="140" spans="1:9" ht="26.4" x14ac:dyDescent="0.25">
      <c r="A140" s="114" t="s">
        <v>750</v>
      </c>
      <c r="B140" s="115" t="s">
        <v>690</v>
      </c>
      <c r="C140" s="116" t="str">
        <f>Composições!C2056</f>
        <v>PLANILHA ORÇAMENTÁRIA PARA PROJETOS DE IMPLANTAÇÃO DE EDIFICAÇÃO   ÁREA DE 7.001 M2 ATÉ 9.000 M2</v>
      </c>
      <c r="D140" s="115" t="str">
        <f>Composições!F2056</f>
        <v>m²</v>
      </c>
      <c r="E140" s="121">
        <v>9000</v>
      </c>
      <c r="F140" s="117">
        <f t="shared" si="2"/>
        <v>0.24</v>
      </c>
      <c r="G140" s="118">
        <v>0.32</v>
      </c>
      <c r="H140" s="118">
        <f t="shared" si="3"/>
        <v>2880</v>
      </c>
      <c r="I140" s="209"/>
    </row>
    <row r="141" spans="1:9" ht="26.4" x14ac:dyDescent="0.25">
      <c r="A141" s="114" t="s">
        <v>750</v>
      </c>
      <c r="B141" s="115" t="s">
        <v>691</v>
      </c>
      <c r="C141" s="116" t="str">
        <f>Composições!C2066</f>
        <v>PLANILHA ORÇAMENTÁRIA PARA PROJETOS DE IMPLANTAÇÃO DE EDIFICAÇÃO   ÁREA DE 9.001 M2 ATÉ 11.000 M2</v>
      </c>
      <c r="D141" s="115" t="str">
        <f>Composições!F2066</f>
        <v>m²</v>
      </c>
      <c r="E141" s="121">
        <v>11000</v>
      </c>
      <c r="F141" s="117">
        <f t="shared" si="2"/>
        <v>0.2</v>
      </c>
      <c r="G141" s="118">
        <v>0.27</v>
      </c>
      <c r="H141" s="118">
        <f t="shared" si="3"/>
        <v>2970</v>
      </c>
      <c r="I141" s="209"/>
    </row>
    <row r="142" spans="1:9" ht="26.4" x14ac:dyDescent="0.25">
      <c r="A142" s="114" t="s">
        <v>750</v>
      </c>
      <c r="B142" s="115" t="s">
        <v>692</v>
      </c>
      <c r="C142" s="116" t="str">
        <f>Composições!C2076</f>
        <v>PLANILHA ORÇAMENTÁRIA PARA PROJETOS DE IMPLANTAÇÃO DE EDIFICAÇÃO ÁREA ATÉ 6.000 M2</v>
      </c>
      <c r="D142" s="115" t="str">
        <f>Composições!F2076</f>
        <v>m²</v>
      </c>
      <c r="E142" s="121">
        <v>6000</v>
      </c>
      <c r="F142" s="117">
        <f t="shared" ref="F142:F201" si="4">TRUNC(G142 * (1/1.2935),2)</f>
        <v>0.32</v>
      </c>
      <c r="G142" s="118">
        <v>0.42000000000000004</v>
      </c>
      <c r="H142" s="118">
        <f t="shared" ref="H142:H201" si="5">TRUNC(E142*G142,2)</f>
        <v>2520</v>
      </c>
      <c r="I142" s="209"/>
    </row>
    <row r="143" spans="1:9" ht="26.4" x14ac:dyDescent="0.25">
      <c r="A143" s="114" t="s">
        <v>750</v>
      </c>
      <c r="B143" s="115" t="s">
        <v>693</v>
      </c>
      <c r="C143" s="116" t="str">
        <f>Composições!C2086</f>
        <v>PLANILHA ORÇAMENTÁRIA PARA REFORMA E/OU AMPLIAÇÃO DE EDIFICAÇÕES EXISTENTES   ÁREA ACIMA DE 10.000 M2</v>
      </c>
      <c r="D143" s="115" t="str">
        <f>Composições!F2086</f>
        <v>m²</v>
      </c>
      <c r="E143" s="121">
        <v>10000</v>
      </c>
      <c r="F143" s="117">
        <f t="shared" si="4"/>
        <v>0.57999999999999996</v>
      </c>
      <c r="G143" s="118">
        <v>0.76</v>
      </c>
      <c r="H143" s="118">
        <f t="shared" si="5"/>
        <v>7600</v>
      </c>
      <c r="I143" s="209"/>
    </row>
    <row r="144" spans="1:9" ht="26.4" x14ac:dyDescent="0.25">
      <c r="A144" s="114" t="s">
        <v>750</v>
      </c>
      <c r="B144" s="115" t="s">
        <v>694</v>
      </c>
      <c r="C144" s="116" t="str">
        <f>Composições!C2096</f>
        <v>PLANILHA ORÇAMENTÁRIA PARA REFORMA E/OU AMPLIAÇÃO DE EDIFICAÇÕES EXISTENTES   ÁREA DE 1.001 M2 A 2.000 M2</v>
      </c>
      <c r="D144" s="115" t="str">
        <f>Composições!F2096</f>
        <v>m²</v>
      </c>
      <c r="E144" s="121">
        <v>2000</v>
      </c>
      <c r="F144" s="117">
        <f t="shared" si="4"/>
        <v>2.1</v>
      </c>
      <c r="G144" s="118">
        <v>2.7199999999999998</v>
      </c>
      <c r="H144" s="118">
        <f t="shared" si="5"/>
        <v>5440</v>
      </c>
      <c r="I144" s="209"/>
    </row>
    <row r="145" spans="1:9" ht="26.4" x14ac:dyDescent="0.25">
      <c r="A145" s="114" t="s">
        <v>750</v>
      </c>
      <c r="B145" s="115" t="s">
        <v>695</v>
      </c>
      <c r="C145" s="116" t="str">
        <f>Composições!C2106</f>
        <v>PLANILHA ORÇAMENTÁRIA PARA REFORMA E/OU AMPLIAÇÃO DE EDIFICAÇÕES EXISTENTES   ÁREA DE 2.001 M2 A 4.000 M2</v>
      </c>
      <c r="D145" s="115" t="str">
        <f>Composições!F2106</f>
        <v>m²</v>
      </c>
      <c r="E145" s="121">
        <v>4000</v>
      </c>
      <c r="F145" s="117">
        <f t="shared" si="4"/>
        <v>1.76</v>
      </c>
      <c r="G145" s="118">
        <v>2.2800000000000002</v>
      </c>
      <c r="H145" s="118">
        <f t="shared" si="5"/>
        <v>9120</v>
      </c>
      <c r="I145" s="209"/>
    </row>
    <row r="146" spans="1:9" ht="26.4" x14ac:dyDescent="0.25">
      <c r="A146" s="114" t="s">
        <v>750</v>
      </c>
      <c r="B146" s="115" t="s">
        <v>696</v>
      </c>
      <c r="C146" s="116" t="str">
        <f>Composições!C2116</f>
        <v>PLANILHA ORÇAMENTÁRIA PARA REFORMA E/OU AMPLIAÇÃO DE EDIFICAÇÕES EXISTENTES   ÁREA DE 4.001 M2 A 6.000 M2</v>
      </c>
      <c r="D146" s="115" t="str">
        <f>Composições!F2116</f>
        <v>m²</v>
      </c>
      <c r="E146" s="121">
        <v>6000</v>
      </c>
      <c r="F146" s="117">
        <f t="shared" si="4"/>
        <v>1.46</v>
      </c>
      <c r="G146" s="118">
        <v>1.9</v>
      </c>
      <c r="H146" s="118">
        <f t="shared" si="5"/>
        <v>11400</v>
      </c>
      <c r="I146" s="209"/>
    </row>
    <row r="147" spans="1:9" ht="26.4" x14ac:dyDescent="0.25">
      <c r="A147" s="114" t="s">
        <v>750</v>
      </c>
      <c r="B147" s="115" t="s">
        <v>697</v>
      </c>
      <c r="C147" s="116" t="str">
        <f>Composições!C2126</f>
        <v>PLANILHA ORÇAMENTÁRIA PARA REFORMA E/OU AMPLIAÇÃO DE EDIFICAÇÕES EXISTENTES   ÁREA DE 6.001 M2 A 8.000 M2</v>
      </c>
      <c r="D147" s="115" t="str">
        <f>Composições!F2126</f>
        <v>m²</v>
      </c>
      <c r="E147" s="121">
        <v>8000</v>
      </c>
      <c r="F147" s="117">
        <f t="shared" si="4"/>
        <v>1.17</v>
      </c>
      <c r="G147" s="118">
        <v>1.52</v>
      </c>
      <c r="H147" s="118">
        <f t="shared" si="5"/>
        <v>12160</v>
      </c>
      <c r="I147" s="209"/>
    </row>
    <row r="148" spans="1:9" ht="26.4" x14ac:dyDescent="0.25">
      <c r="A148" s="114" t="s">
        <v>750</v>
      </c>
      <c r="B148" s="115" t="s">
        <v>698</v>
      </c>
      <c r="C148" s="116" t="str">
        <f>Composições!C2136</f>
        <v>PLANILHA ORÇAMENTÁRIA PARA REFORMA E/OU AMPLIAÇÃO DE EDIFICAÇÕES EXISTENTES   ÁREA DE 8.001 M2 A 10.000 M2</v>
      </c>
      <c r="D148" s="115" t="str">
        <f>Composições!F2136</f>
        <v>m²</v>
      </c>
      <c r="E148" s="121">
        <v>10000</v>
      </c>
      <c r="F148" s="117">
        <f t="shared" si="4"/>
        <v>0.87</v>
      </c>
      <c r="G148" s="118">
        <v>1.1299999999999999</v>
      </c>
      <c r="H148" s="118">
        <f t="shared" si="5"/>
        <v>11300</v>
      </c>
      <c r="I148" s="209"/>
    </row>
    <row r="149" spans="1:9" ht="26.4" x14ac:dyDescent="0.25">
      <c r="A149" s="114" t="s">
        <v>750</v>
      </c>
      <c r="B149" s="115" t="s">
        <v>699</v>
      </c>
      <c r="C149" s="116" t="str">
        <f>Composições!C2146</f>
        <v>PLANILHA ORÇAMENTÁRIA PARA REFORMA E/OU AMPLIAÇÃO DE PATRIMÔNIOS HISTÓRICOS   ÁREA ATÉ 1.000 M2</v>
      </c>
      <c r="D149" s="115" t="str">
        <f>Composições!F2146</f>
        <v>m²</v>
      </c>
      <c r="E149" s="121">
        <v>1000</v>
      </c>
      <c r="F149" s="117">
        <f t="shared" si="4"/>
        <v>2.35</v>
      </c>
      <c r="G149" s="118">
        <v>3.05</v>
      </c>
      <c r="H149" s="118">
        <f t="shared" si="5"/>
        <v>3050</v>
      </c>
      <c r="I149" s="209"/>
    </row>
    <row r="150" spans="1:9" ht="26.4" x14ac:dyDescent="0.25">
      <c r="A150" s="114" t="s">
        <v>750</v>
      </c>
      <c r="B150" s="115" t="s">
        <v>700</v>
      </c>
      <c r="C150" s="116" t="str">
        <f>Composições!C2156</f>
        <v>PLANILHA ORÇAMENTÁRIA PARA REFORMA E/OU AMPLIAÇÃO DE PATRIMÔNIOS HISTÓRICOS   ÁREA DE 1.001 M2 A 2.000 M2</v>
      </c>
      <c r="D150" s="115" t="str">
        <f>Composições!F2156</f>
        <v>m²</v>
      </c>
      <c r="E150" s="121">
        <v>2000</v>
      </c>
      <c r="F150" s="117">
        <f t="shared" si="4"/>
        <v>3.1</v>
      </c>
      <c r="G150" s="118">
        <v>4.0199999999999996</v>
      </c>
      <c r="H150" s="118">
        <f t="shared" si="5"/>
        <v>8040</v>
      </c>
      <c r="I150" s="209"/>
    </row>
    <row r="151" spans="1:9" ht="26.4" x14ac:dyDescent="0.25">
      <c r="A151" s="114" t="s">
        <v>750</v>
      </c>
      <c r="B151" s="115" t="s">
        <v>701</v>
      </c>
      <c r="C151" s="116" t="str">
        <f>Composições!C2166</f>
        <v>PLANILHA ORÇAMENTÁRIA PARA REFORMA E/OU AMPLIAÇÃO DE PATRIMÔNIOS HISTÓRICOS   ÁREA DE 2.001 M2 A 4.000 M2</v>
      </c>
      <c r="D151" s="115" t="str">
        <f>Composições!F2166</f>
        <v>m²</v>
      </c>
      <c r="E151" s="121">
        <v>4000</v>
      </c>
      <c r="F151" s="117">
        <f t="shared" si="4"/>
        <v>2.69</v>
      </c>
      <c r="G151" s="118">
        <v>3.49</v>
      </c>
      <c r="H151" s="118">
        <f t="shared" si="5"/>
        <v>13960</v>
      </c>
      <c r="I151" s="209"/>
    </row>
    <row r="152" spans="1:9" ht="26.4" x14ac:dyDescent="0.25">
      <c r="A152" s="114" t="s">
        <v>750</v>
      </c>
      <c r="B152" s="115" t="s">
        <v>702</v>
      </c>
      <c r="C152" s="116" t="str">
        <f>Composições!C2176</f>
        <v>PLANILHA ORÇAMENTÁRIA PARA REFORMA E/OU AMPLIAÇÃO DE PATRIMÔNIOS HISTÓRICOS   ÁREA DE 4.001 M2 A 6.000 M2</v>
      </c>
      <c r="D152" s="115" t="str">
        <f>Composições!F2176</f>
        <v>m²</v>
      </c>
      <c r="E152" s="121">
        <v>6000</v>
      </c>
      <c r="F152" s="117">
        <f t="shared" si="4"/>
        <v>2.79</v>
      </c>
      <c r="G152" s="118">
        <v>3.61</v>
      </c>
      <c r="H152" s="118">
        <f t="shared" si="5"/>
        <v>21660</v>
      </c>
      <c r="I152" s="209"/>
    </row>
    <row r="153" spans="1:9" ht="26.4" x14ac:dyDescent="0.25">
      <c r="A153" s="114" t="s">
        <v>750</v>
      </c>
      <c r="B153" s="115" t="s">
        <v>703</v>
      </c>
      <c r="C153" s="116" t="str">
        <f>Composições!C2186</f>
        <v>PLANILHA ORÇAMENTÁRIA PARA REFORMA E/OU AMPLIAÇÃO DE PATRIMÔNIOS HISTÓRICOS   ÁREA DE 6.001 M2 A 8.000 M2</v>
      </c>
      <c r="D153" s="115" t="str">
        <f>Composições!F2186</f>
        <v>m²</v>
      </c>
      <c r="E153" s="121">
        <v>8000</v>
      </c>
      <c r="F153" s="117">
        <f t="shared" si="4"/>
        <v>1.76</v>
      </c>
      <c r="G153" s="118">
        <v>2.2800000000000002</v>
      </c>
      <c r="H153" s="118">
        <f t="shared" si="5"/>
        <v>18240</v>
      </c>
      <c r="I153" s="209"/>
    </row>
    <row r="154" spans="1:9" ht="26.4" x14ac:dyDescent="0.25">
      <c r="A154" s="188" t="s">
        <v>750</v>
      </c>
      <c r="B154" s="189" t="s">
        <v>704</v>
      </c>
      <c r="C154" s="190" t="str">
        <f>Composições!C2196</f>
        <v>PLANILHA ORÇAMENTÁRIA PARA REFORMA E/OU AMPLIAÇÃO DE PATRIMÔNIOS HISTÓRICOS   ÁREA DE 8.001 M2 A 10.000 M2</v>
      </c>
      <c r="D154" s="189" t="str">
        <f>Composições!F2196</f>
        <v>m²</v>
      </c>
      <c r="E154" s="121">
        <v>10000</v>
      </c>
      <c r="F154" s="191">
        <f t="shared" si="4"/>
        <v>1.68</v>
      </c>
      <c r="G154" s="192">
        <v>2.1800000000000002</v>
      </c>
      <c r="H154" s="118">
        <f t="shared" si="5"/>
        <v>21800</v>
      </c>
      <c r="I154" s="209"/>
    </row>
    <row r="155" spans="1:9" ht="13.8" customHeight="1" x14ac:dyDescent="0.25">
      <c r="A155" s="197"/>
      <c r="B155" s="198"/>
      <c r="C155" s="200" t="s">
        <v>789</v>
      </c>
      <c r="D155" s="198"/>
      <c r="E155" s="198"/>
      <c r="F155" s="198"/>
      <c r="G155" s="198"/>
      <c r="H155" s="203">
        <f>SUM(H156:H201)</f>
        <v>890682.07</v>
      </c>
      <c r="I155" s="209"/>
    </row>
    <row r="156" spans="1:9" x14ac:dyDescent="0.25">
      <c r="A156" s="193" t="s">
        <v>750</v>
      </c>
      <c r="B156" s="194" t="s">
        <v>705</v>
      </c>
      <c r="C156" s="107" t="str">
        <f>Composições!C2206</f>
        <v>ENGENHEIRO/ARQUITETO, NÍVEL JÚNIOR, I</v>
      </c>
      <c r="D156" s="194" t="str">
        <f>Composições!F2206</f>
        <v>hora</v>
      </c>
      <c r="E156" s="121">
        <v>10</v>
      </c>
      <c r="F156" s="195">
        <f t="shared" si="4"/>
        <v>55.99</v>
      </c>
      <c r="G156" s="196">
        <v>72.430000000000007</v>
      </c>
      <c r="H156" s="118">
        <f t="shared" si="5"/>
        <v>724.3</v>
      </c>
      <c r="I156" s="209"/>
    </row>
    <row r="157" spans="1:9" x14ac:dyDescent="0.25">
      <c r="A157" s="114" t="s">
        <v>750</v>
      </c>
      <c r="B157" s="115" t="s">
        <v>706</v>
      </c>
      <c r="C157" s="116" t="str">
        <f>Composições!C2213</f>
        <v>ARQUITETO JUNIOR -MENSALISTA</v>
      </c>
      <c r="D157" s="115" t="str">
        <f>Composições!F2213</f>
        <v>MES</v>
      </c>
      <c r="E157" s="121">
        <v>2</v>
      </c>
      <c r="F157" s="117">
        <f t="shared" si="4"/>
        <v>9852.14</v>
      </c>
      <c r="G157" s="118">
        <v>12743.75</v>
      </c>
      <c r="H157" s="118">
        <f t="shared" si="5"/>
        <v>25487.5</v>
      </c>
      <c r="I157" s="209"/>
    </row>
    <row r="158" spans="1:9" x14ac:dyDescent="0.25">
      <c r="A158" s="114" t="s">
        <v>750</v>
      </c>
      <c r="B158" s="115" t="s">
        <v>707</v>
      </c>
      <c r="C158" s="116" t="str">
        <f>Composições!C2221</f>
        <v xml:space="preserve">ARQUITETO DE OBRA PLENO </v>
      </c>
      <c r="D158" s="115" t="str">
        <f>Composições!F2221</f>
        <v>H</v>
      </c>
      <c r="E158" s="121">
        <v>10</v>
      </c>
      <c r="F158" s="117">
        <f t="shared" si="4"/>
        <v>79.05</v>
      </c>
      <c r="G158" s="118">
        <v>102.25999999999999</v>
      </c>
      <c r="H158" s="118">
        <f t="shared" si="5"/>
        <v>1022.6</v>
      </c>
      <c r="I158" s="209"/>
    </row>
    <row r="159" spans="1:9" x14ac:dyDescent="0.25">
      <c r="A159" s="114" t="s">
        <v>750</v>
      </c>
      <c r="B159" s="115" t="s">
        <v>708</v>
      </c>
      <c r="C159" s="116" t="str">
        <f>Composições!C2229</f>
        <v>ARQUITETO PLENO MENSALISTA</v>
      </c>
      <c r="D159" s="115" t="str">
        <f>Composições!F2229</f>
        <v>MES</v>
      </c>
      <c r="E159" s="121">
        <v>2</v>
      </c>
      <c r="F159" s="117">
        <f t="shared" si="4"/>
        <v>14008.81</v>
      </c>
      <c r="G159" s="118">
        <v>18120.400000000001</v>
      </c>
      <c r="H159" s="118">
        <f t="shared" si="5"/>
        <v>36240.800000000003</v>
      </c>
      <c r="I159" s="209"/>
    </row>
    <row r="160" spans="1:9" x14ac:dyDescent="0.25">
      <c r="A160" s="114" t="s">
        <v>750</v>
      </c>
      <c r="B160" s="115" t="s">
        <v>709</v>
      </c>
      <c r="C160" s="116" t="str">
        <f>Composições!C2237</f>
        <v xml:space="preserve">ARQUITETO DE OBRA SENIOR </v>
      </c>
      <c r="D160" s="115" t="str">
        <f>Composições!F2237</f>
        <v>H</v>
      </c>
      <c r="E160" s="121">
        <v>10</v>
      </c>
      <c r="F160" s="117">
        <f t="shared" si="4"/>
        <v>104.73</v>
      </c>
      <c r="G160" s="118">
        <v>135.47999999999999</v>
      </c>
      <c r="H160" s="118">
        <f t="shared" si="5"/>
        <v>1354.8</v>
      </c>
      <c r="I160" s="209"/>
    </row>
    <row r="161" spans="1:9" x14ac:dyDescent="0.25">
      <c r="A161" s="114" t="s">
        <v>750</v>
      </c>
      <c r="B161" s="115" t="s">
        <v>710</v>
      </c>
      <c r="C161" s="116" t="str">
        <f>Composições!C2245</f>
        <v>ARQUITETO SENIOR MENSALISTA</v>
      </c>
      <c r="D161" s="115" t="str">
        <f>Composições!F2245</f>
        <v>MES</v>
      </c>
      <c r="E161" s="121">
        <v>2</v>
      </c>
      <c r="F161" s="117">
        <f t="shared" si="4"/>
        <v>16792.43</v>
      </c>
      <c r="G161" s="118">
        <v>21721.01</v>
      </c>
      <c r="H161" s="118">
        <f t="shared" si="5"/>
        <v>43442.02</v>
      </c>
      <c r="I161" s="209"/>
    </row>
    <row r="162" spans="1:9" x14ac:dyDescent="0.25">
      <c r="A162" s="114" t="s">
        <v>750</v>
      </c>
      <c r="B162" s="115" t="s">
        <v>711</v>
      </c>
      <c r="C162" s="116" t="str">
        <f>Composições!C2254</f>
        <v xml:space="preserve">ENGENHEIRO CIVIL DE OBRA JUNIOR </v>
      </c>
      <c r="D162" s="115" t="str">
        <f>Composições!F2254</f>
        <v>H</v>
      </c>
      <c r="E162" s="121">
        <v>10</v>
      </c>
      <c r="F162" s="117">
        <f t="shared" si="4"/>
        <v>90.94</v>
      </c>
      <c r="G162" s="118">
        <v>117.64</v>
      </c>
      <c r="H162" s="118">
        <f t="shared" si="5"/>
        <v>1176.4000000000001</v>
      </c>
      <c r="I162" s="209"/>
    </row>
    <row r="163" spans="1:9" x14ac:dyDescent="0.25">
      <c r="A163" s="114" t="s">
        <v>750</v>
      </c>
      <c r="B163" s="115" t="s">
        <v>712</v>
      </c>
      <c r="C163" s="116" t="str">
        <f>Composições!C2267</f>
        <v>ENGENHEIRO CIVIL DE OBRA JÚNIOR MENSALISTA</v>
      </c>
      <c r="D163" s="115" t="str">
        <f>Composições!F2267</f>
        <v>mês</v>
      </c>
      <c r="E163" s="121">
        <v>2</v>
      </c>
      <c r="F163" s="117">
        <f t="shared" si="4"/>
        <v>13543.61</v>
      </c>
      <c r="G163" s="118">
        <v>17518.669999999998</v>
      </c>
      <c r="H163" s="118">
        <f t="shared" si="5"/>
        <v>35037.339999999997</v>
      </c>
      <c r="I163" s="209"/>
    </row>
    <row r="164" spans="1:9" x14ac:dyDescent="0.25">
      <c r="A164" s="114" t="s">
        <v>750</v>
      </c>
      <c r="B164" s="115" t="s">
        <v>713</v>
      </c>
      <c r="C164" s="116" t="str">
        <f>Composições!C2285</f>
        <v xml:space="preserve">ENGENHEIRO CIVIL DE OBRA PLENO </v>
      </c>
      <c r="D164" s="115" t="str">
        <f>Composições!F2285</f>
        <v>H</v>
      </c>
      <c r="E164" s="121">
        <v>10</v>
      </c>
      <c r="F164" s="117">
        <f t="shared" si="4"/>
        <v>86.81</v>
      </c>
      <c r="G164" s="118">
        <v>112.3</v>
      </c>
      <c r="H164" s="118">
        <f t="shared" si="5"/>
        <v>1123</v>
      </c>
      <c r="I164" s="209"/>
    </row>
    <row r="165" spans="1:9" x14ac:dyDescent="0.25">
      <c r="A165" s="114" t="s">
        <v>750</v>
      </c>
      <c r="B165" s="115" t="s">
        <v>714</v>
      </c>
      <c r="C165" s="116" t="str">
        <f>Composições!C2298</f>
        <v>ENGENHEIRO CIVIL DE OBRA PLENO MENSALISTA</v>
      </c>
      <c r="D165" s="115" t="str">
        <f>Composições!F2298</f>
        <v>mês</v>
      </c>
      <c r="E165" s="121">
        <v>2</v>
      </c>
      <c r="F165" s="117">
        <f t="shared" si="4"/>
        <v>15334.15</v>
      </c>
      <c r="G165" s="118">
        <v>19834.73</v>
      </c>
      <c r="H165" s="118">
        <f t="shared" si="5"/>
        <v>39669.46</v>
      </c>
      <c r="I165" s="209"/>
    </row>
    <row r="166" spans="1:9" x14ac:dyDescent="0.25">
      <c r="A166" s="114" t="s">
        <v>750</v>
      </c>
      <c r="B166" s="115" t="s">
        <v>715</v>
      </c>
      <c r="C166" s="116" t="str">
        <f>Composições!C2317</f>
        <v xml:space="preserve">ENGENHEIRO CIVIL DE OBRA SENIOR </v>
      </c>
      <c r="D166" s="115" t="str">
        <f>Composições!F2317</f>
        <v>H</v>
      </c>
      <c r="E166" s="121">
        <v>10</v>
      </c>
      <c r="F166" s="117">
        <f t="shared" si="4"/>
        <v>118.7</v>
      </c>
      <c r="G166" s="118">
        <v>153.55000000000001</v>
      </c>
      <c r="H166" s="118">
        <f t="shared" si="5"/>
        <v>1535.5</v>
      </c>
      <c r="I166" s="209"/>
    </row>
    <row r="167" spans="1:9" x14ac:dyDescent="0.25">
      <c r="A167" s="114" t="s">
        <v>750</v>
      </c>
      <c r="B167" s="115" t="s">
        <v>716</v>
      </c>
      <c r="C167" s="116" t="str">
        <f>Composições!C2330</f>
        <v>ENGENHEIRO CIVIL DE OBRA SÊNIOR MENSALISTA</v>
      </c>
      <c r="D167" s="115" t="str">
        <f>Composições!F2330</f>
        <v>mês</v>
      </c>
      <c r="E167" s="121">
        <v>2</v>
      </c>
      <c r="F167" s="117">
        <f t="shared" si="4"/>
        <v>21024.240000000002</v>
      </c>
      <c r="G167" s="118">
        <v>27194.86</v>
      </c>
      <c r="H167" s="118">
        <f t="shared" si="5"/>
        <v>54389.72</v>
      </c>
      <c r="I167" s="209"/>
    </row>
    <row r="168" spans="1:9" x14ac:dyDescent="0.25">
      <c r="A168" s="114" t="s">
        <v>750</v>
      </c>
      <c r="B168" s="115" t="s">
        <v>717</v>
      </c>
      <c r="C168" s="116" t="str">
        <f>Composições!C2349</f>
        <v xml:space="preserve">ENGENHEIRO ELETRICISTA </v>
      </c>
      <c r="D168" s="115" t="str">
        <f>Composições!F2349</f>
        <v>H</v>
      </c>
      <c r="E168" s="121">
        <v>10</v>
      </c>
      <c r="F168" s="117">
        <f t="shared" si="4"/>
        <v>75.98</v>
      </c>
      <c r="G168" s="118">
        <v>98.289999999999992</v>
      </c>
      <c r="H168" s="118">
        <f t="shared" si="5"/>
        <v>982.9</v>
      </c>
      <c r="I168" s="209"/>
    </row>
    <row r="169" spans="1:9" x14ac:dyDescent="0.25">
      <c r="A169" s="114" t="s">
        <v>750</v>
      </c>
      <c r="B169" s="115" t="s">
        <v>718</v>
      </c>
      <c r="C169" s="116" t="str">
        <f>Composições!C2362</f>
        <v>ENGENHEIRO ELETRICISTA/MECÂNICO MENSALISTA</v>
      </c>
      <c r="D169" s="115" t="str">
        <f>Composições!F2362</f>
        <v>mês</v>
      </c>
      <c r="E169" s="121">
        <v>2</v>
      </c>
      <c r="F169" s="117">
        <f t="shared" si="4"/>
        <v>13423.43</v>
      </c>
      <c r="G169" s="118">
        <v>17363.21</v>
      </c>
      <c r="H169" s="118">
        <f t="shared" si="5"/>
        <v>34726.42</v>
      </c>
      <c r="I169" s="209"/>
    </row>
    <row r="170" spans="1:9" x14ac:dyDescent="0.25">
      <c r="A170" s="114" t="s">
        <v>750</v>
      </c>
      <c r="B170" s="115" t="s">
        <v>719</v>
      </c>
      <c r="C170" s="116" t="str">
        <f>Composições!C2381</f>
        <v xml:space="preserve">ENGENHEIRO SANITARISTA </v>
      </c>
      <c r="D170" s="115" t="str">
        <f>Composições!F2381</f>
        <v>H</v>
      </c>
      <c r="E170" s="121">
        <v>10</v>
      </c>
      <c r="F170" s="117">
        <f t="shared" si="4"/>
        <v>59.47</v>
      </c>
      <c r="G170" s="118">
        <v>76.929999999999993</v>
      </c>
      <c r="H170" s="118">
        <f t="shared" si="5"/>
        <v>769.3</v>
      </c>
      <c r="I170" s="209"/>
    </row>
    <row r="171" spans="1:9" x14ac:dyDescent="0.25">
      <c r="A171" s="114" t="s">
        <v>750</v>
      </c>
      <c r="B171" s="115" t="s">
        <v>720</v>
      </c>
      <c r="C171" s="116" t="str">
        <f>Composições!C2394</f>
        <v>ENGENHEIRO SANITARISTA - MENSALISTA</v>
      </c>
      <c r="D171" s="115" t="str">
        <f>Composições!F2394</f>
        <v>mês</v>
      </c>
      <c r="E171" s="121">
        <v>2</v>
      </c>
      <c r="F171" s="117">
        <f t="shared" si="4"/>
        <v>10500.27</v>
      </c>
      <c r="G171" s="118">
        <v>13582.11</v>
      </c>
      <c r="H171" s="118">
        <f t="shared" si="5"/>
        <v>27164.22</v>
      </c>
      <c r="I171" s="209"/>
    </row>
    <row r="172" spans="1:9" x14ac:dyDescent="0.25">
      <c r="A172" s="114" t="s">
        <v>750</v>
      </c>
      <c r="B172" s="115" t="s">
        <v>721</v>
      </c>
      <c r="C172" s="116" t="str">
        <f>Composições!C2413</f>
        <v>ADVOGADO, NÍVEL JÚNIOR - COM ENCARGOS</v>
      </c>
      <c r="D172" s="115" t="str">
        <f>Composições!F2413</f>
        <v>mês</v>
      </c>
      <c r="E172" s="121">
        <v>2</v>
      </c>
      <c r="F172" s="117">
        <f t="shared" si="4"/>
        <v>6749.93</v>
      </c>
      <c r="G172" s="118">
        <v>8731.0400000000009</v>
      </c>
      <c r="H172" s="118">
        <f t="shared" si="5"/>
        <v>17462.080000000002</v>
      </c>
      <c r="I172" s="209"/>
    </row>
    <row r="173" spans="1:9" x14ac:dyDescent="0.25">
      <c r="A173" s="114" t="s">
        <v>750</v>
      </c>
      <c r="B173" s="115" t="s">
        <v>722</v>
      </c>
      <c r="C173" s="116" t="str">
        <f>Composições!C2430</f>
        <v xml:space="preserve">ADVOGADO, NÍVEL PLENO, COM ENCARGOS </v>
      </c>
      <c r="D173" s="121" t="str">
        <f>Composições!F2430</f>
        <v>mês</v>
      </c>
      <c r="E173" s="121">
        <v>2</v>
      </c>
      <c r="F173" s="117">
        <f t="shared" si="4"/>
        <v>8802.3700000000008</v>
      </c>
      <c r="G173" s="118">
        <v>11385.869999999999</v>
      </c>
      <c r="H173" s="118">
        <f t="shared" si="5"/>
        <v>22771.74</v>
      </c>
      <c r="I173" s="209"/>
    </row>
    <row r="174" spans="1:9" x14ac:dyDescent="0.25">
      <c r="A174" s="114" t="s">
        <v>750</v>
      </c>
      <c r="B174" s="115" t="s">
        <v>723</v>
      </c>
      <c r="C174" s="116" t="str">
        <f>Composições!C2446</f>
        <v>ADVOGADO, NÍVEL SÊNIOR, INCLUSIVE ENCARGOS COMPLEMENTARES</v>
      </c>
      <c r="D174" s="115" t="str">
        <f>Composições!F2446</f>
        <v>hora</v>
      </c>
      <c r="E174" s="121">
        <v>10</v>
      </c>
      <c r="F174" s="117">
        <f t="shared" si="4"/>
        <v>14429.93</v>
      </c>
      <c r="G174" s="118">
        <v>18665.120000000003</v>
      </c>
      <c r="H174" s="118">
        <f t="shared" si="5"/>
        <v>186651.2</v>
      </c>
      <c r="I174" s="209"/>
    </row>
    <row r="175" spans="1:9" x14ac:dyDescent="0.25">
      <c r="A175" s="114" t="s">
        <v>750</v>
      </c>
      <c r="B175" s="115" t="s">
        <v>724</v>
      </c>
      <c r="C175" s="116" t="str">
        <f>Composições!C2462</f>
        <v xml:space="preserve">ASSISTENTE SOCIAL, NÍVEL JÚNIOR, COM ENCARGOS </v>
      </c>
      <c r="D175" s="115" t="str">
        <f>Composições!F2462</f>
        <v>hora</v>
      </c>
      <c r="E175" s="121">
        <v>10</v>
      </c>
      <c r="F175" s="117">
        <f t="shared" si="4"/>
        <v>4185.9399999999996</v>
      </c>
      <c r="G175" s="118">
        <v>5414.52</v>
      </c>
      <c r="H175" s="118">
        <f t="shared" si="5"/>
        <v>54145.2</v>
      </c>
      <c r="I175" s="209"/>
    </row>
    <row r="176" spans="1:9" x14ac:dyDescent="0.25">
      <c r="A176" s="114" t="s">
        <v>750</v>
      </c>
      <c r="B176" s="115" t="s">
        <v>725</v>
      </c>
      <c r="C176" s="116" t="str">
        <f>Composições!C2480</f>
        <v>ASSISTENTE SOCIAL, NÍVEL PLENO, INCLUSIVE ENCARGOS COMPLEMENTARES</v>
      </c>
      <c r="D176" s="115" t="str">
        <f>Composições!F2480</f>
        <v>MÊS</v>
      </c>
      <c r="E176" s="121">
        <v>2</v>
      </c>
      <c r="F176" s="117">
        <f t="shared" si="4"/>
        <v>5405.93</v>
      </c>
      <c r="G176" s="118">
        <v>6992.58</v>
      </c>
      <c r="H176" s="118">
        <f t="shared" si="5"/>
        <v>13985.16</v>
      </c>
      <c r="I176" s="209"/>
    </row>
    <row r="177" spans="1:9" x14ac:dyDescent="0.25">
      <c r="A177" s="114" t="s">
        <v>750</v>
      </c>
      <c r="B177" s="115" t="s">
        <v>726</v>
      </c>
      <c r="C177" s="116" t="str">
        <f>Composições!C2497</f>
        <v xml:space="preserve">ASSISTENTE SOCIAL, NÍVEL SÊNIOR, COM ENCARGOS </v>
      </c>
      <c r="D177" s="115" t="str">
        <f>Composições!F2497</f>
        <v>mês</v>
      </c>
      <c r="E177" s="121">
        <v>2</v>
      </c>
      <c r="F177" s="117">
        <f t="shared" si="4"/>
        <v>8669.93</v>
      </c>
      <c r="G177" s="118">
        <v>11214.56</v>
      </c>
      <c r="H177" s="118">
        <f t="shared" si="5"/>
        <v>22429.119999999999</v>
      </c>
      <c r="I177" s="209"/>
    </row>
    <row r="178" spans="1:9" x14ac:dyDescent="0.25">
      <c r="A178" s="114" t="s">
        <v>750</v>
      </c>
      <c r="B178" s="115" t="s">
        <v>727</v>
      </c>
      <c r="C178" s="116" t="str">
        <f>Composições!C2515</f>
        <v xml:space="preserve">GEÓLOGO, NÍVEL JÚNIOR,  COM ENCARGOS </v>
      </c>
      <c r="D178" s="115" t="str">
        <f>Composições!F2515</f>
        <v>mês</v>
      </c>
      <c r="E178" s="121">
        <v>2</v>
      </c>
      <c r="F178" s="117">
        <f t="shared" si="4"/>
        <v>15371.18</v>
      </c>
      <c r="G178" s="118">
        <v>19882.63</v>
      </c>
      <c r="H178" s="118">
        <f t="shared" si="5"/>
        <v>39765.26</v>
      </c>
      <c r="I178" s="209"/>
    </row>
    <row r="179" spans="1:9" x14ac:dyDescent="0.25">
      <c r="A179" s="114" t="s">
        <v>750</v>
      </c>
      <c r="B179" s="115" t="s">
        <v>728</v>
      </c>
      <c r="C179" s="116" t="str">
        <f>Composições!C2532</f>
        <v xml:space="preserve">GEÓLOGO, NÍVEL PLENO, COM ENCARGOS </v>
      </c>
      <c r="D179" s="115" t="str">
        <f>Composições!F2532</f>
        <v>mês</v>
      </c>
      <c r="E179" s="121">
        <v>2</v>
      </c>
      <c r="F179" s="117">
        <f t="shared" si="4"/>
        <v>17013.97</v>
      </c>
      <c r="G179" s="118">
        <v>22007.579999999998</v>
      </c>
      <c r="H179" s="118">
        <f t="shared" si="5"/>
        <v>44015.16</v>
      </c>
      <c r="I179" s="209"/>
    </row>
    <row r="180" spans="1:9" x14ac:dyDescent="0.25">
      <c r="A180" s="114" t="s">
        <v>750</v>
      </c>
      <c r="B180" s="115" t="s">
        <v>729</v>
      </c>
      <c r="C180" s="116" t="str">
        <f>Composições!C2549</f>
        <v>GEÓLOGO, NÍVEL SÊNIOR, COM ENCARGOS</v>
      </c>
      <c r="D180" s="115" t="str">
        <f>Composições!F2549</f>
        <v>mês</v>
      </c>
      <c r="E180" s="121">
        <v>2</v>
      </c>
      <c r="F180" s="117">
        <f t="shared" si="4"/>
        <v>21576.080000000002</v>
      </c>
      <c r="G180" s="118">
        <v>27908.662500000002</v>
      </c>
      <c r="H180" s="118">
        <f t="shared" si="5"/>
        <v>55817.32</v>
      </c>
      <c r="I180" s="209"/>
    </row>
    <row r="181" spans="1:9" ht="26.4" x14ac:dyDescent="0.25">
      <c r="A181" s="114" t="s">
        <v>750</v>
      </c>
      <c r="B181" s="115" t="s">
        <v>730</v>
      </c>
      <c r="C181" s="116" t="str">
        <f>Composições!C2566</f>
        <v>ENGENHEIRO/ARQUITETO, NÍVEL COORDENADOR, INCLUSIVE ENCARGOS COMPLEMENTARES</v>
      </c>
      <c r="D181" s="115" t="str">
        <f>Composições!F2566</f>
        <v>hora</v>
      </c>
      <c r="E181" s="121">
        <v>10</v>
      </c>
      <c r="F181" s="117">
        <f t="shared" si="4"/>
        <v>149.5</v>
      </c>
      <c r="G181" s="118">
        <v>193.38</v>
      </c>
      <c r="H181" s="118">
        <f t="shared" si="5"/>
        <v>1933.8</v>
      </c>
      <c r="I181" s="209"/>
    </row>
    <row r="182" spans="1:9" x14ac:dyDescent="0.25">
      <c r="A182" s="114" t="s">
        <v>750</v>
      </c>
      <c r="B182" s="115" t="s">
        <v>731</v>
      </c>
      <c r="C182" s="116" t="str">
        <f>Composições!C2580</f>
        <v>ENGENHEIRO SENIOR</v>
      </c>
      <c r="D182" s="115" t="str">
        <f>Composições!F2580</f>
        <v>H</v>
      </c>
      <c r="E182" s="121">
        <v>10</v>
      </c>
      <c r="F182" s="117">
        <f t="shared" si="4"/>
        <v>134.61000000000001</v>
      </c>
      <c r="G182" s="118">
        <v>174.13</v>
      </c>
      <c r="H182" s="118">
        <f t="shared" si="5"/>
        <v>1741.3</v>
      </c>
      <c r="I182" s="209"/>
    </row>
    <row r="183" spans="1:9" x14ac:dyDescent="0.25">
      <c r="A183" s="114" t="s">
        <v>750</v>
      </c>
      <c r="B183" s="115" t="s">
        <v>732</v>
      </c>
      <c r="C183" s="116" t="str">
        <f>Composições!C2589</f>
        <v>ENGENHEIRO INTERMEDIARIO</v>
      </c>
      <c r="D183" s="115" t="str">
        <f>Composições!F2589</f>
        <v>H</v>
      </c>
      <c r="E183" s="121">
        <v>10</v>
      </c>
      <c r="F183" s="117">
        <f t="shared" si="4"/>
        <v>118.24</v>
      </c>
      <c r="G183" s="118">
        <v>152.94999999999999</v>
      </c>
      <c r="H183" s="118">
        <f t="shared" si="5"/>
        <v>1529.5</v>
      </c>
      <c r="I183" s="209"/>
    </row>
    <row r="184" spans="1:9" x14ac:dyDescent="0.25">
      <c r="A184" s="114" t="s">
        <v>750</v>
      </c>
      <c r="B184" s="115" t="s">
        <v>733</v>
      </c>
      <c r="C184" s="116" t="str">
        <f>Composições!C2598</f>
        <v>ENGENHEIRO JUNIOR PROJETO</v>
      </c>
      <c r="D184" s="115" t="str">
        <f>Composições!F2598</f>
        <v>H</v>
      </c>
      <c r="E184" s="121">
        <v>10</v>
      </c>
      <c r="F184" s="117">
        <f t="shared" si="4"/>
        <v>105.62</v>
      </c>
      <c r="G184" s="118">
        <v>136.63</v>
      </c>
      <c r="H184" s="118">
        <f t="shared" si="5"/>
        <v>1366.3</v>
      </c>
      <c r="I184" s="209"/>
    </row>
    <row r="185" spans="1:9" x14ac:dyDescent="0.25">
      <c r="A185" s="114" t="s">
        <v>750</v>
      </c>
      <c r="B185" s="115" t="s">
        <v>734</v>
      </c>
      <c r="C185" s="116" t="str">
        <f>Composições!C2608</f>
        <v>ENGENHEIRO TRAINEE PROJETO</v>
      </c>
      <c r="D185" s="115" t="str">
        <f>Composições!F2608</f>
        <v>H</v>
      </c>
      <c r="E185" s="121">
        <v>10</v>
      </c>
      <c r="F185" s="117">
        <f t="shared" si="4"/>
        <v>75.27</v>
      </c>
      <c r="G185" s="118">
        <v>97.37</v>
      </c>
      <c r="H185" s="118">
        <f t="shared" si="5"/>
        <v>973.7</v>
      </c>
      <c r="I185" s="209"/>
    </row>
    <row r="186" spans="1:9" x14ac:dyDescent="0.25">
      <c r="A186" s="114" t="s">
        <v>750</v>
      </c>
      <c r="B186" s="115" t="s">
        <v>735</v>
      </c>
      <c r="C186" s="116" t="str">
        <f>Composições!C2618</f>
        <v>BIÓLOGO ATÉ 5 ANOS DE EXPERIÊNCIA</v>
      </c>
      <c r="D186" s="115" t="str">
        <f>Composições!F2618</f>
        <v>H</v>
      </c>
      <c r="E186" s="121">
        <v>10</v>
      </c>
      <c r="F186" s="117">
        <f t="shared" si="4"/>
        <v>30.89</v>
      </c>
      <c r="G186" s="118">
        <v>39.96</v>
      </c>
      <c r="H186" s="118">
        <f t="shared" si="5"/>
        <v>399.6</v>
      </c>
      <c r="I186" s="209"/>
    </row>
    <row r="187" spans="1:9" x14ac:dyDescent="0.25">
      <c r="A187" s="114" t="s">
        <v>750</v>
      </c>
      <c r="B187" s="115" t="s">
        <v>736</v>
      </c>
      <c r="C187" s="116" t="str">
        <f>Composições!C2627</f>
        <v>BIÓLOGO ACIMA DE 5 ANOS DE EXPERIÊNCIA</v>
      </c>
      <c r="D187" s="115" t="str">
        <f>Composições!F2627</f>
        <v>H</v>
      </c>
      <c r="E187" s="121">
        <v>10</v>
      </c>
      <c r="F187" s="117">
        <f t="shared" si="4"/>
        <v>40.11</v>
      </c>
      <c r="G187" s="118">
        <v>51.89</v>
      </c>
      <c r="H187" s="118">
        <f t="shared" si="5"/>
        <v>518.9</v>
      </c>
      <c r="I187" s="209"/>
    </row>
    <row r="188" spans="1:9" x14ac:dyDescent="0.25">
      <c r="A188" s="114" t="s">
        <v>750</v>
      </c>
      <c r="B188" s="115" t="s">
        <v>737</v>
      </c>
      <c r="C188" s="116" t="str">
        <f>Composições!C2636</f>
        <v>AUXILIAR DE ENGENHARIA PARA PROJETOS</v>
      </c>
      <c r="D188" s="115" t="str">
        <f>Composições!F2636</f>
        <v>H</v>
      </c>
      <c r="E188" s="121">
        <v>10</v>
      </c>
      <c r="F188" s="117">
        <f t="shared" si="4"/>
        <v>20.95</v>
      </c>
      <c r="G188" s="118">
        <v>27.11</v>
      </c>
      <c r="H188" s="118">
        <f t="shared" si="5"/>
        <v>271.10000000000002</v>
      </c>
      <c r="I188" s="209"/>
    </row>
    <row r="189" spans="1:9" x14ac:dyDescent="0.25">
      <c r="A189" s="114" t="s">
        <v>750</v>
      </c>
      <c r="B189" s="115" t="s">
        <v>738</v>
      </c>
      <c r="C189" s="116" t="str">
        <f>Composições!C2645</f>
        <v>AUXILIAR DE ARQUITETURA PARA PROJETOS</v>
      </c>
      <c r="D189" s="115" t="str">
        <f>Composições!F2645</f>
        <v>H</v>
      </c>
      <c r="E189" s="121">
        <v>10</v>
      </c>
      <c r="F189" s="117">
        <f t="shared" si="4"/>
        <v>21.16</v>
      </c>
      <c r="G189" s="118">
        <v>27.38</v>
      </c>
      <c r="H189" s="118">
        <f t="shared" si="5"/>
        <v>273.8</v>
      </c>
      <c r="I189" s="209"/>
    </row>
    <row r="190" spans="1:9" x14ac:dyDescent="0.25">
      <c r="A190" s="114" t="s">
        <v>750</v>
      </c>
      <c r="B190" s="115" t="s">
        <v>739</v>
      </c>
      <c r="C190" s="116" t="str">
        <f>Composições!C2654</f>
        <v>PROJETISTA SENIOR</v>
      </c>
      <c r="D190" s="115" t="str">
        <f>Composições!F2654</f>
        <v>H</v>
      </c>
      <c r="E190" s="121">
        <v>10</v>
      </c>
      <c r="F190" s="117">
        <f t="shared" si="4"/>
        <v>30.88</v>
      </c>
      <c r="G190" s="118">
        <v>39.950000000000003</v>
      </c>
      <c r="H190" s="118">
        <f t="shared" si="5"/>
        <v>399.5</v>
      </c>
      <c r="I190" s="209"/>
    </row>
    <row r="191" spans="1:9" x14ac:dyDescent="0.25">
      <c r="A191" s="114" t="s">
        <v>750</v>
      </c>
      <c r="B191" s="115" t="s">
        <v>740</v>
      </c>
      <c r="C191" s="116" t="str">
        <f>Composições!C2663</f>
        <v>PROJETISTA INTERMEDIARIO</v>
      </c>
      <c r="D191" s="115" t="str">
        <f>Composições!F2663</f>
        <v>H</v>
      </c>
      <c r="E191" s="121">
        <v>10</v>
      </c>
      <c r="F191" s="117">
        <f t="shared" si="4"/>
        <v>27.48</v>
      </c>
      <c r="G191" s="118">
        <v>35.549999999999997</v>
      </c>
      <c r="H191" s="118">
        <f t="shared" si="5"/>
        <v>355.5</v>
      </c>
      <c r="I191" s="209"/>
    </row>
    <row r="192" spans="1:9" x14ac:dyDescent="0.25">
      <c r="A192" s="114" t="s">
        <v>750</v>
      </c>
      <c r="B192" s="115" t="s">
        <v>741</v>
      </c>
      <c r="C192" s="116" t="str">
        <f>Composições!C2672</f>
        <v>PROJETISTA JUNIOR</v>
      </c>
      <c r="D192" s="115" t="str">
        <f>Composições!F2672</f>
        <v>H</v>
      </c>
      <c r="E192" s="121">
        <v>10</v>
      </c>
      <c r="F192" s="117">
        <f t="shared" si="4"/>
        <v>24.27</v>
      </c>
      <c r="G192" s="118">
        <v>31.4</v>
      </c>
      <c r="H192" s="118">
        <f t="shared" si="5"/>
        <v>314</v>
      </c>
      <c r="I192" s="209"/>
    </row>
    <row r="193" spans="1:9" x14ac:dyDescent="0.25">
      <c r="A193" s="114" t="s">
        <v>750</v>
      </c>
      <c r="B193" s="115" t="s">
        <v>742</v>
      </c>
      <c r="C193" s="116" t="str">
        <f>Composições!C2681</f>
        <v>PROJETISTA CADISTA</v>
      </c>
      <c r="D193" s="115" t="str">
        <f>Composições!F2681</f>
        <v>H</v>
      </c>
      <c r="E193" s="121">
        <v>10</v>
      </c>
      <c r="F193" s="117">
        <f t="shared" si="4"/>
        <v>30.77</v>
      </c>
      <c r="G193" s="118">
        <v>39.81</v>
      </c>
      <c r="H193" s="118">
        <f t="shared" si="5"/>
        <v>398.1</v>
      </c>
      <c r="I193" s="209"/>
    </row>
    <row r="194" spans="1:9" x14ac:dyDescent="0.25">
      <c r="A194" s="114" t="s">
        <v>750</v>
      </c>
      <c r="B194" s="115" t="s">
        <v>743</v>
      </c>
      <c r="C194" s="116" t="str">
        <f>Composições!C2690</f>
        <v>DESENHISTA PROJETISTA</v>
      </c>
      <c r="D194" s="115" t="str">
        <f>Composições!F2690</f>
        <v>H</v>
      </c>
      <c r="E194" s="121">
        <v>10</v>
      </c>
      <c r="F194" s="117">
        <f t="shared" si="4"/>
        <v>27.59</v>
      </c>
      <c r="G194" s="118">
        <v>35.700000000000003</v>
      </c>
      <c r="H194" s="118">
        <f t="shared" si="5"/>
        <v>357</v>
      </c>
      <c r="I194" s="209"/>
    </row>
    <row r="195" spans="1:9" x14ac:dyDescent="0.25">
      <c r="A195" s="114" t="s">
        <v>750</v>
      </c>
      <c r="B195" s="115" t="s">
        <v>744</v>
      </c>
      <c r="C195" s="116" t="str">
        <f>Composições!C2699</f>
        <v>DESENHISTA TECNICO / CADISTA</v>
      </c>
      <c r="D195" s="115" t="str">
        <f>Composições!F2699</f>
        <v>H</v>
      </c>
      <c r="E195" s="121">
        <v>10</v>
      </c>
      <c r="F195" s="117">
        <f t="shared" si="4"/>
        <v>24.59</v>
      </c>
      <c r="G195" s="118">
        <v>31.82</v>
      </c>
      <c r="H195" s="118">
        <f t="shared" si="5"/>
        <v>318.2</v>
      </c>
      <c r="I195" s="209"/>
    </row>
    <row r="196" spans="1:9" x14ac:dyDescent="0.25">
      <c r="A196" s="114" t="s">
        <v>750</v>
      </c>
      <c r="B196" s="115" t="s">
        <v>745</v>
      </c>
      <c r="C196" s="116" t="str">
        <f>Composições!C2708</f>
        <v>DESENHISTA COPISTA</v>
      </c>
      <c r="D196" s="115" t="str">
        <f>Composições!F2708</f>
        <v>H</v>
      </c>
      <c r="E196" s="121">
        <v>10</v>
      </c>
      <c r="F196" s="117">
        <f t="shared" si="4"/>
        <v>17.190000000000001</v>
      </c>
      <c r="G196" s="118">
        <v>22.24</v>
      </c>
      <c r="H196" s="118">
        <f t="shared" si="5"/>
        <v>222.4</v>
      </c>
      <c r="I196" s="209"/>
    </row>
    <row r="197" spans="1:9" ht="26.4" x14ac:dyDescent="0.25">
      <c r="A197" s="114" t="s">
        <v>750</v>
      </c>
      <c r="B197" s="115" t="s">
        <v>746</v>
      </c>
      <c r="C197" s="116" t="str">
        <f>Composições!C2717</f>
        <v>MOBILIZAÇÃO E DESMOBILIZAÇÃO DE EQUIPAMENTO DE SONDAGEM A PERCUSSÃO COM ENSAIO DE PENETRAÇÃO PADRÃO (SPT)   (CUSTO FIXO)</v>
      </c>
      <c r="D197" s="115" t="str">
        <f>Composições!F2717</f>
        <v>un</v>
      </c>
      <c r="E197" s="121">
        <v>10</v>
      </c>
      <c r="F197" s="117">
        <f t="shared" si="4"/>
        <v>689.46</v>
      </c>
      <c r="G197" s="118">
        <v>891.82</v>
      </c>
      <c r="H197" s="118">
        <f t="shared" si="5"/>
        <v>8918.2000000000007</v>
      </c>
      <c r="I197" s="209"/>
    </row>
    <row r="198" spans="1:9" ht="26.4" x14ac:dyDescent="0.25">
      <c r="A198" s="114" t="s">
        <v>750</v>
      </c>
      <c r="B198" s="115" t="s">
        <v>747</v>
      </c>
      <c r="C198" s="116" t="str">
        <f>Composições!C2729</f>
        <v>MOBILIZAÇÃO E DESMOBILIZAÇÃO DE EQUIPAMENTO DE SONDAGEM A PERCUSSÃO COM ENSAIO DE PENETRAÇÃO PADRÃO (SPT)   (CUSTO VARIÁVEL), EXCLUSIVE CUSTO FIXO</v>
      </c>
      <c r="D198" s="115" t="str">
        <f>Composições!F2729</f>
        <v>km</v>
      </c>
      <c r="E198" s="121">
        <v>2000</v>
      </c>
      <c r="F198" s="117">
        <f t="shared" si="4"/>
        <v>1.71</v>
      </c>
      <c r="G198" s="118">
        <v>2.2200000000000002</v>
      </c>
      <c r="H198" s="118">
        <f t="shared" si="5"/>
        <v>4440</v>
      </c>
      <c r="I198" s="209"/>
    </row>
    <row r="199" spans="1:9" ht="26.4" x14ac:dyDescent="0.25">
      <c r="A199" s="114" t="s">
        <v>750</v>
      </c>
      <c r="B199" s="115" t="s">
        <v>748</v>
      </c>
      <c r="C199" s="116" t="str">
        <f>Composições!C2740</f>
        <v>SONDAGEM A PERCUSSÃO COM ENSAIO DE PENETRAÇÃO PADRÃO (SPT), DIÂMETRO 2.1/2", EXCLUSIVE MOBILIZAÇÃO E DESMOBILIZAÇÃO</v>
      </c>
      <c r="D199" s="115" t="str">
        <f>Composições!F2740</f>
        <v>m</v>
      </c>
      <c r="E199" s="121">
        <v>1000</v>
      </c>
      <c r="F199" s="117">
        <f t="shared" si="4"/>
        <v>58.93</v>
      </c>
      <c r="G199" s="118">
        <v>76.23</v>
      </c>
      <c r="H199" s="118">
        <f t="shared" si="5"/>
        <v>76230</v>
      </c>
      <c r="I199" s="209"/>
    </row>
    <row r="200" spans="1:9" x14ac:dyDescent="0.25">
      <c r="A200" s="114" t="s">
        <v>750</v>
      </c>
      <c r="B200" s="115" t="s">
        <v>749</v>
      </c>
      <c r="C200" s="116" t="str">
        <f>Composições!C2753</f>
        <v xml:space="preserve">PROJETO DE INTERSEÇAO - SIMPLIFICADO </v>
      </c>
      <c r="D200" s="115" t="str">
        <f>Composições!F2753</f>
        <v>A1</v>
      </c>
      <c r="E200" s="121">
        <v>5</v>
      </c>
      <c r="F200" s="117">
        <f t="shared" si="4"/>
        <v>1451.72</v>
      </c>
      <c r="G200" s="118">
        <v>1877.81</v>
      </c>
      <c r="H200" s="118">
        <f t="shared" si="5"/>
        <v>9389.0499999999993</v>
      </c>
      <c r="I200" s="209"/>
    </row>
    <row r="201" spans="1:9" x14ac:dyDescent="0.25">
      <c r="A201" s="114" t="s">
        <v>750</v>
      </c>
      <c r="B201" s="115" t="s">
        <v>796</v>
      </c>
      <c r="C201" s="116" t="str">
        <f>Composições!C2768</f>
        <v xml:space="preserve">PROJETO DE INTERSEÇAO - ESPECIAL </v>
      </c>
      <c r="D201" s="115" t="str">
        <f>Composições!F2768</f>
        <v>A1</v>
      </c>
      <c r="E201" s="121">
        <v>5</v>
      </c>
      <c r="F201" s="117">
        <f t="shared" si="4"/>
        <v>2851.73</v>
      </c>
      <c r="G201" s="118">
        <v>3688.7200000000003</v>
      </c>
      <c r="H201" s="118">
        <f t="shared" si="5"/>
        <v>18443.599999999999</v>
      </c>
      <c r="I201" s="209"/>
    </row>
  </sheetData>
  <mergeCells count="8">
    <mergeCell ref="A1:H1"/>
    <mergeCell ref="A2:H2"/>
    <mergeCell ref="G3:H3"/>
    <mergeCell ref="F5:H6"/>
    <mergeCell ref="A5:E6"/>
    <mergeCell ref="G4:H4"/>
    <mergeCell ref="B4:E4"/>
    <mergeCell ref="B3:F3"/>
  </mergeCells>
  <phoneticPr fontId="39" type="noConversion"/>
  <pageMargins left="0.511811024" right="0.511811024" top="0.78740157499999996" bottom="0.78740157499999996" header="0.31496062000000002" footer="0.31496062000000002"/>
  <pageSetup paperSize="9" scale="44" orientation="portrait" horizontalDpi="300" verticalDpi="300" r:id="rId1"/>
  <rowBreaks count="1" manualBreakCount="1">
    <brk id="107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CCBDF-1BB9-4100-B459-293285DF9798}">
  <sheetPr>
    <pageSetUpPr fitToPage="1"/>
  </sheetPr>
  <dimension ref="A1:K2778"/>
  <sheetViews>
    <sheetView showWhiteSpace="0" view="pageBreakPreview" topLeftCell="A392" zoomScale="95" zoomScaleNormal="99" zoomScaleSheetLayoutView="95" workbookViewId="0">
      <selection activeCell="H407" sqref="H407"/>
    </sheetView>
  </sheetViews>
  <sheetFormatPr defaultRowHeight="13.8" x14ac:dyDescent="0.25"/>
  <cols>
    <col min="1" max="1" width="12.09765625" customWidth="1"/>
    <col min="2" max="2" width="12" bestFit="1" customWidth="1"/>
    <col min="3" max="3" width="60" bestFit="1" customWidth="1"/>
    <col min="4" max="4" width="15" bestFit="1" customWidth="1"/>
    <col min="5" max="7" width="12" bestFit="1" customWidth="1"/>
    <col min="8" max="8" width="13" bestFit="1" customWidth="1"/>
    <col min="9" max="9" width="17.5" customWidth="1"/>
  </cols>
  <sheetData>
    <row r="1" spans="1:9" x14ac:dyDescent="0.25">
      <c r="B1" s="142"/>
      <c r="C1" s="142"/>
      <c r="D1" s="293"/>
      <c r="E1" s="293"/>
      <c r="F1" s="293" t="s">
        <v>0</v>
      </c>
      <c r="G1" s="293"/>
      <c r="H1" s="293" t="s">
        <v>1</v>
      </c>
      <c r="I1" s="293"/>
    </row>
    <row r="2" spans="1:9" x14ac:dyDescent="0.25">
      <c r="A2" s="143"/>
      <c r="B2" s="143"/>
      <c r="C2" s="143"/>
      <c r="D2" s="294"/>
      <c r="E2" s="294"/>
      <c r="F2" s="294" t="s">
        <v>2</v>
      </c>
      <c r="G2" s="294"/>
      <c r="H2" s="294" t="s">
        <v>3</v>
      </c>
      <c r="I2" s="294"/>
    </row>
    <row r="3" spans="1:9" ht="27" customHeight="1" x14ac:dyDescent="0.25">
      <c r="A3" s="291"/>
      <c r="B3" s="292"/>
      <c r="C3" s="292"/>
      <c r="D3" s="292"/>
      <c r="E3" s="292"/>
      <c r="F3" s="292"/>
      <c r="G3" s="292"/>
      <c r="H3" s="292"/>
      <c r="I3" s="292"/>
    </row>
    <row r="4" spans="1:9" x14ac:dyDescent="0.25">
      <c r="A4" s="134" t="s">
        <v>4</v>
      </c>
      <c r="B4" s="136" t="s">
        <v>5</v>
      </c>
      <c r="C4" s="134" t="s">
        <v>6</v>
      </c>
      <c r="D4" s="266" t="s">
        <v>7</v>
      </c>
      <c r="E4" s="266"/>
      <c r="F4" s="1" t="s">
        <v>8</v>
      </c>
      <c r="G4" s="136" t="s">
        <v>9</v>
      </c>
      <c r="H4" s="136" t="s">
        <v>10</v>
      </c>
      <c r="I4" s="136" t="s">
        <v>11</v>
      </c>
    </row>
    <row r="5" spans="1:9" x14ac:dyDescent="0.25">
      <c r="A5" s="135" t="s">
        <v>12</v>
      </c>
      <c r="B5" s="23" t="s">
        <v>567</v>
      </c>
      <c r="C5" s="135" t="s">
        <v>13</v>
      </c>
      <c r="D5" s="267" t="s">
        <v>14</v>
      </c>
      <c r="E5" s="267"/>
      <c r="F5" s="2" t="s">
        <v>15</v>
      </c>
      <c r="G5" s="24">
        <v>1</v>
      </c>
      <c r="H5" s="3">
        <f>I23</f>
        <v>1525.6315100000002</v>
      </c>
      <c r="I5" s="3">
        <f>H5*G5</f>
        <v>1525.6315100000002</v>
      </c>
    </row>
    <row r="6" spans="1:9" x14ac:dyDescent="0.25">
      <c r="A6" s="253"/>
      <c r="B6" s="253"/>
      <c r="C6" s="253"/>
      <c r="D6" s="253"/>
      <c r="E6" s="253"/>
      <c r="F6" s="253"/>
      <c r="G6" s="253"/>
      <c r="H6" s="253"/>
      <c r="I6" s="132"/>
    </row>
    <row r="7" spans="1:9" x14ac:dyDescent="0.25">
      <c r="A7" s="134" t="s">
        <v>16</v>
      </c>
      <c r="B7" s="136" t="s">
        <v>5</v>
      </c>
      <c r="C7" s="134" t="s">
        <v>17</v>
      </c>
      <c r="D7" s="136" t="s">
        <v>18</v>
      </c>
      <c r="E7" s="136" t="s">
        <v>19</v>
      </c>
      <c r="F7" s="263" t="s">
        <v>20</v>
      </c>
      <c r="G7" s="264"/>
      <c r="H7" s="265"/>
      <c r="I7" s="136" t="s">
        <v>21</v>
      </c>
    </row>
    <row r="8" spans="1:9" ht="26.4" x14ac:dyDescent="0.25">
      <c r="A8" s="131" t="s">
        <v>22</v>
      </c>
      <c r="B8" s="10" t="s">
        <v>23</v>
      </c>
      <c r="C8" s="131" t="s">
        <v>24</v>
      </c>
      <c r="D8" s="19">
        <v>5</v>
      </c>
      <c r="E8" s="9" t="s">
        <v>25</v>
      </c>
      <c r="F8" s="261">
        <v>3.13</v>
      </c>
      <c r="G8" s="261"/>
      <c r="H8" s="290"/>
      <c r="I8" s="141">
        <f>TRUNC(D8*F8,2)</f>
        <v>15.65</v>
      </c>
    </row>
    <row r="9" spans="1:9" ht="26.4" x14ac:dyDescent="0.25">
      <c r="A9" s="131" t="s">
        <v>22</v>
      </c>
      <c r="B9" s="10" t="s">
        <v>26</v>
      </c>
      <c r="C9" s="131" t="s">
        <v>27</v>
      </c>
      <c r="D9" s="19">
        <v>1</v>
      </c>
      <c r="E9" s="9" t="s">
        <v>25</v>
      </c>
      <c r="F9" s="272">
        <v>15</v>
      </c>
      <c r="G9" s="273"/>
      <c r="H9" s="274"/>
      <c r="I9" s="141">
        <f t="shared" ref="I9:I13" si="0">TRUNC(D9*F9,2)</f>
        <v>15</v>
      </c>
    </row>
    <row r="10" spans="1:9" ht="39.6" x14ac:dyDescent="0.25">
      <c r="A10" s="131" t="s">
        <v>22</v>
      </c>
      <c r="B10" s="10" t="s">
        <v>28</v>
      </c>
      <c r="C10" s="131" t="s">
        <v>29</v>
      </c>
      <c r="D10" s="19">
        <v>0.5</v>
      </c>
      <c r="E10" s="9" t="s">
        <v>25</v>
      </c>
      <c r="F10" s="272">
        <v>3.6</v>
      </c>
      <c r="G10" s="273"/>
      <c r="H10" s="274"/>
      <c r="I10" s="141">
        <f t="shared" si="0"/>
        <v>1.8</v>
      </c>
    </row>
    <row r="11" spans="1:9" ht="26.4" x14ac:dyDescent="0.25">
      <c r="A11" s="131" t="s">
        <v>22</v>
      </c>
      <c r="B11" s="10" t="s">
        <v>30</v>
      </c>
      <c r="C11" s="131" t="s">
        <v>31</v>
      </c>
      <c r="D11" s="19">
        <v>2</v>
      </c>
      <c r="E11" s="9" t="s">
        <v>25</v>
      </c>
      <c r="F11" s="272">
        <v>9.1</v>
      </c>
      <c r="G11" s="273"/>
      <c r="H11" s="274"/>
      <c r="I11" s="141">
        <f t="shared" si="0"/>
        <v>18.2</v>
      </c>
    </row>
    <row r="12" spans="1:9" ht="26.4" x14ac:dyDescent="0.25">
      <c r="A12" s="131" t="s">
        <v>22</v>
      </c>
      <c r="B12" s="10" t="s">
        <v>32</v>
      </c>
      <c r="C12" s="131" t="s">
        <v>33</v>
      </c>
      <c r="D12" s="19">
        <v>20</v>
      </c>
      <c r="E12" s="9" t="s">
        <v>25</v>
      </c>
      <c r="F12" s="272">
        <v>0.19</v>
      </c>
      <c r="G12" s="273"/>
      <c r="H12" s="274"/>
      <c r="I12" s="141">
        <f t="shared" si="0"/>
        <v>3.8</v>
      </c>
    </row>
    <row r="13" spans="1:9" ht="26.4" x14ac:dyDescent="0.25">
      <c r="A13" s="131" t="s">
        <v>22</v>
      </c>
      <c r="B13" s="10" t="s">
        <v>34</v>
      </c>
      <c r="C13" s="131" t="s">
        <v>35</v>
      </c>
      <c r="D13" s="19">
        <v>1</v>
      </c>
      <c r="E13" s="9" t="s">
        <v>25</v>
      </c>
      <c r="F13" s="261">
        <v>6.78</v>
      </c>
      <c r="G13" s="261"/>
      <c r="H13" s="290"/>
      <c r="I13" s="141">
        <f t="shared" si="0"/>
        <v>6.78</v>
      </c>
    </row>
    <row r="14" spans="1:9" x14ac:dyDescent="0.25">
      <c r="A14" s="253"/>
      <c r="B14" s="253"/>
      <c r="C14" s="253"/>
      <c r="D14" s="253"/>
      <c r="E14" s="252" t="s">
        <v>511</v>
      </c>
      <c r="F14" s="253"/>
      <c r="G14" s="253"/>
      <c r="H14" s="253"/>
      <c r="I14" s="18">
        <f>SUM(I8:I13)</f>
        <v>61.22999999999999</v>
      </c>
    </row>
    <row r="15" spans="1:9" x14ac:dyDescent="0.25">
      <c r="A15" s="134" t="s">
        <v>37</v>
      </c>
      <c r="B15" s="136" t="s">
        <v>5</v>
      </c>
      <c r="C15" s="134" t="s">
        <v>38</v>
      </c>
      <c r="D15" s="136" t="s">
        <v>18</v>
      </c>
      <c r="E15" s="136" t="s">
        <v>19</v>
      </c>
      <c r="F15" s="263" t="s">
        <v>20</v>
      </c>
      <c r="G15" s="264"/>
      <c r="H15" s="265"/>
      <c r="I15" s="136" t="s">
        <v>21</v>
      </c>
    </row>
    <row r="16" spans="1:9" ht="26.4" x14ac:dyDescent="0.25">
      <c r="A16" s="139" t="s">
        <v>12</v>
      </c>
      <c r="B16" s="6" t="s">
        <v>39</v>
      </c>
      <c r="C16" s="139" t="s">
        <v>40</v>
      </c>
      <c r="D16" s="20">
        <v>2</v>
      </c>
      <c r="E16" s="5" t="s">
        <v>41</v>
      </c>
      <c r="F16" s="282">
        <v>38.28</v>
      </c>
      <c r="G16" s="282"/>
      <c r="H16" s="295"/>
      <c r="I16" s="138">
        <f>TRUNC(D16*F16,2)</f>
        <v>76.56</v>
      </c>
    </row>
    <row r="17" spans="1:9" x14ac:dyDescent="0.25">
      <c r="A17" s="139" t="s">
        <v>12</v>
      </c>
      <c r="B17" s="6" t="s">
        <v>42</v>
      </c>
      <c r="C17" s="139" t="s">
        <v>43</v>
      </c>
      <c r="D17" s="20">
        <v>2</v>
      </c>
      <c r="E17" s="5" t="s">
        <v>41</v>
      </c>
      <c r="F17" s="282">
        <v>38.28</v>
      </c>
      <c r="G17" s="282"/>
      <c r="H17" s="295"/>
      <c r="I17" s="138">
        <f t="shared" ref="I17:I20" si="1">TRUNC(D17*F17,2)</f>
        <v>76.56</v>
      </c>
    </row>
    <row r="18" spans="1:9" ht="26.4" x14ac:dyDescent="0.25">
      <c r="A18" s="139" t="s">
        <v>12</v>
      </c>
      <c r="B18" s="6" t="s">
        <v>44</v>
      </c>
      <c r="C18" s="139" t="s">
        <v>45</v>
      </c>
      <c r="D18" s="20">
        <v>1</v>
      </c>
      <c r="E18" s="5" t="s">
        <v>41</v>
      </c>
      <c r="F18" s="282">
        <v>167.07</v>
      </c>
      <c r="G18" s="282"/>
      <c r="H18" s="295"/>
      <c r="I18" s="138">
        <f t="shared" si="1"/>
        <v>167.07</v>
      </c>
    </row>
    <row r="19" spans="1:9" ht="26.4" x14ac:dyDescent="0.25">
      <c r="A19" s="139" t="s">
        <v>12</v>
      </c>
      <c r="B19" s="6" t="s">
        <v>46</v>
      </c>
      <c r="C19" s="139" t="s">
        <v>47</v>
      </c>
      <c r="D19" s="20">
        <v>2</v>
      </c>
      <c r="E19" s="5" t="s">
        <v>41</v>
      </c>
      <c r="F19" s="282">
        <v>126.46</v>
      </c>
      <c r="G19" s="282"/>
      <c r="H19" s="295"/>
      <c r="I19" s="138">
        <f t="shared" si="1"/>
        <v>252.92</v>
      </c>
    </row>
    <row r="20" spans="1:9" ht="26.4" x14ac:dyDescent="0.25">
      <c r="A20" s="139" t="s">
        <v>12</v>
      </c>
      <c r="B20" s="6" t="s">
        <v>48</v>
      </c>
      <c r="C20" s="139" t="s">
        <v>49</v>
      </c>
      <c r="D20" s="20">
        <v>4</v>
      </c>
      <c r="E20" s="5" t="s">
        <v>41</v>
      </c>
      <c r="F20" s="282">
        <v>136.28</v>
      </c>
      <c r="G20" s="282"/>
      <c r="H20" s="295"/>
      <c r="I20" s="138">
        <f t="shared" si="1"/>
        <v>545.12</v>
      </c>
    </row>
    <row r="21" spans="1:9" x14ac:dyDescent="0.25">
      <c r="A21" s="253"/>
      <c r="B21" s="253"/>
      <c r="C21" s="253"/>
      <c r="D21" s="253"/>
      <c r="E21" s="252" t="s">
        <v>511</v>
      </c>
      <c r="F21" s="253"/>
      <c r="G21" s="253"/>
      <c r="H21" s="253"/>
      <c r="I21" s="17">
        <f>SUM(I16:I20)</f>
        <v>1118.23</v>
      </c>
    </row>
    <row r="22" spans="1:9" x14ac:dyDescent="0.25">
      <c r="A22" s="133"/>
      <c r="B22" s="133"/>
      <c r="C22" s="133"/>
      <c r="D22" s="133" t="s">
        <v>51</v>
      </c>
      <c r="E22" s="21">
        <f>(0.2935*(I21+I14))</f>
        <v>346.17151000000001</v>
      </c>
      <c r="G22" s="259" t="s">
        <v>52</v>
      </c>
      <c r="H22" s="259"/>
      <c r="I22" s="16">
        <f>(I21+I14+E22)</f>
        <v>1525.6315100000002</v>
      </c>
    </row>
    <row r="23" spans="1:9" x14ac:dyDescent="0.25">
      <c r="A23" s="132"/>
      <c r="B23" s="132"/>
      <c r="C23" s="132"/>
      <c r="D23" s="132"/>
      <c r="E23" s="132"/>
      <c r="F23" s="132" t="s">
        <v>53</v>
      </c>
      <c r="G23" s="15" t="s">
        <v>54</v>
      </c>
      <c r="H23" s="132" t="s">
        <v>55</v>
      </c>
      <c r="I23" s="13">
        <f>SUM(I22:I22)</f>
        <v>1525.6315100000002</v>
      </c>
    </row>
    <row r="24" spans="1:9" ht="14.4" thickBot="1" x14ac:dyDescent="0.3">
      <c r="A24" s="132"/>
      <c r="B24" s="132"/>
      <c r="C24" s="132"/>
      <c r="D24" s="132"/>
      <c r="E24" s="132"/>
      <c r="F24" s="132"/>
      <c r="G24" s="15"/>
      <c r="H24" s="132"/>
      <c r="I24" s="13"/>
    </row>
    <row r="25" spans="1:9" ht="14.4" thickTop="1" x14ac:dyDescent="0.25">
      <c r="A25" s="4"/>
      <c r="B25" s="4"/>
      <c r="C25" s="4"/>
      <c r="D25" s="4"/>
      <c r="E25" s="4"/>
      <c r="F25" s="4"/>
      <c r="G25" s="4"/>
      <c r="H25" s="4"/>
      <c r="I25" s="4"/>
    </row>
    <row r="26" spans="1:9" x14ac:dyDescent="0.25">
      <c r="A26" s="134" t="s">
        <v>56</v>
      </c>
      <c r="B26" s="136" t="s">
        <v>5</v>
      </c>
      <c r="C26" s="134" t="s">
        <v>6</v>
      </c>
      <c r="D26" s="266" t="s">
        <v>7</v>
      </c>
      <c r="E26" s="266"/>
      <c r="F26" s="1" t="s">
        <v>8</v>
      </c>
      <c r="G26" s="136" t="s">
        <v>9</v>
      </c>
      <c r="H26" s="136" t="s">
        <v>10</v>
      </c>
      <c r="I26" s="136" t="s">
        <v>11</v>
      </c>
    </row>
    <row r="27" spans="1:9" x14ac:dyDescent="0.25">
      <c r="A27" s="135" t="s">
        <v>12</v>
      </c>
      <c r="B27" s="23" t="s">
        <v>751</v>
      </c>
      <c r="C27" s="135" t="s">
        <v>57</v>
      </c>
      <c r="D27" s="267" t="s">
        <v>14</v>
      </c>
      <c r="E27" s="267"/>
      <c r="F27" s="2" t="s">
        <v>15</v>
      </c>
      <c r="G27" s="24">
        <v>1</v>
      </c>
      <c r="H27" s="3">
        <f>I44</f>
        <v>946.27285999999992</v>
      </c>
      <c r="I27" s="3">
        <f>H27*G27</f>
        <v>946.27285999999992</v>
      </c>
    </row>
    <row r="28" spans="1:9" x14ac:dyDescent="0.25">
      <c r="A28" s="253"/>
      <c r="B28" s="253"/>
      <c r="C28" s="253"/>
      <c r="D28" s="253"/>
      <c r="E28" s="253"/>
      <c r="F28" s="253"/>
      <c r="G28" s="253"/>
      <c r="H28" s="253"/>
      <c r="I28" s="132"/>
    </row>
    <row r="29" spans="1:9" x14ac:dyDescent="0.25">
      <c r="A29" s="134" t="s">
        <v>16</v>
      </c>
      <c r="B29" s="136" t="s">
        <v>5</v>
      </c>
      <c r="C29" s="134" t="s">
        <v>17</v>
      </c>
      <c r="D29" s="136" t="s">
        <v>18</v>
      </c>
      <c r="E29" s="136" t="s">
        <v>19</v>
      </c>
      <c r="F29" s="263" t="s">
        <v>20</v>
      </c>
      <c r="G29" s="264"/>
      <c r="H29" s="265"/>
      <c r="I29" s="136" t="s">
        <v>21</v>
      </c>
    </row>
    <row r="30" spans="1:9" ht="26.4" x14ac:dyDescent="0.25">
      <c r="A30" s="131" t="s">
        <v>22</v>
      </c>
      <c r="B30" s="10" t="s">
        <v>26</v>
      </c>
      <c r="C30" s="131" t="s">
        <v>27</v>
      </c>
      <c r="D30" s="19">
        <v>1</v>
      </c>
      <c r="E30" s="9" t="s">
        <v>25</v>
      </c>
      <c r="F30" s="261">
        <v>15</v>
      </c>
      <c r="G30" s="261"/>
      <c r="H30" s="262"/>
      <c r="I30" s="141">
        <f>TRUNC(F30*D30,2)</f>
        <v>15</v>
      </c>
    </row>
    <row r="31" spans="1:9" ht="26.4" x14ac:dyDescent="0.25">
      <c r="A31" s="131" t="s">
        <v>22</v>
      </c>
      <c r="B31" s="10" t="s">
        <v>23</v>
      </c>
      <c r="C31" s="131" t="s">
        <v>24</v>
      </c>
      <c r="D31" s="19">
        <v>4</v>
      </c>
      <c r="E31" s="9" t="s">
        <v>25</v>
      </c>
      <c r="F31" s="261">
        <v>3.13</v>
      </c>
      <c r="G31" s="261"/>
      <c r="H31" s="262"/>
      <c r="I31" s="141">
        <f t="shared" ref="I31:I35" si="2">TRUNC(F31*D31,2)</f>
        <v>12.52</v>
      </c>
    </row>
    <row r="32" spans="1:9" ht="26.4" x14ac:dyDescent="0.25">
      <c r="A32" s="131" t="s">
        <v>22</v>
      </c>
      <c r="B32" s="10" t="s">
        <v>30</v>
      </c>
      <c r="C32" s="131" t="s">
        <v>31</v>
      </c>
      <c r="D32" s="19">
        <v>2</v>
      </c>
      <c r="E32" s="9" t="s">
        <v>25</v>
      </c>
      <c r="F32" s="261">
        <v>9.1</v>
      </c>
      <c r="G32" s="261"/>
      <c r="H32" s="262"/>
      <c r="I32" s="141">
        <f t="shared" si="2"/>
        <v>18.2</v>
      </c>
    </row>
    <row r="33" spans="1:9" ht="26.4" x14ac:dyDescent="0.25">
      <c r="A33" s="131" t="s">
        <v>22</v>
      </c>
      <c r="B33" s="10" t="s">
        <v>34</v>
      </c>
      <c r="C33" s="131" t="s">
        <v>35</v>
      </c>
      <c r="D33" s="19">
        <v>1</v>
      </c>
      <c r="E33" s="9" t="s">
        <v>25</v>
      </c>
      <c r="F33" s="261">
        <v>6.78</v>
      </c>
      <c r="G33" s="261"/>
      <c r="H33" s="262"/>
      <c r="I33" s="141">
        <f t="shared" si="2"/>
        <v>6.78</v>
      </c>
    </row>
    <row r="34" spans="1:9" ht="39.6" x14ac:dyDescent="0.25">
      <c r="A34" s="131" t="s">
        <v>22</v>
      </c>
      <c r="B34" s="10" t="s">
        <v>28</v>
      </c>
      <c r="C34" s="131" t="s">
        <v>29</v>
      </c>
      <c r="D34" s="19">
        <v>0.1</v>
      </c>
      <c r="E34" s="9" t="s">
        <v>25</v>
      </c>
      <c r="F34" s="261">
        <v>3.6</v>
      </c>
      <c r="G34" s="261"/>
      <c r="H34" s="262"/>
      <c r="I34" s="141">
        <f t="shared" si="2"/>
        <v>0.36</v>
      </c>
    </row>
    <row r="35" spans="1:9" ht="26.4" x14ac:dyDescent="0.25">
      <c r="A35" s="131" t="s">
        <v>22</v>
      </c>
      <c r="B35" s="10" t="s">
        <v>32</v>
      </c>
      <c r="C35" s="131" t="s">
        <v>33</v>
      </c>
      <c r="D35" s="19">
        <v>10</v>
      </c>
      <c r="E35" s="9" t="s">
        <v>25</v>
      </c>
      <c r="F35" s="261">
        <v>0.19</v>
      </c>
      <c r="G35" s="261"/>
      <c r="H35" s="262"/>
      <c r="I35" s="141">
        <f t="shared" si="2"/>
        <v>1.9</v>
      </c>
    </row>
    <row r="36" spans="1:9" x14ac:dyDescent="0.25">
      <c r="A36" s="253"/>
      <c r="B36" s="253"/>
      <c r="C36" s="253"/>
      <c r="D36" s="253"/>
      <c r="E36" s="252" t="s">
        <v>511</v>
      </c>
      <c r="F36" s="253"/>
      <c r="G36" s="253"/>
      <c r="H36" s="253"/>
      <c r="I36" s="18">
        <f>SUM(I30:I35)</f>
        <v>54.76</v>
      </c>
    </row>
    <row r="37" spans="1:9" x14ac:dyDescent="0.25">
      <c r="A37" s="134" t="s">
        <v>37</v>
      </c>
      <c r="B37" s="136" t="s">
        <v>5</v>
      </c>
      <c r="C37" s="134" t="s">
        <v>38</v>
      </c>
      <c r="D37" s="136" t="s">
        <v>18</v>
      </c>
      <c r="E37" s="136" t="s">
        <v>19</v>
      </c>
      <c r="F37" s="263" t="s">
        <v>20</v>
      </c>
      <c r="G37" s="264"/>
      <c r="H37" s="265"/>
      <c r="I37" s="136" t="s">
        <v>21</v>
      </c>
    </row>
    <row r="38" spans="1:9" x14ac:dyDescent="0.25">
      <c r="A38" s="139" t="s">
        <v>12</v>
      </c>
      <c r="B38" s="6" t="s">
        <v>42</v>
      </c>
      <c r="C38" s="139" t="s">
        <v>43</v>
      </c>
      <c r="D38" s="20">
        <v>4</v>
      </c>
      <c r="E38" s="5" t="s">
        <v>41</v>
      </c>
      <c r="F38" s="282">
        <v>38.28</v>
      </c>
      <c r="G38" s="282"/>
      <c r="H38" s="283"/>
      <c r="I38" s="140">
        <f>TRUNC(F38*D38,2)</f>
        <v>153.12</v>
      </c>
    </row>
    <row r="39" spans="1:9" ht="26.4" x14ac:dyDescent="0.25">
      <c r="A39" s="139" t="s">
        <v>12</v>
      </c>
      <c r="B39" s="6" t="s">
        <v>39</v>
      </c>
      <c r="C39" s="139" t="s">
        <v>40</v>
      </c>
      <c r="D39" s="20">
        <v>3</v>
      </c>
      <c r="E39" s="5" t="s">
        <v>41</v>
      </c>
      <c r="F39" s="282">
        <v>38.28</v>
      </c>
      <c r="G39" s="282"/>
      <c r="H39" s="283"/>
      <c r="I39" s="140">
        <f t="shared" ref="I39:I40" si="3">TRUNC(F39*D39,2)</f>
        <v>114.84</v>
      </c>
    </row>
    <row r="40" spans="1:9" ht="26.4" x14ac:dyDescent="0.25">
      <c r="A40" s="139" t="s">
        <v>12</v>
      </c>
      <c r="B40" s="6" t="s">
        <v>48</v>
      </c>
      <c r="C40" s="139" t="s">
        <v>49</v>
      </c>
      <c r="D40" s="20">
        <v>3</v>
      </c>
      <c r="E40" s="5" t="s">
        <v>41</v>
      </c>
      <c r="F40" s="282">
        <v>136.28</v>
      </c>
      <c r="G40" s="282"/>
      <c r="H40" s="283"/>
      <c r="I40" s="140">
        <f t="shared" si="3"/>
        <v>408.84</v>
      </c>
    </row>
    <row r="41" spans="1:9" x14ac:dyDescent="0.25">
      <c r="A41" s="253"/>
      <c r="B41" s="253"/>
      <c r="C41" s="253"/>
      <c r="D41" s="253"/>
      <c r="E41" s="252" t="s">
        <v>511</v>
      </c>
      <c r="F41" s="253"/>
      <c r="G41" s="253"/>
      <c r="H41" s="253"/>
      <c r="I41" s="18">
        <f>SUM(I38:I40)</f>
        <v>676.8</v>
      </c>
    </row>
    <row r="42" spans="1:9" x14ac:dyDescent="0.25">
      <c r="A42" s="133"/>
      <c r="B42" s="133"/>
      <c r="C42" s="133"/>
      <c r="D42" s="133"/>
      <c r="E42" s="16"/>
      <c r="F42" s="133"/>
      <c r="G42" s="16"/>
      <c r="H42" s="133"/>
      <c r="I42" s="16"/>
    </row>
    <row r="43" spans="1:9" x14ac:dyDescent="0.25">
      <c r="A43" s="133"/>
      <c r="B43" s="133"/>
      <c r="C43" s="133"/>
      <c r="D43" s="133" t="s">
        <v>51</v>
      </c>
      <c r="E43" s="16">
        <f>(I36+I41)*0.2935</f>
        <v>214.71285999999998</v>
      </c>
      <c r="F43" s="133"/>
      <c r="G43" s="259" t="s">
        <v>52</v>
      </c>
      <c r="H43" s="259"/>
      <c r="I43" s="16">
        <f>I41+I36+E43</f>
        <v>946.27285999999992</v>
      </c>
    </row>
    <row r="44" spans="1:9" x14ac:dyDescent="0.25">
      <c r="A44" s="132"/>
      <c r="B44" s="132"/>
      <c r="C44" s="132"/>
      <c r="D44" s="132"/>
      <c r="E44" s="132"/>
      <c r="F44" s="132" t="s">
        <v>53</v>
      </c>
      <c r="G44" s="25">
        <v>1</v>
      </c>
      <c r="H44" s="132" t="s">
        <v>55</v>
      </c>
      <c r="I44" s="13">
        <f>I43*G44</f>
        <v>946.27285999999992</v>
      </c>
    </row>
    <row r="45" spans="1:9" ht="14.4" thickBot="1" x14ac:dyDescent="0.3">
      <c r="A45" s="132"/>
      <c r="B45" s="132"/>
      <c r="C45" s="132"/>
      <c r="D45" s="132"/>
      <c r="E45" s="132"/>
      <c r="F45" s="132"/>
      <c r="G45" s="25"/>
      <c r="H45" s="132"/>
      <c r="I45" s="13"/>
    </row>
    <row r="46" spans="1:9" ht="14.4" thickTop="1" x14ac:dyDescent="0.25">
      <c r="A46" s="4"/>
      <c r="B46" s="4"/>
      <c r="C46" s="4"/>
      <c r="D46" s="4"/>
      <c r="E46" s="4"/>
      <c r="F46" s="4"/>
      <c r="G46" s="4"/>
      <c r="H46" s="4"/>
      <c r="I46" s="4"/>
    </row>
    <row r="47" spans="1:9" x14ac:dyDescent="0.25">
      <c r="A47" s="134" t="s">
        <v>58</v>
      </c>
      <c r="B47" s="136" t="s">
        <v>5</v>
      </c>
      <c r="C47" s="134" t="s">
        <v>6</v>
      </c>
      <c r="D47" s="266" t="s">
        <v>7</v>
      </c>
      <c r="E47" s="266"/>
      <c r="F47" s="1" t="s">
        <v>8</v>
      </c>
      <c r="G47" s="136" t="s">
        <v>9</v>
      </c>
      <c r="H47" s="136" t="s">
        <v>10</v>
      </c>
      <c r="I47" s="136" t="s">
        <v>11</v>
      </c>
    </row>
    <row r="48" spans="1:9" x14ac:dyDescent="0.25">
      <c r="A48" s="135" t="s">
        <v>12</v>
      </c>
      <c r="B48" s="23" t="s">
        <v>752</v>
      </c>
      <c r="C48" s="135" t="s">
        <v>59</v>
      </c>
      <c r="D48" s="267" t="s">
        <v>14</v>
      </c>
      <c r="E48" s="267"/>
      <c r="F48" s="2" t="s">
        <v>15</v>
      </c>
      <c r="G48" s="24">
        <v>1</v>
      </c>
      <c r="H48" s="3">
        <f>I64</f>
        <v>632.39215000000002</v>
      </c>
      <c r="I48" s="3">
        <f>H48*G48</f>
        <v>632.39215000000002</v>
      </c>
    </row>
    <row r="49" spans="1:9" x14ac:dyDescent="0.25">
      <c r="A49" s="253"/>
      <c r="B49" s="253"/>
      <c r="C49" s="253"/>
      <c r="D49" s="253"/>
      <c r="E49" s="253"/>
      <c r="F49" s="253"/>
      <c r="G49" s="253"/>
      <c r="H49" s="253"/>
      <c r="I49" s="132"/>
    </row>
    <row r="50" spans="1:9" x14ac:dyDescent="0.25">
      <c r="A50" s="134" t="s">
        <v>16</v>
      </c>
      <c r="B50" s="136" t="s">
        <v>5</v>
      </c>
      <c r="C50" s="134" t="s">
        <v>17</v>
      </c>
      <c r="D50" s="136" t="s">
        <v>18</v>
      </c>
      <c r="E50" s="136" t="s">
        <v>19</v>
      </c>
      <c r="F50" s="263" t="s">
        <v>20</v>
      </c>
      <c r="G50" s="264"/>
      <c r="H50" s="265"/>
      <c r="I50" s="136" t="s">
        <v>21</v>
      </c>
    </row>
    <row r="51" spans="1:9" ht="26.4" x14ac:dyDescent="0.25">
      <c r="A51" s="131" t="s">
        <v>22</v>
      </c>
      <c r="B51" s="10" t="s">
        <v>32</v>
      </c>
      <c r="C51" s="131" t="s">
        <v>33</v>
      </c>
      <c r="D51" s="19">
        <v>10</v>
      </c>
      <c r="E51" s="9" t="s">
        <v>25</v>
      </c>
      <c r="F51" s="261">
        <v>0.19</v>
      </c>
      <c r="G51" s="261"/>
      <c r="H51" s="262"/>
      <c r="I51" s="141">
        <f>TRUNC(D51*F51,2)</f>
        <v>1.9</v>
      </c>
    </row>
    <row r="52" spans="1:9" ht="26.4" x14ac:dyDescent="0.25">
      <c r="A52" s="131" t="s">
        <v>22</v>
      </c>
      <c r="B52" s="10" t="s">
        <v>30</v>
      </c>
      <c r="C52" s="131" t="s">
        <v>31</v>
      </c>
      <c r="D52" s="19">
        <v>2</v>
      </c>
      <c r="E52" s="9" t="s">
        <v>25</v>
      </c>
      <c r="F52" s="261">
        <v>9.1</v>
      </c>
      <c r="G52" s="261"/>
      <c r="H52" s="262"/>
      <c r="I52" s="141">
        <f t="shared" ref="I52:I56" si="4">TRUNC(D52*F52,2)</f>
        <v>18.2</v>
      </c>
    </row>
    <row r="53" spans="1:9" ht="26.4" x14ac:dyDescent="0.25">
      <c r="A53" s="131" t="s">
        <v>22</v>
      </c>
      <c r="B53" s="10" t="s">
        <v>34</v>
      </c>
      <c r="C53" s="131" t="s">
        <v>35</v>
      </c>
      <c r="D53" s="19">
        <v>1</v>
      </c>
      <c r="E53" s="9" t="s">
        <v>25</v>
      </c>
      <c r="F53" s="261">
        <v>6.78</v>
      </c>
      <c r="G53" s="261"/>
      <c r="H53" s="262"/>
      <c r="I53" s="141">
        <f t="shared" si="4"/>
        <v>6.78</v>
      </c>
    </row>
    <row r="54" spans="1:9" ht="39.6" x14ac:dyDescent="0.25">
      <c r="A54" s="131" t="s">
        <v>22</v>
      </c>
      <c r="B54" s="10" t="s">
        <v>28</v>
      </c>
      <c r="C54" s="131" t="s">
        <v>29</v>
      </c>
      <c r="D54" s="19">
        <v>0.5</v>
      </c>
      <c r="E54" s="9" t="s">
        <v>25</v>
      </c>
      <c r="F54" s="261">
        <v>3.6</v>
      </c>
      <c r="G54" s="261"/>
      <c r="H54" s="262"/>
      <c r="I54" s="141">
        <f t="shared" si="4"/>
        <v>1.8</v>
      </c>
    </row>
    <row r="55" spans="1:9" ht="26.4" x14ac:dyDescent="0.25">
      <c r="A55" s="131" t="s">
        <v>22</v>
      </c>
      <c r="B55" s="10" t="s">
        <v>23</v>
      </c>
      <c r="C55" s="131" t="s">
        <v>24</v>
      </c>
      <c r="D55" s="19">
        <v>4</v>
      </c>
      <c r="E55" s="9" t="s">
        <v>25</v>
      </c>
      <c r="F55" s="261">
        <v>3.13</v>
      </c>
      <c r="G55" s="261"/>
      <c r="H55" s="262"/>
      <c r="I55" s="141">
        <f t="shared" si="4"/>
        <v>12.52</v>
      </c>
    </row>
    <row r="56" spans="1:9" ht="26.4" x14ac:dyDescent="0.25">
      <c r="A56" s="131" t="s">
        <v>22</v>
      </c>
      <c r="B56" s="10" t="s">
        <v>26</v>
      </c>
      <c r="C56" s="131" t="s">
        <v>27</v>
      </c>
      <c r="D56" s="19">
        <v>1</v>
      </c>
      <c r="E56" s="9" t="s">
        <v>25</v>
      </c>
      <c r="F56" s="261">
        <v>15</v>
      </c>
      <c r="G56" s="261"/>
      <c r="H56" s="262"/>
      <c r="I56" s="141">
        <f t="shared" si="4"/>
        <v>15</v>
      </c>
    </row>
    <row r="57" spans="1:9" x14ac:dyDescent="0.25">
      <c r="A57" s="253"/>
      <c r="B57" s="253"/>
      <c r="C57" s="253"/>
      <c r="D57" s="253"/>
      <c r="E57" s="252" t="s">
        <v>511</v>
      </c>
      <c r="F57" s="253"/>
      <c r="G57" s="253"/>
      <c r="H57" s="253"/>
      <c r="I57" s="18">
        <f>SUM(I51:I56)</f>
        <v>56.2</v>
      </c>
    </row>
    <row r="58" spans="1:9" x14ac:dyDescent="0.25">
      <c r="A58" s="134" t="s">
        <v>37</v>
      </c>
      <c r="B58" s="136" t="s">
        <v>5</v>
      </c>
      <c r="C58" s="134" t="s">
        <v>38</v>
      </c>
      <c r="D58" s="136" t="s">
        <v>18</v>
      </c>
      <c r="E58" s="136" t="s">
        <v>19</v>
      </c>
      <c r="F58" s="263" t="s">
        <v>20</v>
      </c>
      <c r="G58" s="264"/>
      <c r="H58" s="265"/>
      <c r="I58" s="136" t="s">
        <v>21</v>
      </c>
    </row>
    <row r="59" spans="1:9" ht="26.4" x14ac:dyDescent="0.25">
      <c r="A59" s="139" t="s">
        <v>12</v>
      </c>
      <c r="B59" s="6" t="s">
        <v>39</v>
      </c>
      <c r="C59" s="139" t="s">
        <v>40</v>
      </c>
      <c r="D59" s="20">
        <v>4</v>
      </c>
      <c r="E59" s="5" t="s">
        <v>41</v>
      </c>
      <c r="F59" s="282">
        <v>38.28</v>
      </c>
      <c r="G59" s="282"/>
      <c r="H59" s="283"/>
      <c r="I59" s="140">
        <f>TRUNC(D59*F59,2)</f>
        <v>153.12</v>
      </c>
    </row>
    <row r="60" spans="1:9" ht="26.4" x14ac:dyDescent="0.25">
      <c r="A60" s="139" t="s">
        <v>12</v>
      </c>
      <c r="B60" s="6" t="s">
        <v>46</v>
      </c>
      <c r="C60" s="139" t="s">
        <v>47</v>
      </c>
      <c r="D60" s="20">
        <v>1</v>
      </c>
      <c r="E60" s="5" t="s">
        <v>41</v>
      </c>
      <c r="F60" s="282">
        <v>126.46</v>
      </c>
      <c r="G60" s="282"/>
      <c r="H60" s="283"/>
      <c r="I60" s="140">
        <f t="shared" ref="I60:I61" si="5">TRUNC(D60*F60,2)</f>
        <v>126.46</v>
      </c>
    </row>
    <row r="61" spans="1:9" x14ac:dyDescent="0.25">
      <c r="A61" s="139" t="s">
        <v>12</v>
      </c>
      <c r="B61" s="6" t="s">
        <v>42</v>
      </c>
      <c r="C61" s="139" t="s">
        <v>43</v>
      </c>
      <c r="D61" s="20">
        <v>4</v>
      </c>
      <c r="E61" s="5" t="s">
        <v>41</v>
      </c>
      <c r="F61" s="282">
        <v>38.28</v>
      </c>
      <c r="G61" s="282"/>
      <c r="H61" s="283"/>
      <c r="I61" s="140">
        <f t="shared" si="5"/>
        <v>153.12</v>
      </c>
    </row>
    <row r="62" spans="1:9" x14ac:dyDescent="0.25">
      <c r="A62" s="253"/>
      <c r="B62" s="253"/>
      <c r="C62" s="253"/>
      <c r="D62" s="253"/>
      <c r="E62" s="252" t="s">
        <v>511</v>
      </c>
      <c r="F62" s="253"/>
      <c r="G62" s="253"/>
      <c r="H62" s="253"/>
      <c r="I62" s="18">
        <f>SUM(I59:I61)</f>
        <v>432.7</v>
      </c>
    </row>
    <row r="63" spans="1:9" x14ac:dyDescent="0.25">
      <c r="A63" s="133"/>
      <c r="B63" s="133"/>
      <c r="C63" s="133"/>
      <c r="D63" s="133" t="s">
        <v>51</v>
      </c>
      <c r="E63" s="16">
        <f>(I57+I62)*0.2935</f>
        <v>143.49214999999998</v>
      </c>
      <c r="F63" s="133"/>
      <c r="G63" s="259" t="s">
        <v>52</v>
      </c>
      <c r="H63" s="259"/>
      <c r="I63" s="16">
        <f>E63+I62+I57</f>
        <v>632.39215000000002</v>
      </c>
    </row>
    <row r="64" spans="1:9" ht="14.4" thickBot="1" x14ac:dyDescent="0.3">
      <c r="A64" s="132"/>
      <c r="B64" s="132"/>
      <c r="C64" s="132"/>
      <c r="D64" s="132"/>
      <c r="E64" s="132"/>
      <c r="F64" s="132" t="s">
        <v>53</v>
      </c>
      <c r="G64" s="25">
        <v>1</v>
      </c>
      <c r="H64" s="132" t="s">
        <v>55</v>
      </c>
      <c r="I64" s="13">
        <f>I63</f>
        <v>632.39215000000002</v>
      </c>
    </row>
    <row r="65" spans="1:9" ht="14.4" thickTop="1" x14ac:dyDescent="0.25">
      <c r="A65" s="4"/>
      <c r="B65" s="4"/>
      <c r="C65" s="4"/>
      <c r="D65" s="4"/>
      <c r="E65" s="4"/>
      <c r="F65" s="4"/>
      <c r="G65" s="4"/>
      <c r="H65" s="4"/>
      <c r="I65" s="4"/>
    </row>
    <row r="66" spans="1:9" x14ac:dyDescent="0.25">
      <c r="A66" s="134" t="s">
        <v>60</v>
      </c>
      <c r="B66" s="136" t="s">
        <v>5</v>
      </c>
      <c r="C66" s="134" t="s">
        <v>6</v>
      </c>
      <c r="D66" s="266" t="s">
        <v>7</v>
      </c>
      <c r="E66" s="266"/>
      <c r="F66" s="1" t="s">
        <v>8</v>
      </c>
      <c r="G66" s="136" t="s">
        <v>9</v>
      </c>
      <c r="H66" s="136" t="s">
        <v>10</v>
      </c>
      <c r="I66" s="136" t="s">
        <v>11</v>
      </c>
    </row>
    <row r="67" spans="1:9" x14ac:dyDescent="0.25">
      <c r="A67" s="135" t="s">
        <v>12</v>
      </c>
      <c r="B67" s="23" t="s">
        <v>753</v>
      </c>
      <c r="C67" s="135" t="s">
        <v>61</v>
      </c>
      <c r="D67" s="267" t="s">
        <v>14</v>
      </c>
      <c r="E67" s="267"/>
      <c r="F67" s="2" t="s">
        <v>15</v>
      </c>
      <c r="G67" s="24">
        <v>1</v>
      </c>
      <c r="H67" s="3">
        <f>I83</f>
        <v>1208.167805</v>
      </c>
      <c r="I67" s="3">
        <f>H67</f>
        <v>1208.167805</v>
      </c>
    </row>
    <row r="68" spans="1:9" x14ac:dyDescent="0.25">
      <c r="A68" s="253"/>
      <c r="B68" s="253"/>
      <c r="C68" s="253"/>
      <c r="D68" s="253"/>
      <c r="E68" s="253"/>
      <c r="F68" s="253"/>
      <c r="G68" s="253"/>
      <c r="H68" s="253"/>
      <c r="I68" s="132"/>
    </row>
    <row r="69" spans="1:9" x14ac:dyDescent="0.25">
      <c r="A69" s="134" t="s">
        <v>16</v>
      </c>
      <c r="B69" s="136" t="s">
        <v>5</v>
      </c>
      <c r="C69" s="134" t="s">
        <v>17</v>
      </c>
      <c r="D69" s="136" t="s">
        <v>18</v>
      </c>
      <c r="E69" s="136" t="s">
        <v>19</v>
      </c>
      <c r="F69" s="263" t="s">
        <v>20</v>
      </c>
      <c r="G69" s="264"/>
      <c r="H69" s="265"/>
      <c r="I69" s="136" t="s">
        <v>21</v>
      </c>
    </row>
    <row r="70" spans="1:9" ht="26.4" x14ac:dyDescent="0.25">
      <c r="A70" s="131" t="s">
        <v>22</v>
      </c>
      <c r="B70" s="10" t="s">
        <v>34</v>
      </c>
      <c r="C70" s="131" t="s">
        <v>35</v>
      </c>
      <c r="D70" s="19">
        <v>1</v>
      </c>
      <c r="E70" s="9" t="s">
        <v>25</v>
      </c>
      <c r="F70" s="261">
        <v>6.78</v>
      </c>
      <c r="G70" s="261"/>
      <c r="H70" s="262"/>
      <c r="I70" s="141">
        <f>TRUNC(D70*F70,2)</f>
        <v>6.78</v>
      </c>
    </row>
    <row r="71" spans="1:9" ht="39.6" x14ac:dyDescent="0.25">
      <c r="A71" s="131" t="s">
        <v>22</v>
      </c>
      <c r="B71" s="10" t="s">
        <v>28</v>
      </c>
      <c r="C71" s="131" t="s">
        <v>29</v>
      </c>
      <c r="D71" s="19">
        <v>0.5</v>
      </c>
      <c r="E71" s="9" t="s">
        <v>25</v>
      </c>
      <c r="F71" s="261">
        <v>3.6</v>
      </c>
      <c r="G71" s="261"/>
      <c r="H71" s="262"/>
      <c r="I71" s="141">
        <f t="shared" ref="I71:I75" si="6">TRUNC(D71*F71,2)</f>
        <v>1.8</v>
      </c>
    </row>
    <row r="72" spans="1:9" ht="26.4" x14ac:dyDescent="0.25">
      <c r="A72" s="131" t="s">
        <v>22</v>
      </c>
      <c r="B72" s="10" t="s">
        <v>23</v>
      </c>
      <c r="C72" s="131" t="s">
        <v>24</v>
      </c>
      <c r="D72" s="19">
        <v>5</v>
      </c>
      <c r="E72" s="9" t="s">
        <v>25</v>
      </c>
      <c r="F72" s="261">
        <v>3.13</v>
      </c>
      <c r="G72" s="261"/>
      <c r="H72" s="262"/>
      <c r="I72" s="141">
        <f t="shared" si="6"/>
        <v>15.65</v>
      </c>
    </row>
    <row r="73" spans="1:9" ht="26.4" x14ac:dyDescent="0.25">
      <c r="A73" s="131" t="s">
        <v>22</v>
      </c>
      <c r="B73" s="10" t="s">
        <v>30</v>
      </c>
      <c r="C73" s="131" t="s">
        <v>31</v>
      </c>
      <c r="D73" s="19">
        <v>2</v>
      </c>
      <c r="E73" s="9" t="s">
        <v>25</v>
      </c>
      <c r="F73" s="261">
        <v>9.1</v>
      </c>
      <c r="G73" s="261"/>
      <c r="H73" s="262"/>
      <c r="I73" s="141">
        <f t="shared" si="6"/>
        <v>18.2</v>
      </c>
    </row>
    <row r="74" spans="1:9" ht="26.4" x14ac:dyDescent="0.25">
      <c r="A74" s="131" t="s">
        <v>22</v>
      </c>
      <c r="B74" s="10" t="s">
        <v>32</v>
      </c>
      <c r="C74" s="131" t="s">
        <v>33</v>
      </c>
      <c r="D74" s="19">
        <v>20</v>
      </c>
      <c r="E74" s="9" t="s">
        <v>25</v>
      </c>
      <c r="F74" s="261">
        <v>0.19</v>
      </c>
      <c r="G74" s="261"/>
      <c r="H74" s="262"/>
      <c r="I74" s="141">
        <f t="shared" si="6"/>
        <v>3.8</v>
      </c>
    </row>
    <row r="75" spans="1:9" ht="26.4" x14ac:dyDescent="0.25">
      <c r="A75" s="131" t="s">
        <v>22</v>
      </c>
      <c r="B75" s="10" t="s">
        <v>26</v>
      </c>
      <c r="C75" s="131" t="s">
        <v>27</v>
      </c>
      <c r="D75" s="19">
        <v>1</v>
      </c>
      <c r="E75" s="9" t="s">
        <v>25</v>
      </c>
      <c r="F75" s="261">
        <v>15</v>
      </c>
      <c r="G75" s="261"/>
      <c r="H75" s="262"/>
      <c r="I75" s="141">
        <f t="shared" si="6"/>
        <v>15</v>
      </c>
    </row>
    <row r="76" spans="1:9" x14ac:dyDescent="0.25">
      <c r="A76" s="253"/>
      <c r="B76" s="253"/>
      <c r="C76" s="253"/>
      <c r="D76" s="253"/>
      <c r="E76" s="252" t="s">
        <v>511</v>
      </c>
      <c r="F76" s="253"/>
      <c r="G76" s="253"/>
      <c r="H76" s="253"/>
      <c r="I76" s="18">
        <f>SUM(I70:I75)</f>
        <v>61.23</v>
      </c>
    </row>
    <row r="77" spans="1:9" x14ac:dyDescent="0.25">
      <c r="A77" s="134" t="s">
        <v>37</v>
      </c>
      <c r="B77" s="136" t="s">
        <v>5</v>
      </c>
      <c r="C77" s="134" t="s">
        <v>38</v>
      </c>
      <c r="D77" s="136" t="s">
        <v>18</v>
      </c>
      <c r="E77" s="136" t="s">
        <v>19</v>
      </c>
      <c r="F77" s="263" t="s">
        <v>20</v>
      </c>
      <c r="G77" s="264"/>
      <c r="H77" s="265"/>
      <c r="I77" s="136" t="s">
        <v>21</v>
      </c>
    </row>
    <row r="78" spans="1:9" ht="26.4" x14ac:dyDescent="0.25">
      <c r="A78" s="139" t="s">
        <v>12</v>
      </c>
      <c r="B78" s="6" t="s">
        <v>39</v>
      </c>
      <c r="C78" s="139" t="s">
        <v>40</v>
      </c>
      <c r="D78" s="20">
        <v>3</v>
      </c>
      <c r="E78" s="5" t="s">
        <v>41</v>
      </c>
      <c r="F78" s="282">
        <v>38.28</v>
      </c>
      <c r="G78" s="282"/>
      <c r="H78" s="283"/>
      <c r="I78" s="140">
        <f>TRUNC(F78*D78,20)</f>
        <v>114.84</v>
      </c>
    </row>
    <row r="79" spans="1:9" x14ac:dyDescent="0.25">
      <c r="A79" s="139" t="s">
        <v>12</v>
      </c>
      <c r="B79" s="6" t="s">
        <v>42</v>
      </c>
      <c r="C79" s="139" t="s">
        <v>43</v>
      </c>
      <c r="D79" s="20">
        <v>2</v>
      </c>
      <c r="E79" s="5" t="s">
        <v>41</v>
      </c>
      <c r="F79" s="282">
        <v>38.28</v>
      </c>
      <c r="G79" s="282"/>
      <c r="H79" s="283"/>
      <c r="I79" s="140">
        <f t="shared" ref="I79:I80" si="7">TRUNC(F79*D79,20)</f>
        <v>76.56</v>
      </c>
    </row>
    <row r="80" spans="1:9" ht="26.4" x14ac:dyDescent="0.25">
      <c r="A80" s="139" t="s">
        <v>12</v>
      </c>
      <c r="B80" s="6" t="s">
        <v>48</v>
      </c>
      <c r="C80" s="139" t="s">
        <v>49</v>
      </c>
      <c r="D80" s="20">
        <v>5</v>
      </c>
      <c r="E80" s="5" t="s">
        <v>41</v>
      </c>
      <c r="F80" s="282">
        <v>136.28</v>
      </c>
      <c r="G80" s="282"/>
      <c r="H80" s="283"/>
      <c r="I80" s="140">
        <f t="shared" si="7"/>
        <v>681.4</v>
      </c>
    </row>
    <row r="81" spans="1:9" x14ac:dyDescent="0.25">
      <c r="A81" s="253"/>
      <c r="B81" s="253"/>
      <c r="C81" s="253"/>
      <c r="D81" s="253"/>
      <c r="E81" s="252" t="s">
        <v>511</v>
      </c>
      <c r="F81" s="253"/>
      <c r="G81" s="253"/>
      <c r="H81" s="253"/>
      <c r="I81" s="18">
        <f>SUM(I78:I80)</f>
        <v>872.8</v>
      </c>
    </row>
    <row r="82" spans="1:9" x14ac:dyDescent="0.25">
      <c r="A82" s="133"/>
      <c r="B82" s="133"/>
      <c r="C82" s="133"/>
      <c r="D82" s="133" t="s">
        <v>51</v>
      </c>
      <c r="E82" s="16">
        <f>(I76+I81)*0.2935</f>
        <v>274.13780499999996</v>
      </c>
      <c r="F82" s="133"/>
      <c r="G82" s="259" t="s">
        <v>52</v>
      </c>
      <c r="H82" s="259"/>
      <c r="I82" s="16">
        <f>I76+I81+E82</f>
        <v>1208.167805</v>
      </c>
    </row>
    <row r="83" spans="1:9" x14ac:dyDescent="0.25">
      <c r="A83" s="132"/>
      <c r="B83" s="132"/>
      <c r="C83" s="132"/>
      <c r="D83" s="132"/>
      <c r="E83" s="132"/>
      <c r="F83" s="132" t="s">
        <v>53</v>
      </c>
      <c r="G83" s="25">
        <v>1</v>
      </c>
      <c r="H83" s="132" t="s">
        <v>55</v>
      </c>
      <c r="I83" s="13">
        <f>I82</f>
        <v>1208.167805</v>
      </c>
    </row>
    <row r="84" spans="1:9" ht="14.4" thickBot="1" x14ac:dyDescent="0.3">
      <c r="A84" s="132"/>
      <c r="B84" s="132"/>
      <c r="C84" s="132"/>
      <c r="D84" s="132"/>
      <c r="E84" s="132"/>
      <c r="F84" s="132"/>
      <c r="G84" s="25"/>
      <c r="H84" s="132"/>
      <c r="I84" s="13"/>
    </row>
    <row r="85" spans="1:9" ht="14.4" thickTop="1" x14ac:dyDescent="0.25">
      <c r="A85" s="4"/>
      <c r="B85" s="4"/>
      <c r="C85" s="4"/>
      <c r="D85" s="4"/>
      <c r="E85" s="4"/>
      <c r="F85" s="4"/>
      <c r="G85" s="4"/>
      <c r="H85" s="4"/>
      <c r="I85" s="4"/>
    </row>
    <row r="86" spans="1:9" x14ac:dyDescent="0.25">
      <c r="A86" s="134" t="s">
        <v>62</v>
      </c>
      <c r="B86" s="136" t="s">
        <v>5</v>
      </c>
      <c r="C86" s="134" t="s">
        <v>6</v>
      </c>
      <c r="D86" s="266" t="s">
        <v>7</v>
      </c>
      <c r="E86" s="266"/>
      <c r="F86" s="1" t="s">
        <v>8</v>
      </c>
      <c r="G86" s="136" t="s">
        <v>9</v>
      </c>
      <c r="H86" s="136" t="s">
        <v>10</v>
      </c>
      <c r="I86" s="136" t="s">
        <v>11</v>
      </c>
    </row>
    <row r="87" spans="1:9" x14ac:dyDescent="0.25">
      <c r="A87" s="135" t="s">
        <v>12</v>
      </c>
      <c r="B87" s="23" t="s">
        <v>754</v>
      </c>
      <c r="C87" s="135" t="s">
        <v>509</v>
      </c>
      <c r="D87" s="267" t="s">
        <v>63</v>
      </c>
      <c r="E87" s="267"/>
      <c r="F87" s="2" t="s">
        <v>64</v>
      </c>
      <c r="G87" s="24">
        <v>1</v>
      </c>
      <c r="H87" s="26">
        <f>I98</f>
        <v>2882.6000000000004</v>
      </c>
      <c r="I87" s="26">
        <f>H87</f>
        <v>2882.6000000000004</v>
      </c>
    </row>
    <row r="88" spans="1:9" x14ac:dyDescent="0.25">
      <c r="A88" s="131" t="s">
        <v>22</v>
      </c>
      <c r="B88" s="10" t="s">
        <v>65</v>
      </c>
      <c r="C88" s="131" t="s">
        <v>66</v>
      </c>
      <c r="D88" s="277" t="s">
        <v>67</v>
      </c>
      <c r="E88" s="277"/>
      <c r="F88" s="9" t="s">
        <v>68</v>
      </c>
      <c r="G88" s="19">
        <v>3</v>
      </c>
      <c r="H88" s="27">
        <v>6</v>
      </c>
      <c r="I88" s="27">
        <f>TRUNC(H88*G88,2)</f>
        <v>18</v>
      </c>
    </row>
    <row r="89" spans="1:9" x14ac:dyDescent="0.25">
      <c r="A89" s="131" t="s">
        <v>22</v>
      </c>
      <c r="B89" s="10" t="s">
        <v>69</v>
      </c>
      <c r="C89" s="131" t="s">
        <v>70</v>
      </c>
      <c r="D89" s="277" t="s">
        <v>71</v>
      </c>
      <c r="E89" s="277"/>
      <c r="F89" s="9" t="s">
        <v>72</v>
      </c>
      <c r="G89" s="19">
        <v>4</v>
      </c>
      <c r="H89" s="27">
        <v>38.78</v>
      </c>
      <c r="I89" s="27">
        <f t="shared" ref="I89:I95" si="8">TRUNC(H89*G89,2)</f>
        <v>155.12</v>
      </c>
    </row>
    <row r="90" spans="1:9" x14ac:dyDescent="0.25">
      <c r="A90" s="131" t="s">
        <v>22</v>
      </c>
      <c r="B90" s="10" t="s">
        <v>73</v>
      </c>
      <c r="C90" s="131" t="s">
        <v>74</v>
      </c>
      <c r="D90" s="277" t="s">
        <v>71</v>
      </c>
      <c r="E90" s="277"/>
      <c r="F90" s="9" t="s">
        <v>72</v>
      </c>
      <c r="G90" s="19">
        <v>3</v>
      </c>
      <c r="H90" s="27">
        <v>34.64</v>
      </c>
      <c r="I90" s="27">
        <f t="shared" si="8"/>
        <v>103.92</v>
      </c>
    </row>
    <row r="91" spans="1:9" x14ac:dyDescent="0.25">
      <c r="A91" s="131" t="s">
        <v>22</v>
      </c>
      <c r="B91" s="10" t="s">
        <v>75</v>
      </c>
      <c r="C91" s="131" t="s">
        <v>76</v>
      </c>
      <c r="D91" s="277" t="s">
        <v>71</v>
      </c>
      <c r="E91" s="277"/>
      <c r="F91" s="9" t="s">
        <v>72</v>
      </c>
      <c r="G91" s="19">
        <v>2</v>
      </c>
      <c r="H91" s="27">
        <v>132.86000000000001</v>
      </c>
      <c r="I91" s="27">
        <f t="shared" si="8"/>
        <v>265.72000000000003</v>
      </c>
    </row>
    <row r="92" spans="1:9" x14ac:dyDescent="0.25">
      <c r="A92" s="131" t="s">
        <v>22</v>
      </c>
      <c r="B92" s="10" t="s">
        <v>77</v>
      </c>
      <c r="C92" s="131" t="s">
        <v>78</v>
      </c>
      <c r="D92" s="277" t="s">
        <v>67</v>
      </c>
      <c r="E92" s="277"/>
      <c r="F92" s="9" t="s">
        <v>68</v>
      </c>
      <c r="G92" s="19">
        <v>0.1</v>
      </c>
      <c r="H92" s="27">
        <v>4.5</v>
      </c>
      <c r="I92" s="27">
        <f t="shared" si="8"/>
        <v>0.45</v>
      </c>
    </row>
    <row r="93" spans="1:9" x14ac:dyDescent="0.25">
      <c r="A93" s="131" t="s">
        <v>22</v>
      </c>
      <c r="B93" s="10" t="s">
        <v>79</v>
      </c>
      <c r="C93" s="131" t="s">
        <v>80</v>
      </c>
      <c r="D93" s="277" t="s">
        <v>67</v>
      </c>
      <c r="E93" s="277"/>
      <c r="F93" s="9" t="s">
        <v>68</v>
      </c>
      <c r="G93" s="19">
        <v>10</v>
      </c>
      <c r="H93" s="27">
        <v>0.1</v>
      </c>
      <c r="I93" s="27">
        <f t="shared" si="8"/>
        <v>1</v>
      </c>
    </row>
    <row r="94" spans="1:9" x14ac:dyDescent="0.25">
      <c r="A94" s="131" t="s">
        <v>22</v>
      </c>
      <c r="B94" s="10" t="s">
        <v>81</v>
      </c>
      <c r="C94" s="131" t="s">
        <v>82</v>
      </c>
      <c r="D94" s="277" t="s">
        <v>71</v>
      </c>
      <c r="E94" s="277"/>
      <c r="F94" s="9" t="s">
        <v>72</v>
      </c>
      <c r="G94" s="19">
        <v>2</v>
      </c>
      <c r="H94" s="27">
        <v>169.05</v>
      </c>
      <c r="I94" s="27">
        <f t="shared" si="8"/>
        <v>338.1</v>
      </c>
    </row>
    <row r="95" spans="1:9" x14ac:dyDescent="0.25">
      <c r="A95" s="131" t="s">
        <v>22</v>
      </c>
      <c r="B95" s="10" t="s">
        <v>83</v>
      </c>
      <c r="C95" s="131" t="s">
        <v>84</v>
      </c>
      <c r="D95" s="277" t="s">
        <v>71</v>
      </c>
      <c r="E95" s="277"/>
      <c r="F95" s="9" t="s">
        <v>72</v>
      </c>
      <c r="G95" s="19">
        <v>9</v>
      </c>
      <c r="H95" s="27">
        <v>149.58000000000001</v>
      </c>
      <c r="I95" s="27">
        <f t="shared" si="8"/>
        <v>1346.22</v>
      </c>
    </row>
    <row r="96" spans="1:9" x14ac:dyDescent="0.25">
      <c r="A96" s="28"/>
      <c r="B96" s="29"/>
      <c r="C96" s="28"/>
      <c r="D96" s="28"/>
      <c r="E96" s="28"/>
      <c r="F96" s="30"/>
      <c r="G96" s="31"/>
      <c r="H96" s="33" t="s">
        <v>55</v>
      </c>
      <c r="I96" s="32">
        <f>SUM(I88:I95)</f>
        <v>2228.5300000000002</v>
      </c>
    </row>
    <row r="97" spans="1:9" x14ac:dyDescent="0.25">
      <c r="A97" s="133"/>
      <c r="B97" s="133"/>
      <c r="C97" s="133"/>
      <c r="D97" s="133" t="s">
        <v>51</v>
      </c>
      <c r="E97" s="16">
        <f>TRUNC(0.2935*I96,2)</f>
        <v>654.07000000000005</v>
      </c>
      <c r="F97" s="133"/>
      <c r="G97" s="259" t="s">
        <v>52</v>
      </c>
      <c r="H97" s="259"/>
      <c r="I97" s="16">
        <f>I96+E97</f>
        <v>2882.6000000000004</v>
      </c>
    </row>
    <row r="98" spans="1:9" x14ac:dyDescent="0.25">
      <c r="A98" s="132"/>
      <c r="B98" s="132"/>
      <c r="C98" s="132"/>
      <c r="D98" s="132"/>
      <c r="E98" s="132"/>
      <c r="F98" s="132" t="s">
        <v>53</v>
      </c>
      <c r="G98" s="25">
        <v>1</v>
      </c>
      <c r="H98" s="132" t="s">
        <v>55</v>
      </c>
      <c r="I98" s="13">
        <f>I97</f>
        <v>2882.6000000000004</v>
      </c>
    </row>
    <row r="99" spans="1:9" ht="14.4" thickBot="1" x14ac:dyDescent="0.3">
      <c r="A99" s="132"/>
      <c r="B99" s="132"/>
      <c r="C99" s="132"/>
      <c r="D99" s="132"/>
      <c r="E99" s="132"/>
      <c r="F99" s="132"/>
      <c r="G99" s="25"/>
      <c r="H99" s="132"/>
      <c r="I99" s="13"/>
    </row>
    <row r="100" spans="1:9" ht="14.4" thickTop="1" x14ac:dyDescent="0.25">
      <c r="A100" s="4"/>
      <c r="B100" s="4"/>
      <c r="C100" s="4"/>
      <c r="D100" s="4"/>
      <c r="E100" s="4"/>
      <c r="F100" s="4"/>
      <c r="G100" s="4"/>
      <c r="H100" s="4"/>
      <c r="I100" s="4"/>
    </row>
    <row r="101" spans="1:9" x14ac:dyDescent="0.25">
      <c r="A101" s="134" t="s">
        <v>85</v>
      </c>
      <c r="B101" s="136" t="s">
        <v>5</v>
      </c>
      <c r="C101" s="134" t="s">
        <v>6</v>
      </c>
      <c r="D101" s="266" t="s">
        <v>7</v>
      </c>
      <c r="E101" s="266"/>
      <c r="F101" s="1" t="s">
        <v>8</v>
      </c>
      <c r="G101" s="136" t="s">
        <v>9</v>
      </c>
      <c r="H101" s="136" t="s">
        <v>10</v>
      </c>
      <c r="I101" s="136" t="s">
        <v>11</v>
      </c>
    </row>
    <row r="102" spans="1:9" x14ac:dyDescent="0.25">
      <c r="A102" s="135" t="s">
        <v>12</v>
      </c>
      <c r="B102" s="22" t="s">
        <v>755</v>
      </c>
      <c r="C102" s="135" t="s">
        <v>86</v>
      </c>
      <c r="D102" s="267" t="s">
        <v>14</v>
      </c>
      <c r="E102" s="267"/>
      <c r="F102" s="2" t="s">
        <v>15</v>
      </c>
      <c r="G102" s="53">
        <v>1</v>
      </c>
      <c r="H102" s="3">
        <f>I119</f>
        <v>1337.0392100000001</v>
      </c>
      <c r="I102" s="3">
        <f>H102</f>
        <v>1337.0392100000001</v>
      </c>
    </row>
    <row r="103" spans="1:9" x14ac:dyDescent="0.25">
      <c r="A103" s="253"/>
      <c r="B103" s="253"/>
      <c r="C103" s="253"/>
      <c r="D103" s="253"/>
      <c r="E103" s="253"/>
      <c r="F103" s="253"/>
      <c r="G103" s="253"/>
      <c r="H103" s="253"/>
      <c r="I103" s="132"/>
    </row>
    <row r="104" spans="1:9" x14ac:dyDescent="0.25">
      <c r="A104" s="134" t="s">
        <v>16</v>
      </c>
      <c r="B104" s="136" t="s">
        <v>5</v>
      </c>
      <c r="C104" s="134" t="s">
        <v>17</v>
      </c>
      <c r="D104" s="136" t="s">
        <v>18</v>
      </c>
      <c r="E104" s="136" t="s">
        <v>19</v>
      </c>
      <c r="F104" s="263" t="s">
        <v>20</v>
      </c>
      <c r="G104" s="264"/>
      <c r="H104" s="265"/>
      <c r="I104" s="136" t="s">
        <v>21</v>
      </c>
    </row>
    <row r="105" spans="1:9" ht="26.4" x14ac:dyDescent="0.25">
      <c r="A105" s="131" t="s">
        <v>22</v>
      </c>
      <c r="B105" s="10" t="s">
        <v>32</v>
      </c>
      <c r="C105" s="131" t="s">
        <v>33</v>
      </c>
      <c r="D105" s="19">
        <v>10</v>
      </c>
      <c r="E105" s="9" t="s">
        <v>25</v>
      </c>
      <c r="F105" s="261">
        <v>0.19</v>
      </c>
      <c r="G105" s="261"/>
      <c r="H105" s="262"/>
      <c r="I105" s="141">
        <f>TRUNC(D105*F105,2)</f>
        <v>1.9</v>
      </c>
    </row>
    <row r="106" spans="1:9" ht="26.4" x14ac:dyDescent="0.25">
      <c r="A106" s="131" t="s">
        <v>22</v>
      </c>
      <c r="B106" s="10" t="s">
        <v>23</v>
      </c>
      <c r="C106" s="131" t="s">
        <v>24</v>
      </c>
      <c r="D106" s="19">
        <v>4</v>
      </c>
      <c r="E106" s="9" t="s">
        <v>25</v>
      </c>
      <c r="F106" s="261">
        <v>3.13</v>
      </c>
      <c r="G106" s="261"/>
      <c r="H106" s="262"/>
      <c r="I106" s="141">
        <f t="shared" ref="I106:I110" si="9">TRUNC(D106*F106,2)</f>
        <v>12.52</v>
      </c>
    </row>
    <row r="107" spans="1:9" ht="26.4" x14ac:dyDescent="0.25">
      <c r="A107" s="131" t="s">
        <v>22</v>
      </c>
      <c r="B107" s="10" t="s">
        <v>34</v>
      </c>
      <c r="C107" s="131" t="s">
        <v>35</v>
      </c>
      <c r="D107" s="19">
        <v>1</v>
      </c>
      <c r="E107" s="9" t="s">
        <v>25</v>
      </c>
      <c r="F107" s="261">
        <v>6.78</v>
      </c>
      <c r="G107" s="261"/>
      <c r="H107" s="262"/>
      <c r="I107" s="141">
        <f t="shared" si="9"/>
        <v>6.78</v>
      </c>
    </row>
    <row r="108" spans="1:9" ht="26.4" x14ac:dyDescent="0.25">
      <c r="A108" s="131" t="s">
        <v>22</v>
      </c>
      <c r="B108" s="10" t="s">
        <v>30</v>
      </c>
      <c r="C108" s="131" t="s">
        <v>31</v>
      </c>
      <c r="D108" s="19">
        <v>2</v>
      </c>
      <c r="E108" s="9" t="s">
        <v>25</v>
      </c>
      <c r="F108" s="261">
        <v>9.1</v>
      </c>
      <c r="G108" s="261"/>
      <c r="H108" s="262"/>
      <c r="I108" s="141">
        <f t="shared" si="9"/>
        <v>18.2</v>
      </c>
    </row>
    <row r="109" spans="1:9" ht="26.4" x14ac:dyDescent="0.25">
      <c r="A109" s="131" t="s">
        <v>22</v>
      </c>
      <c r="B109" s="10" t="s">
        <v>26</v>
      </c>
      <c r="C109" s="131" t="s">
        <v>27</v>
      </c>
      <c r="D109" s="19">
        <v>1</v>
      </c>
      <c r="E109" s="9" t="s">
        <v>25</v>
      </c>
      <c r="F109" s="261">
        <v>15</v>
      </c>
      <c r="G109" s="261"/>
      <c r="H109" s="262"/>
      <c r="I109" s="141">
        <f t="shared" si="9"/>
        <v>15</v>
      </c>
    </row>
    <row r="110" spans="1:9" ht="39.6" x14ac:dyDescent="0.25">
      <c r="A110" s="131" t="s">
        <v>22</v>
      </c>
      <c r="B110" s="10" t="s">
        <v>28</v>
      </c>
      <c r="C110" s="131" t="s">
        <v>29</v>
      </c>
      <c r="D110" s="19">
        <v>0.1</v>
      </c>
      <c r="E110" s="9" t="s">
        <v>25</v>
      </c>
      <c r="F110" s="261">
        <v>3.6</v>
      </c>
      <c r="G110" s="261"/>
      <c r="H110" s="262"/>
      <c r="I110" s="141">
        <f t="shared" si="9"/>
        <v>0.36</v>
      </c>
    </row>
    <row r="111" spans="1:9" x14ac:dyDescent="0.25">
      <c r="A111" s="253"/>
      <c r="B111" s="253"/>
      <c r="C111" s="253"/>
      <c r="D111" s="253"/>
      <c r="E111" s="252" t="s">
        <v>511</v>
      </c>
      <c r="F111" s="253"/>
      <c r="G111" s="253"/>
      <c r="H111" s="253"/>
      <c r="I111" s="18">
        <f>SUM(I105:I110)</f>
        <v>54.76</v>
      </c>
    </row>
    <row r="112" spans="1:9" x14ac:dyDescent="0.25">
      <c r="A112" s="134" t="s">
        <v>37</v>
      </c>
      <c r="B112" s="136" t="s">
        <v>5</v>
      </c>
      <c r="C112" s="134" t="s">
        <v>38</v>
      </c>
      <c r="D112" s="136" t="s">
        <v>18</v>
      </c>
      <c r="E112" s="136" t="s">
        <v>19</v>
      </c>
      <c r="F112" s="263" t="s">
        <v>20</v>
      </c>
      <c r="G112" s="264"/>
      <c r="H112" s="265"/>
      <c r="I112" s="136" t="s">
        <v>21</v>
      </c>
    </row>
    <row r="113" spans="1:9" ht="26.4" x14ac:dyDescent="0.25">
      <c r="A113" s="139" t="s">
        <v>12</v>
      </c>
      <c r="B113" s="6" t="s">
        <v>46</v>
      </c>
      <c r="C113" s="139" t="s">
        <v>47</v>
      </c>
      <c r="D113" s="20">
        <v>6</v>
      </c>
      <c r="E113" s="5" t="s">
        <v>41</v>
      </c>
      <c r="F113" s="282">
        <v>91.35</v>
      </c>
      <c r="G113" s="282"/>
      <c r="H113" s="283"/>
      <c r="I113" s="140">
        <f>TRUNC(D113*F113,2)</f>
        <v>548.1</v>
      </c>
    </row>
    <row r="114" spans="1:9" x14ac:dyDescent="0.25">
      <c r="A114" s="139" t="s">
        <v>12</v>
      </c>
      <c r="B114" s="6" t="s">
        <v>42</v>
      </c>
      <c r="C114" s="139" t="s">
        <v>43</v>
      </c>
      <c r="D114" s="20">
        <v>4</v>
      </c>
      <c r="E114" s="5" t="s">
        <v>41</v>
      </c>
      <c r="F114" s="282">
        <v>24.58</v>
      </c>
      <c r="G114" s="282"/>
      <c r="H114" s="283"/>
      <c r="I114" s="140">
        <f t="shared" ref="I114:I116" si="10">TRUNC(D114*F114,2)</f>
        <v>98.32</v>
      </c>
    </row>
    <row r="115" spans="1:9" ht="26.4" x14ac:dyDescent="0.25">
      <c r="A115" s="139" t="s">
        <v>12</v>
      </c>
      <c r="B115" s="6" t="s">
        <v>39</v>
      </c>
      <c r="C115" s="139" t="s">
        <v>40</v>
      </c>
      <c r="D115" s="20">
        <v>8</v>
      </c>
      <c r="E115" s="5" t="s">
        <v>41</v>
      </c>
      <c r="F115" s="282">
        <v>24.58</v>
      </c>
      <c r="G115" s="282"/>
      <c r="H115" s="283"/>
      <c r="I115" s="140">
        <f t="shared" si="10"/>
        <v>196.64</v>
      </c>
    </row>
    <row r="116" spans="1:9" ht="26.4" x14ac:dyDescent="0.25">
      <c r="A116" s="139" t="s">
        <v>12</v>
      </c>
      <c r="B116" s="6" t="s">
        <v>44</v>
      </c>
      <c r="C116" s="139" t="s">
        <v>45</v>
      </c>
      <c r="D116" s="20">
        <v>1</v>
      </c>
      <c r="E116" s="5" t="s">
        <v>41</v>
      </c>
      <c r="F116" s="282">
        <v>135.84</v>
      </c>
      <c r="G116" s="282"/>
      <c r="H116" s="283"/>
      <c r="I116" s="140">
        <f t="shared" si="10"/>
        <v>135.84</v>
      </c>
    </row>
    <row r="117" spans="1:9" x14ac:dyDescent="0.25">
      <c r="A117" s="253"/>
      <c r="B117" s="253"/>
      <c r="C117" s="253"/>
      <c r="D117" s="253"/>
      <c r="E117" s="252" t="s">
        <v>511</v>
      </c>
      <c r="F117" s="253"/>
      <c r="G117" s="253"/>
      <c r="H117" s="253"/>
      <c r="I117" s="18">
        <f>SUM(I113:I116)</f>
        <v>978.90000000000009</v>
      </c>
    </row>
    <row r="118" spans="1:9" x14ac:dyDescent="0.25">
      <c r="A118" s="133"/>
      <c r="B118" s="133"/>
      <c r="C118" s="133"/>
      <c r="D118" s="133" t="s">
        <v>51</v>
      </c>
      <c r="E118" s="16">
        <f>(I111+I117)*0.2935</f>
        <v>303.37921</v>
      </c>
      <c r="F118" s="133"/>
      <c r="G118" s="259" t="s">
        <v>52</v>
      </c>
      <c r="H118" s="259"/>
      <c r="I118" s="16">
        <f>E118+I117+I111</f>
        <v>1337.0392100000001</v>
      </c>
    </row>
    <row r="119" spans="1:9" x14ac:dyDescent="0.25">
      <c r="A119" s="132"/>
      <c r="B119" s="132"/>
      <c r="C119" s="132"/>
      <c r="D119" s="132"/>
      <c r="E119" s="132"/>
      <c r="F119" s="132" t="s">
        <v>53</v>
      </c>
      <c r="G119" s="15" t="s">
        <v>54</v>
      </c>
      <c r="H119" s="132" t="s">
        <v>55</v>
      </c>
      <c r="I119" s="13">
        <f>I118</f>
        <v>1337.0392100000001</v>
      </c>
    </row>
    <row r="120" spans="1:9" ht="14.4" thickBot="1" x14ac:dyDescent="0.3">
      <c r="A120" s="132"/>
      <c r="B120" s="132"/>
      <c r="C120" s="132"/>
      <c r="D120" s="132"/>
      <c r="E120" s="132"/>
      <c r="F120" s="132"/>
      <c r="G120" s="15"/>
      <c r="H120" s="132"/>
      <c r="I120" s="13"/>
    </row>
    <row r="121" spans="1:9" ht="14.4" thickTop="1" x14ac:dyDescent="0.25">
      <c r="A121" s="4"/>
      <c r="B121" s="4"/>
      <c r="C121" s="4"/>
      <c r="D121" s="4"/>
      <c r="E121" s="4"/>
      <c r="F121" s="4"/>
      <c r="G121" s="4"/>
      <c r="H121" s="4"/>
      <c r="I121" s="4"/>
    </row>
    <row r="122" spans="1:9" x14ac:dyDescent="0.25">
      <c r="A122" s="134" t="s">
        <v>87</v>
      </c>
      <c r="B122" s="136" t="s">
        <v>5</v>
      </c>
      <c r="C122" s="134" t="s">
        <v>6</v>
      </c>
      <c r="D122" s="266" t="s">
        <v>7</v>
      </c>
      <c r="E122" s="266"/>
      <c r="F122" s="1" t="s">
        <v>8</v>
      </c>
      <c r="G122" s="136" t="s">
        <v>9</v>
      </c>
      <c r="H122" s="136" t="s">
        <v>10</v>
      </c>
      <c r="I122" s="136" t="s">
        <v>11</v>
      </c>
    </row>
    <row r="123" spans="1:9" x14ac:dyDescent="0.25">
      <c r="A123" s="135" t="s">
        <v>12</v>
      </c>
      <c r="B123" s="22" t="s">
        <v>756</v>
      </c>
      <c r="C123" s="135" t="s">
        <v>510</v>
      </c>
      <c r="D123" s="267" t="s">
        <v>63</v>
      </c>
      <c r="E123" s="267"/>
      <c r="F123" s="2" t="s">
        <v>64</v>
      </c>
      <c r="G123" s="24">
        <v>1</v>
      </c>
      <c r="H123" s="26">
        <f>I134</f>
        <v>1307.1593600000001</v>
      </c>
      <c r="I123" s="26">
        <f>I134</f>
        <v>1307.1593600000001</v>
      </c>
    </row>
    <row r="124" spans="1:9" x14ac:dyDescent="0.25">
      <c r="A124" s="131" t="s">
        <v>22</v>
      </c>
      <c r="B124" s="10" t="s">
        <v>69</v>
      </c>
      <c r="C124" s="131" t="s">
        <v>70</v>
      </c>
      <c r="D124" s="277" t="s">
        <v>71</v>
      </c>
      <c r="E124" s="277"/>
      <c r="F124" s="9" t="s">
        <v>72</v>
      </c>
      <c r="G124" s="19">
        <v>5</v>
      </c>
      <c r="H124" s="27">
        <v>38.78</v>
      </c>
      <c r="I124" s="27">
        <f>TRUNC(H124*G124,2)</f>
        <v>193.9</v>
      </c>
    </row>
    <row r="125" spans="1:9" x14ac:dyDescent="0.25">
      <c r="A125" s="131" t="s">
        <v>22</v>
      </c>
      <c r="B125" s="10" t="s">
        <v>73</v>
      </c>
      <c r="C125" s="131" t="s">
        <v>74</v>
      </c>
      <c r="D125" s="277" t="s">
        <v>71</v>
      </c>
      <c r="E125" s="277"/>
      <c r="F125" s="9" t="s">
        <v>72</v>
      </c>
      <c r="G125" s="19">
        <v>2</v>
      </c>
      <c r="H125" s="27">
        <v>34.64</v>
      </c>
      <c r="I125" s="27">
        <f t="shared" ref="I125:I131" si="11">TRUNC(H125*G125,2)</f>
        <v>69.28</v>
      </c>
    </row>
    <row r="126" spans="1:9" x14ac:dyDescent="0.25">
      <c r="A126" s="131" t="s">
        <v>22</v>
      </c>
      <c r="B126" s="10" t="s">
        <v>83</v>
      </c>
      <c r="C126" s="131" t="s">
        <v>84</v>
      </c>
      <c r="D126" s="277" t="s">
        <v>71</v>
      </c>
      <c r="E126" s="277"/>
      <c r="F126" s="9" t="s">
        <v>72</v>
      </c>
      <c r="G126" s="19">
        <v>2</v>
      </c>
      <c r="H126" s="27">
        <v>149.58000000000001</v>
      </c>
      <c r="I126" s="27">
        <f t="shared" si="11"/>
        <v>299.16000000000003</v>
      </c>
    </row>
    <row r="127" spans="1:9" x14ac:dyDescent="0.25">
      <c r="A127" s="131" t="s">
        <v>22</v>
      </c>
      <c r="B127" s="10" t="s">
        <v>81</v>
      </c>
      <c r="C127" s="131" t="s">
        <v>82</v>
      </c>
      <c r="D127" s="277" t="s">
        <v>71</v>
      </c>
      <c r="E127" s="277"/>
      <c r="F127" s="9" t="s">
        <v>72</v>
      </c>
      <c r="G127" s="19">
        <v>1</v>
      </c>
      <c r="H127" s="27">
        <v>169.05</v>
      </c>
      <c r="I127" s="27">
        <f t="shared" si="11"/>
        <v>169.05</v>
      </c>
    </row>
    <row r="128" spans="1:9" x14ac:dyDescent="0.25">
      <c r="A128" s="131" t="s">
        <v>22</v>
      </c>
      <c r="B128" s="10" t="s">
        <v>75</v>
      </c>
      <c r="C128" s="131" t="s">
        <v>76</v>
      </c>
      <c r="D128" s="277" t="s">
        <v>71</v>
      </c>
      <c r="E128" s="277"/>
      <c r="F128" s="9" t="s">
        <v>72</v>
      </c>
      <c r="G128" s="19">
        <v>2</v>
      </c>
      <c r="H128" s="27">
        <v>132.86000000000001</v>
      </c>
      <c r="I128" s="27">
        <f t="shared" si="11"/>
        <v>265.72000000000003</v>
      </c>
    </row>
    <row r="129" spans="1:9" x14ac:dyDescent="0.25">
      <c r="A129" s="131" t="s">
        <v>22</v>
      </c>
      <c r="B129" s="10" t="s">
        <v>65</v>
      </c>
      <c r="C129" s="131" t="s">
        <v>66</v>
      </c>
      <c r="D129" s="277" t="s">
        <v>67</v>
      </c>
      <c r="E129" s="277"/>
      <c r="F129" s="9" t="s">
        <v>68</v>
      </c>
      <c r="G129" s="19">
        <v>4</v>
      </c>
      <c r="H129" s="27">
        <v>3</v>
      </c>
      <c r="I129" s="27">
        <f t="shared" si="11"/>
        <v>12</v>
      </c>
    </row>
    <row r="130" spans="1:9" x14ac:dyDescent="0.25">
      <c r="A130" s="131" t="s">
        <v>22</v>
      </c>
      <c r="B130" s="10" t="s">
        <v>79</v>
      </c>
      <c r="C130" s="131" t="s">
        <v>80</v>
      </c>
      <c r="D130" s="277" t="s">
        <v>67</v>
      </c>
      <c r="E130" s="277"/>
      <c r="F130" s="9" t="s">
        <v>68</v>
      </c>
      <c r="G130" s="19">
        <v>10</v>
      </c>
      <c r="H130" s="27">
        <v>0.1</v>
      </c>
      <c r="I130" s="27">
        <f t="shared" si="11"/>
        <v>1</v>
      </c>
    </row>
    <row r="131" spans="1:9" x14ac:dyDescent="0.25">
      <c r="A131" s="131" t="s">
        <v>22</v>
      </c>
      <c r="B131" s="10" t="s">
        <v>77</v>
      </c>
      <c r="C131" s="131" t="s">
        <v>78</v>
      </c>
      <c r="D131" s="277" t="s">
        <v>67</v>
      </c>
      <c r="E131" s="277"/>
      <c r="F131" s="9" t="s">
        <v>68</v>
      </c>
      <c r="G131" s="19">
        <v>0.1</v>
      </c>
      <c r="H131" s="27">
        <v>4.5</v>
      </c>
      <c r="I131" s="27">
        <f t="shared" si="11"/>
        <v>0.45</v>
      </c>
    </row>
    <row r="132" spans="1:9" x14ac:dyDescent="0.25">
      <c r="A132" s="34"/>
      <c r="B132" s="35"/>
      <c r="C132" s="34"/>
      <c r="D132" s="34"/>
      <c r="E132" s="34"/>
      <c r="F132" s="36"/>
      <c r="G132" s="37"/>
      <c r="H132" s="39" t="s">
        <v>511</v>
      </c>
      <c r="I132" s="39">
        <f>SUM(I124:I131)</f>
        <v>1010.5600000000002</v>
      </c>
    </row>
    <row r="133" spans="1:9" x14ac:dyDescent="0.25">
      <c r="A133" s="133"/>
      <c r="B133" s="133"/>
      <c r="C133" s="133"/>
      <c r="D133" s="133" t="s">
        <v>51</v>
      </c>
      <c r="E133" s="16">
        <f>(I132)*0.2935</f>
        <v>296.59936000000005</v>
      </c>
      <c r="F133" s="133"/>
      <c r="G133" s="259" t="s">
        <v>52</v>
      </c>
      <c r="H133" s="259"/>
      <c r="I133" s="40">
        <f>I132+E133</f>
        <v>1307.1593600000001</v>
      </c>
    </row>
    <row r="134" spans="1:9" x14ac:dyDescent="0.25">
      <c r="A134" s="132"/>
      <c r="B134" s="132"/>
      <c r="C134" s="132"/>
      <c r="D134" s="132"/>
      <c r="E134" s="132"/>
      <c r="F134" s="132" t="s">
        <v>53</v>
      </c>
      <c r="G134" s="25">
        <v>1</v>
      </c>
      <c r="H134" s="132" t="s">
        <v>55</v>
      </c>
      <c r="I134" s="13">
        <f>I133</f>
        <v>1307.1593600000001</v>
      </c>
    </row>
    <row r="135" spans="1:9" ht="14.4" thickBot="1" x14ac:dyDescent="0.3">
      <c r="A135" s="132"/>
      <c r="B135" s="132"/>
      <c r="C135" s="132"/>
      <c r="D135" s="132"/>
      <c r="E135" s="132"/>
      <c r="F135" s="132"/>
      <c r="G135" s="25"/>
      <c r="H135" s="132"/>
      <c r="I135" s="13"/>
    </row>
    <row r="136" spans="1:9" ht="14.4" thickTop="1" x14ac:dyDescent="0.25">
      <c r="A136" s="4"/>
      <c r="B136" s="4"/>
      <c r="C136" s="4"/>
      <c r="D136" s="4"/>
      <c r="E136" s="4"/>
      <c r="F136" s="4"/>
      <c r="G136" s="4"/>
      <c r="H136" s="4"/>
      <c r="I136" s="4"/>
    </row>
    <row r="137" spans="1:9" x14ac:dyDescent="0.25">
      <c r="A137" s="134" t="s">
        <v>88</v>
      </c>
      <c r="B137" s="136" t="s">
        <v>5</v>
      </c>
      <c r="C137" s="134" t="s">
        <v>6</v>
      </c>
      <c r="D137" s="266" t="s">
        <v>7</v>
      </c>
      <c r="E137" s="266"/>
      <c r="F137" s="1" t="s">
        <v>8</v>
      </c>
      <c r="G137" s="136" t="s">
        <v>9</v>
      </c>
      <c r="H137" s="136" t="s">
        <v>10</v>
      </c>
      <c r="I137" s="136" t="s">
        <v>11</v>
      </c>
    </row>
    <row r="138" spans="1:9" x14ac:dyDescent="0.25">
      <c r="A138" s="135" t="s">
        <v>12</v>
      </c>
      <c r="B138" s="22" t="s">
        <v>574</v>
      </c>
      <c r="C138" s="135" t="s">
        <v>512</v>
      </c>
      <c r="D138" s="267" t="s">
        <v>89</v>
      </c>
      <c r="E138" s="267"/>
      <c r="F138" s="2" t="s">
        <v>64</v>
      </c>
      <c r="G138" s="24">
        <v>1</v>
      </c>
      <c r="H138" s="26">
        <f>I148</f>
        <v>1360.5800000000002</v>
      </c>
      <c r="I138" s="26">
        <f>I147</f>
        <v>1360.5800000000002</v>
      </c>
    </row>
    <row r="139" spans="1:9" x14ac:dyDescent="0.25">
      <c r="A139" s="131" t="s">
        <v>22</v>
      </c>
      <c r="B139" s="10" t="s">
        <v>73</v>
      </c>
      <c r="C139" s="131" t="s">
        <v>74</v>
      </c>
      <c r="D139" s="277" t="s">
        <v>71</v>
      </c>
      <c r="E139" s="277"/>
      <c r="F139" s="9" t="s">
        <v>72</v>
      </c>
      <c r="G139" s="19">
        <v>3</v>
      </c>
      <c r="H139" s="27">
        <v>34.64</v>
      </c>
      <c r="I139" s="27">
        <f>TRUNC(H139*G139,2)</f>
        <v>103.92</v>
      </c>
    </row>
    <row r="140" spans="1:9" x14ac:dyDescent="0.25">
      <c r="A140" s="131" t="s">
        <v>22</v>
      </c>
      <c r="B140" s="10" t="s">
        <v>77</v>
      </c>
      <c r="C140" s="131" t="s">
        <v>78</v>
      </c>
      <c r="D140" s="277" t="s">
        <v>67</v>
      </c>
      <c r="E140" s="277"/>
      <c r="F140" s="9" t="s">
        <v>68</v>
      </c>
      <c r="G140" s="19">
        <v>0.1</v>
      </c>
      <c r="H140" s="27">
        <v>4.5</v>
      </c>
      <c r="I140" s="27">
        <f t="shared" ref="I140:I145" si="12">TRUNC(H140*G140,2)</f>
        <v>0.45</v>
      </c>
    </row>
    <row r="141" spans="1:9" x14ac:dyDescent="0.25">
      <c r="A141" s="131" t="s">
        <v>22</v>
      </c>
      <c r="B141" s="10" t="s">
        <v>79</v>
      </c>
      <c r="C141" s="131" t="s">
        <v>80</v>
      </c>
      <c r="D141" s="277" t="s">
        <v>67</v>
      </c>
      <c r="E141" s="277"/>
      <c r="F141" s="9" t="s">
        <v>68</v>
      </c>
      <c r="G141" s="19">
        <v>10</v>
      </c>
      <c r="H141" s="27">
        <v>0.1</v>
      </c>
      <c r="I141" s="27">
        <f t="shared" si="12"/>
        <v>1</v>
      </c>
    </row>
    <row r="142" spans="1:9" x14ac:dyDescent="0.25">
      <c r="A142" s="131" t="s">
        <v>22</v>
      </c>
      <c r="B142" s="10" t="s">
        <v>69</v>
      </c>
      <c r="C142" s="131" t="s">
        <v>70</v>
      </c>
      <c r="D142" s="277" t="s">
        <v>71</v>
      </c>
      <c r="E142" s="277"/>
      <c r="F142" s="9" t="s">
        <v>72</v>
      </c>
      <c r="G142" s="19">
        <v>4</v>
      </c>
      <c r="H142" s="27">
        <v>38.78</v>
      </c>
      <c r="I142" s="27">
        <f t="shared" si="12"/>
        <v>155.12</v>
      </c>
    </row>
    <row r="143" spans="1:9" x14ac:dyDescent="0.25">
      <c r="A143" s="131" t="s">
        <v>22</v>
      </c>
      <c r="B143" s="10" t="s">
        <v>90</v>
      </c>
      <c r="C143" s="131" t="s">
        <v>91</v>
      </c>
      <c r="D143" s="277" t="s">
        <v>71</v>
      </c>
      <c r="E143" s="277"/>
      <c r="F143" s="9" t="s">
        <v>72</v>
      </c>
      <c r="G143" s="19">
        <v>4</v>
      </c>
      <c r="H143" s="27">
        <v>149.58000000000001</v>
      </c>
      <c r="I143" s="27">
        <f t="shared" si="12"/>
        <v>598.32000000000005</v>
      </c>
    </row>
    <row r="144" spans="1:9" x14ac:dyDescent="0.25">
      <c r="A144" s="131" t="s">
        <v>22</v>
      </c>
      <c r="B144" s="10" t="s">
        <v>92</v>
      </c>
      <c r="C144" s="131" t="s">
        <v>93</v>
      </c>
      <c r="D144" s="277" t="s">
        <v>71</v>
      </c>
      <c r="E144" s="277"/>
      <c r="F144" s="9" t="s">
        <v>72</v>
      </c>
      <c r="G144" s="19">
        <v>1</v>
      </c>
      <c r="H144" s="27">
        <v>169.05</v>
      </c>
      <c r="I144" s="27">
        <f t="shared" si="12"/>
        <v>169.05</v>
      </c>
    </row>
    <row r="145" spans="1:9" x14ac:dyDescent="0.25">
      <c r="A145" s="131" t="s">
        <v>22</v>
      </c>
      <c r="B145" s="10" t="s">
        <v>65</v>
      </c>
      <c r="C145" s="131" t="s">
        <v>66</v>
      </c>
      <c r="D145" s="277" t="s">
        <v>67</v>
      </c>
      <c r="E145" s="277"/>
      <c r="F145" s="9" t="s">
        <v>68</v>
      </c>
      <c r="G145" s="19">
        <v>4</v>
      </c>
      <c r="H145" s="27">
        <v>6</v>
      </c>
      <c r="I145" s="27">
        <f t="shared" si="12"/>
        <v>24</v>
      </c>
    </row>
    <row r="146" spans="1:9" x14ac:dyDescent="0.25">
      <c r="A146" s="34"/>
      <c r="B146" s="35"/>
      <c r="C146" s="34"/>
      <c r="D146" s="34"/>
      <c r="E146" s="34"/>
      <c r="F146" s="36"/>
      <c r="G146" s="37"/>
      <c r="H146" s="39" t="s">
        <v>511</v>
      </c>
      <c r="I146" s="38">
        <f>SUM(I139:I145)</f>
        <v>1051.8600000000001</v>
      </c>
    </row>
    <row r="147" spans="1:9" x14ac:dyDescent="0.25">
      <c r="A147" s="133"/>
      <c r="B147" s="133"/>
      <c r="C147" s="133"/>
      <c r="D147" s="133" t="s">
        <v>51</v>
      </c>
      <c r="E147" s="16">
        <f>TRUNC(0.2935*I146,2)</f>
        <v>308.72000000000003</v>
      </c>
      <c r="F147" s="133"/>
      <c r="G147" s="259" t="s">
        <v>52</v>
      </c>
      <c r="H147" s="259"/>
      <c r="I147" s="16">
        <f>I146+E147</f>
        <v>1360.5800000000002</v>
      </c>
    </row>
    <row r="148" spans="1:9" x14ac:dyDescent="0.25">
      <c r="A148" s="132"/>
      <c r="B148" s="132"/>
      <c r="C148" s="132"/>
      <c r="D148" s="132"/>
      <c r="E148" s="132"/>
      <c r="F148" s="132" t="s">
        <v>53</v>
      </c>
      <c r="G148" s="25">
        <v>1</v>
      </c>
      <c r="H148" s="132" t="s">
        <v>55</v>
      </c>
      <c r="I148" s="13">
        <f>I147</f>
        <v>1360.5800000000002</v>
      </c>
    </row>
    <row r="149" spans="1:9" ht="14.4" thickBot="1" x14ac:dyDescent="0.3">
      <c r="A149" s="132"/>
      <c r="B149" s="132"/>
      <c r="C149" s="132"/>
      <c r="D149" s="132"/>
      <c r="E149" s="132"/>
      <c r="F149" s="132"/>
      <c r="G149" s="25"/>
      <c r="H149" s="132"/>
      <c r="I149" s="13"/>
    </row>
    <row r="150" spans="1:9" ht="14.4" thickTop="1" x14ac:dyDescent="0.25">
      <c r="A150" s="4"/>
      <c r="B150" s="4"/>
      <c r="C150" s="4"/>
      <c r="D150" s="4"/>
      <c r="E150" s="4"/>
      <c r="F150" s="4"/>
      <c r="G150" s="4"/>
      <c r="H150" s="4"/>
      <c r="I150" s="4"/>
    </row>
    <row r="151" spans="1:9" x14ac:dyDescent="0.25">
      <c r="A151" s="134" t="s">
        <v>94</v>
      </c>
      <c r="B151" s="136" t="s">
        <v>5</v>
      </c>
      <c r="C151" s="134" t="s">
        <v>6</v>
      </c>
      <c r="D151" s="266" t="s">
        <v>7</v>
      </c>
      <c r="E151" s="266"/>
      <c r="F151" s="1" t="s">
        <v>8</v>
      </c>
      <c r="G151" s="136" t="s">
        <v>9</v>
      </c>
      <c r="H151" s="136" t="s">
        <v>10</v>
      </c>
      <c r="I151" s="136" t="s">
        <v>11</v>
      </c>
    </row>
    <row r="152" spans="1:9" x14ac:dyDescent="0.25">
      <c r="A152" s="135" t="s">
        <v>12</v>
      </c>
      <c r="B152" s="22" t="s">
        <v>575</v>
      </c>
      <c r="C152" s="135" t="s">
        <v>513</v>
      </c>
      <c r="D152" s="267" t="s">
        <v>89</v>
      </c>
      <c r="E152" s="267"/>
      <c r="F152" s="2" t="s">
        <v>64</v>
      </c>
      <c r="G152" s="24">
        <v>1</v>
      </c>
      <c r="H152" s="26">
        <f>I163</f>
        <v>1360.7800000000002</v>
      </c>
      <c r="I152" s="26">
        <f>TRUNC(G152*H152,2)</f>
        <v>1360.78</v>
      </c>
    </row>
    <row r="153" spans="1:9" x14ac:dyDescent="0.25">
      <c r="A153" s="42"/>
      <c r="B153" s="43"/>
      <c r="C153" s="42"/>
      <c r="D153" s="42"/>
      <c r="E153" s="42"/>
      <c r="F153" s="44"/>
      <c r="G153" s="45"/>
      <c r="H153" s="46"/>
      <c r="I153" s="46"/>
    </row>
    <row r="154" spans="1:9" x14ac:dyDescent="0.25">
      <c r="A154" s="131" t="s">
        <v>22</v>
      </c>
      <c r="B154" s="10" t="s">
        <v>92</v>
      </c>
      <c r="C154" s="131" t="s">
        <v>93</v>
      </c>
      <c r="D154" s="277" t="s">
        <v>71</v>
      </c>
      <c r="E154" s="277"/>
      <c r="F154" s="9" t="s">
        <v>72</v>
      </c>
      <c r="G154" s="19">
        <v>3</v>
      </c>
      <c r="H154" s="27">
        <v>169.05</v>
      </c>
      <c r="I154" s="27">
        <f>TRUNC(G154*H154,2)</f>
        <v>507.15</v>
      </c>
    </row>
    <row r="155" spans="1:9" x14ac:dyDescent="0.25">
      <c r="A155" s="131" t="s">
        <v>22</v>
      </c>
      <c r="B155" s="10" t="s">
        <v>69</v>
      </c>
      <c r="C155" s="131" t="s">
        <v>70</v>
      </c>
      <c r="D155" s="277" t="s">
        <v>71</v>
      </c>
      <c r="E155" s="277"/>
      <c r="F155" s="9" t="s">
        <v>72</v>
      </c>
      <c r="G155" s="19">
        <v>3</v>
      </c>
      <c r="H155" s="27">
        <v>38.78</v>
      </c>
      <c r="I155" s="27">
        <f t="shared" ref="I155:I160" si="13">TRUNC(G155*H155,2)</f>
        <v>116.34</v>
      </c>
    </row>
    <row r="156" spans="1:9" x14ac:dyDescent="0.25">
      <c r="A156" s="131" t="s">
        <v>22</v>
      </c>
      <c r="B156" s="10" t="s">
        <v>90</v>
      </c>
      <c r="C156" s="131" t="s">
        <v>91</v>
      </c>
      <c r="D156" s="277" t="s">
        <v>71</v>
      </c>
      <c r="E156" s="277"/>
      <c r="F156" s="9" t="s">
        <v>72</v>
      </c>
      <c r="G156" s="19">
        <v>2</v>
      </c>
      <c r="H156" s="27">
        <v>149.58000000000001</v>
      </c>
      <c r="I156" s="27">
        <f t="shared" si="13"/>
        <v>299.16000000000003</v>
      </c>
    </row>
    <row r="157" spans="1:9" x14ac:dyDescent="0.25">
      <c r="A157" s="131" t="s">
        <v>22</v>
      </c>
      <c r="B157" s="10" t="s">
        <v>79</v>
      </c>
      <c r="C157" s="131" t="s">
        <v>80</v>
      </c>
      <c r="D157" s="277" t="s">
        <v>67</v>
      </c>
      <c r="E157" s="277"/>
      <c r="F157" s="9" t="s">
        <v>68</v>
      </c>
      <c r="G157" s="19">
        <v>10</v>
      </c>
      <c r="H157" s="27">
        <v>0.1</v>
      </c>
      <c r="I157" s="27">
        <f t="shared" si="13"/>
        <v>1</v>
      </c>
    </row>
    <row r="158" spans="1:9" x14ac:dyDescent="0.25">
      <c r="A158" s="131" t="s">
        <v>22</v>
      </c>
      <c r="B158" s="10" t="s">
        <v>73</v>
      </c>
      <c r="C158" s="131" t="s">
        <v>74</v>
      </c>
      <c r="D158" s="277" t="s">
        <v>71</v>
      </c>
      <c r="E158" s="277"/>
      <c r="F158" s="9" t="s">
        <v>72</v>
      </c>
      <c r="G158" s="19">
        <v>3</v>
      </c>
      <c r="H158" s="27">
        <v>34.64</v>
      </c>
      <c r="I158" s="27">
        <f t="shared" si="13"/>
        <v>103.92</v>
      </c>
    </row>
    <row r="159" spans="1:9" x14ac:dyDescent="0.25">
      <c r="A159" s="131" t="s">
        <v>22</v>
      </c>
      <c r="B159" s="10" t="s">
        <v>65</v>
      </c>
      <c r="C159" s="131" t="s">
        <v>66</v>
      </c>
      <c r="D159" s="277" t="s">
        <v>67</v>
      </c>
      <c r="E159" s="277"/>
      <c r="F159" s="9" t="s">
        <v>68</v>
      </c>
      <c r="G159" s="19">
        <v>4</v>
      </c>
      <c r="H159" s="27">
        <v>6</v>
      </c>
      <c r="I159" s="27">
        <f t="shared" si="13"/>
        <v>24</v>
      </c>
    </row>
    <row r="160" spans="1:9" x14ac:dyDescent="0.25">
      <c r="A160" s="131" t="s">
        <v>22</v>
      </c>
      <c r="B160" s="10" t="s">
        <v>77</v>
      </c>
      <c r="C160" s="131" t="s">
        <v>78</v>
      </c>
      <c r="D160" s="277" t="s">
        <v>67</v>
      </c>
      <c r="E160" s="277"/>
      <c r="F160" s="9" t="s">
        <v>68</v>
      </c>
      <c r="G160" s="19">
        <v>0.1</v>
      </c>
      <c r="H160" s="27">
        <v>4.5</v>
      </c>
      <c r="I160" s="27">
        <f t="shared" si="13"/>
        <v>0.45</v>
      </c>
    </row>
    <row r="161" spans="1:9" x14ac:dyDescent="0.25">
      <c r="A161" s="133"/>
      <c r="B161" s="133"/>
      <c r="C161" s="133"/>
      <c r="D161" s="133"/>
      <c r="E161" s="16"/>
      <c r="F161" s="133"/>
      <c r="G161" s="16"/>
      <c r="H161" s="39" t="s">
        <v>511</v>
      </c>
      <c r="I161" s="16">
        <f>SUM(I154:I160)</f>
        <v>1052.0200000000002</v>
      </c>
    </row>
    <row r="162" spans="1:9" x14ac:dyDescent="0.25">
      <c r="A162" s="133"/>
      <c r="B162" s="133"/>
      <c r="C162" s="133"/>
      <c r="D162" s="133" t="s">
        <v>51</v>
      </c>
      <c r="E162" s="16">
        <f>TRUNC(I161*0.2935,2)</f>
        <v>308.76</v>
      </c>
      <c r="F162" s="133"/>
      <c r="G162" s="259" t="s">
        <v>52</v>
      </c>
      <c r="H162" s="259"/>
      <c r="I162" s="16">
        <f>I161+E162</f>
        <v>1360.7800000000002</v>
      </c>
    </row>
    <row r="163" spans="1:9" x14ac:dyDescent="0.25">
      <c r="A163" s="132"/>
      <c r="B163" s="132"/>
      <c r="C163" s="132"/>
      <c r="D163" s="132"/>
      <c r="E163" s="132"/>
      <c r="F163" s="132" t="s">
        <v>53</v>
      </c>
      <c r="G163" s="15" t="s">
        <v>54</v>
      </c>
      <c r="H163" s="132" t="s">
        <v>55</v>
      </c>
      <c r="I163" s="13">
        <f>I162</f>
        <v>1360.7800000000002</v>
      </c>
    </row>
    <row r="164" spans="1:9" ht="14.4" thickBot="1" x14ac:dyDescent="0.3">
      <c r="A164" s="132"/>
      <c r="B164" s="132"/>
      <c r="C164" s="132"/>
      <c r="D164" s="132"/>
      <c r="E164" s="132"/>
      <c r="F164" s="132"/>
      <c r="G164" s="15"/>
      <c r="H164" s="132"/>
      <c r="I164" s="13"/>
    </row>
    <row r="165" spans="1:9" ht="14.4" thickTop="1" x14ac:dyDescent="0.25">
      <c r="A165" s="4"/>
      <c r="B165" s="4"/>
      <c r="C165" s="4"/>
      <c r="D165" s="4"/>
      <c r="E165" s="4"/>
      <c r="F165" s="4"/>
      <c r="G165" s="4"/>
      <c r="H165" s="4"/>
      <c r="I165" s="4"/>
    </row>
    <row r="166" spans="1:9" x14ac:dyDescent="0.25">
      <c r="A166" s="134" t="s">
        <v>95</v>
      </c>
      <c r="B166" s="136" t="s">
        <v>5</v>
      </c>
      <c r="C166" s="134" t="s">
        <v>6</v>
      </c>
      <c r="D166" s="266" t="s">
        <v>7</v>
      </c>
      <c r="E166" s="266"/>
      <c r="F166" s="1" t="s">
        <v>8</v>
      </c>
      <c r="G166" s="136" t="s">
        <v>9</v>
      </c>
      <c r="H166" s="136" t="s">
        <v>10</v>
      </c>
      <c r="I166" s="136" t="s">
        <v>11</v>
      </c>
    </row>
    <row r="167" spans="1:9" x14ac:dyDescent="0.25">
      <c r="A167" s="135" t="s">
        <v>12</v>
      </c>
      <c r="B167" s="22" t="s">
        <v>576</v>
      </c>
      <c r="C167" s="135" t="s">
        <v>96</v>
      </c>
      <c r="D167" s="267" t="s">
        <v>14</v>
      </c>
      <c r="E167" s="267"/>
      <c r="F167" s="2" t="s">
        <v>15</v>
      </c>
      <c r="G167" s="24">
        <v>1</v>
      </c>
      <c r="H167" s="3">
        <f>I183</f>
        <v>1368.79</v>
      </c>
      <c r="I167" s="3">
        <f>TRUNC(G167*H167,2)</f>
        <v>1368.79</v>
      </c>
    </row>
    <row r="168" spans="1:9" x14ac:dyDescent="0.25">
      <c r="A168" s="134" t="s">
        <v>16</v>
      </c>
      <c r="B168" s="136" t="s">
        <v>5</v>
      </c>
      <c r="C168" s="134" t="s">
        <v>17</v>
      </c>
      <c r="D168" s="136" t="s">
        <v>18</v>
      </c>
      <c r="E168" s="136" t="s">
        <v>19</v>
      </c>
      <c r="F168" s="263" t="s">
        <v>20</v>
      </c>
      <c r="G168" s="264"/>
      <c r="H168" s="265"/>
      <c r="I168" s="136" t="s">
        <v>21</v>
      </c>
    </row>
    <row r="169" spans="1:9" ht="26.4" x14ac:dyDescent="0.25">
      <c r="A169" s="131" t="s">
        <v>22</v>
      </c>
      <c r="B169" s="10" t="s">
        <v>34</v>
      </c>
      <c r="C169" s="131" t="s">
        <v>35</v>
      </c>
      <c r="D169" s="19">
        <v>1</v>
      </c>
      <c r="E169" s="9" t="s">
        <v>25</v>
      </c>
      <c r="F169" s="261">
        <v>6.78</v>
      </c>
      <c r="G169" s="261"/>
      <c r="H169" s="262"/>
      <c r="I169" s="141">
        <f>TRUNC(D169*F169,2)</f>
        <v>6.78</v>
      </c>
    </row>
    <row r="170" spans="1:9" ht="26.4" x14ac:dyDescent="0.25">
      <c r="A170" s="131" t="s">
        <v>22</v>
      </c>
      <c r="B170" s="10" t="s">
        <v>32</v>
      </c>
      <c r="C170" s="131" t="s">
        <v>33</v>
      </c>
      <c r="D170" s="19">
        <v>10</v>
      </c>
      <c r="E170" s="9" t="s">
        <v>25</v>
      </c>
      <c r="F170" s="261">
        <v>0.19</v>
      </c>
      <c r="G170" s="261"/>
      <c r="H170" s="262"/>
      <c r="I170" s="141">
        <f t="shared" ref="I170:I174" si="14">TRUNC(D170*F170,2)</f>
        <v>1.9</v>
      </c>
    </row>
    <row r="171" spans="1:9" ht="26.4" x14ac:dyDescent="0.25">
      <c r="A171" s="131" t="s">
        <v>22</v>
      </c>
      <c r="B171" s="10" t="s">
        <v>30</v>
      </c>
      <c r="C171" s="131" t="s">
        <v>31</v>
      </c>
      <c r="D171" s="19">
        <v>2</v>
      </c>
      <c r="E171" s="9" t="s">
        <v>25</v>
      </c>
      <c r="F171" s="261">
        <v>9.1</v>
      </c>
      <c r="G171" s="261"/>
      <c r="H171" s="262"/>
      <c r="I171" s="141">
        <f t="shared" si="14"/>
        <v>18.2</v>
      </c>
    </row>
    <row r="172" spans="1:9" ht="26.4" x14ac:dyDescent="0.25">
      <c r="A172" s="131" t="s">
        <v>22</v>
      </c>
      <c r="B172" s="10" t="s">
        <v>26</v>
      </c>
      <c r="C172" s="131" t="s">
        <v>27</v>
      </c>
      <c r="D172" s="19">
        <v>1</v>
      </c>
      <c r="E172" s="9" t="s">
        <v>25</v>
      </c>
      <c r="F172" s="261">
        <v>15</v>
      </c>
      <c r="G172" s="261"/>
      <c r="H172" s="262"/>
      <c r="I172" s="141">
        <f t="shared" si="14"/>
        <v>15</v>
      </c>
    </row>
    <row r="173" spans="1:9" ht="39.6" x14ac:dyDescent="0.25">
      <c r="A173" s="131" t="s">
        <v>22</v>
      </c>
      <c r="B173" s="10" t="s">
        <v>28</v>
      </c>
      <c r="C173" s="131" t="s">
        <v>29</v>
      </c>
      <c r="D173" s="19">
        <v>0.1</v>
      </c>
      <c r="E173" s="9" t="s">
        <v>25</v>
      </c>
      <c r="F173" s="261">
        <v>3.6</v>
      </c>
      <c r="G173" s="261"/>
      <c r="H173" s="262"/>
      <c r="I173" s="141">
        <f t="shared" si="14"/>
        <v>0.36</v>
      </c>
    </row>
    <row r="174" spans="1:9" ht="26.4" x14ac:dyDescent="0.25">
      <c r="A174" s="131" t="s">
        <v>22</v>
      </c>
      <c r="B174" s="10" t="s">
        <v>23</v>
      </c>
      <c r="C174" s="131" t="s">
        <v>24</v>
      </c>
      <c r="D174" s="19">
        <v>4</v>
      </c>
      <c r="E174" s="9" t="s">
        <v>25</v>
      </c>
      <c r="F174" s="261">
        <v>3.13</v>
      </c>
      <c r="G174" s="261"/>
      <c r="H174" s="262"/>
      <c r="I174" s="141">
        <f t="shared" si="14"/>
        <v>12.52</v>
      </c>
    </row>
    <row r="175" spans="1:9" x14ac:dyDescent="0.25">
      <c r="A175" s="253"/>
      <c r="B175" s="253"/>
      <c r="C175" s="253"/>
      <c r="D175" s="253"/>
      <c r="E175" s="252" t="s">
        <v>511</v>
      </c>
      <c r="F175" s="253"/>
      <c r="G175" s="253"/>
      <c r="H175" s="253"/>
      <c r="I175" s="18">
        <f>SUM(I169:I174)</f>
        <v>54.759999999999991</v>
      </c>
    </row>
    <row r="176" spans="1:9" x14ac:dyDescent="0.25">
      <c r="A176" s="134" t="s">
        <v>37</v>
      </c>
      <c r="B176" s="136" t="s">
        <v>5</v>
      </c>
      <c r="C176" s="134" t="s">
        <v>38</v>
      </c>
      <c r="D176" s="136" t="s">
        <v>18</v>
      </c>
      <c r="E176" s="136" t="s">
        <v>19</v>
      </c>
      <c r="F176" s="263" t="s">
        <v>20</v>
      </c>
      <c r="G176" s="264"/>
      <c r="H176" s="265"/>
      <c r="I176" s="136" t="s">
        <v>21</v>
      </c>
    </row>
    <row r="177" spans="1:9" ht="26.4" x14ac:dyDescent="0.25">
      <c r="A177" s="139" t="s">
        <v>12</v>
      </c>
      <c r="B177" s="6" t="s">
        <v>48</v>
      </c>
      <c r="C177" s="139" t="s">
        <v>49</v>
      </c>
      <c r="D177" s="20">
        <v>2</v>
      </c>
      <c r="E177" s="5" t="s">
        <v>41</v>
      </c>
      <c r="F177" s="279">
        <v>136.28</v>
      </c>
      <c r="G177" s="280"/>
      <c r="H177" s="281"/>
      <c r="I177" s="141">
        <f>TRUNC(D177*F177,2)</f>
        <v>272.56</v>
      </c>
    </row>
    <row r="178" spans="1:9" ht="26.4" x14ac:dyDescent="0.25">
      <c r="A178" s="139" t="s">
        <v>12</v>
      </c>
      <c r="B178" s="6" t="s">
        <v>39</v>
      </c>
      <c r="C178" s="139" t="s">
        <v>40</v>
      </c>
      <c r="D178" s="20">
        <v>3</v>
      </c>
      <c r="E178" s="5" t="s">
        <v>41</v>
      </c>
      <c r="F178" s="279">
        <v>38.28</v>
      </c>
      <c r="G178" s="280"/>
      <c r="H178" s="281"/>
      <c r="I178" s="141">
        <f t="shared" ref="I178:I180" si="15">TRUNC(D178*F178,2)</f>
        <v>114.84</v>
      </c>
    </row>
    <row r="179" spans="1:9" ht="26.4" x14ac:dyDescent="0.25">
      <c r="A179" s="139" t="s">
        <v>12</v>
      </c>
      <c r="B179" s="6" t="s">
        <v>44</v>
      </c>
      <c r="C179" s="139" t="s">
        <v>45</v>
      </c>
      <c r="D179" s="20">
        <v>3</v>
      </c>
      <c r="E179" s="5" t="s">
        <v>41</v>
      </c>
      <c r="F179" s="279">
        <v>167.07</v>
      </c>
      <c r="G179" s="280"/>
      <c r="H179" s="281"/>
      <c r="I179" s="141">
        <f t="shared" si="15"/>
        <v>501.21</v>
      </c>
    </row>
    <row r="180" spans="1:9" x14ac:dyDescent="0.25">
      <c r="A180" s="139" t="s">
        <v>12</v>
      </c>
      <c r="B180" s="6" t="s">
        <v>42</v>
      </c>
      <c r="C180" s="139" t="s">
        <v>43</v>
      </c>
      <c r="D180" s="20">
        <v>3</v>
      </c>
      <c r="E180" s="5" t="s">
        <v>41</v>
      </c>
      <c r="F180" s="279">
        <v>38.28</v>
      </c>
      <c r="G180" s="280"/>
      <c r="H180" s="281"/>
      <c r="I180" s="141">
        <f t="shared" si="15"/>
        <v>114.84</v>
      </c>
    </row>
    <row r="181" spans="1:9" x14ac:dyDescent="0.25">
      <c r="A181" s="253"/>
      <c r="B181" s="253"/>
      <c r="C181" s="253"/>
      <c r="D181" s="253"/>
      <c r="E181" s="252" t="s">
        <v>511</v>
      </c>
      <c r="F181" s="253"/>
      <c r="G181" s="253"/>
      <c r="H181" s="253"/>
      <c r="I181" s="18">
        <f>SUM(I177:I180)</f>
        <v>1003.4499999999999</v>
      </c>
    </row>
    <row r="182" spans="1:9" x14ac:dyDescent="0.25">
      <c r="A182" s="133"/>
      <c r="B182" s="133"/>
      <c r="C182" s="133"/>
      <c r="D182" s="133" t="s">
        <v>51</v>
      </c>
      <c r="E182" s="16">
        <f>TRUNC((I181+I175)*0.2935,2)</f>
        <v>310.58</v>
      </c>
      <c r="F182" s="133"/>
      <c r="G182" s="259" t="s">
        <v>52</v>
      </c>
      <c r="H182" s="259"/>
      <c r="I182" s="16">
        <f>E182+I181+I175</f>
        <v>1368.79</v>
      </c>
    </row>
    <row r="183" spans="1:9" x14ac:dyDescent="0.25">
      <c r="A183" s="132"/>
      <c r="B183" s="132"/>
      <c r="C183" s="132"/>
      <c r="D183" s="132"/>
      <c r="E183" s="132"/>
      <c r="F183" s="132" t="s">
        <v>53</v>
      </c>
      <c r="G183" s="25">
        <v>1</v>
      </c>
      <c r="H183" s="132" t="s">
        <v>55</v>
      </c>
      <c r="I183" s="13">
        <f>I182*G183</f>
        <v>1368.79</v>
      </c>
    </row>
    <row r="184" spans="1:9" ht="14.4" thickBot="1" x14ac:dyDescent="0.3">
      <c r="A184" s="132"/>
      <c r="B184" s="132"/>
      <c r="C184" s="132"/>
      <c r="D184" s="132"/>
      <c r="E184" s="132"/>
      <c r="F184" s="132"/>
      <c r="G184" s="25"/>
      <c r="H184" s="132"/>
      <c r="I184" s="13"/>
    </row>
    <row r="185" spans="1:9" ht="14.4" thickTop="1" x14ac:dyDescent="0.25">
      <c r="A185" s="4"/>
      <c r="B185" s="4"/>
      <c r="C185" s="4"/>
      <c r="D185" s="4"/>
      <c r="E185" s="4"/>
      <c r="F185" s="4"/>
      <c r="G185" s="4"/>
      <c r="H185" s="4"/>
      <c r="I185" s="4"/>
    </row>
    <row r="186" spans="1:9" x14ac:dyDescent="0.25">
      <c r="A186" s="134" t="s">
        <v>97</v>
      </c>
      <c r="B186" s="136" t="s">
        <v>5</v>
      </c>
      <c r="C186" s="134" t="s">
        <v>6</v>
      </c>
      <c r="D186" s="266" t="s">
        <v>7</v>
      </c>
      <c r="E186" s="266"/>
      <c r="F186" s="1" t="s">
        <v>8</v>
      </c>
      <c r="G186" s="136" t="s">
        <v>9</v>
      </c>
      <c r="H186" s="136" t="s">
        <v>10</v>
      </c>
      <c r="I186" s="136" t="s">
        <v>11</v>
      </c>
    </row>
    <row r="187" spans="1:9" x14ac:dyDescent="0.25">
      <c r="A187" s="135" t="s">
        <v>12</v>
      </c>
      <c r="B187" s="22" t="s">
        <v>577</v>
      </c>
      <c r="C187" s="135" t="s">
        <v>98</v>
      </c>
      <c r="D187" s="267" t="s">
        <v>14</v>
      </c>
      <c r="E187" s="267"/>
      <c r="F187" s="2" t="s">
        <v>15</v>
      </c>
      <c r="G187" s="24">
        <v>1</v>
      </c>
      <c r="H187" s="3">
        <f>I204</f>
        <v>1527.0199999999998</v>
      </c>
      <c r="I187" s="3">
        <f>TRUNC(G187*H187,2)</f>
        <v>1527.02</v>
      </c>
    </row>
    <row r="188" spans="1:9" x14ac:dyDescent="0.25">
      <c r="A188" s="253"/>
      <c r="B188" s="253"/>
      <c r="C188" s="253"/>
      <c r="D188" s="253"/>
      <c r="E188" s="253"/>
      <c r="F188" s="253"/>
      <c r="G188" s="253"/>
      <c r="H188" s="253"/>
      <c r="I188" s="132"/>
    </row>
    <row r="189" spans="1:9" x14ac:dyDescent="0.25">
      <c r="A189" s="134" t="s">
        <v>16</v>
      </c>
      <c r="B189" s="136" t="s">
        <v>5</v>
      </c>
      <c r="C189" s="134" t="s">
        <v>17</v>
      </c>
      <c r="D189" s="136" t="s">
        <v>18</v>
      </c>
      <c r="E189" s="136" t="s">
        <v>19</v>
      </c>
      <c r="F189" s="263" t="s">
        <v>20</v>
      </c>
      <c r="G189" s="264"/>
      <c r="H189" s="265"/>
      <c r="I189" s="136" t="s">
        <v>21</v>
      </c>
    </row>
    <row r="190" spans="1:9" ht="39.6" x14ac:dyDescent="0.25">
      <c r="A190" s="131" t="s">
        <v>22</v>
      </c>
      <c r="B190" s="10" t="s">
        <v>28</v>
      </c>
      <c r="C190" s="131" t="s">
        <v>29</v>
      </c>
      <c r="D190" s="19">
        <v>0.1</v>
      </c>
      <c r="E190" s="9" t="s">
        <v>25</v>
      </c>
      <c r="F190" s="261">
        <v>3.6</v>
      </c>
      <c r="G190" s="261"/>
      <c r="H190" s="262"/>
      <c r="I190" s="141">
        <f>TRUNC(D190*F190,2)</f>
        <v>0.36</v>
      </c>
    </row>
    <row r="191" spans="1:9" ht="26.4" x14ac:dyDescent="0.25">
      <c r="A191" s="131" t="s">
        <v>22</v>
      </c>
      <c r="B191" s="10" t="s">
        <v>30</v>
      </c>
      <c r="C191" s="131" t="s">
        <v>31</v>
      </c>
      <c r="D191" s="19">
        <v>2</v>
      </c>
      <c r="E191" s="9" t="s">
        <v>25</v>
      </c>
      <c r="F191" s="261">
        <v>9.1</v>
      </c>
      <c r="G191" s="261"/>
      <c r="H191" s="262"/>
      <c r="I191" s="141">
        <f t="shared" ref="I191:I195" si="16">TRUNC(D191*F191,2)</f>
        <v>18.2</v>
      </c>
    </row>
    <row r="192" spans="1:9" ht="26.4" x14ac:dyDescent="0.25">
      <c r="A192" s="131" t="s">
        <v>22</v>
      </c>
      <c r="B192" s="10" t="s">
        <v>32</v>
      </c>
      <c r="C192" s="131" t="s">
        <v>33</v>
      </c>
      <c r="D192" s="19">
        <v>10</v>
      </c>
      <c r="E192" s="9" t="s">
        <v>25</v>
      </c>
      <c r="F192" s="261">
        <v>0.19</v>
      </c>
      <c r="G192" s="261"/>
      <c r="H192" s="262"/>
      <c r="I192" s="141">
        <f t="shared" si="16"/>
        <v>1.9</v>
      </c>
    </row>
    <row r="193" spans="1:9" ht="26.4" x14ac:dyDescent="0.25">
      <c r="A193" s="131" t="s">
        <v>22</v>
      </c>
      <c r="B193" s="10" t="s">
        <v>26</v>
      </c>
      <c r="C193" s="131" t="s">
        <v>27</v>
      </c>
      <c r="D193" s="19">
        <v>1</v>
      </c>
      <c r="E193" s="9" t="s">
        <v>25</v>
      </c>
      <c r="F193" s="261">
        <v>15</v>
      </c>
      <c r="G193" s="261"/>
      <c r="H193" s="262"/>
      <c r="I193" s="141">
        <f t="shared" si="16"/>
        <v>15</v>
      </c>
    </row>
    <row r="194" spans="1:9" ht="26.4" x14ac:dyDescent="0.25">
      <c r="A194" s="131" t="s">
        <v>22</v>
      </c>
      <c r="B194" s="10" t="s">
        <v>23</v>
      </c>
      <c r="C194" s="131" t="s">
        <v>24</v>
      </c>
      <c r="D194" s="19">
        <v>4</v>
      </c>
      <c r="E194" s="9" t="s">
        <v>25</v>
      </c>
      <c r="F194" s="261">
        <v>3.13</v>
      </c>
      <c r="G194" s="261"/>
      <c r="H194" s="262"/>
      <c r="I194" s="141">
        <f t="shared" si="16"/>
        <v>12.52</v>
      </c>
    </row>
    <row r="195" spans="1:9" ht="26.4" x14ac:dyDescent="0.25">
      <c r="A195" s="131" t="s">
        <v>22</v>
      </c>
      <c r="B195" s="10" t="s">
        <v>34</v>
      </c>
      <c r="C195" s="131" t="s">
        <v>35</v>
      </c>
      <c r="D195" s="19">
        <v>1</v>
      </c>
      <c r="E195" s="9" t="s">
        <v>25</v>
      </c>
      <c r="F195" s="261">
        <v>6.78</v>
      </c>
      <c r="G195" s="261"/>
      <c r="H195" s="262"/>
      <c r="I195" s="141">
        <f t="shared" si="16"/>
        <v>6.78</v>
      </c>
    </row>
    <row r="196" spans="1:9" x14ac:dyDescent="0.25">
      <c r="A196" s="253"/>
      <c r="B196" s="253"/>
      <c r="C196" s="253"/>
      <c r="D196" s="253"/>
      <c r="E196" s="252" t="s">
        <v>511</v>
      </c>
      <c r="F196" s="253"/>
      <c r="G196" s="253"/>
      <c r="H196" s="253"/>
      <c r="I196" s="18">
        <f>SUM(I190:I195)</f>
        <v>54.759999999999991</v>
      </c>
    </row>
    <row r="197" spans="1:9" x14ac:dyDescent="0.25">
      <c r="A197" s="134" t="s">
        <v>37</v>
      </c>
      <c r="B197" s="136" t="s">
        <v>5</v>
      </c>
      <c r="C197" s="134" t="s">
        <v>38</v>
      </c>
      <c r="D197" s="136" t="s">
        <v>18</v>
      </c>
      <c r="E197" s="136" t="s">
        <v>19</v>
      </c>
      <c r="F197" s="263" t="s">
        <v>20</v>
      </c>
      <c r="G197" s="264"/>
      <c r="H197" s="265"/>
      <c r="I197" s="136" t="s">
        <v>21</v>
      </c>
    </row>
    <row r="198" spans="1:9" ht="26.4" x14ac:dyDescent="0.25">
      <c r="A198" s="139" t="s">
        <v>12</v>
      </c>
      <c r="B198" s="6" t="s">
        <v>44</v>
      </c>
      <c r="C198" s="139" t="s">
        <v>45</v>
      </c>
      <c r="D198" s="20">
        <v>2</v>
      </c>
      <c r="E198" s="5" t="s">
        <v>41</v>
      </c>
      <c r="F198" s="284">
        <v>167.07</v>
      </c>
      <c r="G198" s="284"/>
      <c r="H198" s="285"/>
      <c r="I198" s="141">
        <f>TRUNC(D198*F198,2)</f>
        <v>334.14</v>
      </c>
    </row>
    <row r="199" spans="1:9" x14ac:dyDescent="0.25">
      <c r="A199" s="139" t="s">
        <v>12</v>
      </c>
      <c r="B199" s="6" t="s">
        <v>42</v>
      </c>
      <c r="C199" s="139" t="s">
        <v>43</v>
      </c>
      <c r="D199" s="20">
        <v>6</v>
      </c>
      <c r="E199" s="5" t="s">
        <v>41</v>
      </c>
      <c r="F199" s="284">
        <v>38.28</v>
      </c>
      <c r="G199" s="284"/>
      <c r="H199" s="285"/>
      <c r="I199" s="141">
        <f t="shared" ref="I199:I201" si="17">TRUNC(D199*F199,2)</f>
        <v>229.68</v>
      </c>
    </row>
    <row r="200" spans="1:9" ht="26.4" x14ac:dyDescent="0.25">
      <c r="A200" s="139" t="s">
        <v>12</v>
      </c>
      <c r="B200" s="6" t="s">
        <v>48</v>
      </c>
      <c r="C200" s="139" t="s">
        <v>49</v>
      </c>
      <c r="D200" s="20">
        <v>3</v>
      </c>
      <c r="E200" s="5" t="s">
        <v>41</v>
      </c>
      <c r="F200" s="284">
        <v>136.28</v>
      </c>
      <c r="G200" s="284"/>
      <c r="H200" s="285"/>
      <c r="I200" s="141">
        <f t="shared" si="17"/>
        <v>408.84</v>
      </c>
    </row>
    <row r="201" spans="1:9" ht="26.4" x14ac:dyDescent="0.25">
      <c r="A201" s="139" t="s">
        <v>12</v>
      </c>
      <c r="B201" s="6" t="s">
        <v>39</v>
      </c>
      <c r="C201" s="139" t="s">
        <v>40</v>
      </c>
      <c r="D201" s="20">
        <v>4</v>
      </c>
      <c r="E201" s="5" t="s">
        <v>41</v>
      </c>
      <c r="F201" s="284">
        <v>38.28</v>
      </c>
      <c r="G201" s="284"/>
      <c r="H201" s="285"/>
      <c r="I201" s="141">
        <f t="shared" si="17"/>
        <v>153.12</v>
      </c>
    </row>
    <row r="202" spans="1:9" x14ac:dyDescent="0.25">
      <c r="A202" s="253"/>
      <c r="B202" s="253"/>
      <c r="C202" s="253"/>
      <c r="D202" s="253"/>
      <c r="E202" s="252" t="s">
        <v>511</v>
      </c>
      <c r="F202" s="253"/>
      <c r="G202" s="253"/>
      <c r="H202" s="253"/>
      <c r="I202" s="18">
        <f>SUM(I198:I201)</f>
        <v>1125.7799999999997</v>
      </c>
    </row>
    <row r="203" spans="1:9" x14ac:dyDescent="0.25">
      <c r="A203" s="133"/>
      <c r="B203" s="133"/>
      <c r="C203" s="133"/>
      <c r="D203" s="133" t="s">
        <v>51</v>
      </c>
      <c r="E203" s="16">
        <f>TRUNC((I196+I202)*0.2935,2)</f>
        <v>346.48</v>
      </c>
      <c r="F203" s="133"/>
      <c r="G203" s="259" t="s">
        <v>52</v>
      </c>
      <c r="H203" s="259"/>
      <c r="I203" s="16">
        <f>I202+I196+E203</f>
        <v>1527.0199999999998</v>
      </c>
    </row>
    <row r="204" spans="1:9" x14ac:dyDescent="0.25">
      <c r="A204" s="132"/>
      <c r="B204" s="132"/>
      <c r="C204" s="132"/>
      <c r="D204" s="132"/>
      <c r="E204" s="132"/>
      <c r="F204" s="132" t="s">
        <v>53</v>
      </c>
      <c r="G204" s="25">
        <v>1</v>
      </c>
      <c r="H204" s="132" t="s">
        <v>55</v>
      </c>
      <c r="I204" s="13">
        <f>I203</f>
        <v>1527.0199999999998</v>
      </c>
    </row>
    <row r="205" spans="1:9" ht="14.4" thickBot="1" x14ac:dyDescent="0.3">
      <c r="A205" s="132"/>
      <c r="B205" s="132"/>
      <c r="C205" s="132"/>
      <c r="D205" s="132"/>
      <c r="E205" s="132"/>
      <c r="F205" s="132"/>
      <c r="G205" s="25"/>
      <c r="H205" s="132"/>
      <c r="I205" s="13"/>
    </row>
    <row r="206" spans="1:9" ht="14.4" thickTop="1" x14ac:dyDescent="0.25">
      <c r="A206" s="4"/>
      <c r="B206" s="4"/>
      <c r="C206" s="4"/>
      <c r="D206" s="4"/>
      <c r="E206" s="4"/>
      <c r="F206" s="4"/>
      <c r="G206" s="4"/>
      <c r="H206" s="4"/>
      <c r="I206" s="4"/>
    </row>
    <row r="207" spans="1:9" x14ac:dyDescent="0.25">
      <c r="A207" s="134" t="s">
        <v>99</v>
      </c>
      <c r="B207" s="136" t="s">
        <v>5</v>
      </c>
      <c r="C207" s="134" t="s">
        <v>6</v>
      </c>
      <c r="D207" s="266" t="s">
        <v>7</v>
      </c>
      <c r="E207" s="266"/>
      <c r="F207" s="1" t="s">
        <v>8</v>
      </c>
      <c r="G207" s="136" t="s">
        <v>9</v>
      </c>
      <c r="H207" s="136" t="s">
        <v>10</v>
      </c>
      <c r="I207" s="136" t="s">
        <v>11</v>
      </c>
    </row>
    <row r="208" spans="1:9" x14ac:dyDescent="0.25">
      <c r="A208" s="135" t="s">
        <v>12</v>
      </c>
      <c r="B208" s="22" t="s">
        <v>578</v>
      </c>
      <c r="C208" s="135" t="s">
        <v>100</v>
      </c>
      <c r="D208" s="267" t="s">
        <v>14</v>
      </c>
      <c r="E208" s="267"/>
      <c r="F208" s="2" t="s">
        <v>15</v>
      </c>
      <c r="G208" s="24">
        <v>1</v>
      </c>
      <c r="H208" s="3">
        <f>I225</f>
        <v>1790.24</v>
      </c>
      <c r="I208" s="3">
        <f>H208</f>
        <v>1790.24</v>
      </c>
    </row>
    <row r="209" spans="1:9" x14ac:dyDescent="0.25">
      <c r="A209" s="253"/>
      <c r="B209" s="253"/>
      <c r="C209" s="253"/>
      <c r="D209" s="253"/>
      <c r="E209" s="253"/>
      <c r="F209" s="253"/>
      <c r="G209" s="253"/>
      <c r="H209" s="253"/>
      <c r="I209" s="132"/>
    </row>
    <row r="210" spans="1:9" x14ac:dyDescent="0.25">
      <c r="A210" s="134" t="s">
        <v>16</v>
      </c>
      <c r="B210" s="136" t="s">
        <v>5</v>
      </c>
      <c r="C210" s="134" t="s">
        <v>17</v>
      </c>
      <c r="D210" s="136" t="s">
        <v>18</v>
      </c>
      <c r="E210" s="136" t="s">
        <v>19</v>
      </c>
      <c r="F210" s="263" t="s">
        <v>20</v>
      </c>
      <c r="G210" s="264"/>
      <c r="H210" s="265"/>
      <c r="I210" s="136" t="s">
        <v>21</v>
      </c>
    </row>
    <row r="211" spans="1:9" ht="26.4" x14ac:dyDescent="0.25">
      <c r="A211" s="131" t="s">
        <v>22</v>
      </c>
      <c r="B211" s="10" t="s">
        <v>23</v>
      </c>
      <c r="C211" s="131" t="s">
        <v>24</v>
      </c>
      <c r="D211" s="19">
        <v>4</v>
      </c>
      <c r="E211" s="9" t="s">
        <v>25</v>
      </c>
      <c r="F211" s="270">
        <v>3.13</v>
      </c>
      <c r="G211" s="270"/>
      <c r="H211" s="271"/>
      <c r="I211" s="141">
        <f>TRUNC(D211*F211,2)</f>
        <v>12.52</v>
      </c>
    </row>
    <row r="212" spans="1:9" ht="26.4" x14ac:dyDescent="0.25">
      <c r="A212" s="131" t="s">
        <v>22</v>
      </c>
      <c r="B212" s="10" t="s">
        <v>34</v>
      </c>
      <c r="C212" s="131" t="s">
        <v>35</v>
      </c>
      <c r="D212" s="19">
        <v>1</v>
      </c>
      <c r="E212" s="9" t="s">
        <v>25</v>
      </c>
      <c r="F212" s="270">
        <v>6.78</v>
      </c>
      <c r="G212" s="270"/>
      <c r="H212" s="271"/>
      <c r="I212" s="141">
        <f t="shared" ref="I212:I216" si="18">TRUNC(D212*F212,2)</f>
        <v>6.78</v>
      </c>
    </row>
    <row r="213" spans="1:9" ht="39.6" x14ac:dyDescent="0.25">
      <c r="A213" s="131" t="s">
        <v>22</v>
      </c>
      <c r="B213" s="10" t="s">
        <v>28</v>
      </c>
      <c r="C213" s="131" t="s">
        <v>29</v>
      </c>
      <c r="D213" s="19">
        <v>0.1</v>
      </c>
      <c r="E213" s="9" t="s">
        <v>25</v>
      </c>
      <c r="F213" s="270">
        <v>3.6</v>
      </c>
      <c r="G213" s="270"/>
      <c r="H213" s="271"/>
      <c r="I213" s="141">
        <f t="shared" si="18"/>
        <v>0.36</v>
      </c>
    </row>
    <row r="214" spans="1:9" ht="26.4" x14ac:dyDescent="0.25">
      <c r="A214" s="131" t="s">
        <v>22</v>
      </c>
      <c r="B214" s="10" t="s">
        <v>30</v>
      </c>
      <c r="C214" s="131" t="s">
        <v>31</v>
      </c>
      <c r="D214" s="19">
        <v>2</v>
      </c>
      <c r="E214" s="9" t="s">
        <v>25</v>
      </c>
      <c r="F214" s="270">
        <v>9.1</v>
      </c>
      <c r="G214" s="270"/>
      <c r="H214" s="271"/>
      <c r="I214" s="141">
        <f t="shared" si="18"/>
        <v>18.2</v>
      </c>
    </row>
    <row r="215" spans="1:9" ht="26.4" x14ac:dyDescent="0.25">
      <c r="A215" s="131" t="s">
        <v>22</v>
      </c>
      <c r="B215" s="10" t="s">
        <v>32</v>
      </c>
      <c r="C215" s="131" t="s">
        <v>33</v>
      </c>
      <c r="D215" s="19">
        <v>10</v>
      </c>
      <c r="E215" s="9" t="s">
        <v>25</v>
      </c>
      <c r="F215" s="270">
        <v>0.19</v>
      </c>
      <c r="G215" s="270"/>
      <c r="H215" s="271"/>
      <c r="I215" s="141">
        <f t="shared" si="18"/>
        <v>1.9</v>
      </c>
    </row>
    <row r="216" spans="1:9" ht="26.4" x14ac:dyDescent="0.25">
      <c r="A216" s="131" t="s">
        <v>22</v>
      </c>
      <c r="B216" s="10" t="s">
        <v>26</v>
      </c>
      <c r="C216" s="131" t="s">
        <v>27</v>
      </c>
      <c r="D216" s="19">
        <v>1</v>
      </c>
      <c r="E216" s="9" t="s">
        <v>25</v>
      </c>
      <c r="F216" s="270">
        <v>15</v>
      </c>
      <c r="G216" s="270"/>
      <c r="H216" s="271"/>
      <c r="I216" s="141">
        <f t="shared" si="18"/>
        <v>15</v>
      </c>
    </row>
    <row r="217" spans="1:9" x14ac:dyDescent="0.25">
      <c r="A217" s="253"/>
      <c r="B217" s="253"/>
      <c r="C217" s="253"/>
      <c r="D217" s="253"/>
      <c r="E217" s="252" t="s">
        <v>511</v>
      </c>
      <c r="F217" s="253"/>
      <c r="G217" s="253"/>
      <c r="H217" s="253"/>
      <c r="I217" s="18">
        <f>SUM(I211:I216)</f>
        <v>54.76</v>
      </c>
    </row>
    <row r="218" spans="1:9" x14ac:dyDescent="0.25">
      <c r="A218" s="134" t="s">
        <v>37</v>
      </c>
      <c r="B218" s="136" t="s">
        <v>5</v>
      </c>
      <c r="C218" s="134" t="s">
        <v>38</v>
      </c>
      <c r="D218" s="136" t="s">
        <v>18</v>
      </c>
      <c r="E218" s="136" t="s">
        <v>19</v>
      </c>
      <c r="F218" s="263" t="s">
        <v>20</v>
      </c>
      <c r="G218" s="264"/>
      <c r="H218" s="265"/>
      <c r="I218" s="136" t="s">
        <v>21</v>
      </c>
    </row>
    <row r="219" spans="1:9" x14ac:dyDescent="0.25">
      <c r="A219" s="139" t="s">
        <v>12</v>
      </c>
      <c r="B219" s="6" t="s">
        <v>42</v>
      </c>
      <c r="C219" s="139" t="s">
        <v>43</v>
      </c>
      <c r="D219" s="20">
        <v>4</v>
      </c>
      <c r="E219" s="5" t="s">
        <v>41</v>
      </c>
      <c r="F219" s="284">
        <v>38.28</v>
      </c>
      <c r="G219" s="284"/>
      <c r="H219" s="285"/>
      <c r="I219" s="141">
        <f t="shared" ref="I219:I222" si="19">TRUNC(D219*F219,2)</f>
        <v>153.12</v>
      </c>
    </row>
    <row r="220" spans="1:9" ht="26.4" x14ac:dyDescent="0.25">
      <c r="A220" s="139" t="s">
        <v>12</v>
      </c>
      <c r="B220" s="6" t="s">
        <v>39</v>
      </c>
      <c r="C220" s="139" t="s">
        <v>40</v>
      </c>
      <c r="D220" s="20">
        <v>5</v>
      </c>
      <c r="E220" s="5" t="s">
        <v>41</v>
      </c>
      <c r="F220" s="284">
        <v>38.28</v>
      </c>
      <c r="G220" s="284"/>
      <c r="H220" s="285"/>
      <c r="I220" s="141">
        <f t="shared" si="19"/>
        <v>191.4</v>
      </c>
    </row>
    <row r="221" spans="1:9" ht="26.4" x14ac:dyDescent="0.25">
      <c r="A221" s="139" t="s">
        <v>12</v>
      </c>
      <c r="B221" s="6" t="s">
        <v>44</v>
      </c>
      <c r="C221" s="139" t="s">
        <v>45</v>
      </c>
      <c r="D221" s="20">
        <v>1</v>
      </c>
      <c r="E221" s="5" t="s">
        <v>41</v>
      </c>
      <c r="F221" s="284">
        <v>167.07</v>
      </c>
      <c r="G221" s="284"/>
      <c r="H221" s="285"/>
      <c r="I221" s="141">
        <f t="shared" si="19"/>
        <v>167.07</v>
      </c>
    </row>
    <row r="222" spans="1:9" ht="26.4" x14ac:dyDescent="0.25">
      <c r="A222" s="139" t="s">
        <v>12</v>
      </c>
      <c r="B222" s="6" t="s">
        <v>48</v>
      </c>
      <c r="C222" s="139" t="s">
        <v>49</v>
      </c>
      <c r="D222" s="20">
        <v>6</v>
      </c>
      <c r="E222" s="5" t="s">
        <v>41</v>
      </c>
      <c r="F222" s="284">
        <v>136.28</v>
      </c>
      <c r="G222" s="284"/>
      <c r="H222" s="285"/>
      <c r="I222" s="141">
        <f t="shared" si="19"/>
        <v>817.68</v>
      </c>
    </row>
    <row r="223" spans="1:9" x14ac:dyDescent="0.25">
      <c r="A223" s="253"/>
      <c r="B223" s="253"/>
      <c r="C223" s="253"/>
      <c r="D223" s="253"/>
      <c r="E223" s="252" t="s">
        <v>511</v>
      </c>
      <c r="F223" s="253"/>
      <c r="G223" s="253"/>
      <c r="H223" s="253"/>
      <c r="I223" s="18">
        <f>SUM(I219:I222)</f>
        <v>1329.27</v>
      </c>
    </row>
    <row r="224" spans="1:9" x14ac:dyDescent="0.25">
      <c r="A224" s="133"/>
      <c r="B224" s="133"/>
      <c r="C224" s="133"/>
      <c r="D224" s="133" t="s">
        <v>51</v>
      </c>
      <c r="E224" s="16">
        <f>TRUNC((I217+I223)*0.2935,2)</f>
        <v>406.21</v>
      </c>
      <c r="F224" s="133"/>
      <c r="G224" s="259" t="s">
        <v>52</v>
      </c>
      <c r="H224" s="259"/>
      <c r="I224" s="16">
        <f>I223+I217+E224</f>
        <v>1790.24</v>
      </c>
    </row>
    <row r="225" spans="1:9" x14ac:dyDescent="0.25">
      <c r="A225" s="132"/>
      <c r="B225" s="132"/>
      <c r="C225" s="132"/>
      <c r="D225" s="132"/>
      <c r="E225" s="132"/>
      <c r="F225" s="132" t="s">
        <v>53</v>
      </c>
      <c r="G225" s="25">
        <v>1</v>
      </c>
      <c r="H225" s="132" t="s">
        <v>55</v>
      </c>
      <c r="I225" s="13">
        <f>I224</f>
        <v>1790.24</v>
      </c>
    </row>
    <row r="226" spans="1:9" ht="14.4" thickBot="1" x14ac:dyDescent="0.3">
      <c r="A226" s="132"/>
      <c r="B226" s="132"/>
      <c r="C226" s="132"/>
      <c r="D226" s="132"/>
      <c r="E226" s="132"/>
      <c r="F226" s="132"/>
      <c r="G226" s="25"/>
      <c r="H226" s="132"/>
      <c r="I226" s="13"/>
    </row>
    <row r="227" spans="1:9" ht="14.4" thickTop="1" x14ac:dyDescent="0.25">
      <c r="A227" s="4"/>
      <c r="B227" s="4"/>
      <c r="C227" s="4"/>
      <c r="D227" s="4"/>
      <c r="E227" s="4"/>
      <c r="F227" s="4"/>
      <c r="G227" s="4"/>
      <c r="H227" s="4"/>
      <c r="I227" s="4"/>
    </row>
    <row r="228" spans="1:9" x14ac:dyDescent="0.25">
      <c r="A228" s="134" t="s">
        <v>101</v>
      </c>
      <c r="B228" s="136" t="s">
        <v>5</v>
      </c>
      <c r="C228" s="134" t="s">
        <v>6</v>
      </c>
      <c r="D228" s="266" t="s">
        <v>7</v>
      </c>
      <c r="E228" s="266"/>
      <c r="F228" s="1" t="s">
        <v>8</v>
      </c>
      <c r="G228" s="136" t="s">
        <v>9</v>
      </c>
      <c r="H228" s="136" t="s">
        <v>10</v>
      </c>
      <c r="I228" s="136" t="s">
        <v>11</v>
      </c>
    </row>
    <row r="229" spans="1:9" x14ac:dyDescent="0.25">
      <c r="A229" s="135" t="s">
        <v>12</v>
      </c>
      <c r="B229" s="22" t="s">
        <v>579</v>
      </c>
      <c r="C229" s="135" t="s">
        <v>102</v>
      </c>
      <c r="D229" s="267" t="s">
        <v>14</v>
      </c>
      <c r="E229" s="267"/>
      <c r="F229" s="2" t="s">
        <v>15</v>
      </c>
      <c r="G229" s="24">
        <v>1</v>
      </c>
      <c r="H229" s="3">
        <f>I245</f>
        <v>2049.91</v>
      </c>
      <c r="I229" s="3">
        <f>H229</f>
        <v>2049.91</v>
      </c>
    </row>
    <row r="230" spans="1:9" x14ac:dyDescent="0.25">
      <c r="A230" s="253"/>
      <c r="B230" s="253"/>
      <c r="C230" s="253"/>
      <c r="D230" s="253"/>
      <c r="E230" s="253"/>
      <c r="F230" s="253"/>
      <c r="G230" s="253"/>
      <c r="H230" s="253"/>
      <c r="I230" s="132"/>
    </row>
    <row r="231" spans="1:9" x14ac:dyDescent="0.25">
      <c r="A231" s="134" t="s">
        <v>16</v>
      </c>
      <c r="B231" s="136" t="s">
        <v>5</v>
      </c>
      <c r="C231" s="134" t="s">
        <v>17</v>
      </c>
      <c r="D231" s="136" t="s">
        <v>18</v>
      </c>
      <c r="E231" s="136" t="s">
        <v>19</v>
      </c>
      <c r="F231" s="263" t="s">
        <v>20</v>
      </c>
      <c r="G231" s="264"/>
      <c r="H231" s="265"/>
      <c r="I231" s="136" t="s">
        <v>21</v>
      </c>
    </row>
    <row r="232" spans="1:9" ht="26.4" x14ac:dyDescent="0.25">
      <c r="A232" s="131" t="s">
        <v>22</v>
      </c>
      <c r="B232" s="10" t="s">
        <v>26</v>
      </c>
      <c r="C232" s="131" t="s">
        <v>27</v>
      </c>
      <c r="D232" s="19">
        <v>1</v>
      </c>
      <c r="E232" s="9" t="s">
        <v>25</v>
      </c>
      <c r="F232" s="261">
        <v>15</v>
      </c>
      <c r="G232" s="261"/>
      <c r="H232" s="262"/>
      <c r="I232" s="141">
        <f t="shared" ref="I232:I237" si="20">TRUNC(D232*F232,2)</f>
        <v>15</v>
      </c>
    </row>
    <row r="233" spans="1:9" ht="26.4" x14ac:dyDescent="0.25">
      <c r="A233" s="131" t="s">
        <v>22</v>
      </c>
      <c r="B233" s="10" t="s">
        <v>34</v>
      </c>
      <c r="C233" s="131" t="s">
        <v>35</v>
      </c>
      <c r="D233" s="19">
        <v>1</v>
      </c>
      <c r="E233" s="9" t="s">
        <v>25</v>
      </c>
      <c r="F233" s="261">
        <v>6.78</v>
      </c>
      <c r="G233" s="261"/>
      <c r="H233" s="262"/>
      <c r="I233" s="141">
        <f t="shared" si="20"/>
        <v>6.78</v>
      </c>
    </row>
    <row r="234" spans="1:9" ht="39.6" x14ac:dyDescent="0.25">
      <c r="A234" s="131" t="s">
        <v>22</v>
      </c>
      <c r="B234" s="10" t="s">
        <v>28</v>
      </c>
      <c r="C234" s="131" t="s">
        <v>29</v>
      </c>
      <c r="D234" s="19">
        <v>0.1</v>
      </c>
      <c r="E234" s="9" t="s">
        <v>25</v>
      </c>
      <c r="F234" s="261">
        <v>3.6</v>
      </c>
      <c r="G234" s="261"/>
      <c r="H234" s="262"/>
      <c r="I234" s="141">
        <f t="shared" si="20"/>
        <v>0.36</v>
      </c>
    </row>
    <row r="235" spans="1:9" ht="26.4" x14ac:dyDescent="0.25">
      <c r="A235" s="131" t="s">
        <v>22</v>
      </c>
      <c r="B235" s="10" t="s">
        <v>32</v>
      </c>
      <c r="C235" s="131" t="s">
        <v>33</v>
      </c>
      <c r="D235" s="19">
        <v>10</v>
      </c>
      <c r="E235" s="9" t="s">
        <v>25</v>
      </c>
      <c r="F235" s="261">
        <v>0.19</v>
      </c>
      <c r="G235" s="261"/>
      <c r="H235" s="262"/>
      <c r="I235" s="141">
        <f t="shared" si="20"/>
        <v>1.9</v>
      </c>
    </row>
    <row r="236" spans="1:9" ht="26.4" x14ac:dyDescent="0.25">
      <c r="A236" s="131" t="s">
        <v>22</v>
      </c>
      <c r="B236" s="10" t="s">
        <v>23</v>
      </c>
      <c r="C236" s="131" t="s">
        <v>24</v>
      </c>
      <c r="D236" s="19">
        <v>4</v>
      </c>
      <c r="E236" s="9" t="s">
        <v>25</v>
      </c>
      <c r="F236" s="261">
        <v>3.13</v>
      </c>
      <c r="G236" s="261"/>
      <c r="H236" s="262"/>
      <c r="I236" s="141">
        <f t="shared" si="20"/>
        <v>12.52</v>
      </c>
    </row>
    <row r="237" spans="1:9" ht="26.4" x14ac:dyDescent="0.25">
      <c r="A237" s="131" t="s">
        <v>22</v>
      </c>
      <c r="B237" s="10" t="s">
        <v>30</v>
      </c>
      <c r="C237" s="131" t="s">
        <v>31</v>
      </c>
      <c r="D237" s="19">
        <v>2</v>
      </c>
      <c r="E237" s="9" t="s">
        <v>25</v>
      </c>
      <c r="F237" s="261">
        <v>9.1</v>
      </c>
      <c r="G237" s="261"/>
      <c r="H237" s="262"/>
      <c r="I237" s="141">
        <f t="shared" si="20"/>
        <v>18.2</v>
      </c>
    </row>
    <row r="238" spans="1:9" x14ac:dyDescent="0.25">
      <c r="A238" s="253"/>
      <c r="B238" s="253"/>
      <c r="C238" s="253"/>
      <c r="D238" s="253"/>
      <c r="E238" s="252" t="s">
        <v>511</v>
      </c>
      <c r="F238" s="253"/>
      <c r="G238" s="253"/>
      <c r="H238" s="253"/>
      <c r="I238" s="18">
        <f>SUM(I232:I237)</f>
        <v>54.760000000000005</v>
      </c>
    </row>
    <row r="239" spans="1:9" x14ac:dyDescent="0.25">
      <c r="A239" s="134" t="s">
        <v>37</v>
      </c>
      <c r="B239" s="136" t="s">
        <v>5</v>
      </c>
      <c r="C239" s="134" t="s">
        <v>38</v>
      </c>
      <c r="D239" s="136" t="s">
        <v>18</v>
      </c>
      <c r="E239" s="136" t="s">
        <v>19</v>
      </c>
      <c r="F239" s="263" t="s">
        <v>20</v>
      </c>
      <c r="G239" s="264"/>
      <c r="H239" s="265"/>
      <c r="I239" s="136" t="s">
        <v>21</v>
      </c>
    </row>
    <row r="240" spans="1:9" ht="26.4" x14ac:dyDescent="0.25">
      <c r="A240" s="139" t="s">
        <v>12</v>
      </c>
      <c r="B240" s="6" t="s">
        <v>39</v>
      </c>
      <c r="C240" s="139" t="s">
        <v>40</v>
      </c>
      <c r="D240" s="20">
        <v>12</v>
      </c>
      <c r="E240" s="5" t="s">
        <v>41</v>
      </c>
      <c r="F240" s="282">
        <v>38.28</v>
      </c>
      <c r="G240" s="282"/>
      <c r="H240" s="283"/>
      <c r="I240" s="141">
        <f t="shared" ref="I240:I243" si="21">TRUNC(D240*F240,2)</f>
        <v>459.36</v>
      </c>
    </row>
    <row r="241" spans="1:9" ht="26.4" x14ac:dyDescent="0.25">
      <c r="A241" s="139" t="s">
        <v>12</v>
      </c>
      <c r="B241" s="6" t="s">
        <v>44</v>
      </c>
      <c r="C241" s="139" t="s">
        <v>45</v>
      </c>
      <c r="D241" s="20">
        <v>2</v>
      </c>
      <c r="E241" s="5" t="s">
        <v>41</v>
      </c>
      <c r="F241" s="282">
        <v>167.07</v>
      </c>
      <c r="G241" s="282"/>
      <c r="H241" s="283"/>
      <c r="I241" s="141">
        <f t="shared" si="21"/>
        <v>334.14</v>
      </c>
    </row>
    <row r="242" spans="1:9" x14ac:dyDescent="0.25">
      <c r="A242" s="139" t="s">
        <v>12</v>
      </c>
      <c r="B242" s="6" t="s">
        <v>42</v>
      </c>
      <c r="C242" s="139" t="s">
        <v>43</v>
      </c>
      <c r="D242" s="20">
        <v>5</v>
      </c>
      <c r="E242" s="5" t="s">
        <v>41</v>
      </c>
      <c r="F242" s="282">
        <v>38.28</v>
      </c>
      <c r="G242" s="282"/>
      <c r="H242" s="283"/>
      <c r="I242" s="141">
        <f t="shared" si="21"/>
        <v>191.4</v>
      </c>
    </row>
    <row r="243" spans="1:9" ht="26.4" x14ac:dyDescent="0.25">
      <c r="A243" s="139" t="s">
        <v>12</v>
      </c>
      <c r="B243" s="6" t="s">
        <v>48</v>
      </c>
      <c r="C243" s="139" t="s">
        <v>49</v>
      </c>
      <c r="D243" s="20">
        <v>4</v>
      </c>
      <c r="E243" s="5" t="s">
        <v>41</v>
      </c>
      <c r="F243" s="282">
        <v>136.28</v>
      </c>
      <c r="G243" s="282"/>
      <c r="H243" s="283"/>
      <c r="I243" s="141">
        <f t="shared" si="21"/>
        <v>545.12</v>
      </c>
    </row>
    <row r="244" spans="1:9" x14ac:dyDescent="0.25">
      <c r="A244" s="253"/>
      <c r="B244" s="253"/>
      <c r="C244" s="253"/>
      <c r="D244" s="253"/>
      <c r="E244" s="252" t="s">
        <v>511</v>
      </c>
      <c r="F244" s="253"/>
      <c r="G244" s="253"/>
      <c r="H244" s="253"/>
      <c r="I244" s="18">
        <f>SUM(I240:I243)</f>
        <v>1530.02</v>
      </c>
    </row>
    <row r="245" spans="1:9" x14ac:dyDescent="0.25">
      <c r="A245" s="133"/>
      <c r="B245" s="133"/>
      <c r="C245" s="133"/>
      <c r="D245" s="133" t="s">
        <v>51</v>
      </c>
      <c r="E245" s="16">
        <f>TRUNC((I238+I244)*0.2935,2)</f>
        <v>465.13</v>
      </c>
      <c r="F245" s="133"/>
      <c r="G245" s="259" t="s">
        <v>52</v>
      </c>
      <c r="H245" s="259"/>
      <c r="I245" s="16">
        <f>I244+I238+E245</f>
        <v>2049.91</v>
      </c>
    </row>
    <row r="246" spans="1:9" x14ac:dyDescent="0.25">
      <c r="A246" s="132"/>
      <c r="B246" s="132"/>
      <c r="C246" s="132"/>
      <c r="D246" s="132"/>
      <c r="E246" s="132"/>
      <c r="F246" s="132" t="s">
        <v>53</v>
      </c>
      <c r="G246" s="15" t="s">
        <v>54</v>
      </c>
      <c r="H246" s="132" t="s">
        <v>55</v>
      </c>
      <c r="I246" s="13">
        <f>I245</f>
        <v>2049.91</v>
      </c>
    </row>
    <row r="247" spans="1:9" ht="14.4" thickBot="1" x14ac:dyDescent="0.3">
      <c r="A247" s="132"/>
      <c r="B247" s="132"/>
      <c r="C247" s="132"/>
      <c r="D247" s="132"/>
      <c r="E247" s="132"/>
      <c r="F247" s="132"/>
      <c r="G247" s="15"/>
      <c r="H247" s="132"/>
      <c r="I247" s="13"/>
    </row>
    <row r="248" spans="1:9" ht="14.4" thickTop="1" x14ac:dyDescent="0.25">
      <c r="A248" s="4"/>
      <c r="B248" s="4"/>
      <c r="C248" s="4"/>
      <c r="D248" s="4"/>
      <c r="E248" s="4"/>
      <c r="F248" s="4"/>
      <c r="G248" s="4"/>
      <c r="H248" s="4"/>
      <c r="I248" s="4"/>
    </row>
    <row r="249" spans="1:9" x14ac:dyDescent="0.25">
      <c r="A249" s="134" t="s">
        <v>103</v>
      </c>
      <c r="B249" s="136" t="s">
        <v>5</v>
      </c>
      <c r="C249" s="134" t="s">
        <v>6</v>
      </c>
      <c r="D249" s="266" t="s">
        <v>7</v>
      </c>
      <c r="E249" s="266"/>
      <c r="F249" s="1" t="s">
        <v>8</v>
      </c>
      <c r="G249" s="136" t="s">
        <v>9</v>
      </c>
      <c r="H249" s="136" t="s">
        <v>10</v>
      </c>
      <c r="I249" s="136" t="s">
        <v>11</v>
      </c>
    </row>
    <row r="250" spans="1:9" x14ac:dyDescent="0.25">
      <c r="A250" s="135" t="s">
        <v>12</v>
      </c>
      <c r="B250" s="22" t="s">
        <v>580</v>
      </c>
      <c r="C250" s="135" t="s">
        <v>514</v>
      </c>
      <c r="D250" s="267" t="s">
        <v>14</v>
      </c>
      <c r="E250" s="267"/>
      <c r="F250" s="2" t="s">
        <v>15</v>
      </c>
      <c r="G250" s="24">
        <v>1</v>
      </c>
      <c r="H250" s="3">
        <f>I267</f>
        <v>1502.27</v>
      </c>
      <c r="I250" s="3">
        <f>H250</f>
        <v>1502.27</v>
      </c>
    </row>
    <row r="251" spans="1:9" x14ac:dyDescent="0.25">
      <c r="A251" s="253"/>
      <c r="B251" s="253"/>
      <c r="C251" s="253"/>
      <c r="D251" s="253"/>
      <c r="E251" s="253"/>
      <c r="F251" s="253"/>
      <c r="G251" s="253"/>
      <c r="H251" s="253"/>
      <c r="I251" s="132"/>
    </row>
    <row r="252" spans="1:9" x14ac:dyDescent="0.25">
      <c r="A252" s="134" t="s">
        <v>16</v>
      </c>
      <c r="B252" s="136" t="s">
        <v>5</v>
      </c>
      <c r="C252" s="134" t="s">
        <v>17</v>
      </c>
      <c r="D252" s="136" t="s">
        <v>18</v>
      </c>
      <c r="E252" s="136" t="s">
        <v>19</v>
      </c>
      <c r="F252" s="263" t="s">
        <v>20</v>
      </c>
      <c r="G252" s="264"/>
      <c r="H252" s="265"/>
      <c r="I252" s="136" t="s">
        <v>21</v>
      </c>
    </row>
    <row r="253" spans="1:9" ht="26.4" x14ac:dyDescent="0.25">
      <c r="A253" s="131" t="s">
        <v>22</v>
      </c>
      <c r="B253" s="10" t="s">
        <v>32</v>
      </c>
      <c r="C253" s="131" t="s">
        <v>33</v>
      </c>
      <c r="D253" s="19">
        <v>10</v>
      </c>
      <c r="E253" s="9" t="s">
        <v>25</v>
      </c>
      <c r="F253" s="261">
        <v>0.19</v>
      </c>
      <c r="G253" s="261"/>
      <c r="H253" s="262"/>
      <c r="I253" s="141">
        <f t="shared" ref="I253:I258" si="22">TRUNC(D253*F253,2)</f>
        <v>1.9</v>
      </c>
    </row>
    <row r="254" spans="1:9" ht="26.4" x14ac:dyDescent="0.25">
      <c r="A254" s="131" t="s">
        <v>22</v>
      </c>
      <c r="B254" s="10" t="s">
        <v>23</v>
      </c>
      <c r="C254" s="131" t="s">
        <v>24</v>
      </c>
      <c r="D254" s="19">
        <v>4</v>
      </c>
      <c r="E254" s="9" t="s">
        <v>25</v>
      </c>
      <c r="F254" s="261">
        <v>3.13</v>
      </c>
      <c r="G254" s="261"/>
      <c r="H254" s="262"/>
      <c r="I254" s="141">
        <f t="shared" si="22"/>
        <v>12.52</v>
      </c>
    </row>
    <row r="255" spans="1:9" ht="26.4" x14ac:dyDescent="0.25">
      <c r="A255" s="131" t="s">
        <v>22</v>
      </c>
      <c r="B255" s="10" t="s">
        <v>34</v>
      </c>
      <c r="C255" s="131" t="s">
        <v>35</v>
      </c>
      <c r="D255" s="19">
        <v>1</v>
      </c>
      <c r="E255" s="9" t="s">
        <v>25</v>
      </c>
      <c r="F255" s="261">
        <v>6.78</v>
      </c>
      <c r="G255" s="261"/>
      <c r="H255" s="262"/>
      <c r="I255" s="141">
        <f t="shared" si="22"/>
        <v>6.78</v>
      </c>
    </row>
    <row r="256" spans="1:9" ht="26.4" x14ac:dyDescent="0.25">
      <c r="A256" s="131" t="s">
        <v>22</v>
      </c>
      <c r="B256" s="10" t="s">
        <v>30</v>
      </c>
      <c r="C256" s="131" t="s">
        <v>31</v>
      </c>
      <c r="D256" s="19">
        <v>2</v>
      </c>
      <c r="E256" s="9" t="s">
        <v>25</v>
      </c>
      <c r="F256" s="261">
        <v>9.1</v>
      </c>
      <c r="G256" s="261"/>
      <c r="H256" s="262"/>
      <c r="I256" s="141">
        <f t="shared" si="22"/>
        <v>18.2</v>
      </c>
    </row>
    <row r="257" spans="1:9" ht="39.6" x14ac:dyDescent="0.25">
      <c r="A257" s="131" t="s">
        <v>22</v>
      </c>
      <c r="B257" s="10" t="s">
        <v>28</v>
      </c>
      <c r="C257" s="131" t="s">
        <v>29</v>
      </c>
      <c r="D257" s="19">
        <v>0.1</v>
      </c>
      <c r="E257" s="9" t="s">
        <v>25</v>
      </c>
      <c r="F257" s="261">
        <v>3.6</v>
      </c>
      <c r="G257" s="261"/>
      <c r="H257" s="262"/>
      <c r="I257" s="141">
        <f t="shared" si="22"/>
        <v>0.36</v>
      </c>
    </row>
    <row r="258" spans="1:9" ht="26.4" x14ac:dyDescent="0.25">
      <c r="A258" s="131" t="s">
        <v>22</v>
      </c>
      <c r="B258" s="10" t="s">
        <v>26</v>
      </c>
      <c r="C258" s="131" t="s">
        <v>27</v>
      </c>
      <c r="D258" s="19">
        <v>1</v>
      </c>
      <c r="E258" s="9" t="s">
        <v>25</v>
      </c>
      <c r="F258" s="261">
        <v>15</v>
      </c>
      <c r="G258" s="261"/>
      <c r="H258" s="262"/>
      <c r="I258" s="141">
        <f t="shared" si="22"/>
        <v>15</v>
      </c>
    </row>
    <row r="259" spans="1:9" x14ac:dyDescent="0.25">
      <c r="A259" s="253"/>
      <c r="B259" s="253"/>
      <c r="C259" s="253"/>
      <c r="D259" s="253"/>
      <c r="E259" s="252" t="s">
        <v>511</v>
      </c>
      <c r="F259" s="253"/>
      <c r="G259" s="253"/>
      <c r="H259" s="253"/>
      <c r="I259" s="18">
        <f>SUM(I253:I258)</f>
        <v>54.76</v>
      </c>
    </row>
    <row r="260" spans="1:9" x14ac:dyDescent="0.25">
      <c r="A260" s="134" t="s">
        <v>37</v>
      </c>
      <c r="B260" s="136" t="s">
        <v>5</v>
      </c>
      <c r="C260" s="134" t="s">
        <v>38</v>
      </c>
      <c r="D260" s="136" t="s">
        <v>18</v>
      </c>
      <c r="E260" s="136" t="s">
        <v>19</v>
      </c>
      <c r="F260" s="263" t="s">
        <v>20</v>
      </c>
      <c r="G260" s="264"/>
      <c r="H260" s="265"/>
      <c r="I260" s="136" t="s">
        <v>21</v>
      </c>
    </row>
    <row r="261" spans="1:9" ht="26.4" x14ac:dyDescent="0.25">
      <c r="A261" s="139" t="s">
        <v>12</v>
      </c>
      <c r="B261" s="6" t="s">
        <v>44</v>
      </c>
      <c r="C261" s="139" t="s">
        <v>45</v>
      </c>
      <c r="D261" s="20">
        <v>2</v>
      </c>
      <c r="E261" s="5" t="s">
        <v>41</v>
      </c>
      <c r="F261" s="282">
        <v>167.07</v>
      </c>
      <c r="G261" s="282"/>
      <c r="H261" s="283"/>
      <c r="I261" s="141">
        <f t="shared" ref="I261:I264" si="23">TRUNC(D261*F261,2)</f>
        <v>334.14</v>
      </c>
    </row>
    <row r="262" spans="1:9" ht="26.4" x14ac:dyDescent="0.25">
      <c r="A262" s="139" t="s">
        <v>12</v>
      </c>
      <c r="B262" s="6" t="s">
        <v>39</v>
      </c>
      <c r="C262" s="139" t="s">
        <v>40</v>
      </c>
      <c r="D262" s="20">
        <v>6</v>
      </c>
      <c r="E262" s="5" t="s">
        <v>41</v>
      </c>
      <c r="F262" s="282">
        <v>38.28</v>
      </c>
      <c r="G262" s="282"/>
      <c r="H262" s="283"/>
      <c r="I262" s="141">
        <f t="shared" si="23"/>
        <v>229.68</v>
      </c>
    </row>
    <row r="263" spans="1:9" x14ac:dyDescent="0.25">
      <c r="A263" s="139" t="s">
        <v>12</v>
      </c>
      <c r="B263" s="6" t="s">
        <v>42</v>
      </c>
      <c r="C263" s="139" t="s">
        <v>43</v>
      </c>
      <c r="D263" s="20">
        <v>3.5</v>
      </c>
      <c r="E263" s="5" t="s">
        <v>41</v>
      </c>
      <c r="F263" s="282">
        <v>38.28</v>
      </c>
      <c r="G263" s="282"/>
      <c r="H263" s="283"/>
      <c r="I263" s="141">
        <f t="shared" si="23"/>
        <v>133.97999999999999</v>
      </c>
    </row>
    <row r="264" spans="1:9" ht="26.4" x14ac:dyDescent="0.25">
      <c r="A264" s="139" t="s">
        <v>12</v>
      </c>
      <c r="B264" s="6" t="s">
        <v>48</v>
      </c>
      <c r="C264" s="139" t="s">
        <v>49</v>
      </c>
      <c r="D264" s="20">
        <v>3</v>
      </c>
      <c r="E264" s="5" t="s">
        <v>41</v>
      </c>
      <c r="F264" s="282">
        <v>136.28</v>
      </c>
      <c r="G264" s="282"/>
      <c r="H264" s="283"/>
      <c r="I264" s="141">
        <f t="shared" si="23"/>
        <v>408.84</v>
      </c>
    </row>
    <row r="265" spans="1:9" x14ac:dyDescent="0.25">
      <c r="A265" s="253"/>
      <c r="B265" s="253"/>
      <c r="C265" s="253"/>
      <c r="D265" s="253"/>
      <c r="E265" s="252" t="s">
        <v>511</v>
      </c>
      <c r="F265" s="253"/>
      <c r="G265" s="253"/>
      <c r="H265" s="253"/>
      <c r="I265" s="18">
        <f>SUM(I261:I264)</f>
        <v>1106.6399999999999</v>
      </c>
    </row>
    <row r="266" spans="1:9" x14ac:dyDescent="0.25">
      <c r="A266" s="133"/>
      <c r="B266" s="133"/>
      <c r="C266" s="133"/>
      <c r="D266" s="133" t="s">
        <v>51</v>
      </c>
      <c r="E266" s="16">
        <f>TRUNC((I259+I265)*0.2935,2)</f>
        <v>340.87</v>
      </c>
      <c r="F266" s="133"/>
      <c r="G266" s="259" t="s">
        <v>52</v>
      </c>
      <c r="H266" s="259"/>
      <c r="I266" s="16">
        <f>I265+I259+E266</f>
        <v>1502.27</v>
      </c>
    </row>
    <row r="267" spans="1:9" x14ac:dyDescent="0.25">
      <c r="A267" s="132"/>
      <c r="B267" s="132"/>
      <c r="C267" s="132"/>
      <c r="D267" s="132"/>
      <c r="E267" s="132"/>
      <c r="F267" s="132" t="s">
        <v>53</v>
      </c>
      <c r="G267" s="15" t="s">
        <v>54</v>
      </c>
      <c r="H267" s="132" t="s">
        <v>55</v>
      </c>
      <c r="I267" s="13">
        <f>I266</f>
        <v>1502.27</v>
      </c>
    </row>
    <row r="268" spans="1:9" ht="14.4" thickBot="1" x14ac:dyDescent="0.3">
      <c r="A268" s="132"/>
      <c r="B268" s="132"/>
      <c r="C268" s="132"/>
      <c r="D268" s="132"/>
      <c r="E268" s="132"/>
      <c r="F268" s="132"/>
      <c r="G268" s="15"/>
      <c r="H268" s="132"/>
      <c r="I268" s="13"/>
    </row>
    <row r="269" spans="1:9" ht="14.4" thickTop="1" x14ac:dyDescent="0.25">
      <c r="A269" s="4"/>
      <c r="B269" s="4"/>
      <c r="C269" s="4"/>
      <c r="D269" s="4"/>
      <c r="E269" s="4"/>
      <c r="F269" s="4"/>
      <c r="G269" s="4"/>
      <c r="H269" s="4"/>
      <c r="I269" s="4"/>
    </row>
    <row r="270" spans="1:9" x14ac:dyDescent="0.25">
      <c r="A270" s="134" t="s">
        <v>104</v>
      </c>
      <c r="B270" s="136" t="s">
        <v>5</v>
      </c>
      <c r="C270" s="134" t="s">
        <v>6</v>
      </c>
      <c r="D270" s="266" t="s">
        <v>7</v>
      </c>
      <c r="E270" s="266"/>
      <c r="F270" s="1" t="s">
        <v>8</v>
      </c>
      <c r="G270" s="136" t="s">
        <v>9</v>
      </c>
      <c r="H270" s="136" t="s">
        <v>10</v>
      </c>
      <c r="I270" s="136" t="s">
        <v>11</v>
      </c>
    </row>
    <row r="271" spans="1:9" x14ac:dyDescent="0.25">
      <c r="A271" s="135" t="s">
        <v>12</v>
      </c>
      <c r="B271" s="22" t="s">
        <v>581</v>
      </c>
      <c r="C271" s="135" t="s">
        <v>105</v>
      </c>
      <c r="D271" s="267" t="s">
        <v>14</v>
      </c>
      <c r="E271" s="267"/>
      <c r="F271" s="2" t="s">
        <v>15</v>
      </c>
      <c r="G271" s="24">
        <v>1</v>
      </c>
      <c r="H271" s="3">
        <f>I287</f>
        <v>1477.51</v>
      </c>
      <c r="I271" s="3">
        <f>H271</f>
        <v>1477.51</v>
      </c>
    </row>
    <row r="272" spans="1:9" x14ac:dyDescent="0.25">
      <c r="A272" s="253"/>
      <c r="B272" s="253"/>
      <c r="C272" s="253"/>
      <c r="D272" s="253"/>
      <c r="E272" s="252"/>
      <c r="F272" s="253"/>
      <c r="G272" s="253"/>
      <c r="H272" s="253"/>
      <c r="I272" s="132"/>
    </row>
    <row r="273" spans="1:9" x14ac:dyDescent="0.25">
      <c r="A273" s="134" t="s">
        <v>16</v>
      </c>
      <c r="B273" s="136" t="s">
        <v>5</v>
      </c>
      <c r="C273" s="134" t="s">
        <v>17</v>
      </c>
      <c r="D273" s="136" t="s">
        <v>18</v>
      </c>
      <c r="E273" s="136" t="s">
        <v>19</v>
      </c>
      <c r="F273" s="263" t="s">
        <v>20</v>
      </c>
      <c r="G273" s="264"/>
      <c r="H273" s="265"/>
      <c r="I273" s="136" t="s">
        <v>21</v>
      </c>
    </row>
    <row r="274" spans="1:9" ht="26.4" x14ac:dyDescent="0.25">
      <c r="A274" s="131" t="s">
        <v>22</v>
      </c>
      <c r="B274" s="10" t="s">
        <v>34</v>
      </c>
      <c r="C274" s="131" t="s">
        <v>35</v>
      </c>
      <c r="D274" s="19">
        <v>1</v>
      </c>
      <c r="E274" s="9" t="s">
        <v>25</v>
      </c>
      <c r="F274" s="261">
        <v>6.78</v>
      </c>
      <c r="G274" s="261"/>
      <c r="H274" s="262"/>
      <c r="I274" s="141">
        <f t="shared" ref="I274:I279" si="24">TRUNC(D274*F274,2)</f>
        <v>6.78</v>
      </c>
    </row>
    <row r="275" spans="1:9" ht="26.4" x14ac:dyDescent="0.25">
      <c r="A275" s="131" t="s">
        <v>22</v>
      </c>
      <c r="B275" s="10" t="s">
        <v>32</v>
      </c>
      <c r="C275" s="131" t="s">
        <v>33</v>
      </c>
      <c r="D275" s="19">
        <v>10</v>
      </c>
      <c r="E275" s="9" t="s">
        <v>25</v>
      </c>
      <c r="F275" s="261">
        <v>0.19</v>
      </c>
      <c r="G275" s="261"/>
      <c r="H275" s="262"/>
      <c r="I275" s="141">
        <f t="shared" si="24"/>
        <v>1.9</v>
      </c>
    </row>
    <row r="276" spans="1:9" ht="26.4" x14ac:dyDescent="0.25">
      <c r="A276" s="131" t="s">
        <v>22</v>
      </c>
      <c r="B276" s="10" t="s">
        <v>23</v>
      </c>
      <c r="C276" s="131" t="s">
        <v>24</v>
      </c>
      <c r="D276" s="19">
        <v>4</v>
      </c>
      <c r="E276" s="9" t="s">
        <v>25</v>
      </c>
      <c r="F276" s="261">
        <v>3.13</v>
      </c>
      <c r="G276" s="261"/>
      <c r="H276" s="262"/>
      <c r="I276" s="141">
        <f t="shared" si="24"/>
        <v>12.52</v>
      </c>
    </row>
    <row r="277" spans="1:9" ht="26.4" x14ac:dyDescent="0.25">
      <c r="A277" s="131" t="s">
        <v>22</v>
      </c>
      <c r="B277" s="10" t="s">
        <v>30</v>
      </c>
      <c r="C277" s="131" t="s">
        <v>31</v>
      </c>
      <c r="D277" s="19">
        <v>2</v>
      </c>
      <c r="E277" s="9" t="s">
        <v>25</v>
      </c>
      <c r="F277" s="261">
        <v>9.1</v>
      </c>
      <c r="G277" s="261"/>
      <c r="H277" s="262"/>
      <c r="I277" s="141">
        <f t="shared" si="24"/>
        <v>18.2</v>
      </c>
    </row>
    <row r="278" spans="1:9" ht="39.6" x14ac:dyDescent="0.25">
      <c r="A278" s="131" t="s">
        <v>22</v>
      </c>
      <c r="B278" s="10" t="s">
        <v>28</v>
      </c>
      <c r="C278" s="131" t="s">
        <v>29</v>
      </c>
      <c r="D278" s="19">
        <v>0.1</v>
      </c>
      <c r="E278" s="9" t="s">
        <v>25</v>
      </c>
      <c r="F278" s="261">
        <v>3.6</v>
      </c>
      <c r="G278" s="261"/>
      <c r="H278" s="262"/>
      <c r="I278" s="141">
        <f t="shared" si="24"/>
        <v>0.36</v>
      </c>
    </row>
    <row r="279" spans="1:9" ht="26.4" x14ac:dyDescent="0.25">
      <c r="A279" s="131" t="s">
        <v>22</v>
      </c>
      <c r="B279" s="10" t="s">
        <v>26</v>
      </c>
      <c r="C279" s="131" t="s">
        <v>27</v>
      </c>
      <c r="D279" s="19">
        <v>1</v>
      </c>
      <c r="E279" s="9" t="s">
        <v>25</v>
      </c>
      <c r="F279" s="261">
        <v>15</v>
      </c>
      <c r="G279" s="261"/>
      <c r="H279" s="262"/>
      <c r="I279" s="141">
        <f t="shared" si="24"/>
        <v>15</v>
      </c>
    </row>
    <row r="280" spans="1:9" x14ac:dyDescent="0.25">
      <c r="A280" s="253"/>
      <c r="B280" s="253"/>
      <c r="C280" s="253"/>
      <c r="D280" s="253"/>
      <c r="E280" s="252" t="s">
        <v>511</v>
      </c>
      <c r="F280" s="253"/>
      <c r="G280" s="253"/>
      <c r="H280" s="253"/>
      <c r="I280" s="18">
        <f>SUM(I274:I279)</f>
        <v>54.76</v>
      </c>
    </row>
    <row r="281" spans="1:9" x14ac:dyDescent="0.25">
      <c r="A281" s="134" t="s">
        <v>37</v>
      </c>
      <c r="B281" s="136" t="s">
        <v>5</v>
      </c>
      <c r="C281" s="134" t="s">
        <v>38</v>
      </c>
      <c r="D281" s="136" t="s">
        <v>18</v>
      </c>
      <c r="E281" s="136" t="s">
        <v>19</v>
      </c>
      <c r="F281" s="263" t="s">
        <v>20</v>
      </c>
      <c r="G281" s="264"/>
      <c r="H281" s="265"/>
      <c r="I281" s="136" t="s">
        <v>21</v>
      </c>
    </row>
    <row r="282" spans="1:9" ht="26.4" x14ac:dyDescent="0.25">
      <c r="A282" s="139" t="s">
        <v>12</v>
      </c>
      <c r="B282" s="6" t="s">
        <v>44</v>
      </c>
      <c r="C282" s="139" t="s">
        <v>45</v>
      </c>
      <c r="D282" s="20">
        <v>2</v>
      </c>
      <c r="E282" s="5" t="s">
        <v>41</v>
      </c>
      <c r="F282" s="282">
        <v>167.07</v>
      </c>
      <c r="G282" s="282"/>
      <c r="H282" s="283"/>
      <c r="I282" s="141">
        <f t="shared" ref="I282:I285" si="25">TRUNC(D282*F282,2)</f>
        <v>334.14</v>
      </c>
    </row>
    <row r="283" spans="1:9" ht="26.4" x14ac:dyDescent="0.25">
      <c r="A283" s="139" t="s">
        <v>12</v>
      </c>
      <c r="B283" s="6" t="s">
        <v>48</v>
      </c>
      <c r="C283" s="139" t="s">
        <v>49</v>
      </c>
      <c r="D283" s="20">
        <v>3</v>
      </c>
      <c r="E283" s="5" t="s">
        <v>41</v>
      </c>
      <c r="F283" s="282">
        <v>136.28</v>
      </c>
      <c r="G283" s="282"/>
      <c r="H283" s="283"/>
      <c r="I283" s="141">
        <f t="shared" si="25"/>
        <v>408.84</v>
      </c>
    </row>
    <row r="284" spans="1:9" x14ac:dyDescent="0.25">
      <c r="A284" s="139" t="s">
        <v>12</v>
      </c>
      <c r="B284" s="6" t="s">
        <v>42</v>
      </c>
      <c r="C284" s="139" t="s">
        <v>43</v>
      </c>
      <c r="D284" s="20">
        <v>3</v>
      </c>
      <c r="E284" s="5" t="s">
        <v>41</v>
      </c>
      <c r="F284" s="282">
        <v>38.28</v>
      </c>
      <c r="G284" s="282"/>
      <c r="H284" s="283"/>
      <c r="I284" s="141">
        <f t="shared" si="25"/>
        <v>114.84</v>
      </c>
    </row>
    <row r="285" spans="1:9" ht="26.4" x14ac:dyDescent="0.25">
      <c r="A285" s="139" t="s">
        <v>12</v>
      </c>
      <c r="B285" s="6" t="s">
        <v>39</v>
      </c>
      <c r="C285" s="139" t="s">
        <v>40</v>
      </c>
      <c r="D285" s="20">
        <v>6</v>
      </c>
      <c r="E285" s="5" t="s">
        <v>41</v>
      </c>
      <c r="F285" s="282">
        <v>38.28</v>
      </c>
      <c r="G285" s="282"/>
      <c r="H285" s="283"/>
      <c r="I285" s="141">
        <f t="shared" si="25"/>
        <v>229.68</v>
      </c>
    </row>
    <row r="286" spans="1:9" x14ac:dyDescent="0.25">
      <c r="A286" s="253"/>
      <c r="B286" s="253"/>
      <c r="C286" s="253"/>
      <c r="D286" s="253"/>
      <c r="E286" s="252" t="s">
        <v>511</v>
      </c>
      <c r="F286" s="253"/>
      <c r="G286" s="253"/>
      <c r="H286" s="253"/>
      <c r="I286" s="18">
        <f>SUM(I282:I285)</f>
        <v>1087.5</v>
      </c>
    </row>
    <row r="287" spans="1:9" x14ac:dyDescent="0.25">
      <c r="A287" s="133"/>
      <c r="B287" s="133"/>
      <c r="C287" s="133"/>
      <c r="D287" s="133" t="s">
        <v>51</v>
      </c>
      <c r="E287" s="16">
        <f>TRUNC((I280+I286)*0.2935,2)</f>
        <v>335.25</v>
      </c>
      <c r="F287" s="133"/>
      <c r="G287" s="259" t="s">
        <v>52</v>
      </c>
      <c r="H287" s="259"/>
      <c r="I287" s="16">
        <f>I286+I280+E287</f>
        <v>1477.51</v>
      </c>
    </row>
    <row r="288" spans="1:9" x14ac:dyDescent="0.25">
      <c r="A288" s="132"/>
      <c r="B288" s="132"/>
      <c r="C288" s="132"/>
      <c r="D288" s="132"/>
      <c r="E288" s="132"/>
      <c r="F288" s="132" t="s">
        <v>53</v>
      </c>
      <c r="G288" s="15" t="s">
        <v>54</v>
      </c>
      <c r="H288" s="132" t="s">
        <v>55</v>
      </c>
      <c r="I288" s="13">
        <f>I287</f>
        <v>1477.51</v>
      </c>
    </row>
    <row r="289" spans="1:9" ht="14.4" thickBot="1" x14ac:dyDescent="0.3">
      <c r="A289" s="132"/>
      <c r="B289" s="132"/>
      <c r="C289" s="132"/>
      <c r="D289" s="132"/>
      <c r="E289" s="132"/>
      <c r="F289" s="132"/>
      <c r="G289" s="15"/>
      <c r="H289" s="132"/>
      <c r="I289" s="13"/>
    </row>
    <row r="290" spans="1:9" ht="14.4" thickTop="1" x14ac:dyDescent="0.25">
      <c r="A290" s="4"/>
      <c r="B290" s="4"/>
      <c r="C290" s="4"/>
      <c r="D290" s="4"/>
      <c r="E290" s="4"/>
      <c r="F290" s="4"/>
      <c r="G290" s="4"/>
      <c r="H290" s="4"/>
      <c r="I290" s="4"/>
    </row>
    <row r="291" spans="1:9" x14ac:dyDescent="0.25">
      <c r="A291" s="134" t="s">
        <v>106</v>
      </c>
      <c r="B291" s="136" t="s">
        <v>5</v>
      </c>
      <c r="C291" s="134" t="s">
        <v>6</v>
      </c>
      <c r="D291" s="266" t="s">
        <v>7</v>
      </c>
      <c r="E291" s="266"/>
      <c r="F291" s="1" t="s">
        <v>8</v>
      </c>
      <c r="G291" s="136" t="s">
        <v>9</v>
      </c>
      <c r="H291" s="136" t="s">
        <v>10</v>
      </c>
      <c r="I291" s="136" t="s">
        <v>11</v>
      </c>
    </row>
    <row r="292" spans="1:9" x14ac:dyDescent="0.25">
      <c r="A292" s="135" t="s">
        <v>12</v>
      </c>
      <c r="B292" s="22" t="s">
        <v>582</v>
      </c>
      <c r="C292" s="135" t="s">
        <v>566</v>
      </c>
      <c r="D292" s="267" t="s">
        <v>14</v>
      </c>
      <c r="E292" s="267"/>
      <c r="F292" s="2" t="s">
        <v>15</v>
      </c>
      <c r="G292" s="24">
        <v>1</v>
      </c>
      <c r="H292" s="3">
        <f>I308</f>
        <v>1180.4199999999998</v>
      </c>
      <c r="I292" s="3">
        <f>H292</f>
        <v>1180.4199999999998</v>
      </c>
    </row>
    <row r="293" spans="1:9" x14ac:dyDescent="0.25">
      <c r="A293" s="253"/>
      <c r="B293" s="253"/>
      <c r="C293" s="253"/>
      <c r="D293" s="253"/>
      <c r="E293" s="253"/>
      <c r="F293" s="253"/>
      <c r="G293" s="253"/>
      <c r="H293" s="253"/>
      <c r="I293" s="132"/>
    </row>
    <row r="294" spans="1:9" x14ac:dyDescent="0.25">
      <c r="A294" s="134" t="s">
        <v>16</v>
      </c>
      <c r="B294" s="136" t="s">
        <v>5</v>
      </c>
      <c r="C294" s="134" t="s">
        <v>17</v>
      </c>
      <c r="D294" s="136" t="s">
        <v>18</v>
      </c>
      <c r="E294" s="136" t="s">
        <v>19</v>
      </c>
      <c r="F294" s="263" t="s">
        <v>20</v>
      </c>
      <c r="G294" s="264"/>
      <c r="H294" s="265"/>
      <c r="I294" s="136" t="s">
        <v>21</v>
      </c>
    </row>
    <row r="295" spans="1:9" ht="26.4" x14ac:dyDescent="0.25">
      <c r="A295" s="131" t="s">
        <v>22</v>
      </c>
      <c r="B295" s="10" t="s">
        <v>34</v>
      </c>
      <c r="C295" s="131" t="s">
        <v>35</v>
      </c>
      <c r="D295" s="19">
        <v>1</v>
      </c>
      <c r="E295" s="9" t="s">
        <v>25</v>
      </c>
      <c r="F295" s="261">
        <v>6.78</v>
      </c>
      <c r="G295" s="261"/>
      <c r="H295" s="262"/>
      <c r="I295" s="141">
        <f t="shared" ref="I295:I300" si="26">TRUNC(D295*F295,2)</f>
        <v>6.78</v>
      </c>
    </row>
    <row r="296" spans="1:9" ht="26.4" x14ac:dyDescent="0.25">
      <c r="A296" s="131" t="s">
        <v>22</v>
      </c>
      <c r="B296" s="10" t="s">
        <v>32</v>
      </c>
      <c r="C296" s="131" t="s">
        <v>33</v>
      </c>
      <c r="D296" s="19">
        <v>10</v>
      </c>
      <c r="E296" s="9" t="s">
        <v>25</v>
      </c>
      <c r="F296" s="261">
        <v>0.19</v>
      </c>
      <c r="G296" s="261"/>
      <c r="H296" s="262"/>
      <c r="I296" s="141">
        <f t="shared" si="26"/>
        <v>1.9</v>
      </c>
    </row>
    <row r="297" spans="1:9" ht="26.4" x14ac:dyDescent="0.25">
      <c r="A297" s="131" t="s">
        <v>22</v>
      </c>
      <c r="B297" s="10" t="s">
        <v>23</v>
      </c>
      <c r="C297" s="131" t="s">
        <v>24</v>
      </c>
      <c r="D297" s="19">
        <v>4</v>
      </c>
      <c r="E297" s="9" t="s">
        <v>25</v>
      </c>
      <c r="F297" s="261">
        <v>3.13</v>
      </c>
      <c r="G297" s="261"/>
      <c r="H297" s="262"/>
      <c r="I297" s="141">
        <f t="shared" si="26"/>
        <v>12.52</v>
      </c>
    </row>
    <row r="298" spans="1:9" ht="26.4" x14ac:dyDescent="0.25">
      <c r="A298" s="131" t="s">
        <v>22</v>
      </c>
      <c r="B298" s="10" t="s">
        <v>30</v>
      </c>
      <c r="C298" s="131" t="s">
        <v>31</v>
      </c>
      <c r="D298" s="19">
        <v>2</v>
      </c>
      <c r="E298" s="9" t="s">
        <v>25</v>
      </c>
      <c r="F298" s="261">
        <v>9.1</v>
      </c>
      <c r="G298" s="261"/>
      <c r="H298" s="262"/>
      <c r="I298" s="141">
        <f t="shared" si="26"/>
        <v>18.2</v>
      </c>
    </row>
    <row r="299" spans="1:9" ht="39.6" x14ac:dyDescent="0.25">
      <c r="A299" s="131" t="s">
        <v>22</v>
      </c>
      <c r="B299" s="10" t="s">
        <v>28</v>
      </c>
      <c r="C299" s="131" t="s">
        <v>29</v>
      </c>
      <c r="D299" s="19">
        <v>0.1</v>
      </c>
      <c r="E299" s="9" t="s">
        <v>25</v>
      </c>
      <c r="F299" s="261">
        <v>3.6</v>
      </c>
      <c r="G299" s="261"/>
      <c r="H299" s="262"/>
      <c r="I299" s="141">
        <f t="shared" si="26"/>
        <v>0.36</v>
      </c>
    </row>
    <row r="300" spans="1:9" ht="26.4" x14ac:dyDescent="0.25">
      <c r="A300" s="131" t="s">
        <v>22</v>
      </c>
      <c r="B300" s="10" t="s">
        <v>26</v>
      </c>
      <c r="C300" s="131" t="s">
        <v>27</v>
      </c>
      <c r="D300" s="19">
        <v>1</v>
      </c>
      <c r="E300" s="9" t="s">
        <v>25</v>
      </c>
      <c r="F300" s="261">
        <v>15</v>
      </c>
      <c r="G300" s="261"/>
      <c r="H300" s="262"/>
      <c r="I300" s="141">
        <f t="shared" si="26"/>
        <v>15</v>
      </c>
    </row>
    <row r="301" spans="1:9" x14ac:dyDescent="0.25">
      <c r="A301" s="253"/>
      <c r="B301" s="253"/>
      <c r="C301" s="253"/>
      <c r="D301" s="253"/>
      <c r="E301" s="252" t="s">
        <v>511</v>
      </c>
      <c r="F301" s="253"/>
      <c r="G301" s="253"/>
      <c r="H301" s="253"/>
      <c r="I301" s="18">
        <f>SUM(I295:I300)</f>
        <v>54.76</v>
      </c>
    </row>
    <row r="302" spans="1:9" x14ac:dyDescent="0.25">
      <c r="A302" s="134" t="s">
        <v>37</v>
      </c>
      <c r="B302" s="136" t="s">
        <v>5</v>
      </c>
      <c r="C302" s="134" t="s">
        <v>38</v>
      </c>
      <c r="D302" s="136" t="s">
        <v>18</v>
      </c>
      <c r="E302" s="136" t="s">
        <v>19</v>
      </c>
      <c r="F302" s="263" t="s">
        <v>20</v>
      </c>
      <c r="G302" s="264"/>
      <c r="H302" s="265"/>
      <c r="I302" s="136" t="s">
        <v>21</v>
      </c>
    </row>
    <row r="303" spans="1:9" ht="26.4" x14ac:dyDescent="0.25">
      <c r="A303" s="139" t="s">
        <v>12</v>
      </c>
      <c r="B303" s="6" t="s">
        <v>44</v>
      </c>
      <c r="C303" s="139" t="s">
        <v>45</v>
      </c>
      <c r="D303" s="20">
        <v>2</v>
      </c>
      <c r="E303" s="5" t="s">
        <v>41</v>
      </c>
      <c r="F303" s="282">
        <v>167.07</v>
      </c>
      <c r="G303" s="282"/>
      <c r="H303" s="283"/>
      <c r="I303" s="141">
        <f t="shared" ref="I303:I306" si="27">TRUNC(D303*F303,2)</f>
        <v>334.14</v>
      </c>
    </row>
    <row r="304" spans="1:9" ht="26.4" x14ac:dyDescent="0.25">
      <c r="A304" s="139" t="s">
        <v>12</v>
      </c>
      <c r="B304" s="6" t="s">
        <v>48</v>
      </c>
      <c r="C304" s="139" t="s">
        <v>49</v>
      </c>
      <c r="D304" s="20">
        <v>3</v>
      </c>
      <c r="E304" s="5" t="s">
        <v>41</v>
      </c>
      <c r="F304" s="282">
        <v>136.28</v>
      </c>
      <c r="G304" s="282"/>
      <c r="H304" s="283"/>
      <c r="I304" s="141">
        <f t="shared" si="27"/>
        <v>408.84</v>
      </c>
    </row>
    <row r="305" spans="1:9" x14ac:dyDescent="0.25">
      <c r="A305" s="139" t="s">
        <v>12</v>
      </c>
      <c r="B305" s="6" t="s">
        <v>42</v>
      </c>
      <c r="C305" s="139" t="s">
        <v>43</v>
      </c>
      <c r="D305" s="20">
        <v>2</v>
      </c>
      <c r="E305" s="5" t="s">
        <v>41</v>
      </c>
      <c r="F305" s="282">
        <v>38.28</v>
      </c>
      <c r="G305" s="282"/>
      <c r="H305" s="283"/>
      <c r="I305" s="141">
        <f t="shared" si="27"/>
        <v>76.56</v>
      </c>
    </row>
    <row r="306" spans="1:9" ht="26.4" x14ac:dyDescent="0.25">
      <c r="A306" s="139" t="s">
        <v>12</v>
      </c>
      <c r="B306" s="6" t="s">
        <v>39</v>
      </c>
      <c r="C306" s="139" t="s">
        <v>40</v>
      </c>
      <c r="D306" s="20">
        <v>1</v>
      </c>
      <c r="E306" s="5" t="s">
        <v>41</v>
      </c>
      <c r="F306" s="282">
        <v>38.28</v>
      </c>
      <c r="G306" s="282"/>
      <c r="H306" s="283"/>
      <c r="I306" s="141">
        <f t="shared" si="27"/>
        <v>38.28</v>
      </c>
    </row>
    <row r="307" spans="1:9" x14ac:dyDescent="0.25">
      <c r="A307" s="253"/>
      <c r="B307" s="253"/>
      <c r="C307" s="253"/>
      <c r="D307" s="253"/>
      <c r="E307" s="252" t="s">
        <v>511</v>
      </c>
      <c r="F307" s="253"/>
      <c r="G307" s="253"/>
      <c r="H307" s="253"/>
      <c r="I307" s="18">
        <f>SUM(I302:I306)</f>
        <v>857.81999999999994</v>
      </c>
    </row>
    <row r="308" spans="1:9" x14ac:dyDescent="0.25">
      <c r="A308" s="133"/>
      <c r="B308" s="133"/>
      <c r="C308" s="133"/>
      <c r="D308" s="133" t="s">
        <v>51</v>
      </c>
      <c r="E308" s="16">
        <f>TRUNC((I301+I307)*0.2935,2)</f>
        <v>267.83999999999997</v>
      </c>
      <c r="F308" s="133"/>
      <c r="G308" s="259" t="s">
        <v>52</v>
      </c>
      <c r="H308" s="259"/>
      <c r="I308" s="16">
        <f>I301+I307+E308</f>
        <v>1180.4199999999998</v>
      </c>
    </row>
    <row r="309" spans="1:9" x14ac:dyDescent="0.25">
      <c r="A309" s="132"/>
      <c r="B309" s="132"/>
      <c r="C309" s="132"/>
      <c r="D309" s="132"/>
      <c r="E309" s="132"/>
      <c r="F309" s="132" t="s">
        <v>53</v>
      </c>
      <c r="G309" s="15" t="s">
        <v>54</v>
      </c>
      <c r="H309" s="132" t="s">
        <v>55</v>
      </c>
      <c r="I309" s="13">
        <f>I308</f>
        <v>1180.4199999999998</v>
      </c>
    </row>
    <row r="310" spans="1:9" ht="14.4" thickBot="1" x14ac:dyDescent="0.3">
      <c r="A310" s="132"/>
      <c r="B310" s="132"/>
      <c r="C310" s="132"/>
      <c r="D310" s="132"/>
      <c r="E310" s="132"/>
      <c r="F310" s="132"/>
      <c r="G310" s="15"/>
      <c r="H310" s="132"/>
      <c r="I310" s="13"/>
    </row>
    <row r="311" spans="1:9" ht="14.4" thickTop="1" x14ac:dyDescent="0.25">
      <c r="A311" s="4"/>
      <c r="B311" s="4"/>
      <c r="C311" s="4"/>
      <c r="D311" s="4"/>
      <c r="E311" s="4"/>
      <c r="F311" s="4"/>
      <c r="G311" s="4"/>
      <c r="H311" s="4"/>
      <c r="I311" s="4"/>
    </row>
    <row r="312" spans="1:9" x14ac:dyDescent="0.25">
      <c r="A312" s="134" t="s">
        <v>107</v>
      </c>
      <c r="B312" s="136" t="s">
        <v>5</v>
      </c>
      <c r="C312" s="134" t="s">
        <v>6</v>
      </c>
      <c r="D312" s="266" t="s">
        <v>7</v>
      </c>
      <c r="E312" s="266"/>
      <c r="F312" s="1" t="s">
        <v>8</v>
      </c>
      <c r="G312" s="136" t="s">
        <v>9</v>
      </c>
      <c r="H312" s="136" t="s">
        <v>10</v>
      </c>
      <c r="I312" s="136" t="s">
        <v>11</v>
      </c>
    </row>
    <row r="313" spans="1:9" x14ac:dyDescent="0.25">
      <c r="A313" s="135" t="s">
        <v>12</v>
      </c>
      <c r="B313" s="22" t="s">
        <v>583</v>
      </c>
      <c r="C313" s="135" t="s">
        <v>108</v>
      </c>
      <c r="D313" s="267" t="s">
        <v>14</v>
      </c>
      <c r="E313" s="267"/>
      <c r="F313" s="2" t="s">
        <v>15</v>
      </c>
      <c r="G313" s="24">
        <v>1</v>
      </c>
      <c r="H313" s="3">
        <f>I329</f>
        <v>1132.26</v>
      </c>
      <c r="I313" s="3">
        <f>H313</f>
        <v>1132.26</v>
      </c>
    </row>
    <row r="314" spans="1:9" x14ac:dyDescent="0.25">
      <c r="A314" s="253"/>
      <c r="B314" s="253"/>
      <c r="C314" s="253"/>
      <c r="D314" s="253"/>
      <c r="E314" s="253"/>
      <c r="F314" s="253"/>
      <c r="G314" s="253"/>
      <c r="H314" s="253"/>
      <c r="I314" s="132"/>
    </row>
    <row r="315" spans="1:9" x14ac:dyDescent="0.25">
      <c r="A315" s="134" t="s">
        <v>16</v>
      </c>
      <c r="B315" s="136" t="s">
        <v>5</v>
      </c>
      <c r="C315" s="134" t="s">
        <v>17</v>
      </c>
      <c r="D315" s="136" t="s">
        <v>18</v>
      </c>
      <c r="E315" s="136" t="s">
        <v>19</v>
      </c>
      <c r="F315" s="263" t="s">
        <v>20</v>
      </c>
      <c r="G315" s="264"/>
      <c r="H315" s="265"/>
      <c r="I315" s="136" t="s">
        <v>21</v>
      </c>
    </row>
    <row r="316" spans="1:9" ht="26.4" x14ac:dyDescent="0.25">
      <c r="A316" s="131" t="s">
        <v>22</v>
      </c>
      <c r="B316" s="10" t="s">
        <v>26</v>
      </c>
      <c r="C316" s="131" t="s">
        <v>27</v>
      </c>
      <c r="D316" s="19">
        <v>2</v>
      </c>
      <c r="E316" s="9" t="s">
        <v>25</v>
      </c>
      <c r="F316" s="275">
        <v>15</v>
      </c>
      <c r="G316" s="276"/>
      <c r="H316" s="277"/>
      <c r="I316" s="141">
        <f t="shared" ref="I316:I321" si="28">TRUNC(D316*F316,2)</f>
        <v>30</v>
      </c>
    </row>
    <row r="317" spans="1:9" ht="26.4" x14ac:dyDescent="0.25">
      <c r="A317" s="131" t="s">
        <v>22</v>
      </c>
      <c r="B317" s="10" t="s">
        <v>34</v>
      </c>
      <c r="C317" s="131" t="s">
        <v>35</v>
      </c>
      <c r="D317" s="19">
        <v>1</v>
      </c>
      <c r="E317" s="9" t="s">
        <v>25</v>
      </c>
      <c r="F317" s="275">
        <v>6.78</v>
      </c>
      <c r="G317" s="276"/>
      <c r="H317" s="277"/>
      <c r="I317" s="141">
        <f t="shared" si="28"/>
        <v>6.78</v>
      </c>
    </row>
    <row r="318" spans="1:9" ht="26.4" x14ac:dyDescent="0.25">
      <c r="A318" s="131" t="s">
        <v>22</v>
      </c>
      <c r="B318" s="10" t="s">
        <v>32</v>
      </c>
      <c r="C318" s="131" t="s">
        <v>33</v>
      </c>
      <c r="D318" s="19">
        <v>10</v>
      </c>
      <c r="E318" s="9" t="s">
        <v>25</v>
      </c>
      <c r="F318" s="275">
        <v>0.19</v>
      </c>
      <c r="G318" s="276"/>
      <c r="H318" s="277"/>
      <c r="I318" s="141">
        <f t="shared" si="28"/>
        <v>1.9</v>
      </c>
    </row>
    <row r="319" spans="1:9" ht="39.6" x14ac:dyDescent="0.25">
      <c r="A319" s="131" t="s">
        <v>22</v>
      </c>
      <c r="B319" s="10" t="s">
        <v>28</v>
      </c>
      <c r="C319" s="131" t="s">
        <v>29</v>
      </c>
      <c r="D319" s="19">
        <v>0.1</v>
      </c>
      <c r="E319" s="9" t="s">
        <v>25</v>
      </c>
      <c r="F319" s="275">
        <v>3.6</v>
      </c>
      <c r="G319" s="276"/>
      <c r="H319" s="277"/>
      <c r="I319" s="141">
        <f t="shared" si="28"/>
        <v>0.36</v>
      </c>
    </row>
    <row r="320" spans="1:9" ht="26.4" x14ac:dyDescent="0.25">
      <c r="A320" s="131" t="s">
        <v>22</v>
      </c>
      <c r="B320" s="10" t="s">
        <v>23</v>
      </c>
      <c r="C320" s="131" t="s">
        <v>24</v>
      </c>
      <c r="D320" s="19">
        <v>4</v>
      </c>
      <c r="E320" s="9" t="s">
        <v>25</v>
      </c>
      <c r="F320" s="275">
        <v>3.13</v>
      </c>
      <c r="G320" s="276"/>
      <c r="H320" s="277"/>
      <c r="I320" s="141">
        <f t="shared" si="28"/>
        <v>12.52</v>
      </c>
    </row>
    <row r="321" spans="1:9" ht="26.4" x14ac:dyDescent="0.25">
      <c r="A321" s="131" t="s">
        <v>22</v>
      </c>
      <c r="B321" s="10" t="s">
        <v>30</v>
      </c>
      <c r="C321" s="131" t="s">
        <v>31</v>
      </c>
      <c r="D321" s="19">
        <v>2</v>
      </c>
      <c r="E321" s="9" t="s">
        <v>25</v>
      </c>
      <c r="F321" s="275">
        <v>9.1</v>
      </c>
      <c r="G321" s="276"/>
      <c r="H321" s="277"/>
      <c r="I321" s="141">
        <f t="shared" si="28"/>
        <v>18.2</v>
      </c>
    </row>
    <row r="322" spans="1:9" x14ac:dyDescent="0.25">
      <c r="A322" s="253"/>
      <c r="B322" s="253"/>
      <c r="C322" s="253"/>
      <c r="D322" s="253"/>
      <c r="E322" s="252" t="s">
        <v>511</v>
      </c>
      <c r="F322" s="253"/>
      <c r="G322" s="253"/>
      <c r="H322" s="253"/>
      <c r="I322" s="18">
        <f>SUM(I316:I321)</f>
        <v>69.760000000000005</v>
      </c>
    </row>
    <row r="323" spans="1:9" x14ac:dyDescent="0.25">
      <c r="A323" s="134" t="s">
        <v>37</v>
      </c>
      <c r="B323" s="136" t="s">
        <v>5</v>
      </c>
      <c r="C323" s="134" t="s">
        <v>38</v>
      </c>
      <c r="D323" s="136" t="s">
        <v>18</v>
      </c>
      <c r="E323" s="136" t="s">
        <v>19</v>
      </c>
      <c r="F323" s="263" t="s">
        <v>20</v>
      </c>
      <c r="G323" s="264"/>
      <c r="H323" s="265"/>
      <c r="I323" s="136" t="s">
        <v>21</v>
      </c>
    </row>
    <row r="324" spans="1:9" ht="26.4" x14ac:dyDescent="0.25">
      <c r="A324" s="139" t="s">
        <v>12</v>
      </c>
      <c r="B324" s="6" t="s">
        <v>48</v>
      </c>
      <c r="C324" s="139" t="s">
        <v>49</v>
      </c>
      <c r="D324" s="20">
        <v>3</v>
      </c>
      <c r="E324" s="5" t="s">
        <v>41</v>
      </c>
      <c r="F324" s="279">
        <v>136.28</v>
      </c>
      <c r="G324" s="280"/>
      <c r="H324" s="281"/>
      <c r="I324" s="141">
        <f t="shared" ref="I324:I327" si="29">TRUNC(D324*F324,2)</f>
        <v>408.84</v>
      </c>
    </row>
    <row r="325" spans="1:9" ht="26.4" x14ac:dyDescent="0.25">
      <c r="A325" s="139" t="s">
        <v>12</v>
      </c>
      <c r="B325" s="6" t="s">
        <v>39</v>
      </c>
      <c r="C325" s="139" t="s">
        <v>40</v>
      </c>
      <c r="D325" s="20">
        <v>3</v>
      </c>
      <c r="E325" s="5" t="s">
        <v>41</v>
      </c>
      <c r="F325" s="279">
        <v>38.28</v>
      </c>
      <c r="G325" s="280"/>
      <c r="H325" s="281"/>
      <c r="I325" s="141">
        <f t="shared" si="29"/>
        <v>114.84</v>
      </c>
    </row>
    <row r="326" spans="1:9" x14ac:dyDescent="0.25">
      <c r="A326" s="139" t="s">
        <v>12</v>
      </c>
      <c r="B326" s="6" t="s">
        <v>42</v>
      </c>
      <c r="C326" s="139" t="s">
        <v>43</v>
      </c>
      <c r="D326" s="20">
        <v>3</v>
      </c>
      <c r="E326" s="5" t="s">
        <v>41</v>
      </c>
      <c r="F326" s="279">
        <v>38.28</v>
      </c>
      <c r="G326" s="280"/>
      <c r="H326" s="281"/>
      <c r="I326" s="141">
        <f t="shared" si="29"/>
        <v>114.84</v>
      </c>
    </row>
    <row r="327" spans="1:9" ht="26.4" x14ac:dyDescent="0.25">
      <c r="A327" s="139" t="s">
        <v>12</v>
      </c>
      <c r="B327" s="6" t="s">
        <v>44</v>
      </c>
      <c r="C327" s="139" t="s">
        <v>45</v>
      </c>
      <c r="D327" s="20">
        <v>1</v>
      </c>
      <c r="E327" s="5" t="s">
        <v>41</v>
      </c>
      <c r="F327" s="279">
        <v>167.07</v>
      </c>
      <c r="G327" s="280"/>
      <c r="H327" s="281"/>
      <c r="I327" s="141">
        <f t="shared" si="29"/>
        <v>167.07</v>
      </c>
    </row>
    <row r="328" spans="1:9" x14ac:dyDescent="0.25">
      <c r="A328" s="253"/>
      <c r="B328" s="253"/>
      <c r="C328" s="253"/>
      <c r="D328" s="253"/>
      <c r="E328" s="252" t="s">
        <v>511</v>
      </c>
      <c r="F328" s="253"/>
      <c r="G328" s="253"/>
      <c r="H328" s="253"/>
      <c r="I328" s="18">
        <f>SUM(I324:I327)</f>
        <v>805.58999999999992</v>
      </c>
    </row>
    <row r="329" spans="1:9" x14ac:dyDescent="0.25">
      <c r="A329" s="133"/>
      <c r="B329" s="133"/>
      <c r="C329" s="133"/>
      <c r="D329" s="133" t="s">
        <v>51</v>
      </c>
      <c r="E329" s="16">
        <f>TRUNC((I328+I322)*0.2935,2)</f>
        <v>256.91000000000003</v>
      </c>
      <c r="F329" s="133"/>
      <c r="G329" s="259" t="s">
        <v>52</v>
      </c>
      <c r="H329" s="259"/>
      <c r="I329" s="16">
        <f>I322+I328+E329</f>
        <v>1132.26</v>
      </c>
    </row>
    <row r="330" spans="1:9" x14ac:dyDescent="0.25">
      <c r="A330" s="132"/>
      <c r="B330" s="132"/>
      <c r="C330" s="132"/>
      <c r="D330" s="132"/>
      <c r="E330" s="132"/>
      <c r="F330" s="132" t="s">
        <v>53</v>
      </c>
      <c r="G330" s="15" t="s">
        <v>54</v>
      </c>
      <c r="H330" s="132" t="s">
        <v>55</v>
      </c>
      <c r="I330" s="13">
        <f>I329</f>
        <v>1132.26</v>
      </c>
    </row>
    <row r="331" spans="1:9" ht="14.4" thickBot="1" x14ac:dyDescent="0.3">
      <c r="A331" s="132"/>
      <c r="B331" s="132"/>
      <c r="C331" s="132"/>
      <c r="D331" s="132"/>
      <c r="E331" s="132"/>
      <c r="F331" s="132"/>
      <c r="G331" s="15"/>
      <c r="H331" s="132"/>
      <c r="I331" s="13"/>
    </row>
    <row r="332" spans="1:9" ht="14.4" thickTop="1" x14ac:dyDescent="0.25">
      <c r="A332" s="4"/>
      <c r="B332" s="4"/>
      <c r="C332" s="4"/>
      <c r="D332" s="4"/>
      <c r="E332" s="4"/>
      <c r="F332" s="4"/>
      <c r="G332" s="4"/>
      <c r="H332" s="4"/>
      <c r="I332" s="4"/>
    </row>
    <row r="333" spans="1:9" x14ac:dyDescent="0.25">
      <c r="A333" s="134" t="s">
        <v>109</v>
      </c>
      <c r="B333" s="136" t="s">
        <v>5</v>
      </c>
      <c r="C333" s="134" t="s">
        <v>6</v>
      </c>
      <c r="D333" s="266" t="s">
        <v>7</v>
      </c>
      <c r="E333" s="266"/>
      <c r="F333" s="1" t="s">
        <v>8</v>
      </c>
      <c r="G333" s="136" t="s">
        <v>9</v>
      </c>
      <c r="H333" s="136" t="s">
        <v>10</v>
      </c>
      <c r="I333" s="136" t="s">
        <v>11</v>
      </c>
    </row>
    <row r="334" spans="1:9" x14ac:dyDescent="0.25">
      <c r="A334" s="135" t="s">
        <v>12</v>
      </c>
      <c r="B334" s="22" t="s">
        <v>584</v>
      </c>
      <c r="C334" s="135" t="s">
        <v>110</v>
      </c>
      <c r="D334" s="267" t="s">
        <v>14</v>
      </c>
      <c r="E334" s="267"/>
      <c r="F334" s="2" t="s">
        <v>15</v>
      </c>
      <c r="G334" s="24">
        <v>1</v>
      </c>
      <c r="H334" s="3">
        <f>I350</f>
        <v>1425.91</v>
      </c>
      <c r="I334" s="3">
        <f>H334</f>
        <v>1425.91</v>
      </c>
    </row>
    <row r="335" spans="1:9" x14ac:dyDescent="0.25">
      <c r="A335" s="253"/>
      <c r="B335" s="253"/>
      <c r="C335" s="253"/>
      <c r="D335" s="253"/>
      <c r="E335" s="253"/>
      <c r="F335" s="253"/>
      <c r="G335" s="253"/>
      <c r="H335" s="253"/>
      <c r="I335" s="132"/>
    </row>
    <row r="336" spans="1:9" x14ac:dyDescent="0.25">
      <c r="A336" s="134" t="s">
        <v>16</v>
      </c>
      <c r="B336" s="136" t="s">
        <v>5</v>
      </c>
      <c r="C336" s="134" t="s">
        <v>17</v>
      </c>
      <c r="D336" s="136" t="s">
        <v>18</v>
      </c>
      <c r="E336" s="136" t="s">
        <v>19</v>
      </c>
      <c r="F336" s="263" t="s">
        <v>20</v>
      </c>
      <c r="G336" s="264"/>
      <c r="H336" s="265"/>
      <c r="I336" s="136" t="s">
        <v>21</v>
      </c>
    </row>
    <row r="337" spans="1:9" ht="26.4" x14ac:dyDescent="0.25">
      <c r="A337" s="131" t="s">
        <v>22</v>
      </c>
      <c r="B337" s="10" t="s">
        <v>30</v>
      </c>
      <c r="C337" s="131" t="s">
        <v>31</v>
      </c>
      <c r="D337" s="19">
        <v>1</v>
      </c>
      <c r="E337" s="9" t="s">
        <v>25</v>
      </c>
      <c r="F337" s="261">
        <v>9.1</v>
      </c>
      <c r="G337" s="261"/>
      <c r="H337" s="262"/>
      <c r="I337" s="141">
        <f t="shared" ref="I337:I342" si="30">TRUNC(D337*F337,2)</f>
        <v>9.1</v>
      </c>
    </row>
    <row r="338" spans="1:9" ht="26.4" x14ac:dyDescent="0.25">
      <c r="A338" s="131" t="s">
        <v>22</v>
      </c>
      <c r="B338" s="10" t="s">
        <v>23</v>
      </c>
      <c r="C338" s="131" t="s">
        <v>24</v>
      </c>
      <c r="D338" s="19">
        <v>4</v>
      </c>
      <c r="E338" s="9" t="s">
        <v>25</v>
      </c>
      <c r="F338" s="261">
        <v>3.13</v>
      </c>
      <c r="G338" s="261"/>
      <c r="H338" s="262"/>
      <c r="I338" s="141">
        <f t="shared" si="30"/>
        <v>12.52</v>
      </c>
    </row>
    <row r="339" spans="1:9" ht="26.4" x14ac:dyDescent="0.25">
      <c r="A339" s="131" t="s">
        <v>22</v>
      </c>
      <c r="B339" s="10" t="s">
        <v>26</v>
      </c>
      <c r="C339" s="131" t="s">
        <v>27</v>
      </c>
      <c r="D339" s="19">
        <v>1</v>
      </c>
      <c r="E339" s="9" t="s">
        <v>25</v>
      </c>
      <c r="F339" s="261">
        <v>15</v>
      </c>
      <c r="G339" s="261"/>
      <c r="H339" s="262"/>
      <c r="I339" s="141">
        <f t="shared" si="30"/>
        <v>15</v>
      </c>
    </row>
    <row r="340" spans="1:9" ht="26.4" x14ac:dyDescent="0.25">
      <c r="A340" s="131" t="s">
        <v>22</v>
      </c>
      <c r="B340" s="10" t="s">
        <v>32</v>
      </c>
      <c r="C340" s="131" t="s">
        <v>33</v>
      </c>
      <c r="D340" s="19">
        <v>10</v>
      </c>
      <c r="E340" s="9" t="s">
        <v>25</v>
      </c>
      <c r="F340" s="261">
        <v>0.19</v>
      </c>
      <c r="G340" s="261"/>
      <c r="H340" s="262"/>
      <c r="I340" s="141">
        <f t="shared" si="30"/>
        <v>1.9</v>
      </c>
    </row>
    <row r="341" spans="1:9" ht="39.6" x14ac:dyDescent="0.25">
      <c r="A341" s="131" t="s">
        <v>22</v>
      </c>
      <c r="B341" s="10" t="s">
        <v>28</v>
      </c>
      <c r="C341" s="131" t="s">
        <v>29</v>
      </c>
      <c r="D341" s="19">
        <v>0.1</v>
      </c>
      <c r="E341" s="9" t="s">
        <v>25</v>
      </c>
      <c r="F341" s="261">
        <v>3.6</v>
      </c>
      <c r="G341" s="261"/>
      <c r="H341" s="262"/>
      <c r="I341" s="141">
        <f t="shared" si="30"/>
        <v>0.36</v>
      </c>
    </row>
    <row r="342" spans="1:9" ht="26.4" x14ac:dyDescent="0.25">
      <c r="A342" s="131" t="s">
        <v>22</v>
      </c>
      <c r="B342" s="10" t="s">
        <v>34</v>
      </c>
      <c r="C342" s="131" t="s">
        <v>35</v>
      </c>
      <c r="D342" s="19">
        <v>1</v>
      </c>
      <c r="E342" s="9" t="s">
        <v>25</v>
      </c>
      <c r="F342" s="261">
        <v>6.78</v>
      </c>
      <c r="G342" s="261"/>
      <c r="H342" s="262"/>
      <c r="I342" s="141">
        <f t="shared" si="30"/>
        <v>6.78</v>
      </c>
    </row>
    <row r="343" spans="1:9" x14ac:dyDescent="0.25">
      <c r="A343" s="253"/>
      <c r="B343" s="253"/>
      <c r="C343" s="253"/>
      <c r="D343" s="253"/>
      <c r="E343" s="252" t="s">
        <v>511</v>
      </c>
      <c r="F343" s="253"/>
      <c r="G343" s="253"/>
      <c r="H343" s="253"/>
      <c r="I343" s="18">
        <f>SUM(I337:I342)</f>
        <v>45.66</v>
      </c>
    </row>
    <row r="344" spans="1:9" x14ac:dyDescent="0.25">
      <c r="A344" s="134" t="s">
        <v>37</v>
      </c>
      <c r="B344" s="136" t="s">
        <v>5</v>
      </c>
      <c r="C344" s="134" t="s">
        <v>38</v>
      </c>
      <c r="D344" s="136" t="s">
        <v>18</v>
      </c>
      <c r="E344" s="136" t="s">
        <v>19</v>
      </c>
      <c r="F344" s="263" t="s">
        <v>20</v>
      </c>
      <c r="G344" s="264"/>
      <c r="H344" s="265"/>
      <c r="I344" s="136" t="s">
        <v>21</v>
      </c>
    </row>
    <row r="345" spans="1:9" x14ac:dyDescent="0.25">
      <c r="A345" s="139" t="s">
        <v>12</v>
      </c>
      <c r="B345" s="6" t="s">
        <v>42</v>
      </c>
      <c r="C345" s="139" t="s">
        <v>43</v>
      </c>
      <c r="D345" s="20">
        <v>4</v>
      </c>
      <c r="E345" s="5" t="s">
        <v>41</v>
      </c>
      <c r="F345" s="282">
        <v>38.28</v>
      </c>
      <c r="G345" s="282"/>
      <c r="H345" s="283"/>
      <c r="I345" s="141">
        <f t="shared" ref="I345:I348" si="31">TRUNC(D345*F345,2)</f>
        <v>153.12</v>
      </c>
    </row>
    <row r="346" spans="1:9" ht="26.4" x14ac:dyDescent="0.25">
      <c r="A346" s="139" t="s">
        <v>12</v>
      </c>
      <c r="B346" s="6" t="s">
        <v>39</v>
      </c>
      <c r="C346" s="139" t="s">
        <v>40</v>
      </c>
      <c r="D346" s="20">
        <v>5</v>
      </c>
      <c r="E346" s="5" t="s">
        <v>41</v>
      </c>
      <c r="F346" s="282">
        <v>38.28</v>
      </c>
      <c r="G346" s="282"/>
      <c r="H346" s="283"/>
      <c r="I346" s="141">
        <f t="shared" si="31"/>
        <v>191.4</v>
      </c>
    </row>
    <row r="347" spans="1:9" ht="26.4" x14ac:dyDescent="0.25">
      <c r="A347" s="139" t="s">
        <v>12</v>
      </c>
      <c r="B347" s="6" t="s">
        <v>48</v>
      </c>
      <c r="C347" s="139" t="s">
        <v>49</v>
      </c>
      <c r="D347" s="20">
        <v>4</v>
      </c>
      <c r="E347" s="5" t="s">
        <v>41</v>
      </c>
      <c r="F347" s="282">
        <v>136.28</v>
      </c>
      <c r="G347" s="282"/>
      <c r="H347" s="283"/>
      <c r="I347" s="141">
        <f t="shared" si="31"/>
        <v>545.12</v>
      </c>
    </row>
    <row r="348" spans="1:9" ht="26.4" x14ac:dyDescent="0.25">
      <c r="A348" s="139" t="s">
        <v>12</v>
      </c>
      <c r="B348" s="6" t="s">
        <v>44</v>
      </c>
      <c r="C348" s="139" t="s">
        <v>45</v>
      </c>
      <c r="D348" s="20">
        <v>1</v>
      </c>
      <c r="E348" s="5" t="s">
        <v>41</v>
      </c>
      <c r="F348" s="282">
        <v>167.07</v>
      </c>
      <c r="G348" s="282"/>
      <c r="H348" s="283"/>
      <c r="I348" s="141">
        <f t="shared" si="31"/>
        <v>167.07</v>
      </c>
    </row>
    <row r="349" spans="1:9" x14ac:dyDescent="0.25">
      <c r="A349" s="253"/>
      <c r="B349" s="253"/>
      <c r="C349" s="253"/>
      <c r="D349" s="253"/>
      <c r="E349" s="252" t="s">
        <v>511</v>
      </c>
      <c r="F349" s="253"/>
      <c r="G349" s="253"/>
      <c r="H349" s="253"/>
      <c r="I349" s="18">
        <f>SUM(I344:I348)</f>
        <v>1056.71</v>
      </c>
    </row>
    <row r="350" spans="1:9" x14ac:dyDescent="0.25">
      <c r="A350" s="133"/>
      <c r="B350" s="133"/>
      <c r="C350" s="133"/>
      <c r="D350" s="133" t="s">
        <v>51</v>
      </c>
      <c r="E350" s="16">
        <f>TRUNC((I349+I343)*0.2935,2)</f>
        <v>323.54000000000002</v>
      </c>
      <c r="F350" s="133"/>
      <c r="G350" s="259" t="s">
        <v>52</v>
      </c>
      <c r="H350" s="259"/>
      <c r="I350" s="16">
        <f>I349+I343+E350</f>
        <v>1425.91</v>
      </c>
    </row>
    <row r="351" spans="1:9" x14ac:dyDescent="0.25">
      <c r="A351" s="132"/>
      <c r="B351" s="132"/>
      <c r="C351" s="132"/>
      <c r="D351" s="132"/>
      <c r="E351" s="132"/>
      <c r="F351" s="132" t="s">
        <v>53</v>
      </c>
      <c r="G351" s="15" t="s">
        <v>54</v>
      </c>
      <c r="H351" s="132" t="s">
        <v>55</v>
      </c>
      <c r="I351" s="13">
        <f>I350</f>
        <v>1425.91</v>
      </c>
    </row>
    <row r="352" spans="1:9" ht="14.4" thickBot="1" x14ac:dyDescent="0.3">
      <c r="A352" s="132"/>
      <c r="B352" s="132"/>
      <c r="C352" s="132"/>
      <c r="D352" s="132"/>
      <c r="E352" s="132"/>
      <c r="F352" s="132"/>
      <c r="G352" s="15"/>
      <c r="H352" s="132"/>
      <c r="I352" s="13"/>
    </row>
    <row r="353" spans="1:9" ht="14.4" thickTop="1" x14ac:dyDescent="0.25">
      <c r="A353" s="4"/>
      <c r="B353" s="4"/>
      <c r="C353" s="4"/>
      <c r="D353" s="4"/>
      <c r="E353" s="4"/>
      <c r="F353" s="4"/>
      <c r="G353" s="4"/>
      <c r="H353" s="4"/>
      <c r="I353" s="4"/>
    </row>
    <row r="354" spans="1:9" x14ac:dyDescent="0.25">
      <c r="A354" s="134" t="s">
        <v>111</v>
      </c>
      <c r="B354" s="136" t="s">
        <v>5</v>
      </c>
      <c r="C354" s="134" t="s">
        <v>6</v>
      </c>
      <c r="D354" s="266" t="s">
        <v>7</v>
      </c>
      <c r="E354" s="266"/>
      <c r="F354" s="1" t="s">
        <v>8</v>
      </c>
      <c r="G354" s="136" t="s">
        <v>9</v>
      </c>
      <c r="H354" s="136" t="s">
        <v>10</v>
      </c>
      <c r="I354" s="136" t="s">
        <v>11</v>
      </c>
    </row>
    <row r="355" spans="1:9" ht="26.4" x14ac:dyDescent="0.25">
      <c r="A355" s="135" t="s">
        <v>12</v>
      </c>
      <c r="B355" s="22" t="s">
        <v>585</v>
      </c>
      <c r="C355" s="135" t="s">
        <v>112</v>
      </c>
      <c r="D355" s="267" t="s">
        <v>14</v>
      </c>
      <c r="E355" s="267"/>
      <c r="F355" s="2" t="s">
        <v>15</v>
      </c>
      <c r="G355" s="24">
        <v>1</v>
      </c>
      <c r="H355" s="3">
        <f>I371</f>
        <v>1548.81</v>
      </c>
      <c r="I355" s="3">
        <f>H355</f>
        <v>1548.81</v>
      </c>
    </row>
    <row r="356" spans="1:9" x14ac:dyDescent="0.25">
      <c r="A356" s="253"/>
      <c r="B356" s="253"/>
      <c r="C356" s="253"/>
      <c r="D356" s="253"/>
      <c r="E356" s="253"/>
      <c r="F356" s="253"/>
      <c r="G356" s="253"/>
      <c r="H356" s="253"/>
      <c r="I356" s="132"/>
    </row>
    <row r="357" spans="1:9" x14ac:dyDescent="0.25">
      <c r="A357" s="134" t="s">
        <v>16</v>
      </c>
      <c r="B357" s="136" t="s">
        <v>5</v>
      </c>
      <c r="C357" s="134" t="s">
        <v>17</v>
      </c>
      <c r="D357" s="136" t="s">
        <v>18</v>
      </c>
      <c r="E357" s="136" t="s">
        <v>19</v>
      </c>
      <c r="F357" s="263" t="s">
        <v>20</v>
      </c>
      <c r="G357" s="264"/>
      <c r="H357" s="265"/>
      <c r="I357" s="136" t="s">
        <v>21</v>
      </c>
    </row>
    <row r="358" spans="1:9" ht="26.4" x14ac:dyDescent="0.25">
      <c r="A358" s="131" t="s">
        <v>22</v>
      </c>
      <c r="B358" s="10" t="s">
        <v>30</v>
      </c>
      <c r="C358" s="131" t="s">
        <v>31</v>
      </c>
      <c r="D358" s="19">
        <v>2</v>
      </c>
      <c r="E358" s="9" t="s">
        <v>25</v>
      </c>
      <c r="F358" s="261">
        <v>9.1</v>
      </c>
      <c r="G358" s="261"/>
      <c r="H358" s="262"/>
      <c r="I358" s="141">
        <f t="shared" ref="I358:I363" si="32">TRUNC(D358*F358,2)</f>
        <v>18.2</v>
      </c>
    </row>
    <row r="359" spans="1:9" ht="39.6" x14ac:dyDescent="0.25">
      <c r="A359" s="131" t="s">
        <v>22</v>
      </c>
      <c r="B359" s="10" t="s">
        <v>28</v>
      </c>
      <c r="C359" s="131" t="s">
        <v>29</v>
      </c>
      <c r="D359" s="19">
        <v>0.1</v>
      </c>
      <c r="E359" s="9" t="s">
        <v>25</v>
      </c>
      <c r="F359" s="261">
        <v>3.6</v>
      </c>
      <c r="G359" s="261"/>
      <c r="H359" s="262"/>
      <c r="I359" s="141">
        <f t="shared" si="32"/>
        <v>0.36</v>
      </c>
    </row>
    <row r="360" spans="1:9" ht="26.4" x14ac:dyDescent="0.25">
      <c r="A360" s="131" t="s">
        <v>22</v>
      </c>
      <c r="B360" s="10" t="s">
        <v>34</v>
      </c>
      <c r="C360" s="131" t="s">
        <v>35</v>
      </c>
      <c r="D360" s="19">
        <v>1</v>
      </c>
      <c r="E360" s="9" t="s">
        <v>25</v>
      </c>
      <c r="F360" s="261">
        <v>6.78</v>
      </c>
      <c r="G360" s="261"/>
      <c r="H360" s="262"/>
      <c r="I360" s="141">
        <f t="shared" si="32"/>
        <v>6.78</v>
      </c>
    </row>
    <row r="361" spans="1:9" ht="26.4" x14ac:dyDescent="0.25">
      <c r="A361" s="131" t="s">
        <v>22</v>
      </c>
      <c r="B361" s="10" t="s">
        <v>23</v>
      </c>
      <c r="C361" s="131" t="s">
        <v>24</v>
      </c>
      <c r="D361" s="19">
        <v>4</v>
      </c>
      <c r="E361" s="9" t="s">
        <v>25</v>
      </c>
      <c r="F361" s="261">
        <v>3.13</v>
      </c>
      <c r="G361" s="261"/>
      <c r="H361" s="262"/>
      <c r="I361" s="141">
        <f t="shared" si="32"/>
        <v>12.52</v>
      </c>
    </row>
    <row r="362" spans="1:9" ht="26.4" x14ac:dyDescent="0.25">
      <c r="A362" s="131" t="s">
        <v>22</v>
      </c>
      <c r="B362" s="10" t="s">
        <v>26</v>
      </c>
      <c r="C362" s="131" t="s">
        <v>27</v>
      </c>
      <c r="D362" s="19">
        <v>1</v>
      </c>
      <c r="E362" s="9" t="s">
        <v>25</v>
      </c>
      <c r="F362" s="261">
        <v>15</v>
      </c>
      <c r="G362" s="261"/>
      <c r="H362" s="262"/>
      <c r="I362" s="141">
        <f>TRUNC(D362*F362,2)</f>
        <v>15</v>
      </c>
    </row>
    <row r="363" spans="1:9" ht="26.4" x14ac:dyDescent="0.25">
      <c r="A363" s="131" t="s">
        <v>22</v>
      </c>
      <c r="B363" s="10" t="s">
        <v>32</v>
      </c>
      <c r="C363" s="131" t="s">
        <v>33</v>
      </c>
      <c r="D363" s="19">
        <v>10</v>
      </c>
      <c r="E363" s="9" t="s">
        <v>25</v>
      </c>
      <c r="F363" s="261">
        <v>0.19</v>
      </c>
      <c r="G363" s="261"/>
      <c r="H363" s="262"/>
      <c r="I363" s="141">
        <f t="shared" si="32"/>
        <v>1.9</v>
      </c>
    </row>
    <row r="364" spans="1:9" x14ac:dyDescent="0.25">
      <c r="A364" s="253"/>
      <c r="B364" s="253"/>
      <c r="C364" s="253"/>
      <c r="D364" s="253"/>
      <c r="E364" s="252" t="s">
        <v>511</v>
      </c>
      <c r="F364" s="253"/>
      <c r="G364" s="253"/>
      <c r="H364" s="253"/>
      <c r="I364" s="18">
        <f>SUM(I358:I363)</f>
        <v>54.76</v>
      </c>
    </row>
    <row r="365" spans="1:9" x14ac:dyDescent="0.25">
      <c r="A365" s="134" t="s">
        <v>37</v>
      </c>
      <c r="B365" s="136" t="s">
        <v>5</v>
      </c>
      <c r="C365" s="134" t="s">
        <v>38</v>
      </c>
      <c r="D365" s="136" t="s">
        <v>18</v>
      </c>
      <c r="E365" s="136" t="s">
        <v>19</v>
      </c>
      <c r="F365" s="263" t="s">
        <v>20</v>
      </c>
      <c r="G365" s="264"/>
      <c r="H365" s="265"/>
      <c r="I365" s="136" t="s">
        <v>21</v>
      </c>
    </row>
    <row r="366" spans="1:9" ht="26.4" x14ac:dyDescent="0.25">
      <c r="A366" s="139" t="s">
        <v>12</v>
      </c>
      <c r="B366" s="6" t="s">
        <v>44</v>
      </c>
      <c r="C366" s="139" t="s">
        <v>45</v>
      </c>
      <c r="D366" s="20">
        <v>2</v>
      </c>
      <c r="E366" s="5" t="s">
        <v>41</v>
      </c>
      <c r="F366" s="282">
        <v>167.07</v>
      </c>
      <c r="G366" s="282"/>
      <c r="H366" s="283"/>
      <c r="I366" s="141">
        <f t="shared" ref="I366:I369" si="33">TRUNC(D366*F366,2)</f>
        <v>334.14</v>
      </c>
    </row>
    <row r="367" spans="1:9" ht="26.4" x14ac:dyDescent="0.25">
      <c r="A367" s="139" t="s">
        <v>12</v>
      </c>
      <c r="B367" s="6" t="s">
        <v>39</v>
      </c>
      <c r="C367" s="139" t="s">
        <v>40</v>
      </c>
      <c r="D367" s="20">
        <v>8</v>
      </c>
      <c r="E367" s="5" t="s">
        <v>41</v>
      </c>
      <c r="F367" s="282">
        <v>38.28</v>
      </c>
      <c r="G367" s="282"/>
      <c r="H367" s="283"/>
      <c r="I367" s="141">
        <f t="shared" si="33"/>
        <v>306.24</v>
      </c>
    </row>
    <row r="368" spans="1:9" x14ac:dyDescent="0.25">
      <c r="A368" s="139" t="s">
        <v>12</v>
      </c>
      <c r="B368" s="6" t="s">
        <v>42</v>
      </c>
      <c r="C368" s="139" t="s">
        <v>43</v>
      </c>
      <c r="D368" s="20">
        <v>6</v>
      </c>
      <c r="E368" s="5" t="s">
        <v>41</v>
      </c>
      <c r="F368" s="282">
        <v>38.28</v>
      </c>
      <c r="G368" s="282"/>
      <c r="H368" s="283"/>
      <c r="I368" s="141">
        <f t="shared" si="33"/>
        <v>229.68</v>
      </c>
    </row>
    <row r="369" spans="1:9" ht="26.4" x14ac:dyDescent="0.25">
      <c r="A369" s="139" t="s">
        <v>12</v>
      </c>
      <c r="B369" s="6" t="s">
        <v>48</v>
      </c>
      <c r="C369" s="139" t="s">
        <v>49</v>
      </c>
      <c r="D369" s="20">
        <v>2</v>
      </c>
      <c r="E369" s="5" t="s">
        <v>41</v>
      </c>
      <c r="F369" s="282">
        <v>136.28</v>
      </c>
      <c r="G369" s="282"/>
      <c r="H369" s="283"/>
      <c r="I369" s="141">
        <f t="shared" si="33"/>
        <v>272.56</v>
      </c>
    </row>
    <row r="370" spans="1:9" x14ac:dyDescent="0.25">
      <c r="A370" s="253"/>
      <c r="B370" s="253"/>
      <c r="C370" s="253"/>
      <c r="D370" s="253"/>
      <c r="E370" s="252" t="s">
        <v>511</v>
      </c>
      <c r="F370" s="253"/>
      <c r="G370" s="253"/>
      <c r="H370" s="253"/>
      <c r="I370" s="18">
        <f>SUM(I366:I369)</f>
        <v>1142.6199999999999</v>
      </c>
    </row>
    <row r="371" spans="1:9" x14ac:dyDescent="0.25">
      <c r="A371" s="133"/>
      <c r="B371" s="133"/>
      <c r="C371" s="133"/>
      <c r="D371" s="133" t="s">
        <v>51</v>
      </c>
      <c r="E371" s="16">
        <f>TRUNC((I370+I364)*0.2935,2)</f>
        <v>351.43</v>
      </c>
      <c r="F371" s="133"/>
      <c r="G371" s="259" t="s">
        <v>52</v>
      </c>
      <c r="H371" s="259"/>
      <c r="I371" s="16">
        <f>I370+I364+E371</f>
        <v>1548.81</v>
      </c>
    </row>
    <row r="372" spans="1:9" x14ac:dyDescent="0.25">
      <c r="A372" s="132"/>
      <c r="B372" s="132"/>
      <c r="C372" s="132"/>
      <c r="D372" s="132"/>
      <c r="E372" s="132"/>
      <c r="F372" s="132" t="s">
        <v>53</v>
      </c>
      <c r="G372" s="15" t="s">
        <v>54</v>
      </c>
      <c r="H372" s="132" t="s">
        <v>55</v>
      </c>
      <c r="I372" s="13">
        <f>I371</f>
        <v>1548.81</v>
      </c>
    </row>
    <row r="373" spans="1:9" ht="14.4" thickBot="1" x14ac:dyDescent="0.3">
      <c r="A373" s="132"/>
      <c r="B373" s="132"/>
      <c r="C373" s="132"/>
      <c r="D373" s="132"/>
      <c r="E373" s="132"/>
      <c r="F373" s="132"/>
      <c r="G373" s="15"/>
      <c r="H373" s="132"/>
      <c r="I373" s="13"/>
    </row>
    <row r="374" spans="1:9" ht="14.4" thickTop="1" x14ac:dyDescent="0.25">
      <c r="A374" s="4"/>
      <c r="B374" s="4"/>
      <c r="C374" s="4"/>
      <c r="D374" s="4"/>
      <c r="E374" s="4"/>
      <c r="F374" s="4"/>
      <c r="G374" s="4"/>
      <c r="H374" s="4"/>
      <c r="I374" s="4"/>
    </row>
    <row r="375" spans="1:9" x14ac:dyDescent="0.25">
      <c r="A375" s="134" t="s">
        <v>113</v>
      </c>
      <c r="C375" s="134" t="s">
        <v>6</v>
      </c>
      <c r="D375" s="266" t="s">
        <v>7</v>
      </c>
      <c r="E375" s="266"/>
      <c r="F375" s="1" t="s">
        <v>8</v>
      </c>
      <c r="G375" s="136" t="s">
        <v>9</v>
      </c>
      <c r="H375" s="136" t="s">
        <v>10</v>
      </c>
      <c r="I375" s="136" t="s">
        <v>11</v>
      </c>
    </row>
    <row r="376" spans="1:9" x14ac:dyDescent="0.25">
      <c r="A376" s="135" t="s">
        <v>12</v>
      </c>
      <c r="B376" s="22" t="s">
        <v>586</v>
      </c>
      <c r="C376" s="135" t="s">
        <v>515</v>
      </c>
      <c r="D376" s="267" t="s">
        <v>63</v>
      </c>
      <c r="E376" s="267"/>
      <c r="F376" s="2" t="s">
        <v>64</v>
      </c>
      <c r="G376" s="24">
        <v>1</v>
      </c>
      <c r="H376" s="3">
        <f>I383</f>
        <v>515.47</v>
      </c>
      <c r="I376" s="3">
        <f>H376</f>
        <v>515.47</v>
      </c>
    </row>
    <row r="377" spans="1:9" x14ac:dyDescent="0.25">
      <c r="A377" s="131" t="s">
        <v>22</v>
      </c>
      <c r="B377" s="10" t="s">
        <v>65</v>
      </c>
      <c r="C377" s="131" t="s">
        <v>66</v>
      </c>
      <c r="D377" s="277" t="s">
        <v>67</v>
      </c>
      <c r="E377" s="277"/>
      <c r="F377" s="9" t="s">
        <v>68</v>
      </c>
      <c r="G377" s="19">
        <v>2</v>
      </c>
      <c r="H377" s="11">
        <v>6</v>
      </c>
      <c r="I377" s="11">
        <f>TRUNC(G377*H377,2)</f>
        <v>12</v>
      </c>
    </row>
    <row r="378" spans="1:9" x14ac:dyDescent="0.25">
      <c r="A378" s="131" t="s">
        <v>22</v>
      </c>
      <c r="B378" s="10" t="s">
        <v>90</v>
      </c>
      <c r="C378" s="131" t="s">
        <v>91</v>
      </c>
      <c r="D378" s="277" t="s">
        <v>71</v>
      </c>
      <c r="E378" s="277"/>
      <c r="F378" s="9" t="s">
        <v>72</v>
      </c>
      <c r="G378" s="19">
        <v>1</v>
      </c>
      <c r="H378" s="11">
        <v>149.58000000000001</v>
      </c>
      <c r="I378" s="11">
        <f t="shared" ref="I378:I381" si="34">TRUNC(G378*H378,2)</f>
        <v>149.58000000000001</v>
      </c>
    </row>
    <row r="379" spans="1:9" x14ac:dyDescent="0.25">
      <c r="A379" s="131" t="s">
        <v>22</v>
      </c>
      <c r="B379" s="10" t="s">
        <v>77</v>
      </c>
      <c r="C379" s="131" t="s">
        <v>78</v>
      </c>
      <c r="D379" s="277" t="s">
        <v>67</v>
      </c>
      <c r="E379" s="277"/>
      <c r="F379" s="9" t="s">
        <v>68</v>
      </c>
      <c r="G379" s="19">
        <v>0.5</v>
      </c>
      <c r="H379" s="11">
        <v>4.5</v>
      </c>
      <c r="I379" s="11">
        <f t="shared" si="34"/>
        <v>2.25</v>
      </c>
    </row>
    <row r="380" spans="1:9" x14ac:dyDescent="0.25">
      <c r="A380" s="131" t="s">
        <v>22</v>
      </c>
      <c r="B380" s="10" t="s">
        <v>79</v>
      </c>
      <c r="C380" s="131" t="s">
        <v>80</v>
      </c>
      <c r="D380" s="277" t="s">
        <v>67</v>
      </c>
      <c r="E380" s="277"/>
      <c r="F380" s="9" t="s">
        <v>68</v>
      </c>
      <c r="G380" s="19">
        <v>20</v>
      </c>
      <c r="H380" s="11">
        <v>0.1</v>
      </c>
      <c r="I380" s="11">
        <f t="shared" si="34"/>
        <v>2</v>
      </c>
    </row>
    <row r="381" spans="1:9" x14ac:dyDescent="0.25">
      <c r="A381" s="131" t="s">
        <v>22</v>
      </c>
      <c r="B381" s="10" t="s">
        <v>69</v>
      </c>
      <c r="C381" s="131" t="s">
        <v>70</v>
      </c>
      <c r="D381" s="277" t="s">
        <v>71</v>
      </c>
      <c r="E381" s="277"/>
      <c r="F381" s="9" t="s">
        <v>72</v>
      </c>
      <c r="G381" s="19">
        <v>6</v>
      </c>
      <c r="H381" s="11">
        <v>38.78</v>
      </c>
      <c r="I381" s="11">
        <f t="shared" si="34"/>
        <v>232.68</v>
      </c>
    </row>
    <row r="382" spans="1:9" x14ac:dyDescent="0.25">
      <c r="A382" s="34"/>
      <c r="B382" s="35"/>
      <c r="C382" s="34"/>
      <c r="D382" s="34"/>
      <c r="E382" s="34"/>
      <c r="F382" s="36"/>
      <c r="G382" s="37"/>
      <c r="H382" s="47" t="s">
        <v>511</v>
      </c>
      <c r="I382" s="47">
        <f>SUM(I377:I381)</f>
        <v>398.51</v>
      </c>
    </row>
    <row r="383" spans="1:9" x14ac:dyDescent="0.25">
      <c r="A383" s="133"/>
      <c r="B383" s="133"/>
      <c r="C383" s="133"/>
      <c r="D383" s="133" t="s">
        <v>51</v>
      </c>
      <c r="E383" s="16">
        <f>TRUNC(I382*0.2935,2)</f>
        <v>116.96</v>
      </c>
      <c r="F383" s="133"/>
      <c r="G383" s="259" t="s">
        <v>52</v>
      </c>
      <c r="H383" s="259"/>
      <c r="I383" s="16">
        <f>I382+E383</f>
        <v>515.47</v>
      </c>
    </row>
    <row r="384" spans="1:9" x14ac:dyDescent="0.25">
      <c r="A384" s="132"/>
      <c r="B384" s="132"/>
      <c r="C384" s="132"/>
      <c r="D384" s="132"/>
      <c r="E384" s="132"/>
      <c r="F384" s="132" t="s">
        <v>53</v>
      </c>
      <c r="G384" s="15" t="s">
        <v>54</v>
      </c>
      <c r="H384" s="132" t="s">
        <v>55</v>
      </c>
      <c r="I384" s="13">
        <f>I383</f>
        <v>515.47</v>
      </c>
    </row>
    <row r="385" spans="1:9" ht="14.4" thickBot="1" x14ac:dyDescent="0.3">
      <c r="A385" s="132"/>
      <c r="B385" s="132"/>
      <c r="C385" s="132"/>
      <c r="D385" s="132"/>
      <c r="E385" s="132"/>
      <c r="F385" s="132"/>
      <c r="G385" s="15"/>
      <c r="H385" s="132"/>
      <c r="I385" s="13"/>
    </row>
    <row r="386" spans="1:9" ht="14.4" thickTop="1" x14ac:dyDescent="0.25">
      <c r="A386" s="4"/>
      <c r="B386" s="4"/>
      <c r="C386" s="4"/>
      <c r="D386" s="4"/>
      <c r="E386" s="4"/>
      <c r="F386" s="4"/>
      <c r="G386" s="4"/>
      <c r="H386" s="4"/>
      <c r="I386" s="4"/>
    </row>
    <row r="387" spans="1:9" x14ac:dyDescent="0.25">
      <c r="A387" s="134" t="s">
        <v>114</v>
      </c>
      <c r="B387" s="136" t="s">
        <v>5</v>
      </c>
      <c r="C387" s="134" t="s">
        <v>6</v>
      </c>
      <c r="D387" s="266" t="s">
        <v>7</v>
      </c>
      <c r="E387" s="266"/>
      <c r="F387" s="1" t="s">
        <v>8</v>
      </c>
      <c r="G387" s="136" t="s">
        <v>9</v>
      </c>
      <c r="H387" s="136" t="s">
        <v>10</v>
      </c>
      <c r="I387" s="136" t="s">
        <v>11</v>
      </c>
    </row>
    <row r="388" spans="1:9" x14ac:dyDescent="0.25">
      <c r="A388" s="135" t="s">
        <v>12</v>
      </c>
      <c r="B388" s="22" t="s">
        <v>587</v>
      </c>
      <c r="C388" s="135" t="s">
        <v>115</v>
      </c>
      <c r="D388" s="267" t="s">
        <v>14</v>
      </c>
      <c r="E388" s="267"/>
      <c r="F388" s="2" t="s">
        <v>15</v>
      </c>
      <c r="G388" s="24">
        <v>1</v>
      </c>
      <c r="H388" s="3">
        <f>I402</f>
        <v>465.30999999999995</v>
      </c>
      <c r="I388" s="3">
        <f>H388</f>
        <v>465.30999999999995</v>
      </c>
    </row>
    <row r="389" spans="1:9" x14ac:dyDescent="0.25">
      <c r="A389" s="253"/>
      <c r="B389" s="253"/>
      <c r="C389" s="253"/>
      <c r="D389" s="253"/>
      <c r="E389" s="253"/>
      <c r="F389" s="253"/>
      <c r="G389" s="253"/>
      <c r="H389" s="253"/>
      <c r="I389" s="132"/>
    </row>
    <row r="390" spans="1:9" x14ac:dyDescent="0.25">
      <c r="A390" s="134" t="s">
        <v>16</v>
      </c>
      <c r="B390" s="136" t="s">
        <v>5</v>
      </c>
      <c r="C390" s="134" t="s">
        <v>17</v>
      </c>
      <c r="D390" s="136" t="s">
        <v>18</v>
      </c>
      <c r="E390" s="136" t="s">
        <v>19</v>
      </c>
      <c r="F390" s="263" t="s">
        <v>20</v>
      </c>
      <c r="G390" s="264"/>
      <c r="H390" s="265"/>
      <c r="I390" s="136" t="s">
        <v>21</v>
      </c>
    </row>
    <row r="391" spans="1:9" ht="26.4" x14ac:dyDescent="0.25">
      <c r="A391" s="131" t="s">
        <v>22</v>
      </c>
      <c r="B391" s="10" t="s">
        <v>23</v>
      </c>
      <c r="C391" s="131" t="s">
        <v>24</v>
      </c>
      <c r="D391" s="19">
        <v>5</v>
      </c>
      <c r="E391" s="9" t="s">
        <v>25</v>
      </c>
      <c r="F391" s="261">
        <v>3.13</v>
      </c>
      <c r="G391" s="261"/>
      <c r="H391" s="262"/>
      <c r="I391" s="141">
        <f t="shared" ref="I391:I396" si="35">TRUNC(D391*F391,2)</f>
        <v>15.65</v>
      </c>
    </row>
    <row r="392" spans="1:9" ht="26.4" x14ac:dyDescent="0.25">
      <c r="A392" s="131" t="s">
        <v>22</v>
      </c>
      <c r="B392" s="10" t="s">
        <v>32</v>
      </c>
      <c r="C392" s="131" t="s">
        <v>33</v>
      </c>
      <c r="D392" s="19">
        <v>20</v>
      </c>
      <c r="E392" s="9" t="s">
        <v>25</v>
      </c>
      <c r="F392" s="261">
        <v>0.19</v>
      </c>
      <c r="G392" s="261"/>
      <c r="H392" s="262"/>
      <c r="I392" s="141">
        <f t="shared" si="35"/>
        <v>3.8</v>
      </c>
    </row>
    <row r="393" spans="1:9" ht="39.6" x14ac:dyDescent="0.25">
      <c r="A393" s="131" t="s">
        <v>22</v>
      </c>
      <c r="B393" s="10" t="s">
        <v>28</v>
      </c>
      <c r="C393" s="131" t="s">
        <v>29</v>
      </c>
      <c r="D393" s="19">
        <v>0.5</v>
      </c>
      <c r="E393" s="9" t="s">
        <v>25</v>
      </c>
      <c r="F393" s="261">
        <v>3.6</v>
      </c>
      <c r="G393" s="261"/>
      <c r="H393" s="262"/>
      <c r="I393" s="141">
        <f t="shared" si="35"/>
        <v>1.8</v>
      </c>
    </row>
    <row r="394" spans="1:9" ht="26.4" x14ac:dyDescent="0.25">
      <c r="A394" s="131" t="s">
        <v>22</v>
      </c>
      <c r="B394" s="10" t="s">
        <v>30</v>
      </c>
      <c r="C394" s="131" t="s">
        <v>31</v>
      </c>
      <c r="D394" s="19">
        <v>3</v>
      </c>
      <c r="E394" s="9" t="s">
        <v>25</v>
      </c>
      <c r="F394" s="261">
        <v>9.1</v>
      </c>
      <c r="G394" s="261"/>
      <c r="H394" s="262"/>
      <c r="I394" s="141">
        <f t="shared" si="35"/>
        <v>27.3</v>
      </c>
    </row>
    <row r="395" spans="1:9" ht="26.4" x14ac:dyDescent="0.25">
      <c r="A395" s="131" t="s">
        <v>22</v>
      </c>
      <c r="B395" s="10" t="s">
        <v>34</v>
      </c>
      <c r="C395" s="131" t="s">
        <v>35</v>
      </c>
      <c r="D395" s="19">
        <v>1</v>
      </c>
      <c r="E395" s="9" t="s">
        <v>25</v>
      </c>
      <c r="F395" s="261">
        <v>6.78</v>
      </c>
      <c r="G395" s="261"/>
      <c r="H395" s="262"/>
      <c r="I395" s="141">
        <f t="shared" si="35"/>
        <v>6.78</v>
      </c>
    </row>
    <row r="396" spans="1:9" ht="26.4" x14ac:dyDescent="0.25">
      <c r="A396" s="131" t="s">
        <v>22</v>
      </c>
      <c r="B396" s="10" t="s">
        <v>26</v>
      </c>
      <c r="C396" s="131" t="s">
        <v>27</v>
      </c>
      <c r="D396" s="19">
        <v>1</v>
      </c>
      <c r="E396" s="9" t="s">
        <v>25</v>
      </c>
      <c r="F396" s="261">
        <v>15</v>
      </c>
      <c r="G396" s="261"/>
      <c r="H396" s="262"/>
      <c r="I396" s="141">
        <f t="shared" si="35"/>
        <v>15</v>
      </c>
    </row>
    <row r="397" spans="1:9" x14ac:dyDescent="0.25">
      <c r="A397" s="253"/>
      <c r="B397" s="253"/>
      <c r="C397" s="253"/>
      <c r="D397" s="253"/>
      <c r="E397" s="252" t="s">
        <v>511</v>
      </c>
      <c r="F397" s="253"/>
      <c r="G397" s="253"/>
      <c r="H397" s="253"/>
      <c r="I397" s="18">
        <f>SUM(I391:I396)</f>
        <v>70.33</v>
      </c>
    </row>
    <row r="398" spans="1:9" x14ac:dyDescent="0.25">
      <c r="A398" s="134" t="s">
        <v>37</v>
      </c>
      <c r="B398" s="136" t="s">
        <v>5</v>
      </c>
      <c r="C398" s="134" t="s">
        <v>38</v>
      </c>
      <c r="D398" s="136" t="s">
        <v>18</v>
      </c>
      <c r="E398" s="136" t="s">
        <v>19</v>
      </c>
      <c r="F398" s="263" t="s">
        <v>20</v>
      </c>
      <c r="G398" s="264"/>
      <c r="H398" s="265"/>
      <c r="I398" s="136" t="s">
        <v>21</v>
      </c>
    </row>
    <row r="399" spans="1:9" ht="26.4" x14ac:dyDescent="0.25">
      <c r="A399" s="139" t="s">
        <v>12</v>
      </c>
      <c r="B399" s="6" t="s">
        <v>48</v>
      </c>
      <c r="C399" s="139" t="s">
        <v>49</v>
      </c>
      <c r="D399" s="20">
        <v>1</v>
      </c>
      <c r="E399" s="5" t="s">
        <v>41</v>
      </c>
      <c r="F399" s="282">
        <v>136.28</v>
      </c>
      <c r="G399" s="282"/>
      <c r="H399" s="283"/>
      <c r="I399" s="141">
        <f t="shared" ref="I399:I400" si="36">TRUNC(D399*F399,2)</f>
        <v>136.28</v>
      </c>
    </row>
    <row r="400" spans="1:9" ht="26.4" x14ac:dyDescent="0.25">
      <c r="A400" s="139" t="s">
        <v>12</v>
      </c>
      <c r="B400" s="6" t="s">
        <v>39</v>
      </c>
      <c r="C400" s="139" t="s">
        <v>40</v>
      </c>
      <c r="D400" s="20">
        <v>4</v>
      </c>
      <c r="E400" s="5" t="s">
        <v>41</v>
      </c>
      <c r="F400" s="282">
        <v>38.28</v>
      </c>
      <c r="G400" s="282"/>
      <c r="H400" s="283"/>
      <c r="I400" s="141">
        <f t="shared" si="36"/>
        <v>153.12</v>
      </c>
    </row>
    <row r="401" spans="1:9" x14ac:dyDescent="0.25">
      <c r="A401" s="253"/>
      <c r="B401" s="253"/>
      <c r="C401" s="253"/>
      <c r="D401" s="253"/>
      <c r="E401" s="252" t="s">
        <v>511</v>
      </c>
      <c r="F401" s="253"/>
      <c r="G401" s="253"/>
      <c r="H401" s="253"/>
      <c r="I401" s="18">
        <f>SUM(I399:I400)</f>
        <v>289.39999999999998</v>
      </c>
    </row>
    <row r="402" spans="1:9" x14ac:dyDescent="0.25">
      <c r="A402" s="133"/>
      <c r="B402" s="133"/>
      <c r="C402" s="133"/>
      <c r="D402" s="133" t="s">
        <v>51</v>
      </c>
      <c r="E402" s="16">
        <f>TRUNC((I397+I401)*0.2935,2)</f>
        <v>105.58</v>
      </c>
      <c r="F402" s="133"/>
      <c r="G402" s="259" t="s">
        <v>52</v>
      </c>
      <c r="H402" s="259"/>
      <c r="I402" s="16">
        <f>I397+I401+E402</f>
        <v>465.30999999999995</v>
      </c>
    </row>
    <row r="403" spans="1:9" x14ac:dyDescent="0.25">
      <c r="A403" s="132"/>
      <c r="B403" s="132"/>
      <c r="C403" s="132"/>
      <c r="D403" s="132"/>
      <c r="E403" s="132"/>
      <c r="F403" s="132" t="s">
        <v>53</v>
      </c>
      <c r="G403" s="15" t="s">
        <v>54</v>
      </c>
      <c r="H403" s="132" t="s">
        <v>55</v>
      </c>
      <c r="I403" s="13">
        <f>I402</f>
        <v>465.30999999999995</v>
      </c>
    </row>
    <row r="404" spans="1:9" ht="14.4" thickBot="1" x14ac:dyDescent="0.3">
      <c r="A404" s="132"/>
      <c r="B404" s="132"/>
      <c r="C404" s="132"/>
      <c r="D404" s="132"/>
      <c r="E404" s="132"/>
      <c r="F404" s="132"/>
      <c r="G404" s="15"/>
      <c r="H404" s="132"/>
      <c r="I404" s="13"/>
    </row>
    <row r="405" spans="1:9" ht="14.4" thickTop="1" x14ac:dyDescent="0.25">
      <c r="A405" s="4"/>
      <c r="B405" s="4"/>
      <c r="C405" s="4"/>
      <c r="D405" s="4"/>
      <c r="E405" s="4"/>
      <c r="F405" s="4"/>
      <c r="G405" s="4"/>
      <c r="H405" s="4"/>
      <c r="I405" s="4"/>
    </row>
    <row r="406" spans="1:9" x14ac:dyDescent="0.25">
      <c r="A406" s="134" t="s">
        <v>116</v>
      </c>
      <c r="B406" s="136" t="s">
        <v>5</v>
      </c>
      <c r="C406" s="134" t="s">
        <v>6</v>
      </c>
      <c r="D406" s="266" t="s">
        <v>7</v>
      </c>
      <c r="E406" s="266"/>
      <c r="F406" s="1" t="s">
        <v>8</v>
      </c>
      <c r="G406" s="136" t="s">
        <v>9</v>
      </c>
      <c r="H406" s="136" t="s">
        <v>10</v>
      </c>
      <c r="I406" s="136" t="s">
        <v>11</v>
      </c>
    </row>
    <row r="407" spans="1:9" x14ac:dyDescent="0.25">
      <c r="A407" s="135" t="s">
        <v>12</v>
      </c>
      <c r="B407" s="22" t="s">
        <v>588</v>
      </c>
      <c r="C407" s="135" t="s">
        <v>516</v>
      </c>
      <c r="D407" s="267" t="s">
        <v>63</v>
      </c>
      <c r="E407" s="267"/>
      <c r="F407" s="2" t="s">
        <v>64</v>
      </c>
      <c r="G407" s="24">
        <v>1</v>
      </c>
      <c r="H407" s="26">
        <f>I415</f>
        <v>527.41</v>
      </c>
      <c r="I407" s="49">
        <f>TRUNC(G407*H407,2)</f>
        <v>527.41</v>
      </c>
    </row>
    <row r="408" spans="1:9" x14ac:dyDescent="0.25">
      <c r="A408" s="131" t="s">
        <v>22</v>
      </c>
      <c r="B408" s="10" t="s">
        <v>65</v>
      </c>
      <c r="C408" s="131" t="s">
        <v>66</v>
      </c>
      <c r="D408" s="277" t="s">
        <v>67</v>
      </c>
      <c r="E408" s="277"/>
      <c r="F408" s="9" t="s">
        <v>68</v>
      </c>
      <c r="G408" s="19">
        <v>4</v>
      </c>
      <c r="H408" s="27">
        <v>6</v>
      </c>
      <c r="I408" s="27">
        <f>TRUNC(G408*H408,2)</f>
        <v>24</v>
      </c>
    </row>
    <row r="409" spans="1:9" x14ac:dyDescent="0.25">
      <c r="A409" s="131" t="s">
        <v>22</v>
      </c>
      <c r="B409" s="10" t="s">
        <v>90</v>
      </c>
      <c r="C409" s="131" t="s">
        <v>91</v>
      </c>
      <c r="D409" s="277" t="s">
        <v>71</v>
      </c>
      <c r="E409" s="277"/>
      <c r="F409" s="9" t="s">
        <v>72</v>
      </c>
      <c r="G409" s="19">
        <v>1.5</v>
      </c>
      <c r="H409" s="27">
        <v>149.58000000000001</v>
      </c>
      <c r="I409" s="27">
        <f t="shared" ref="I409:I412" si="37">TRUNC(G409*H409,2)</f>
        <v>224.37</v>
      </c>
    </row>
    <row r="410" spans="1:9" x14ac:dyDescent="0.25">
      <c r="A410" s="131" t="s">
        <v>22</v>
      </c>
      <c r="B410" s="10" t="s">
        <v>77</v>
      </c>
      <c r="C410" s="131" t="s">
        <v>78</v>
      </c>
      <c r="D410" s="277" t="s">
        <v>67</v>
      </c>
      <c r="E410" s="277"/>
      <c r="F410" s="9" t="s">
        <v>68</v>
      </c>
      <c r="G410" s="19">
        <v>0.5</v>
      </c>
      <c r="H410" s="27">
        <v>4.5</v>
      </c>
      <c r="I410" s="27">
        <f t="shared" si="37"/>
        <v>2.25</v>
      </c>
    </row>
    <row r="411" spans="1:9" x14ac:dyDescent="0.25">
      <c r="A411" s="131" t="s">
        <v>22</v>
      </c>
      <c r="B411" s="10" t="s">
        <v>79</v>
      </c>
      <c r="C411" s="131" t="s">
        <v>80</v>
      </c>
      <c r="D411" s="277" t="s">
        <v>67</v>
      </c>
      <c r="E411" s="277"/>
      <c r="F411" s="9" t="s">
        <v>68</v>
      </c>
      <c r="G411" s="19">
        <v>20</v>
      </c>
      <c r="H411" s="27">
        <v>0.1</v>
      </c>
      <c r="I411" s="27">
        <f t="shared" si="37"/>
        <v>2</v>
      </c>
    </row>
    <row r="412" spans="1:9" x14ac:dyDescent="0.25">
      <c r="A412" s="131" t="s">
        <v>22</v>
      </c>
      <c r="B412" s="10" t="s">
        <v>69</v>
      </c>
      <c r="C412" s="131" t="s">
        <v>70</v>
      </c>
      <c r="D412" s="277" t="s">
        <v>71</v>
      </c>
      <c r="E412" s="277"/>
      <c r="F412" s="9" t="s">
        <v>72</v>
      </c>
      <c r="G412" s="19">
        <v>4</v>
      </c>
      <c r="H412" s="27">
        <v>38.78</v>
      </c>
      <c r="I412" s="27">
        <f t="shared" si="37"/>
        <v>155.12</v>
      </c>
    </row>
    <row r="413" spans="1:9" x14ac:dyDescent="0.25">
      <c r="A413" s="133"/>
      <c r="B413" s="133"/>
      <c r="C413" s="133"/>
      <c r="D413" s="133"/>
      <c r="E413" s="16"/>
      <c r="F413" s="133"/>
      <c r="G413" s="16"/>
      <c r="H413" s="48" t="s">
        <v>511</v>
      </c>
      <c r="I413" s="18">
        <f>SUM(I408:I412)</f>
        <v>407.74</v>
      </c>
    </row>
    <row r="414" spans="1:9" x14ac:dyDescent="0.25">
      <c r="A414" s="133"/>
      <c r="B414" s="133"/>
      <c r="C414" s="133"/>
      <c r="D414" s="133" t="s">
        <v>51</v>
      </c>
      <c r="E414" s="16">
        <f>TRUNC((I413)*0.2935,2)</f>
        <v>119.67</v>
      </c>
      <c r="F414" s="133"/>
      <c r="G414" s="259" t="s">
        <v>52</v>
      </c>
      <c r="H414" s="259"/>
      <c r="I414" s="16">
        <f>I413+E414</f>
        <v>527.41</v>
      </c>
    </row>
    <row r="415" spans="1:9" ht="14.4" thickBot="1" x14ac:dyDescent="0.3">
      <c r="A415" s="132"/>
      <c r="B415" s="132"/>
      <c r="C415" s="132"/>
      <c r="D415" s="132"/>
      <c r="E415" s="132"/>
      <c r="F415" s="132" t="s">
        <v>53</v>
      </c>
      <c r="G415" s="15" t="s">
        <v>54</v>
      </c>
      <c r="H415" s="132" t="s">
        <v>55</v>
      </c>
      <c r="I415" s="13">
        <f>I414</f>
        <v>527.41</v>
      </c>
    </row>
    <row r="416" spans="1:9" ht="15" thickTop="1" thickBot="1" x14ac:dyDescent="0.3">
      <c r="A416" s="157"/>
      <c r="B416" s="157"/>
      <c r="C416" s="157"/>
      <c r="D416" s="157"/>
      <c r="E416" s="157"/>
      <c r="F416" s="157"/>
      <c r="G416" s="157"/>
      <c r="H416" s="157"/>
      <c r="I416" s="4"/>
    </row>
    <row r="417" spans="1:9" ht="14.4" thickTop="1" x14ac:dyDescent="0.25">
      <c r="A417" s="4"/>
      <c r="B417" s="4"/>
      <c r="C417" s="4"/>
      <c r="D417" s="4"/>
      <c r="E417" s="4"/>
      <c r="F417" s="4"/>
      <c r="G417" s="4"/>
      <c r="H417" s="4"/>
      <c r="I417" s="4"/>
    </row>
    <row r="418" spans="1:9" x14ac:dyDescent="0.25">
      <c r="A418" s="134">
        <v>23</v>
      </c>
      <c r="B418" s="136" t="s">
        <v>5</v>
      </c>
      <c r="C418" s="134" t="s">
        <v>6</v>
      </c>
      <c r="D418" s="266" t="s">
        <v>7</v>
      </c>
      <c r="E418" s="266"/>
      <c r="F418" s="1" t="s">
        <v>8</v>
      </c>
      <c r="G418" s="136" t="s">
        <v>9</v>
      </c>
      <c r="H418" s="136" t="s">
        <v>10</v>
      </c>
      <c r="I418" s="136" t="s">
        <v>11</v>
      </c>
    </row>
    <row r="419" spans="1:9" x14ac:dyDescent="0.25">
      <c r="A419" s="135" t="s">
        <v>12</v>
      </c>
      <c r="B419" s="22" t="s">
        <v>589</v>
      </c>
      <c r="C419" s="135" t="s">
        <v>517</v>
      </c>
      <c r="D419" s="267" t="s">
        <v>63</v>
      </c>
      <c r="E419" s="267"/>
      <c r="F419" s="2" t="s">
        <v>64</v>
      </c>
      <c r="G419" s="24">
        <v>1</v>
      </c>
      <c r="H419" s="26">
        <f>I426</f>
        <v>471.64</v>
      </c>
      <c r="I419" s="26">
        <f>H419</f>
        <v>471.64</v>
      </c>
    </row>
    <row r="420" spans="1:9" x14ac:dyDescent="0.25">
      <c r="A420" s="131" t="s">
        <v>22</v>
      </c>
      <c r="B420" s="10" t="s">
        <v>117</v>
      </c>
      <c r="C420" s="131" t="s">
        <v>118</v>
      </c>
      <c r="D420" s="277" t="s">
        <v>71</v>
      </c>
      <c r="E420" s="277"/>
      <c r="F420" s="9" t="s">
        <v>72</v>
      </c>
      <c r="G420" s="19">
        <v>1</v>
      </c>
      <c r="H420" s="27">
        <v>132.86000000000001</v>
      </c>
      <c r="I420" s="27">
        <f>TRUNC(G420*H420,2)</f>
        <v>132.86000000000001</v>
      </c>
    </row>
    <row r="421" spans="1:9" x14ac:dyDescent="0.25">
      <c r="A421" s="131" t="s">
        <v>22</v>
      </c>
      <c r="B421" s="10" t="s">
        <v>79</v>
      </c>
      <c r="C421" s="131" t="s">
        <v>80</v>
      </c>
      <c r="D421" s="277" t="s">
        <v>67</v>
      </c>
      <c r="E421" s="277"/>
      <c r="F421" s="9" t="s">
        <v>68</v>
      </c>
      <c r="G421" s="19">
        <v>20</v>
      </c>
      <c r="H421" s="27">
        <v>0.1</v>
      </c>
      <c r="I421" s="27">
        <f t="shared" ref="I421:I424" si="38">TRUNC(G421*H421,2)</f>
        <v>2</v>
      </c>
    </row>
    <row r="422" spans="1:9" x14ac:dyDescent="0.25">
      <c r="A422" s="131" t="s">
        <v>22</v>
      </c>
      <c r="B422" s="10" t="s">
        <v>77</v>
      </c>
      <c r="C422" s="131" t="s">
        <v>78</v>
      </c>
      <c r="D422" s="277" t="s">
        <v>67</v>
      </c>
      <c r="E422" s="277"/>
      <c r="F422" s="9" t="s">
        <v>68</v>
      </c>
      <c r="G422" s="19">
        <v>0.5</v>
      </c>
      <c r="H422" s="27">
        <v>4.5</v>
      </c>
      <c r="I422" s="27">
        <f t="shared" si="38"/>
        <v>2.25</v>
      </c>
    </row>
    <row r="423" spans="1:9" x14ac:dyDescent="0.25">
      <c r="A423" s="131" t="s">
        <v>22</v>
      </c>
      <c r="B423" s="10" t="s">
        <v>65</v>
      </c>
      <c r="C423" s="131" t="s">
        <v>66</v>
      </c>
      <c r="D423" s="277" t="s">
        <v>67</v>
      </c>
      <c r="E423" s="277"/>
      <c r="F423" s="9" t="s">
        <v>68</v>
      </c>
      <c r="G423" s="19">
        <v>7</v>
      </c>
      <c r="H423" s="27">
        <v>6</v>
      </c>
      <c r="I423" s="27">
        <f t="shared" si="38"/>
        <v>42</v>
      </c>
    </row>
    <row r="424" spans="1:9" x14ac:dyDescent="0.25">
      <c r="A424" s="131" t="s">
        <v>22</v>
      </c>
      <c r="B424" s="10" t="s">
        <v>119</v>
      </c>
      <c r="C424" s="131" t="s">
        <v>120</v>
      </c>
      <c r="D424" s="277" t="s">
        <v>71</v>
      </c>
      <c r="E424" s="277"/>
      <c r="F424" s="9" t="s">
        <v>72</v>
      </c>
      <c r="G424" s="19">
        <v>6</v>
      </c>
      <c r="H424" s="27">
        <v>30.92</v>
      </c>
      <c r="I424" s="27">
        <f t="shared" si="38"/>
        <v>185.52</v>
      </c>
    </row>
    <row r="425" spans="1:9" x14ac:dyDescent="0.25">
      <c r="A425" s="133"/>
      <c r="B425" s="133"/>
      <c r="C425" s="133"/>
      <c r="D425" s="133"/>
      <c r="E425" s="16"/>
      <c r="F425" s="133"/>
      <c r="G425" s="16"/>
      <c r="H425" s="48" t="s">
        <v>511</v>
      </c>
      <c r="I425" s="18">
        <f>SUM(I420:I424)</f>
        <v>364.63</v>
      </c>
    </row>
    <row r="426" spans="1:9" x14ac:dyDescent="0.25">
      <c r="A426" s="133"/>
      <c r="B426" s="133"/>
      <c r="C426" s="133"/>
      <c r="D426" s="133" t="s">
        <v>51</v>
      </c>
      <c r="E426" s="16">
        <f>TRUNC((I425)*0.2935,2)</f>
        <v>107.01</v>
      </c>
      <c r="F426" s="133"/>
      <c r="G426" s="259" t="s">
        <v>52</v>
      </c>
      <c r="H426" s="259"/>
      <c r="I426" s="16">
        <f>I425+E426</f>
        <v>471.64</v>
      </c>
    </row>
    <row r="427" spans="1:9" x14ac:dyDescent="0.25">
      <c r="A427" s="132"/>
      <c r="B427" s="132"/>
      <c r="C427" s="132"/>
      <c r="D427" s="132"/>
      <c r="E427" s="132"/>
      <c r="F427" s="132" t="s">
        <v>53</v>
      </c>
      <c r="G427" s="15" t="s">
        <v>54</v>
      </c>
      <c r="H427" s="132" t="s">
        <v>55</v>
      </c>
      <c r="I427" s="13">
        <f>I426</f>
        <v>471.64</v>
      </c>
    </row>
    <row r="428" spans="1:9" ht="14.4" thickBot="1" x14ac:dyDescent="0.3">
      <c r="A428" s="132"/>
      <c r="B428" s="132"/>
      <c r="C428" s="132"/>
      <c r="D428" s="132"/>
      <c r="E428" s="132"/>
      <c r="F428" s="132"/>
      <c r="G428" s="15"/>
      <c r="H428" s="132"/>
      <c r="I428" s="13"/>
    </row>
    <row r="429" spans="1:9" ht="14.4" thickTop="1" x14ac:dyDescent="0.25">
      <c r="A429" s="4"/>
      <c r="B429" s="4"/>
      <c r="C429" s="4"/>
      <c r="D429" s="4"/>
      <c r="E429" s="4"/>
      <c r="F429" s="4"/>
      <c r="G429" s="4"/>
      <c r="H429" s="4"/>
      <c r="I429" s="4"/>
    </row>
    <row r="430" spans="1:9" x14ac:dyDescent="0.25">
      <c r="A430" s="134">
        <v>24</v>
      </c>
      <c r="B430" s="136" t="s">
        <v>5</v>
      </c>
      <c r="C430" s="134" t="s">
        <v>6</v>
      </c>
      <c r="D430" s="266" t="s">
        <v>7</v>
      </c>
      <c r="E430" s="266"/>
      <c r="F430" s="1" t="s">
        <v>8</v>
      </c>
      <c r="G430" s="136" t="s">
        <v>9</v>
      </c>
      <c r="H430" s="136" t="s">
        <v>10</v>
      </c>
      <c r="I430" s="136" t="s">
        <v>11</v>
      </c>
    </row>
    <row r="431" spans="1:9" x14ac:dyDescent="0.25">
      <c r="A431" s="135" t="s">
        <v>12</v>
      </c>
      <c r="B431" s="22" t="s">
        <v>590</v>
      </c>
      <c r="C431" s="135" t="s">
        <v>770</v>
      </c>
      <c r="D431" s="267" t="s">
        <v>63</v>
      </c>
      <c r="E431" s="267"/>
      <c r="F431" s="2" t="s">
        <v>64</v>
      </c>
      <c r="G431" s="24">
        <v>1</v>
      </c>
      <c r="H431" s="26">
        <f>I440</f>
        <v>1561.44</v>
      </c>
      <c r="I431" s="26">
        <f>TRUNC(G431*H431,2)</f>
        <v>1561.44</v>
      </c>
    </row>
    <row r="432" spans="1:9" x14ac:dyDescent="0.25">
      <c r="A432" s="131" t="s">
        <v>22</v>
      </c>
      <c r="B432" s="10" t="s">
        <v>65</v>
      </c>
      <c r="C432" s="131" t="s">
        <v>66</v>
      </c>
      <c r="D432" s="277" t="s">
        <v>67</v>
      </c>
      <c r="E432" s="277"/>
      <c r="F432" s="9" t="s">
        <v>68</v>
      </c>
      <c r="G432" s="19">
        <v>4</v>
      </c>
      <c r="H432" s="27">
        <v>6</v>
      </c>
      <c r="I432" s="27">
        <f>TRUNC(G432*H432,2)</f>
        <v>24</v>
      </c>
    </row>
    <row r="433" spans="1:9" x14ac:dyDescent="0.25">
      <c r="A433" s="131" t="s">
        <v>22</v>
      </c>
      <c r="B433" s="10" t="s">
        <v>79</v>
      </c>
      <c r="C433" s="131" t="s">
        <v>80</v>
      </c>
      <c r="D433" s="277" t="s">
        <v>67</v>
      </c>
      <c r="E433" s="277"/>
      <c r="F433" s="9" t="s">
        <v>68</v>
      </c>
      <c r="G433" s="19">
        <v>10</v>
      </c>
      <c r="H433" s="27">
        <v>0.1</v>
      </c>
      <c r="I433" s="27">
        <f t="shared" ref="I433:I438" si="39">TRUNC(G433*H433,2)</f>
        <v>1</v>
      </c>
    </row>
    <row r="434" spans="1:9" x14ac:dyDescent="0.25">
      <c r="A434" s="131" t="s">
        <v>22</v>
      </c>
      <c r="B434" s="10" t="s">
        <v>69</v>
      </c>
      <c r="C434" s="131" t="s">
        <v>70</v>
      </c>
      <c r="D434" s="277" t="s">
        <v>71</v>
      </c>
      <c r="E434" s="277"/>
      <c r="F434" s="9" t="s">
        <v>72</v>
      </c>
      <c r="G434" s="19">
        <v>6</v>
      </c>
      <c r="H434" s="27">
        <v>38.78</v>
      </c>
      <c r="I434" s="27">
        <f t="shared" si="39"/>
        <v>232.68</v>
      </c>
    </row>
    <row r="435" spans="1:9" x14ac:dyDescent="0.25">
      <c r="A435" s="131" t="s">
        <v>22</v>
      </c>
      <c r="B435" s="10" t="s">
        <v>73</v>
      </c>
      <c r="C435" s="131" t="s">
        <v>74</v>
      </c>
      <c r="D435" s="277" t="s">
        <v>71</v>
      </c>
      <c r="E435" s="277"/>
      <c r="F435" s="9" t="s">
        <v>72</v>
      </c>
      <c r="G435" s="19">
        <v>9</v>
      </c>
      <c r="H435" s="27">
        <v>34.64</v>
      </c>
      <c r="I435" s="27">
        <f t="shared" si="39"/>
        <v>311.76</v>
      </c>
    </row>
    <row r="436" spans="1:9" x14ac:dyDescent="0.25">
      <c r="A436" s="131" t="s">
        <v>22</v>
      </c>
      <c r="B436" s="10" t="s">
        <v>77</v>
      </c>
      <c r="C436" s="131" t="s">
        <v>78</v>
      </c>
      <c r="D436" s="277" t="s">
        <v>67</v>
      </c>
      <c r="E436" s="277"/>
      <c r="F436" s="9" t="s">
        <v>68</v>
      </c>
      <c r="G436" s="19">
        <v>0.1</v>
      </c>
      <c r="H436" s="27">
        <v>4.5</v>
      </c>
      <c r="I436" s="27">
        <f t="shared" si="39"/>
        <v>0.45</v>
      </c>
    </row>
    <row r="437" spans="1:9" x14ac:dyDescent="0.25">
      <c r="A437" s="131" t="s">
        <v>22</v>
      </c>
      <c r="B437" s="10" t="s">
        <v>90</v>
      </c>
      <c r="C437" s="131" t="s">
        <v>91</v>
      </c>
      <c r="D437" s="277" t="s">
        <v>71</v>
      </c>
      <c r="E437" s="277"/>
      <c r="F437" s="9" t="s">
        <v>72</v>
      </c>
      <c r="G437" s="19">
        <v>2</v>
      </c>
      <c r="H437" s="27">
        <v>149.58000000000001</v>
      </c>
      <c r="I437" s="27">
        <f t="shared" si="39"/>
        <v>299.16000000000003</v>
      </c>
    </row>
    <row r="438" spans="1:9" x14ac:dyDescent="0.25">
      <c r="A438" s="131" t="s">
        <v>22</v>
      </c>
      <c r="B438" s="10" t="s">
        <v>92</v>
      </c>
      <c r="C438" s="131" t="s">
        <v>93</v>
      </c>
      <c r="D438" s="277" t="s">
        <v>71</v>
      </c>
      <c r="E438" s="277"/>
      <c r="F438" s="9" t="s">
        <v>72</v>
      </c>
      <c r="G438" s="19">
        <v>2</v>
      </c>
      <c r="H438" s="27">
        <v>169.05</v>
      </c>
      <c r="I438" s="27">
        <f t="shared" si="39"/>
        <v>338.1</v>
      </c>
    </row>
    <row r="439" spans="1:9" x14ac:dyDescent="0.25">
      <c r="A439" s="133"/>
      <c r="B439" s="133"/>
      <c r="C439" s="133"/>
      <c r="D439" s="133"/>
      <c r="E439" s="16"/>
      <c r="F439" s="133"/>
      <c r="G439" s="16"/>
      <c r="H439" s="48" t="s">
        <v>511</v>
      </c>
      <c r="I439" s="18">
        <f>SUM(I432:I438)</f>
        <v>1207.1500000000001</v>
      </c>
    </row>
    <row r="440" spans="1:9" x14ac:dyDescent="0.25">
      <c r="A440" s="133"/>
      <c r="B440" s="133"/>
      <c r="C440" s="133"/>
      <c r="D440" s="133" t="s">
        <v>51</v>
      </c>
      <c r="E440" s="16">
        <f>TRUNC((I439)*0.2935,2)</f>
        <v>354.29</v>
      </c>
      <c r="F440" s="133"/>
      <c r="G440" s="259" t="s">
        <v>52</v>
      </c>
      <c r="H440" s="259"/>
      <c r="I440" s="16">
        <f>I439+E440</f>
        <v>1561.44</v>
      </c>
    </row>
    <row r="441" spans="1:9" x14ac:dyDescent="0.25">
      <c r="A441" s="132"/>
      <c r="B441" s="132"/>
      <c r="C441" s="132"/>
      <c r="D441" s="132"/>
      <c r="E441" s="132"/>
      <c r="F441" s="132" t="s">
        <v>53</v>
      </c>
      <c r="G441" s="15" t="s">
        <v>54</v>
      </c>
      <c r="H441" s="132" t="s">
        <v>55</v>
      </c>
      <c r="I441" s="13">
        <f>I440</f>
        <v>1561.44</v>
      </c>
    </row>
    <row r="442" spans="1:9" ht="14.4" thickBot="1" x14ac:dyDescent="0.3">
      <c r="A442" s="132"/>
      <c r="B442" s="132"/>
      <c r="C442" s="132"/>
      <c r="D442" s="132"/>
      <c r="E442" s="132"/>
      <c r="F442" s="132"/>
      <c r="G442" s="15"/>
      <c r="H442" s="132"/>
      <c r="I442" s="13"/>
    </row>
    <row r="443" spans="1:9" ht="14.4" thickTop="1" x14ac:dyDescent="0.25">
      <c r="A443" s="4"/>
      <c r="B443" s="4"/>
      <c r="C443" s="4"/>
      <c r="D443" s="4"/>
      <c r="E443" s="4"/>
      <c r="F443" s="4"/>
      <c r="G443" s="4"/>
      <c r="H443" s="4"/>
      <c r="I443" s="4"/>
    </row>
    <row r="444" spans="1:9" x14ac:dyDescent="0.25">
      <c r="A444" s="134">
        <v>25</v>
      </c>
      <c r="B444" s="136" t="s">
        <v>5</v>
      </c>
      <c r="C444" s="134" t="s">
        <v>6</v>
      </c>
      <c r="D444" s="266" t="s">
        <v>7</v>
      </c>
      <c r="E444" s="266"/>
      <c r="F444" s="1" t="s">
        <v>8</v>
      </c>
      <c r="G444" s="136" t="s">
        <v>9</v>
      </c>
      <c r="H444" s="136" t="s">
        <v>10</v>
      </c>
      <c r="I444" s="136" t="s">
        <v>11</v>
      </c>
    </row>
    <row r="445" spans="1:9" x14ac:dyDescent="0.25">
      <c r="A445" s="135" t="s">
        <v>12</v>
      </c>
      <c r="B445" s="22" t="s">
        <v>591</v>
      </c>
      <c r="C445" s="135" t="s">
        <v>518</v>
      </c>
      <c r="D445" s="267" t="s">
        <v>63</v>
      </c>
      <c r="E445" s="267"/>
      <c r="F445" s="2" t="s">
        <v>64</v>
      </c>
      <c r="G445" s="53">
        <v>1</v>
      </c>
      <c r="H445" s="26">
        <f>I452</f>
        <v>515.79999999999995</v>
      </c>
      <c r="I445" s="26">
        <f>TRUNC(G445*H445,2)</f>
        <v>515.79999999999995</v>
      </c>
    </row>
    <row r="446" spans="1:9" x14ac:dyDescent="0.25">
      <c r="A446" s="131" t="s">
        <v>22</v>
      </c>
      <c r="B446" s="10" t="s">
        <v>119</v>
      </c>
      <c r="C446" s="131" t="s">
        <v>120</v>
      </c>
      <c r="D446" s="277" t="s">
        <v>71</v>
      </c>
      <c r="E446" s="277"/>
      <c r="F446" s="9" t="s">
        <v>72</v>
      </c>
      <c r="G446" s="41">
        <v>8.6</v>
      </c>
      <c r="H446" s="27">
        <v>30.92</v>
      </c>
      <c r="I446" s="27">
        <f t="shared" ref="I446:I450" si="40">TRUNC(G446*H446,2)</f>
        <v>265.91000000000003</v>
      </c>
    </row>
    <row r="447" spans="1:9" x14ac:dyDescent="0.25">
      <c r="A447" s="131" t="s">
        <v>22</v>
      </c>
      <c r="B447" s="10" t="s">
        <v>65</v>
      </c>
      <c r="C447" s="131" t="s">
        <v>66</v>
      </c>
      <c r="D447" s="277" t="s">
        <v>67</v>
      </c>
      <c r="E447" s="277"/>
      <c r="F447" s="9" t="s">
        <v>68</v>
      </c>
      <c r="G447" s="41">
        <v>5</v>
      </c>
      <c r="H447" s="27">
        <v>6</v>
      </c>
      <c r="I447" s="27">
        <f t="shared" si="40"/>
        <v>30</v>
      </c>
    </row>
    <row r="448" spans="1:9" x14ac:dyDescent="0.25">
      <c r="A448" s="131" t="s">
        <v>22</v>
      </c>
      <c r="B448" s="10" t="s">
        <v>77</v>
      </c>
      <c r="C448" s="131" t="s">
        <v>78</v>
      </c>
      <c r="D448" s="277" t="s">
        <v>67</v>
      </c>
      <c r="E448" s="277"/>
      <c r="F448" s="9" t="s">
        <v>68</v>
      </c>
      <c r="G448" s="41">
        <v>0.5</v>
      </c>
      <c r="H448" s="27">
        <v>4.5</v>
      </c>
      <c r="I448" s="27">
        <f t="shared" si="40"/>
        <v>2.25</v>
      </c>
    </row>
    <row r="449" spans="1:9" x14ac:dyDescent="0.25">
      <c r="A449" s="131" t="s">
        <v>22</v>
      </c>
      <c r="B449" s="10" t="s">
        <v>79</v>
      </c>
      <c r="C449" s="131" t="s">
        <v>80</v>
      </c>
      <c r="D449" s="277" t="s">
        <v>67</v>
      </c>
      <c r="E449" s="277"/>
      <c r="F449" s="9" t="s">
        <v>68</v>
      </c>
      <c r="G449" s="41">
        <v>20</v>
      </c>
      <c r="H449" s="27">
        <v>0.1</v>
      </c>
      <c r="I449" s="27">
        <f t="shared" si="40"/>
        <v>2</v>
      </c>
    </row>
    <row r="450" spans="1:9" x14ac:dyDescent="0.25">
      <c r="A450" s="131" t="s">
        <v>22</v>
      </c>
      <c r="B450" s="10" t="s">
        <v>117</v>
      </c>
      <c r="C450" s="131" t="s">
        <v>118</v>
      </c>
      <c r="D450" s="277" t="s">
        <v>71</v>
      </c>
      <c r="E450" s="277"/>
      <c r="F450" s="9" t="s">
        <v>72</v>
      </c>
      <c r="G450" s="41">
        <v>1</v>
      </c>
      <c r="H450" s="27">
        <v>132.86000000000001</v>
      </c>
      <c r="I450" s="27">
        <f t="shared" si="40"/>
        <v>132.86000000000001</v>
      </c>
    </row>
    <row r="451" spans="1:9" x14ac:dyDescent="0.25">
      <c r="A451" s="133"/>
      <c r="B451" s="133"/>
      <c r="C451" s="133"/>
      <c r="D451" s="133"/>
      <c r="E451" s="16"/>
      <c r="F451" s="133"/>
      <c r="G451" s="16"/>
      <c r="H451" s="48" t="s">
        <v>511</v>
      </c>
      <c r="I451" s="40">
        <v>398.77</v>
      </c>
    </row>
    <row r="452" spans="1:9" x14ac:dyDescent="0.25">
      <c r="A452" s="133"/>
      <c r="B452" s="133"/>
      <c r="C452" s="133"/>
      <c r="D452" s="133" t="s">
        <v>51</v>
      </c>
      <c r="E452" s="16">
        <f>TRUNC((I451)*0.2935,2)</f>
        <v>117.03</v>
      </c>
      <c r="F452" s="133"/>
      <c r="G452" s="259" t="s">
        <v>52</v>
      </c>
      <c r="H452" s="259"/>
      <c r="I452" s="16">
        <f>I451+E452</f>
        <v>515.79999999999995</v>
      </c>
    </row>
    <row r="453" spans="1:9" x14ac:dyDescent="0.25">
      <c r="A453" s="132"/>
      <c r="B453" s="132"/>
      <c r="C453" s="132"/>
      <c r="D453" s="132"/>
      <c r="E453" s="132"/>
      <c r="F453" s="132" t="s">
        <v>53</v>
      </c>
      <c r="G453" s="15" t="s">
        <v>54</v>
      </c>
      <c r="H453" s="132" t="s">
        <v>55</v>
      </c>
      <c r="I453" s="13">
        <f>I452</f>
        <v>515.79999999999995</v>
      </c>
    </row>
    <row r="454" spans="1:9" ht="14.4" thickBot="1" x14ac:dyDescent="0.3">
      <c r="A454" s="132"/>
      <c r="B454" s="132"/>
      <c r="C454" s="132"/>
      <c r="D454" s="132"/>
      <c r="E454" s="132"/>
      <c r="F454" s="132"/>
      <c r="G454" s="15"/>
      <c r="H454" s="132"/>
      <c r="I454" s="13"/>
    </row>
    <row r="455" spans="1:9" ht="14.4" thickTop="1" x14ac:dyDescent="0.25">
      <c r="A455" s="4"/>
      <c r="B455" s="4"/>
      <c r="C455" s="4"/>
      <c r="D455" s="4"/>
      <c r="E455" s="4"/>
      <c r="F455" s="4"/>
      <c r="G455" s="4"/>
      <c r="H455" s="4"/>
      <c r="I455" s="4"/>
    </row>
    <row r="456" spans="1:9" x14ac:dyDescent="0.25">
      <c r="A456" s="134">
        <v>26</v>
      </c>
      <c r="B456" s="136" t="s">
        <v>5</v>
      </c>
      <c r="C456" s="134" t="s">
        <v>6</v>
      </c>
      <c r="D456" s="266" t="s">
        <v>7</v>
      </c>
      <c r="E456" s="266"/>
      <c r="F456" s="1" t="s">
        <v>8</v>
      </c>
      <c r="G456" s="136" t="s">
        <v>9</v>
      </c>
      <c r="H456" s="136" t="s">
        <v>10</v>
      </c>
      <c r="I456" s="136" t="s">
        <v>11</v>
      </c>
    </row>
    <row r="457" spans="1:9" x14ac:dyDescent="0.25">
      <c r="A457" s="135" t="s">
        <v>12</v>
      </c>
      <c r="B457" s="22" t="s">
        <v>592</v>
      </c>
      <c r="C457" s="135" t="s">
        <v>519</v>
      </c>
      <c r="D457" s="267" t="s">
        <v>63</v>
      </c>
      <c r="E457" s="267"/>
      <c r="F457" s="2" t="s">
        <v>64</v>
      </c>
      <c r="G457" s="24">
        <v>1</v>
      </c>
      <c r="H457" s="26">
        <f>I466</f>
        <v>928.81000000000006</v>
      </c>
      <c r="I457" s="26">
        <f>TRUNC(G457*H457,2)</f>
        <v>928.81</v>
      </c>
    </row>
    <row r="458" spans="1:9" x14ac:dyDescent="0.25">
      <c r="A458" s="131" t="s">
        <v>22</v>
      </c>
      <c r="B458" s="10" t="s">
        <v>90</v>
      </c>
      <c r="C458" s="131" t="s">
        <v>91</v>
      </c>
      <c r="D458" s="277" t="s">
        <v>71</v>
      </c>
      <c r="E458" s="277"/>
      <c r="F458" s="9" t="s">
        <v>72</v>
      </c>
      <c r="G458" s="19">
        <v>2</v>
      </c>
      <c r="H458" s="27">
        <v>149.58000000000001</v>
      </c>
      <c r="I458" s="27">
        <f t="shared" ref="I458:I464" si="41">TRUNC(G458*H458,2)</f>
        <v>299.16000000000003</v>
      </c>
    </row>
    <row r="459" spans="1:9" x14ac:dyDescent="0.25">
      <c r="A459" s="131" t="s">
        <v>22</v>
      </c>
      <c r="B459" s="10" t="s">
        <v>69</v>
      </c>
      <c r="C459" s="131" t="s">
        <v>70</v>
      </c>
      <c r="D459" s="277" t="s">
        <v>71</v>
      </c>
      <c r="E459" s="277"/>
      <c r="F459" s="9" t="s">
        <v>72</v>
      </c>
      <c r="G459" s="19">
        <v>4</v>
      </c>
      <c r="H459" s="27">
        <v>38.78</v>
      </c>
      <c r="I459" s="27">
        <f t="shared" si="41"/>
        <v>155.12</v>
      </c>
    </row>
    <row r="460" spans="1:9" x14ac:dyDescent="0.25">
      <c r="A460" s="131" t="s">
        <v>22</v>
      </c>
      <c r="B460" s="10" t="s">
        <v>65</v>
      </c>
      <c r="C460" s="131" t="s">
        <v>66</v>
      </c>
      <c r="D460" s="277" t="s">
        <v>67</v>
      </c>
      <c r="E460" s="277"/>
      <c r="F460" s="9" t="s">
        <v>68</v>
      </c>
      <c r="G460" s="19">
        <v>4</v>
      </c>
      <c r="H460" s="27">
        <v>6</v>
      </c>
      <c r="I460" s="27">
        <f t="shared" si="41"/>
        <v>24</v>
      </c>
    </row>
    <row r="461" spans="1:9" x14ac:dyDescent="0.25">
      <c r="A461" s="131" t="s">
        <v>22</v>
      </c>
      <c r="B461" s="10" t="s">
        <v>92</v>
      </c>
      <c r="C461" s="131" t="s">
        <v>93</v>
      </c>
      <c r="D461" s="277" t="s">
        <v>71</v>
      </c>
      <c r="E461" s="277"/>
      <c r="F461" s="9" t="s">
        <v>72</v>
      </c>
      <c r="G461" s="19">
        <v>1</v>
      </c>
      <c r="H461" s="27">
        <v>169.05</v>
      </c>
      <c r="I461" s="27">
        <f t="shared" si="41"/>
        <v>169.05</v>
      </c>
    </row>
    <row r="462" spans="1:9" x14ac:dyDescent="0.25">
      <c r="A462" s="131" t="s">
        <v>22</v>
      </c>
      <c r="B462" s="10" t="s">
        <v>79</v>
      </c>
      <c r="C462" s="131" t="s">
        <v>80</v>
      </c>
      <c r="D462" s="277" t="s">
        <v>67</v>
      </c>
      <c r="E462" s="277"/>
      <c r="F462" s="9" t="s">
        <v>68</v>
      </c>
      <c r="G462" s="19">
        <v>10</v>
      </c>
      <c r="H462" s="27">
        <v>0.1</v>
      </c>
      <c r="I462" s="27">
        <f t="shared" si="41"/>
        <v>1</v>
      </c>
    </row>
    <row r="463" spans="1:9" x14ac:dyDescent="0.25">
      <c r="A463" s="131" t="s">
        <v>22</v>
      </c>
      <c r="B463" s="10" t="s">
        <v>73</v>
      </c>
      <c r="C463" s="131" t="s">
        <v>74</v>
      </c>
      <c r="D463" s="277" t="s">
        <v>71</v>
      </c>
      <c r="E463" s="277"/>
      <c r="F463" s="9" t="s">
        <v>72</v>
      </c>
      <c r="G463" s="19">
        <v>2</v>
      </c>
      <c r="H463" s="27">
        <v>34.64</v>
      </c>
      <c r="I463" s="27">
        <f t="shared" si="41"/>
        <v>69.28</v>
      </c>
    </row>
    <row r="464" spans="1:9" x14ac:dyDescent="0.25">
      <c r="A464" s="131" t="s">
        <v>22</v>
      </c>
      <c r="B464" s="10" t="s">
        <v>77</v>
      </c>
      <c r="C464" s="131" t="s">
        <v>78</v>
      </c>
      <c r="D464" s="277" t="s">
        <v>67</v>
      </c>
      <c r="E464" s="277"/>
      <c r="F464" s="9" t="s">
        <v>68</v>
      </c>
      <c r="G464" s="19">
        <v>0.1</v>
      </c>
      <c r="H464" s="27">
        <v>4.5</v>
      </c>
      <c r="I464" s="27">
        <f t="shared" si="41"/>
        <v>0.45</v>
      </c>
    </row>
    <row r="465" spans="1:9" x14ac:dyDescent="0.25">
      <c r="A465" s="133"/>
      <c r="B465" s="133"/>
      <c r="C465" s="133"/>
      <c r="D465" s="133"/>
      <c r="E465" s="16"/>
      <c r="F465" s="133"/>
      <c r="G465" s="16"/>
      <c r="H465" s="48" t="s">
        <v>511</v>
      </c>
      <c r="I465" s="40">
        <f>SUM(I458:I464)</f>
        <v>718.06000000000006</v>
      </c>
    </row>
    <row r="466" spans="1:9" x14ac:dyDescent="0.25">
      <c r="A466" s="133"/>
      <c r="B466" s="133"/>
      <c r="C466" s="133"/>
      <c r="D466" s="133" t="s">
        <v>51</v>
      </c>
      <c r="E466" s="16">
        <f>TRUNC((I465)*0.2935,2)</f>
        <v>210.75</v>
      </c>
      <c r="F466" s="133"/>
      <c r="G466" s="259" t="s">
        <v>52</v>
      </c>
      <c r="H466" s="259"/>
      <c r="I466" s="16">
        <f>I465+E466</f>
        <v>928.81000000000006</v>
      </c>
    </row>
    <row r="467" spans="1:9" x14ac:dyDescent="0.25">
      <c r="A467" s="132"/>
      <c r="B467" s="132"/>
      <c r="C467" s="132"/>
      <c r="D467" s="132"/>
      <c r="E467" s="132"/>
      <c r="F467" s="132" t="s">
        <v>53</v>
      </c>
      <c r="G467" s="15" t="s">
        <v>54</v>
      </c>
      <c r="H467" s="132" t="s">
        <v>55</v>
      </c>
      <c r="I467" s="13">
        <f>I466</f>
        <v>928.81000000000006</v>
      </c>
    </row>
    <row r="468" spans="1:9" ht="14.4" thickBot="1" x14ac:dyDescent="0.3">
      <c r="A468" s="132"/>
      <c r="B468" s="132"/>
      <c r="C468" s="132"/>
      <c r="D468" s="132"/>
      <c r="E468" s="132"/>
      <c r="F468" s="132"/>
      <c r="G468" s="15"/>
      <c r="H468" s="132"/>
      <c r="I468" s="13"/>
    </row>
    <row r="469" spans="1:9" ht="14.4" thickTop="1" x14ac:dyDescent="0.25">
      <c r="A469" s="4"/>
      <c r="B469" s="4"/>
      <c r="C469" s="4"/>
      <c r="D469" s="4"/>
      <c r="E469" s="4"/>
      <c r="F469" s="4"/>
      <c r="G469" s="4"/>
      <c r="H469" s="4"/>
      <c r="I469" s="4"/>
    </row>
    <row r="470" spans="1:9" x14ac:dyDescent="0.25">
      <c r="A470" s="134">
        <v>27</v>
      </c>
      <c r="B470" s="136" t="s">
        <v>5</v>
      </c>
      <c r="C470" s="134" t="s">
        <v>6</v>
      </c>
      <c r="D470" s="266" t="s">
        <v>7</v>
      </c>
      <c r="E470" s="266"/>
      <c r="F470" s="1" t="s">
        <v>8</v>
      </c>
      <c r="G470" s="136" t="s">
        <v>9</v>
      </c>
      <c r="H470" s="136" t="s">
        <v>10</v>
      </c>
      <c r="I470" s="136" t="s">
        <v>11</v>
      </c>
    </row>
    <row r="471" spans="1:9" x14ac:dyDescent="0.25">
      <c r="A471" s="135" t="s">
        <v>12</v>
      </c>
      <c r="B471" s="22" t="s">
        <v>593</v>
      </c>
      <c r="C471" s="135" t="s">
        <v>121</v>
      </c>
      <c r="D471" s="267" t="s">
        <v>14</v>
      </c>
      <c r="E471" s="267"/>
      <c r="F471" s="2" t="s">
        <v>15</v>
      </c>
      <c r="G471" s="50">
        <v>1</v>
      </c>
      <c r="H471" s="26">
        <f>I486</f>
        <v>592.35</v>
      </c>
      <c r="I471" s="26">
        <f>TRUNC(G471*H471,2)</f>
        <v>592.35</v>
      </c>
    </row>
    <row r="472" spans="1:9" x14ac:dyDescent="0.25">
      <c r="A472" s="253"/>
      <c r="B472" s="253"/>
      <c r="C472" s="253"/>
      <c r="D472" s="253"/>
      <c r="E472" s="253"/>
      <c r="F472" s="253"/>
      <c r="G472" s="253"/>
      <c r="H472" s="253"/>
      <c r="I472" s="132"/>
    </row>
    <row r="473" spans="1:9" x14ac:dyDescent="0.25">
      <c r="A473" s="134" t="s">
        <v>16</v>
      </c>
      <c r="B473" s="136" t="s">
        <v>5</v>
      </c>
      <c r="C473" s="134" t="s">
        <v>17</v>
      </c>
      <c r="D473" s="136" t="s">
        <v>18</v>
      </c>
      <c r="E473" s="136" t="s">
        <v>19</v>
      </c>
      <c r="F473" s="263" t="s">
        <v>20</v>
      </c>
      <c r="G473" s="264"/>
      <c r="H473" s="265"/>
      <c r="I473" s="136" t="s">
        <v>21</v>
      </c>
    </row>
    <row r="474" spans="1:9" ht="26.4" x14ac:dyDescent="0.25">
      <c r="A474" s="131" t="s">
        <v>22</v>
      </c>
      <c r="B474" s="10" t="s">
        <v>34</v>
      </c>
      <c r="C474" s="131" t="s">
        <v>35</v>
      </c>
      <c r="D474" s="19">
        <v>1</v>
      </c>
      <c r="E474" s="9" t="s">
        <v>25</v>
      </c>
      <c r="F474" s="261">
        <v>6.78</v>
      </c>
      <c r="G474" s="261"/>
      <c r="H474" s="262"/>
      <c r="I474" s="141">
        <f t="shared" ref="I474:I478" si="42">TRUNC(D474*F474,2)</f>
        <v>6.78</v>
      </c>
    </row>
    <row r="475" spans="1:9" ht="26.4" x14ac:dyDescent="0.25">
      <c r="A475" s="131" t="s">
        <v>22</v>
      </c>
      <c r="B475" s="10" t="s">
        <v>30</v>
      </c>
      <c r="C475" s="131" t="s">
        <v>31</v>
      </c>
      <c r="D475" s="19">
        <v>2</v>
      </c>
      <c r="E475" s="9" t="s">
        <v>25</v>
      </c>
      <c r="F475" s="261">
        <v>9.1</v>
      </c>
      <c r="G475" s="261"/>
      <c r="H475" s="262"/>
      <c r="I475" s="141">
        <f t="shared" si="42"/>
        <v>18.2</v>
      </c>
    </row>
    <row r="476" spans="1:9" ht="39.6" x14ac:dyDescent="0.25">
      <c r="A476" s="131" t="s">
        <v>22</v>
      </c>
      <c r="B476" s="10" t="s">
        <v>28</v>
      </c>
      <c r="C476" s="131" t="s">
        <v>29</v>
      </c>
      <c r="D476" s="19">
        <v>0.1</v>
      </c>
      <c r="E476" s="9" t="s">
        <v>25</v>
      </c>
      <c r="F476" s="261">
        <v>3.6</v>
      </c>
      <c r="G476" s="261"/>
      <c r="H476" s="262"/>
      <c r="I476" s="141">
        <f t="shared" si="42"/>
        <v>0.36</v>
      </c>
    </row>
    <row r="477" spans="1:9" ht="26.4" x14ac:dyDescent="0.25">
      <c r="A477" s="131" t="s">
        <v>22</v>
      </c>
      <c r="B477" s="10" t="s">
        <v>23</v>
      </c>
      <c r="C477" s="131" t="s">
        <v>24</v>
      </c>
      <c r="D477" s="19">
        <v>4</v>
      </c>
      <c r="E477" s="9" t="s">
        <v>25</v>
      </c>
      <c r="F477" s="261">
        <v>3.13</v>
      </c>
      <c r="G477" s="261"/>
      <c r="H477" s="262"/>
      <c r="I477" s="141">
        <f t="shared" si="42"/>
        <v>12.52</v>
      </c>
    </row>
    <row r="478" spans="1:9" ht="26.4" x14ac:dyDescent="0.25">
      <c r="A478" s="131" t="s">
        <v>22</v>
      </c>
      <c r="B478" s="10" t="s">
        <v>32</v>
      </c>
      <c r="C478" s="131" t="s">
        <v>33</v>
      </c>
      <c r="D478" s="19">
        <v>10</v>
      </c>
      <c r="E478" s="9" t="s">
        <v>25</v>
      </c>
      <c r="F478" s="261">
        <v>0.19</v>
      </c>
      <c r="G478" s="261"/>
      <c r="H478" s="262"/>
      <c r="I478" s="141">
        <f t="shared" si="42"/>
        <v>1.9</v>
      </c>
    </row>
    <row r="479" spans="1:9" x14ac:dyDescent="0.25">
      <c r="A479" s="253"/>
      <c r="B479" s="253"/>
      <c r="C479" s="253"/>
      <c r="D479" s="253"/>
      <c r="E479" s="252" t="s">
        <v>511</v>
      </c>
      <c r="F479" s="253"/>
      <c r="G479" s="253"/>
      <c r="H479" s="253"/>
      <c r="I479" s="18">
        <f>SUM(I474:I478)</f>
        <v>39.76</v>
      </c>
    </row>
    <row r="480" spans="1:9" x14ac:dyDescent="0.25">
      <c r="A480" s="134" t="s">
        <v>37</v>
      </c>
      <c r="B480" s="136" t="s">
        <v>5</v>
      </c>
      <c r="C480" s="134" t="s">
        <v>38</v>
      </c>
      <c r="D480" s="136" t="s">
        <v>18</v>
      </c>
      <c r="E480" s="136" t="s">
        <v>19</v>
      </c>
      <c r="F480" s="263" t="s">
        <v>20</v>
      </c>
      <c r="G480" s="264"/>
      <c r="H480" s="265"/>
      <c r="I480" s="136" t="s">
        <v>21</v>
      </c>
    </row>
    <row r="481" spans="1:9" x14ac:dyDescent="0.25">
      <c r="A481" s="139" t="s">
        <v>12</v>
      </c>
      <c r="B481" s="6" t="s">
        <v>42</v>
      </c>
      <c r="C481" s="139" t="s">
        <v>43</v>
      </c>
      <c r="D481" s="20">
        <v>2</v>
      </c>
      <c r="E481" s="5" t="s">
        <v>41</v>
      </c>
      <c r="F481" s="282">
        <v>38.28</v>
      </c>
      <c r="G481" s="282"/>
      <c r="H481" s="283"/>
      <c r="I481" s="141">
        <f>TRUNC(D481*F481,2)</f>
        <v>76.56</v>
      </c>
    </row>
    <row r="482" spans="1:9" ht="26.4" x14ac:dyDescent="0.25">
      <c r="A482" s="139" t="s">
        <v>12</v>
      </c>
      <c r="B482" s="6" t="s">
        <v>48</v>
      </c>
      <c r="C482" s="139" t="s">
        <v>49</v>
      </c>
      <c r="D482" s="20">
        <v>1</v>
      </c>
      <c r="E482" s="5" t="s">
        <v>41</v>
      </c>
      <c r="F482" s="282">
        <v>136.28</v>
      </c>
      <c r="G482" s="282"/>
      <c r="H482" s="283"/>
      <c r="I482" s="141">
        <f t="shared" ref="I482:I484" si="43">TRUNC(D482*F482,2)</f>
        <v>136.28</v>
      </c>
    </row>
    <row r="483" spans="1:9" ht="26.4" x14ac:dyDescent="0.25">
      <c r="A483" s="139" t="s">
        <v>12</v>
      </c>
      <c r="B483" s="6" t="s">
        <v>39</v>
      </c>
      <c r="C483" s="139" t="s">
        <v>40</v>
      </c>
      <c r="D483" s="20">
        <v>1</v>
      </c>
      <c r="E483" s="5" t="s">
        <v>41</v>
      </c>
      <c r="F483" s="282">
        <v>38.28</v>
      </c>
      <c r="G483" s="282"/>
      <c r="H483" s="283"/>
      <c r="I483" s="141">
        <f t="shared" si="43"/>
        <v>38.28</v>
      </c>
    </row>
    <row r="484" spans="1:9" ht="26.4" x14ac:dyDescent="0.25">
      <c r="A484" s="139" t="s">
        <v>12</v>
      </c>
      <c r="B484" s="6" t="s">
        <v>44</v>
      </c>
      <c r="C484" s="139" t="s">
        <v>45</v>
      </c>
      <c r="D484" s="20">
        <v>1</v>
      </c>
      <c r="E484" s="5" t="s">
        <v>41</v>
      </c>
      <c r="F484" s="282">
        <v>167.07</v>
      </c>
      <c r="G484" s="282"/>
      <c r="H484" s="283"/>
      <c r="I484" s="141">
        <f t="shared" si="43"/>
        <v>167.07</v>
      </c>
    </row>
    <row r="485" spans="1:9" x14ac:dyDescent="0.25">
      <c r="A485" s="253"/>
      <c r="B485" s="253"/>
      <c r="C485" s="253"/>
      <c r="D485" s="253"/>
      <c r="E485" s="252" t="s">
        <v>511</v>
      </c>
      <c r="F485" s="253"/>
      <c r="G485" s="253"/>
      <c r="H485" s="253"/>
      <c r="I485" s="18">
        <f>SUM(I481:I484)</f>
        <v>418.19</v>
      </c>
    </row>
    <row r="486" spans="1:9" x14ac:dyDescent="0.25">
      <c r="A486" s="133"/>
      <c r="B486" s="133"/>
      <c r="C486" s="133"/>
      <c r="D486" s="133" t="s">
        <v>51</v>
      </c>
      <c r="E486" s="16">
        <f>TRUNC((I479+I485)*0.2935,2)</f>
        <v>134.4</v>
      </c>
      <c r="F486" s="133"/>
      <c r="G486" s="259" t="s">
        <v>52</v>
      </c>
      <c r="H486" s="259"/>
      <c r="I486" s="16">
        <f>I485+E486+I479</f>
        <v>592.35</v>
      </c>
    </row>
    <row r="487" spans="1:9" x14ac:dyDescent="0.25">
      <c r="A487" s="132"/>
      <c r="B487" s="132"/>
      <c r="C487" s="132"/>
      <c r="D487" s="132"/>
      <c r="E487" s="132"/>
      <c r="F487" s="132" t="s">
        <v>53</v>
      </c>
      <c r="G487" s="15" t="s">
        <v>54</v>
      </c>
      <c r="H487" s="132" t="s">
        <v>55</v>
      </c>
      <c r="I487" s="13">
        <f>I486</f>
        <v>592.35</v>
      </c>
    </row>
    <row r="488" spans="1:9" ht="14.4" thickBot="1" x14ac:dyDescent="0.3">
      <c r="A488" s="132"/>
      <c r="B488" s="132"/>
      <c r="C488" s="132"/>
      <c r="D488" s="132"/>
      <c r="E488" s="132"/>
      <c r="F488" s="132"/>
      <c r="G488" s="15"/>
      <c r="H488" s="132"/>
      <c r="I488" s="13"/>
    </row>
    <row r="489" spans="1:9" ht="14.4" thickTop="1" x14ac:dyDescent="0.25">
      <c r="A489" s="4"/>
      <c r="B489" s="4"/>
      <c r="C489" s="4"/>
      <c r="D489" s="4"/>
      <c r="E489" s="4"/>
      <c r="F489" s="4"/>
      <c r="G489" s="4"/>
      <c r="H489" s="4"/>
      <c r="I489" s="4"/>
    </row>
    <row r="490" spans="1:9" x14ac:dyDescent="0.25">
      <c r="A490" s="134">
        <v>28</v>
      </c>
      <c r="B490" s="136" t="s">
        <v>5</v>
      </c>
      <c r="C490" s="134" t="s">
        <v>6</v>
      </c>
      <c r="D490" s="266" t="s">
        <v>7</v>
      </c>
      <c r="E490" s="266"/>
      <c r="F490" s="1" t="s">
        <v>8</v>
      </c>
      <c r="G490" s="136" t="s">
        <v>9</v>
      </c>
      <c r="H490" s="136" t="s">
        <v>10</v>
      </c>
      <c r="I490" s="136" t="s">
        <v>11</v>
      </c>
    </row>
    <row r="491" spans="1:9" x14ac:dyDescent="0.25">
      <c r="A491" s="135" t="s">
        <v>12</v>
      </c>
      <c r="B491" s="22" t="s">
        <v>594</v>
      </c>
      <c r="C491" s="135" t="s">
        <v>122</v>
      </c>
      <c r="D491" s="267" t="s">
        <v>63</v>
      </c>
      <c r="E491" s="267"/>
      <c r="F491" s="2" t="s">
        <v>64</v>
      </c>
      <c r="G491" s="24">
        <v>1</v>
      </c>
      <c r="H491" s="26">
        <f>I500</f>
        <v>1187.73</v>
      </c>
      <c r="I491" s="26">
        <f>TRUNC(G491*H491,2)</f>
        <v>1187.73</v>
      </c>
    </row>
    <row r="492" spans="1:9" x14ac:dyDescent="0.25">
      <c r="A492" s="131" t="s">
        <v>22</v>
      </c>
      <c r="B492" s="10" t="s">
        <v>117</v>
      </c>
      <c r="C492" s="131" t="s">
        <v>118</v>
      </c>
      <c r="D492" s="277" t="s">
        <v>71</v>
      </c>
      <c r="E492" s="277"/>
      <c r="F492" s="9" t="s">
        <v>72</v>
      </c>
      <c r="G492" s="19">
        <v>2</v>
      </c>
      <c r="H492" s="27">
        <v>132.86000000000001</v>
      </c>
      <c r="I492" s="27">
        <f>TRUNC(G492*H492,2)</f>
        <v>265.72000000000003</v>
      </c>
    </row>
    <row r="493" spans="1:9" x14ac:dyDescent="0.25">
      <c r="A493" s="131" t="s">
        <v>22</v>
      </c>
      <c r="B493" s="10" t="s">
        <v>77</v>
      </c>
      <c r="C493" s="131" t="s">
        <v>78</v>
      </c>
      <c r="D493" s="277" t="s">
        <v>67</v>
      </c>
      <c r="E493" s="277"/>
      <c r="F493" s="9" t="s">
        <v>68</v>
      </c>
      <c r="G493" s="19">
        <v>0.5</v>
      </c>
      <c r="H493" s="27">
        <v>4.5</v>
      </c>
      <c r="I493" s="27">
        <f t="shared" ref="I493:I498" si="44">TRUNC(G493*H493,2)</f>
        <v>2.25</v>
      </c>
    </row>
    <row r="494" spans="1:9" x14ac:dyDescent="0.25">
      <c r="A494" s="131" t="s">
        <v>22</v>
      </c>
      <c r="B494" s="10" t="s">
        <v>65</v>
      </c>
      <c r="C494" s="131" t="s">
        <v>66</v>
      </c>
      <c r="D494" s="277" t="s">
        <v>67</v>
      </c>
      <c r="E494" s="277"/>
      <c r="F494" s="9" t="s">
        <v>68</v>
      </c>
      <c r="G494" s="19">
        <v>5</v>
      </c>
      <c r="H494" s="27">
        <v>6</v>
      </c>
      <c r="I494" s="27">
        <f t="shared" si="44"/>
        <v>30</v>
      </c>
    </row>
    <row r="495" spans="1:9" x14ac:dyDescent="0.25">
      <c r="A495" s="131" t="s">
        <v>22</v>
      </c>
      <c r="B495" s="10" t="s">
        <v>123</v>
      </c>
      <c r="C495" s="131" t="s">
        <v>124</v>
      </c>
      <c r="D495" s="277" t="s">
        <v>67</v>
      </c>
      <c r="E495" s="277"/>
      <c r="F495" s="9" t="s">
        <v>68</v>
      </c>
      <c r="G495" s="19">
        <v>1</v>
      </c>
      <c r="H495" s="27">
        <v>9.9</v>
      </c>
      <c r="I495" s="27">
        <f t="shared" si="44"/>
        <v>9.9</v>
      </c>
    </row>
    <row r="496" spans="1:9" x14ac:dyDescent="0.25">
      <c r="A496" s="131" t="s">
        <v>22</v>
      </c>
      <c r="B496" s="10" t="s">
        <v>79</v>
      </c>
      <c r="C496" s="131" t="s">
        <v>80</v>
      </c>
      <c r="D496" s="277" t="s">
        <v>67</v>
      </c>
      <c r="E496" s="277"/>
      <c r="F496" s="9" t="s">
        <v>68</v>
      </c>
      <c r="G496" s="19">
        <v>20</v>
      </c>
      <c r="H496" s="27">
        <v>0.1</v>
      </c>
      <c r="I496" s="27">
        <f t="shared" si="44"/>
        <v>2</v>
      </c>
    </row>
    <row r="497" spans="1:9" x14ac:dyDescent="0.25">
      <c r="A497" s="131" t="s">
        <v>22</v>
      </c>
      <c r="B497" s="10" t="s">
        <v>119</v>
      </c>
      <c r="C497" s="131" t="s">
        <v>120</v>
      </c>
      <c r="D497" s="277" t="s">
        <v>71</v>
      </c>
      <c r="E497" s="277"/>
      <c r="F497" s="9" t="s">
        <v>72</v>
      </c>
      <c r="G497" s="19">
        <v>10</v>
      </c>
      <c r="H497" s="27">
        <v>30.92</v>
      </c>
      <c r="I497" s="27">
        <f t="shared" si="44"/>
        <v>309.2</v>
      </c>
    </row>
    <row r="498" spans="1:9" x14ac:dyDescent="0.25">
      <c r="A498" s="131" t="s">
        <v>22</v>
      </c>
      <c r="B498" s="10" t="s">
        <v>90</v>
      </c>
      <c r="C498" s="131" t="s">
        <v>91</v>
      </c>
      <c r="D498" s="277" t="s">
        <v>71</v>
      </c>
      <c r="E498" s="277"/>
      <c r="F498" s="9" t="s">
        <v>72</v>
      </c>
      <c r="G498" s="19">
        <v>2</v>
      </c>
      <c r="H498" s="27">
        <v>149.58000000000001</v>
      </c>
      <c r="I498" s="27">
        <f t="shared" si="44"/>
        <v>299.16000000000003</v>
      </c>
    </row>
    <row r="499" spans="1:9" x14ac:dyDescent="0.25">
      <c r="A499" s="133"/>
      <c r="B499" s="133"/>
      <c r="C499" s="133"/>
      <c r="D499" s="133"/>
      <c r="E499" s="16"/>
      <c r="F499" s="133"/>
      <c r="G499" s="16"/>
      <c r="H499" s="48" t="s">
        <v>511</v>
      </c>
      <c r="I499" s="40">
        <f>SUM(I492:I498)</f>
        <v>918.23</v>
      </c>
    </row>
    <row r="500" spans="1:9" x14ac:dyDescent="0.25">
      <c r="A500" s="133"/>
      <c r="B500" s="133"/>
      <c r="C500" s="133"/>
      <c r="D500" s="133" t="s">
        <v>51</v>
      </c>
      <c r="E500" s="16">
        <f>TRUNC(I499*0.2935,2)</f>
        <v>269.5</v>
      </c>
      <c r="F500" s="133"/>
      <c r="G500" s="259" t="s">
        <v>52</v>
      </c>
      <c r="H500" s="259"/>
      <c r="I500" s="16">
        <f>I499+E500</f>
        <v>1187.73</v>
      </c>
    </row>
    <row r="501" spans="1:9" x14ac:dyDescent="0.25">
      <c r="A501" s="132"/>
      <c r="B501" s="132"/>
      <c r="C501" s="132"/>
      <c r="D501" s="132"/>
      <c r="E501" s="132"/>
      <c r="F501" s="132" t="s">
        <v>53</v>
      </c>
      <c r="G501" s="15" t="s">
        <v>54</v>
      </c>
      <c r="H501" s="132" t="s">
        <v>55</v>
      </c>
      <c r="I501" s="13">
        <f>I500</f>
        <v>1187.73</v>
      </c>
    </row>
    <row r="502" spans="1:9" ht="14.4" thickBot="1" x14ac:dyDescent="0.3">
      <c r="A502" s="132"/>
      <c r="B502" s="132"/>
      <c r="C502" s="132"/>
      <c r="D502" s="132"/>
      <c r="E502" s="132"/>
      <c r="F502" s="132"/>
      <c r="G502" s="15"/>
      <c r="H502" s="132"/>
      <c r="I502" s="13"/>
    </row>
    <row r="503" spans="1:9" ht="14.4" thickTop="1" x14ac:dyDescent="0.25">
      <c r="A503" s="4"/>
      <c r="B503" s="4"/>
      <c r="C503" s="4"/>
      <c r="D503" s="4"/>
      <c r="E503" s="4"/>
      <c r="F503" s="4"/>
      <c r="G503" s="4"/>
      <c r="H503" s="4"/>
      <c r="I503" s="4"/>
    </row>
    <row r="504" spans="1:9" x14ac:dyDescent="0.25">
      <c r="A504" s="134">
        <v>29</v>
      </c>
      <c r="B504" s="136" t="s">
        <v>5</v>
      </c>
      <c r="C504" s="134" t="s">
        <v>6</v>
      </c>
      <c r="D504" s="266" t="s">
        <v>7</v>
      </c>
      <c r="E504" s="266"/>
      <c r="F504" s="1" t="s">
        <v>8</v>
      </c>
      <c r="G504" s="136" t="s">
        <v>9</v>
      </c>
      <c r="H504" s="136" t="s">
        <v>10</v>
      </c>
      <c r="I504" s="136" t="s">
        <v>11</v>
      </c>
    </row>
    <row r="505" spans="1:9" x14ac:dyDescent="0.25">
      <c r="A505" s="135" t="s">
        <v>12</v>
      </c>
      <c r="B505" s="22" t="s">
        <v>595</v>
      </c>
      <c r="C505" s="135" t="s">
        <v>125</v>
      </c>
      <c r="D505" s="267" t="s">
        <v>14</v>
      </c>
      <c r="E505" s="267"/>
      <c r="F505" s="2" t="s">
        <v>25</v>
      </c>
      <c r="G505" s="24">
        <v>1</v>
      </c>
      <c r="H505" s="3">
        <f>I519</f>
        <v>1588.32</v>
      </c>
      <c r="I505" s="3">
        <f>TRUNC(G505*H505,2)</f>
        <v>1588.32</v>
      </c>
    </row>
    <row r="506" spans="1:9" x14ac:dyDescent="0.25">
      <c r="A506" s="253"/>
      <c r="B506" s="253"/>
      <c r="C506" s="253"/>
      <c r="D506" s="253"/>
      <c r="E506" s="253"/>
      <c r="F506" s="253"/>
      <c r="G506" s="253"/>
      <c r="H506" s="253"/>
      <c r="I506" s="132"/>
    </row>
    <row r="507" spans="1:9" x14ac:dyDescent="0.25">
      <c r="A507" s="134" t="s">
        <v>16</v>
      </c>
      <c r="B507" s="136" t="s">
        <v>5</v>
      </c>
      <c r="C507" s="134" t="s">
        <v>17</v>
      </c>
      <c r="D507" s="136" t="s">
        <v>18</v>
      </c>
      <c r="E507" s="136" t="s">
        <v>19</v>
      </c>
      <c r="F507" s="263" t="s">
        <v>20</v>
      </c>
      <c r="G507" s="264"/>
      <c r="H507" s="265"/>
      <c r="I507" s="136" t="s">
        <v>21</v>
      </c>
    </row>
    <row r="508" spans="1:9" ht="26.4" x14ac:dyDescent="0.25">
      <c r="A508" s="131" t="s">
        <v>22</v>
      </c>
      <c r="B508" s="10" t="s">
        <v>34</v>
      </c>
      <c r="C508" s="131" t="s">
        <v>35</v>
      </c>
      <c r="D508" s="19">
        <v>1</v>
      </c>
      <c r="E508" s="9" t="s">
        <v>25</v>
      </c>
      <c r="F508" s="261">
        <v>6.78</v>
      </c>
      <c r="G508" s="261"/>
      <c r="H508" s="262"/>
      <c r="I508" s="141">
        <f>TRUNC(D508*F508,2)</f>
        <v>6.78</v>
      </c>
    </row>
    <row r="509" spans="1:9" ht="26.4" x14ac:dyDescent="0.25">
      <c r="A509" s="131" t="s">
        <v>22</v>
      </c>
      <c r="B509" s="10" t="s">
        <v>23</v>
      </c>
      <c r="C509" s="131" t="s">
        <v>24</v>
      </c>
      <c r="D509" s="19">
        <v>5</v>
      </c>
      <c r="E509" s="9" t="s">
        <v>25</v>
      </c>
      <c r="F509" s="261">
        <v>3.13</v>
      </c>
      <c r="G509" s="261"/>
      <c r="H509" s="262"/>
      <c r="I509" s="141">
        <f t="shared" ref="I509:I511" si="45">TRUNC(D509*F509,2)</f>
        <v>15.65</v>
      </c>
    </row>
    <row r="510" spans="1:9" ht="39.6" x14ac:dyDescent="0.25">
      <c r="A510" s="131" t="s">
        <v>22</v>
      </c>
      <c r="B510" s="10" t="s">
        <v>28</v>
      </c>
      <c r="C510" s="131" t="s">
        <v>29</v>
      </c>
      <c r="D510" s="19">
        <v>0.5</v>
      </c>
      <c r="E510" s="9" t="s">
        <v>25</v>
      </c>
      <c r="F510" s="261">
        <v>3.6</v>
      </c>
      <c r="G510" s="261"/>
      <c r="H510" s="262"/>
      <c r="I510" s="141">
        <f t="shared" si="45"/>
        <v>1.8</v>
      </c>
    </row>
    <row r="511" spans="1:9" ht="26.4" x14ac:dyDescent="0.25">
      <c r="A511" s="131" t="s">
        <v>22</v>
      </c>
      <c r="B511" s="10" t="s">
        <v>30</v>
      </c>
      <c r="C511" s="131" t="s">
        <v>31</v>
      </c>
      <c r="D511" s="19">
        <v>2</v>
      </c>
      <c r="E511" s="9" t="s">
        <v>25</v>
      </c>
      <c r="F511" s="261">
        <v>9.1</v>
      </c>
      <c r="G511" s="261"/>
      <c r="H511" s="262"/>
      <c r="I511" s="141">
        <f t="shared" si="45"/>
        <v>18.2</v>
      </c>
    </row>
    <row r="512" spans="1:9" x14ac:dyDescent="0.25">
      <c r="A512" s="253"/>
      <c r="B512" s="253"/>
      <c r="C512" s="253"/>
      <c r="D512" s="253"/>
      <c r="E512" s="252" t="s">
        <v>511</v>
      </c>
      <c r="F512" s="253"/>
      <c r="G512" s="253"/>
      <c r="H512" s="253"/>
      <c r="I512" s="18">
        <f>SUM(I508:I511)</f>
        <v>42.43</v>
      </c>
    </row>
    <row r="513" spans="1:9" x14ac:dyDescent="0.25">
      <c r="A513" s="134" t="s">
        <v>37</v>
      </c>
      <c r="B513" s="136" t="s">
        <v>5</v>
      </c>
      <c r="C513" s="134" t="s">
        <v>38</v>
      </c>
      <c r="D513" s="136" t="s">
        <v>18</v>
      </c>
      <c r="E513" s="136" t="s">
        <v>19</v>
      </c>
      <c r="F513" s="263" t="s">
        <v>20</v>
      </c>
      <c r="G513" s="264"/>
      <c r="H513" s="265"/>
      <c r="I513" s="136" t="s">
        <v>21</v>
      </c>
    </row>
    <row r="514" spans="1:9" x14ac:dyDescent="0.25">
      <c r="A514" s="139" t="s">
        <v>12</v>
      </c>
      <c r="B514" s="6" t="s">
        <v>42</v>
      </c>
      <c r="C514" s="139" t="s">
        <v>43</v>
      </c>
      <c r="D514" s="20">
        <v>3</v>
      </c>
      <c r="E514" s="5" t="s">
        <v>41</v>
      </c>
      <c r="F514" s="279">
        <v>38.28</v>
      </c>
      <c r="G514" s="280"/>
      <c r="H514" s="281"/>
      <c r="I514" s="141">
        <f>TRUNC(D514*F514,2)</f>
        <v>114.84</v>
      </c>
    </row>
    <row r="515" spans="1:9" ht="26.4" x14ac:dyDescent="0.25">
      <c r="A515" s="139" t="s">
        <v>12</v>
      </c>
      <c r="B515" s="6" t="s">
        <v>44</v>
      </c>
      <c r="C515" s="139" t="s">
        <v>45</v>
      </c>
      <c r="D515" s="20">
        <v>2</v>
      </c>
      <c r="E515" s="5" t="s">
        <v>41</v>
      </c>
      <c r="F515" s="279">
        <v>167.07</v>
      </c>
      <c r="G515" s="280"/>
      <c r="H515" s="281"/>
      <c r="I515" s="141">
        <f t="shared" ref="I515:I517" si="46">TRUNC(D515*F515,2)</f>
        <v>334.14</v>
      </c>
    </row>
    <row r="516" spans="1:9" ht="26.4" x14ac:dyDescent="0.25">
      <c r="A516" s="139" t="s">
        <v>12</v>
      </c>
      <c r="B516" s="6" t="s">
        <v>48</v>
      </c>
      <c r="C516" s="139" t="s">
        <v>49</v>
      </c>
      <c r="D516" s="20">
        <v>4</v>
      </c>
      <c r="E516" s="5" t="s">
        <v>41</v>
      </c>
      <c r="F516" s="279">
        <v>136.28</v>
      </c>
      <c r="G516" s="280"/>
      <c r="H516" s="281"/>
      <c r="I516" s="141">
        <f t="shared" si="46"/>
        <v>545.12</v>
      </c>
    </row>
    <row r="517" spans="1:9" ht="26.4" x14ac:dyDescent="0.25">
      <c r="A517" s="139" t="s">
        <v>12</v>
      </c>
      <c r="B517" s="6" t="s">
        <v>39</v>
      </c>
      <c r="C517" s="139" t="s">
        <v>40</v>
      </c>
      <c r="D517" s="20">
        <v>5</v>
      </c>
      <c r="E517" s="5" t="s">
        <v>41</v>
      </c>
      <c r="F517" s="279">
        <v>38.28</v>
      </c>
      <c r="G517" s="280"/>
      <c r="H517" s="281"/>
      <c r="I517" s="141">
        <f t="shared" si="46"/>
        <v>191.4</v>
      </c>
    </row>
    <row r="518" spans="1:9" x14ac:dyDescent="0.25">
      <c r="A518" s="253"/>
      <c r="B518" s="253"/>
      <c r="C518" s="253"/>
      <c r="D518" s="253"/>
      <c r="E518" s="252" t="s">
        <v>511</v>
      </c>
      <c r="F518" s="253"/>
      <c r="G518" s="253"/>
      <c r="H518" s="253"/>
      <c r="I518" s="18">
        <f>SUM(I514:I517)</f>
        <v>1185.5</v>
      </c>
    </row>
    <row r="519" spans="1:9" x14ac:dyDescent="0.25">
      <c r="A519" s="133"/>
      <c r="B519" s="133"/>
      <c r="C519" s="133"/>
      <c r="D519" s="133" t="s">
        <v>51</v>
      </c>
      <c r="E519" s="16">
        <f>TRUNC((I512+I518)*0.2935,2)</f>
        <v>360.39</v>
      </c>
      <c r="F519" s="133"/>
      <c r="G519" s="259" t="s">
        <v>52</v>
      </c>
      <c r="H519" s="259"/>
      <c r="I519" s="16">
        <f>I518+E519+I512</f>
        <v>1588.32</v>
      </c>
    </row>
    <row r="520" spans="1:9" x14ac:dyDescent="0.25">
      <c r="A520" s="132"/>
      <c r="B520" s="132"/>
      <c r="C520" s="132"/>
      <c r="D520" s="132"/>
      <c r="E520" s="132"/>
      <c r="F520" s="132" t="s">
        <v>53</v>
      </c>
      <c r="G520" s="15" t="s">
        <v>54</v>
      </c>
      <c r="H520" s="132" t="s">
        <v>55</v>
      </c>
      <c r="I520" s="13">
        <f>I519</f>
        <v>1588.32</v>
      </c>
    </row>
    <row r="521" spans="1:9" ht="14.4" thickBot="1" x14ac:dyDescent="0.3">
      <c r="A521" s="132"/>
      <c r="B521" s="132"/>
      <c r="C521" s="132"/>
      <c r="D521" s="132"/>
      <c r="E521" s="132"/>
      <c r="F521" s="132"/>
      <c r="G521" s="15"/>
      <c r="H521" s="132"/>
      <c r="I521" s="13"/>
    </row>
    <row r="522" spans="1:9" ht="14.4" thickTop="1" x14ac:dyDescent="0.25">
      <c r="A522" s="4"/>
      <c r="B522" s="4"/>
      <c r="C522" s="4"/>
      <c r="D522" s="4"/>
      <c r="E522" s="4"/>
      <c r="F522" s="4"/>
      <c r="G522" s="4"/>
      <c r="H522" s="4"/>
      <c r="I522" s="4"/>
    </row>
    <row r="523" spans="1:9" x14ac:dyDescent="0.25">
      <c r="A523" s="134">
        <v>30</v>
      </c>
      <c r="B523" s="136" t="s">
        <v>5</v>
      </c>
      <c r="C523" s="134" t="s">
        <v>6</v>
      </c>
      <c r="D523" s="266" t="s">
        <v>7</v>
      </c>
      <c r="E523" s="266"/>
      <c r="F523" s="1" t="s">
        <v>8</v>
      </c>
      <c r="G523" s="136" t="s">
        <v>9</v>
      </c>
      <c r="H523" s="136" t="s">
        <v>10</v>
      </c>
      <c r="I523" s="136" t="s">
        <v>11</v>
      </c>
    </row>
    <row r="524" spans="1:9" x14ac:dyDescent="0.25">
      <c r="A524" s="135" t="s">
        <v>12</v>
      </c>
      <c r="B524" s="22" t="s">
        <v>596</v>
      </c>
      <c r="C524" s="135" t="s">
        <v>126</v>
      </c>
      <c r="D524" s="267" t="s">
        <v>14</v>
      </c>
      <c r="E524" s="267"/>
      <c r="F524" s="2" t="s">
        <v>15</v>
      </c>
      <c r="G524" s="24">
        <v>1</v>
      </c>
      <c r="H524" s="3">
        <f>I538</f>
        <v>780.9799999999999</v>
      </c>
      <c r="I524" s="3">
        <f>TRUNC(G524*H524,2)</f>
        <v>780.98</v>
      </c>
    </row>
    <row r="525" spans="1:9" x14ac:dyDescent="0.25">
      <c r="A525" s="253"/>
      <c r="B525" s="253"/>
      <c r="C525" s="253"/>
      <c r="D525" s="253"/>
      <c r="E525" s="253"/>
      <c r="F525" s="253"/>
      <c r="G525" s="253"/>
      <c r="H525" s="253"/>
      <c r="I525" s="132"/>
    </row>
    <row r="526" spans="1:9" x14ac:dyDescent="0.25">
      <c r="A526" s="134" t="s">
        <v>16</v>
      </c>
      <c r="B526" s="136" t="s">
        <v>5</v>
      </c>
      <c r="C526" s="134" t="s">
        <v>17</v>
      </c>
      <c r="D526" s="136" t="s">
        <v>18</v>
      </c>
      <c r="E526" s="136" t="s">
        <v>19</v>
      </c>
      <c r="F526" s="263" t="s">
        <v>20</v>
      </c>
      <c r="G526" s="264"/>
      <c r="H526" s="265"/>
      <c r="I526" s="136" t="s">
        <v>21</v>
      </c>
    </row>
    <row r="527" spans="1:9" ht="26.4" x14ac:dyDescent="0.25">
      <c r="A527" s="131" t="s">
        <v>22</v>
      </c>
      <c r="B527" s="10" t="s">
        <v>30</v>
      </c>
      <c r="C527" s="131" t="s">
        <v>31</v>
      </c>
      <c r="D527" s="41">
        <v>2.5</v>
      </c>
      <c r="E527" s="9" t="s">
        <v>25</v>
      </c>
      <c r="F527" s="261">
        <v>9.1</v>
      </c>
      <c r="G527" s="261"/>
      <c r="H527" s="262"/>
      <c r="I527" s="141">
        <f>TRUNC(D527*F527,2)</f>
        <v>22.75</v>
      </c>
    </row>
    <row r="528" spans="1:9" ht="26.4" x14ac:dyDescent="0.25">
      <c r="A528" s="131" t="s">
        <v>22</v>
      </c>
      <c r="B528" s="10" t="s">
        <v>23</v>
      </c>
      <c r="C528" s="131" t="s">
        <v>24</v>
      </c>
      <c r="D528" s="41">
        <v>1</v>
      </c>
      <c r="E528" s="9" t="s">
        <v>25</v>
      </c>
      <c r="F528" s="261">
        <v>3.13</v>
      </c>
      <c r="G528" s="261"/>
      <c r="H528" s="262"/>
      <c r="I528" s="141">
        <f t="shared" ref="I528:I530" si="47">TRUNC(D528*F528,2)</f>
        <v>3.13</v>
      </c>
    </row>
    <row r="529" spans="1:9" ht="39.6" x14ac:dyDescent="0.25">
      <c r="A529" s="131" t="s">
        <v>22</v>
      </c>
      <c r="B529" s="10" t="s">
        <v>28</v>
      </c>
      <c r="C529" s="131" t="s">
        <v>29</v>
      </c>
      <c r="D529" s="41">
        <v>0.25</v>
      </c>
      <c r="E529" s="9" t="s">
        <v>25</v>
      </c>
      <c r="F529" s="261">
        <v>3.6</v>
      </c>
      <c r="G529" s="261"/>
      <c r="H529" s="262"/>
      <c r="I529" s="141">
        <f t="shared" si="47"/>
        <v>0.9</v>
      </c>
    </row>
    <row r="530" spans="1:9" ht="26.4" x14ac:dyDescent="0.25">
      <c r="A530" s="131" t="s">
        <v>22</v>
      </c>
      <c r="B530" s="10" t="s">
        <v>34</v>
      </c>
      <c r="C530" s="131" t="s">
        <v>35</v>
      </c>
      <c r="D530" s="41">
        <v>0.5</v>
      </c>
      <c r="E530" s="9" t="s">
        <v>25</v>
      </c>
      <c r="F530" s="261">
        <v>6.78</v>
      </c>
      <c r="G530" s="261"/>
      <c r="H530" s="262"/>
      <c r="I530" s="141">
        <f t="shared" si="47"/>
        <v>3.39</v>
      </c>
    </row>
    <row r="531" spans="1:9" x14ac:dyDescent="0.25">
      <c r="A531" s="253"/>
      <c r="B531" s="253"/>
      <c r="C531" s="253"/>
      <c r="D531" s="253"/>
      <c r="E531" s="252" t="s">
        <v>511</v>
      </c>
      <c r="F531" s="253"/>
      <c r="G531" s="253"/>
      <c r="H531" s="253"/>
      <c r="I531" s="18">
        <f>SUM(I527:I530)</f>
        <v>30.169999999999998</v>
      </c>
    </row>
    <row r="532" spans="1:9" x14ac:dyDescent="0.25">
      <c r="A532" s="134" t="s">
        <v>37</v>
      </c>
      <c r="B532" s="136" t="s">
        <v>5</v>
      </c>
      <c r="C532" s="134" t="s">
        <v>38</v>
      </c>
      <c r="D532" s="136" t="s">
        <v>18</v>
      </c>
      <c r="E532" s="136" t="s">
        <v>19</v>
      </c>
      <c r="F532" s="263" t="s">
        <v>20</v>
      </c>
      <c r="G532" s="264"/>
      <c r="H532" s="265"/>
      <c r="I532" s="136" t="s">
        <v>21</v>
      </c>
    </row>
    <row r="533" spans="1:9" ht="26.4" x14ac:dyDescent="0.25">
      <c r="A533" s="139" t="s">
        <v>12</v>
      </c>
      <c r="B533" s="6" t="s">
        <v>44</v>
      </c>
      <c r="C533" s="139" t="s">
        <v>45</v>
      </c>
      <c r="D533" s="20">
        <v>1</v>
      </c>
      <c r="E533" s="5" t="s">
        <v>41</v>
      </c>
      <c r="F533" s="282">
        <v>167.07</v>
      </c>
      <c r="G533" s="282"/>
      <c r="H533" s="283"/>
      <c r="I533" s="141">
        <f>TRUNC(D533*F533,2)</f>
        <v>167.07</v>
      </c>
    </row>
    <row r="534" spans="1:9" ht="26.4" x14ac:dyDescent="0.25">
      <c r="A534" s="139" t="s">
        <v>12</v>
      </c>
      <c r="B534" s="6" t="s">
        <v>39</v>
      </c>
      <c r="C534" s="139" t="s">
        <v>40</v>
      </c>
      <c r="D534" s="20">
        <v>2.5</v>
      </c>
      <c r="E534" s="5" t="s">
        <v>41</v>
      </c>
      <c r="F534" s="282">
        <v>38.28</v>
      </c>
      <c r="G534" s="282"/>
      <c r="H534" s="283"/>
      <c r="I534" s="141">
        <f t="shared" ref="I534:I536" si="48">TRUNC(D534*F534,2)</f>
        <v>95.7</v>
      </c>
    </row>
    <row r="535" spans="1:9" ht="26.4" x14ac:dyDescent="0.25">
      <c r="A535" s="139" t="s">
        <v>12</v>
      </c>
      <c r="B535" s="6" t="s">
        <v>48</v>
      </c>
      <c r="C535" s="139" t="s">
        <v>49</v>
      </c>
      <c r="D535" s="20">
        <v>2</v>
      </c>
      <c r="E535" s="5" t="s">
        <v>41</v>
      </c>
      <c r="F535" s="282">
        <v>136.28</v>
      </c>
      <c r="G535" s="282"/>
      <c r="H535" s="283"/>
      <c r="I535" s="141">
        <f t="shared" si="48"/>
        <v>272.56</v>
      </c>
    </row>
    <row r="536" spans="1:9" x14ac:dyDescent="0.25">
      <c r="A536" s="139" t="s">
        <v>12</v>
      </c>
      <c r="B536" s="6" t="s">
        <v>42</v>
      </c>
      <c r="C536" s="139" t="s">
        <v>43</v>
      </c>
      <c r="D536" s="20">
        <v>1</v>
      </c>
      <c r="E536" s="5" t="s">
        <v>41</v>
      </c>
      <c r="F536" s="282">
        <v>38.28</v>
      </c>
      <c r="G536" s="282"/>
      <c r="H536" s="283"/>
      <c r="I536" s="141">
        <f t="shared" si="48"/>
        <v>38.28</v>
      </c>
    </row>
    <row r="537" spans="1:9" x14ac:dyDescent="0.25">
      <c r="A537" s="253"/>
      <c r="B537" s="253"/>
      <c r="C537" s="253"/>
      <c r="D537" s="253"/>
      <c r="E537" s="252" t="s">
        <v>511</v>
      </c>
      <c r="F537" s="253"/>
      <c r="G537" s="253"/>
      <c r="H537" s="253"/>
      <c r="I537" s="18">
        <f>SUM(I533:I536)</f>
        <v>573.6099999999999</v>
      </c>
    </row>
    <row r="538" spans="1:9" x14ac:dyDescent="0.25">
      <c r="A538" s="133"/>
      <c r="B538" s="133"/>
      <c r="C538" s="133"/>
      <c r="D538" s="133" t="s">
        <v>51</v>
      </c>
      <c r="E538" s="16">
        <f>TRUNC((I531+I537)*0.2935,2)</f>
        <v>177.2</v>
      </c>
      <c r="F538" s="133"/>
      <c r="G538" s="259" t="s">
        <v>52</v>
      </c>
      <c r="H538" s="259"/>
      <c r="I538" s="16">
        <f>I537+E538+I531</f>
        <v>780.9799999999999</v>
      </c>
    </row>
    <row r="539" spans="1:9" x14ac:dyDescent="0.25">
      <c r="A539" s="132"/>
      <c r="B539" s="132"/>
      <c r="C539" s="132"/>
      <c r="D539" s="132"/>
      <c r="E539" s="132"/>
      <c r="F539" s="132" t="s">
        <v>53</v>
      </c>
      <c r="G539" s="15" t="s">
        <v>54</v>
      </c>
      <c r="H539" s="132" t="s">
        <v>55</v>
      </c>
      <c r="I539" s="13">
        <f>I538</f>
        <v>780.9799999999999</v>
      </c>
    </row>
    <row r="540" spans="1:9" ht="14.4" thickBot="1" x14ac:dyDescent="0.3">
      <c r="A540" s="132"/>
      <c r="B540" s="132"/>
      <c r="C540" s="132"/>
      <c r="D540" s="132"/>
      <c r="E540" s="132"/>
      <c r="F540" s="132"/>
      <c r="G540" s="15"/>
      <c r="H540" s="132"/>
      <c r="I540" s="13"/>
    </row>
    <row r="541" spans="1:9" ht="14.4" thickTop="1" x14ac:dyDescent="0.25">
      <c r="A541" s="4"/>
      <c r="B541" s="4"/>
      <c r="C541" s="4"/>
      <c r="D541" s="4"/>
      <c r="E541" s="4"/>
      <c r="F541" s="4"/>
      <c r="G541" s="4"/>
      <c r="H541" s="4"/>
      <c r="I541" s="4"/>
    </row>
    <row r="542" spans="1:9" x14ac:dyDescent="0.25">
      <c r="A542" s="134">
        <v>31</v>
      </c>
      <c r="B542" s="136" t="s">
        <v>5</v>
      </c>
      <c r="C542" s="134" t="s">
        <v>6</v>
      </c>
      <c r="D542" s="266" t="s">
        <v>7</v>
      </c>
      <c r="E542" s="266"/>
      <c r="F542" s="1" t="s">
        <v>8</v>
      </c>
      <c r="G542" s="136" t="s">
        <v>9</v>
      </c>
      <c r="H542" s="136" t="s">
        <v>10</v>
      </c>
      <c r="I542" s="136" t="s">
        <v>11</v>
      </c>
    </row>
    <row r="543" spans="1:9" x14ac:dyDescent="0.25">
      <c r="A543" s="135" t="s">
        <v>12</v>
      </c>
      <c r="B543" s="22" t="s">
        <v>597</v>
      </c>
      <c r="C543" s="135" t="s">
        <v>127</v>
      </c>
      <c r="D543" s="267" t="s">
        <v>14</v>
      </c>
      <c r="E543" s="267"/>
      <c r="F543" s="2" t="s">
        <v>15</v>
      </c>
      <c r="G543" s="24">
        <v>1</v>
      </c>
      <c r="H543" s="3">
        <f>I557</f>
        <v>780.9799999999999</v>
      </c>
      <c r="I543" s="3">
        <f>TRUNC(G543*H543,2)</f>
        <v>780.98</v>
      </c>
    </row>
    <row r="544" spans="1:9" x14ac:dyDescent="0.25">
      <c r="A544" s="253"/>
      <c r="B544" s="253"/>
      <c r="C544" s="253"/>
      <c r="D544" s="253"/>
      <c r="E544" s="253"/>
      <c r="F544" s="253"/>
      <c r="G544" s="253"/>
      <c r="H544" s="253"/>
      <c r="I544" s="132"/>
    </row>
    <row r="545" spans="1:9" x14ac:dyDescent="0.25">
      <c r="A545" s="134" t="s">
        <v>16</v>
      </c>
      <c r="B545" s="136" t="s">
        <v>5</v>
      </c>
      <c r="C545" s="134" t="s">
        <v>17</v>
      </c>
      <c r="D545" s="136" t="s">
        <v>18</v>
      </c>
      <c r="E545" s="136" t="s">
        <v>19</v>
      </c>
      <c r="F545" s="263" t="s">
        <v>20</v>
      </c>
      <c r="G545" s="264"/>
      <c r="H545" s="265"/>
      <c r="I545" s="136" t="s">
        <v>21</v>
      </c>
    </row>
    <row r="546" spans="1:9" ht="26.4" x14ac:dyDescent="0.25">
      <c r="A546" s="131" t="s">
        <v>22</v>
      </c>
      <c r="B546" s="10" t="s">
        <v>30</v>
      </c>
      <c r="C546" s="131" t="s">
        <v>31</v>
      </c>
      <c r="D546" s="19">
        <v>2.5</v>
      </c>
      <c r="E546" s="9" t="s">
        <v>25</v>
      </c>
      <c r="F546" s="261">
        <v>9.1</v>
      </c>
      <c r="G546" s="261"/>
      <c r="H546" s="262"/>
      <c r="I546" s="141">
        <f>TRUNC(D546*F546,2)</f>
        <v>22.75</v>
      </c>
    </row>
    <row r="547" spans="1:9" ht="26.4" x14ac:dyDescent="0.25">
      <c r="A547" s="131" t="s">
        <v>22</v>
      </c>
      <c r="B547" s="10" t="s">
        <v>23</v>
      </c>
      <c r="C547" s="131" t="s">
        <v>24</v>
      </c>
      <c r="D547" s="19">
        <v>1</v>
      </c>
      <c r="E547" s="9" t="s">
        <v>25</v>
      </c>
      <c r="F547" s="261">
        <v>3.13</v>
      </c>
      <c r="G547" s="261"/>
      <c r="H547" s="262"/>
      <c r="I547" s="141">
        <f t="shared" ref="I547:I549" si="49">TRUNC(D547*F547,2)</f>
        <v>3.13</v>
      </c>
    </row>
    <row r="548" spans="1:9" ht="39.6" x14ac:dyDescent="0.25">
      <c r="A548" s="131" t="s">
        <v>22</v>
      </c>
      <c r="B548" s="10" t="s">
        <v>28</v>
      </c>
      <c r="C548" s="131" t="s">
        <v>29</v>
      </c>
      <c r="D548" s="19">
        <v>0.25</v>
      </c>
      <c r="E548" s="9" t="s">
        <v>25</v>
      </c>
      <c r="F548" s="261">
        <v>3.6</v>
      </c>
      <c r="G548" s="261"/>
      <c r="H548" s="262"/>
      <c r="I548" s="141">
        <f t="shared" si="49"/>
        <v>0.9</v>
      </c>
    </row>
    <row r="549" spans="1:9" ht="26.4" x14ac:dyDescent="0.25">
      <c r="A549" s="131" t="s">
        <v>22</v>
      </c>
      <c r="B549" s="10" t="s">
        <v>34</v>
      </c>
      <c r="C549" s="131" t="s">
        <v>35</v>
      </c>
      <c r="D549" s="19">
        <v>0.5</v>
      </c>
      <c r="E549" s="9" t="s">
        <v>25</v>
      </c>
      <c r="F549" s="261">
        <v>6.78</v>
      </c>
      <c r="G549" s="261"/>
      <c r="H549" s="262"/>
      <c r="I549" s="141">
        <f t="shared" si="49"/>
        <v>3.39</v>
      </c>
    </row>
    <row r="550" spans="1:9" x14ac:dyDescent="0.25">
      <c r="A550" s="253"/>
      <c r="B550" s="253"/>
      <c r="C550" s="253"/>
      <c r="D550" s="253"/>
      <c r="E550" s="252" t="s">
        <v>511</v>
      </c>
      <c r="F550" s="253"/>
      <c r="G550" s="253"/>
      <c r="H550" s="253"/>
      <c r="I550" s="18">
        <f>SUM(I546:I549)</f>
        <v>30.169999999999998</v>
      </c>
    </row>
    <row r="551" spans="1:9" x14ac:dyDescent="0.25">
      <c r="A551" s="134" t="s">
        <v>37</v>
      </c>
      <c r="B551" s="136" t="s">
        <v>5</v>
      </c>
      <c r="C551" s="134" t="s">
        <v>38</v>
      </c>
      <c r="D551" s="136" t="s">
        <v>18</v>
      </c>
      <c r="E551" s="136" t="s">
        <v>19</v>
      </c>
      <c r="F551" s="263" t="s">
        <v>20</v>
      </c>
      <c r="G551" s="264"/>
      <c r="H551" s="265"/>
      <c r="I551" s="136" t="s">
        <v>21</v>
      </c>
    </row>
    <row r="552" spans="1:9" x14ac:dyDescent="0.25">
      <c r="A552" s="139" t="s">
        <v>12</v>
      </c>
      <c r="B552" s="6" t="s">
        <v>42</v>
      </c>
      <c r="C552" s="139" t="s">
        <v>43</v>
      </c>
      <c r="D552" s="20">
        <v>1</v>
      </c>
      <c r="E552" s="5" t="s">
        <v>41</v>
      </c>
      <c r="F552" s="282">
        <v>38.28</v>
      </c>
      <c r="G552" s="282"/>
      <c r="H552" s="283"/>
      <c r="I552" s="141">
        <f>TRUNC(D552*F552,2)</f>
        <v>38.28</v>
      </c>
    </row>
    <row r="553" spans="1:9" ht="26.4" x14ac:dyDescent="0.25">
      <c r="A553" s="139" t="s">
        <v>12</v>
      </c>
      <c r="B553" s="6" t="s">
        <v>48</v>
      </c>
      <c r="C553" s="139" t="s">
        <v>49</v>
      </c>
      <c r="D553" s="20">
        <v>2</v>
      </c>
      <c r="E553" s="5" t="s">
        <v>41</v>
      </c>
      <c r="F553" s="282">
        <v>136.28</v>
      </c>
      <c r="G553" s="282"/>
      <c r="H553" s="283"/>
      <c r="I553" s="141">
        <f t="shared" ref="I553:I555" si="50">TRUNC(D553*F553,2)</f>
        <v>272.56</v>
      </c>
    </row>
    <row r="554" spans="1:9" ht="26.4" x14ac:dyDescent="0.25">
      <c r="A554" s="139" t="s">
        <v>12</v>
      </c>
      <c r="B554" s="6" t="s">
        <v>39</v>
      </c>
      <c r="C554" s="139" t="s">
        <v>40</v>
      </c>
      <c r="D554" s="20">
        <v>2.5</v>
      </c>
      <c r="E554" s="5" t="s">
        <v>41</v>
      </c>
      <c r="F554" s="282">
        <v>38.28</v>
      </c>
      <c r="G554" s="282"/>
      <c r="H554" s="283"/>
      <c r="I554" s="141">
        <f t="shared" si="50"/>
        <v>95.7</v>
      </c>
    </row>
    <row r="555" spans="1:9" ht="26.4" x14ac:dyDescent="0.25">
      <c r="A555" s="139" t="s">
        <v>12</v>
      </c>
      <c r="B555" s="6" t="s">
        <v>44</v>
      </c>
      <c r="C555" s="139" t="s">
        <v>45</v>
      </c>
      <c r="D555" s="20">
        <v>1</v>
      </c>
      <c r="E555" s="5" t="s">
        <v>41</v>
      </c>
      <c r="F555" s="282">
        <v>167.07</v>
      </c>
      <c r="G555" s="282"/>
      <c r="H555" s="283"/>
      <c r="I555" s="141">
        <f t="shared" si="50"/>
        <v>167.07</v>
      </c>
    </row>
    <row r="556" spans="1:9" x14ac:dyDescent="0.25">
      <c r="A556" s="253"/>
      <c r="B556" s="253"/>
      <c r="C556" s="253"/>
      <c r="D556" s="253"/>
      <c r="E556" s="252" t="s">
        <v>511</v>
      </c>
      <c r="F556" s="253"/>
      <c r="G556" s="253"/>
      <c r="H556" s="253"/>
      <c r="I556" s="18">
        <f>SUM(I552:I555)</f>
        <v>573.61</v>
      </c>
    </row>
    <row r="557" spans="1:9" x14ac:dyDescent="0.25">
      <c r="A557" s="133"/>
      <c r="B557" s="133"/>
      <c r="C557" s="133"/>
      <c r="D557" s="133" t="s">
        <v>51</v>
      </c>
      <c r="E557" s="16">
        <f>TRUNC((I550+I556)*0.2935,2)</f>
        <v>177.2</v>
      </c>
      <c r="F557" s="133"/>
      <c r="G557" s="259" t="s">
        <v>52</v>
      </c>
      <c r="H557" s="259"/>
      <c r="I557" s="16">
        <f>I556+E557+I550</f>
        <v>780.9799999999999</v>
      </c>
    </row>
    <row r="558" spans="1:9" x14ac:dyDescent="0.25">
      <c r="A558" s="132"/>
      <c r="B558" s="132"/>
      <c r="C558" s="132"/>
      <c r="D558" s="132"/>
      <c r="E558" s="132"/>
      <c r="F558" s="132" t="s">
        <v>53</v>
      </c>
      <c r="G558" s="15" t="s">
        <v>54</v>
      </c>
      <c r="H558" s="132" t="s">
        <v>55</v>
      </c>
      <c r="I558" s="13">
        <f>I557</f>
        <v>780.9799999999999</v>
      </c>
    </row>
    <row r="559" spans="1:9" ht="14.4" thickBot="1" x14ac:dyDescent="0.3">
      <c r="A559" s="132"/>
      <c r="B559" s="132"/>
      <c r="C559" s="132"/>
      <c r="D559" s="132"/>
      <c r="E559" s="132"/>
      <c r="F559" s="132"/>
      <c r="G559" s="15"/>
      <c r="H559" s="132"/>
      <c r="I559" s="13"/>
    </row>
    <row r="560" spans="1:9" ht="14.4" thickTop="1" x14ac:dyDescent="0.25">
      <c r="A560" s="4"/>
      <c r="B560" s="4"/>
      <c r="C560" s="4"/>
      <c r="D560" s="4"/>
      <c r="E560" s="4"/>
      <c r="F560" s="4"/>
      <c r="G560" s="4"/>
      <c r="H560" s="4"/>
      <c r="I560" s="4"/>
    </row>
    <row r="561" spans="1:9" x14ac:dyDescent="0.25">
      <c r="A561" s="134">
        <v>32</v>
      </c>
      <c r="B561" s="136" t="s">
        <v>5</v>
      </c>
      <c r="C561" s="134" t="s">
        <v>6</v>
      </c>
      <c r="D561" s="266" t="s">
        <v>7</v>
      </c>
      <c r="E561" s="266"/>
      <c r="F561" s="1" t="s">
        <v>8</v>
      </c>
      <c r="G561" s="136" t="s">
        <v>9</v>
      </c>
      <c r="H561" s="136" t="s">
        <v>10</v>
      </c>
      <c r="I561" s="136" t="s">
        <v>11</v>
      </c>
    </row>
    <row r="562" spans="1:9" x14ac:dyDescent="0.25">
      <c r="A562" s="135" t="s">
        <v>12</v>
      </c>
      <c r="B562" s="22" t="s">
        <v>598</v>
      </c>
      <c r="C562" s="135" t="s">
        <v>128</v>
      </c>
      <c r="D562" s="267" t="s">
        <v>14</v>
      </c>
      <c r="E562" s="267"/>
      <c r="F562" s="2" t="s">
        <v>15</v>
      </c>
      <c r="G562" s="50">
        <v>1</v>
      </c>
      <c r="H562" s="3">
        <f>I578</f>
        <v>1568.44</v>
      </c>
      <c r="I562" s="3">
        <f>TRUNC(G562*H562,2)</f>
        <v>1568.44</v>
      </c>
    </row>
    <row r="563" spans="1:9" x14ac:dyDescent="0.25">
      <c r="A563" s="253"/>
      <c r="B563" s="253"/>
      <c r="C563" s="253"/>
      <c r="D563" s="253"/>
      <c r="E563" s="253"/>
      <c r="F563" s="253"/>
      <c r="G563" s="253"/>
      <c r="H563" s="253"/>
      <c r="I563" s="132"/>
    </row>
    <row r="564" spans="1:9" x14ac:dyDescent="0.25">
      <c r="A564" s="134" t="s">
        <v>16</v>
      </c>
      <c r="B564" s="136" t="s">
        <v>5</v>
      </c>
      <c r="C564" s="134" t="s">
        <v>17</v>
      </c>
      <c r="D564" s="136" t="s">
        <v>18</v>
      </c>
      <c r="E564" s="136" t="s">
        <v>19</v>
      </c>
      <c r="F564" s="263" t="s">
        <v>20</v>
      </c>
      <c r="G564" s="264"/>
      <c r="H564" s="265"/>
      <c r="I564" s="136" t="s">
        <v>21</v>
      </c>
    </row>
    <row r="565" spans="1:9" ht="26.4" x14ac:dyDescent="0.25">
      <c r="A565" s="131" t="s">
        <v>22</v>
      </c>
      <c r="B565" s="10" t="s">
        <v>26</v>
      </c>
      <c r="C565" s="131" t="s">
        <v>27</v>
      </c>
      <c r="D565" s="19">
        <v>1</v>
      </c>
      <c r="E565" s="9" t="s">
        <v>25</v>
      </c>
      <c r="F565" s="261">
        <v>15</v>
      </c>
      <c r="G565" s="261"/>
      <c r="H565" s="262"/>
      <c r="I565" s="141">
        <f>TRUNC(D565*F565,2)</f>
        <v>15</v>
      </c>
    </row>
    <row r="566" spans="1:9" ht="26.4" x14ac:dyDescent="0.25">
      <c r="A566" s="131" t="s">
        <v>22</v>
      </c>
      <c r="B566" s="10" t="s">
        <v>32</v>
      </c>
      <c r="C566" s="131" t="s">
        <v>33</v>
      </c>
      <c r="D566" s="19">
        <v>10</v>
      </c>
      <c r="E566" s="9" t="s">
        <v>25</v>
      </c>
      <c r="F566" s="261">
        <v>0.19</v>
      </c>
      <c r="G566" s="261"/>
      <c r="H566" s="262"/>
      <c r="I566" s="141">
        <f t="shared" ref="I566:I570" si="51">TRUNC(D566*F566,2)</f>
        <v>1.9</v>
      </c>
    </row>
    <row r="567" spans="1:9" ht="26.4" x14ac:dyDescent="0.25">
      <c r="A567" s="131" t="s">
        <v>22</v>
      </c>
      <c r="B567" s="10" t="s">
        <v>34</v>
      </c>
      <c r="C567" s="131" t="s">
        <v>35</v>
      </c>
      <c r="D567" s="19">
        <v>1</v>
      </c>
      <c r="E567" s="9" t="s">
        <v>25</v>
      </c>
      <c r="F567" s="261">
        <v>6.78</v>
      </c>
      <c r="G567" s="261"/>
      <c r="H567" s="262"/>
      <c r="I567" s="141">
        <f t="shared" si="51"/>
        <v>6.78</v>
      </c>
    </row>
    <row r="568" spans="1:9" ht="26.4" x14ac:dyDescent="0.25">
      <c r="A568" s="131" t="s">
        <v>22</v>
      </c>
      <c r="B568" s="10" t="s">
        <v>23</v>
      </c>
      <c r="C568" s="131" t="s">
        <v>24</v>
      </c>
      <c r="D568" s="19">
        <v>2</v>
      </c>
      <c r="E568" s="9" t="s">
        <v>25</v>
      </c>
      <c r="F568" s="261">
        <v>3.13</v>
      </c>
      <c r="G568" s="261"/>
      <c r="H568" s="262"/>
      <c r="I568" s="141">
        <f t="shared" si="51"/>
        <v>6.26</v>
      </c>
    </row>
    <row r="569" spans="1:9" ht="39.6" x14ac:dyDescent="0.25">
      <c r="A569" s="131" t="s">
        <v>22</v>
      </c>
      <c r="B569" s="10" t="s">
        <v>28</v>
      </c>
      <c r="C569" s="131" t="s">
        <v>29</v>
      </c>
      <c r="D569" s="19">
        <v>0.1</v>
      </c>
      <c r="E569" s="9" t="s">
        <v>25</v>
      </c>
      <c r="F569" s="261">
        <v>3.6</v>
      </c>
      <c r="G569" s="261"/>
      <c r="H569" s="262"/>
      <c r="I569" s="141">
        <f t="shared" si="51"/>
        <v>0.36</v>
      </c>
    </row>
    <row r="570" spans="1:9" ht="26.4" x14ac:dyDescent="0.25">
      <c r="A570" s="131" t="s">
        <v>22</v>
      </c>
      <c r="B570" s="10" t="s">
        <v>30</v>
      </c>
      <c r="C570" s="131" t="s">
        <v>31</v>
      </c>
      <c r="D570" s="19">
        <v>2</v>
      </c>
      <c r="E570" s="9" t="s">
        <v>25</v>
      </c>
      <c r="F570" s="261">
        <v>9.1</v>
      </c>
      <c r="G570" s="261"/>
      <c r="H570" s="262"/>
      <c r="I570" s="141">
        <f t="shared" si="51"/>
        <v>18.2</v>
      </c>
    </row>
    <row r="571" spans="1:9" x14ac:dyDescent="0.25">
      <c r="A571" s="253"/>
      <c r="B571" s="253"/>
      <c r="C571" s="253"/>
      <c r="D571" s="253"/>
      <c r="E571" s="253" t="s">
        <v>36</v>
      </c>
      <c r="F571" s="253"/>
      <c r="G571" s="253"/>
      <c r="H571" s="253"/>
      <c r="I571" s="18">
        <f>SUM(I565:I570)</f>
        <v>48.5</v>
      </c>
    </row>
    <row r="572" spans="1:9" x14ac:dyDescent="0.25">
      <c r="A572" s="134" t="s">
        <v>37</v>
      </c>
      <c r="B572" s="136" t="s">
        <v>5</v>
      </c>
      <c r="C572" s="134" t="s">
        <v>38</v>
      </c>
      <c r="D572" s="136" t="s">
        <v>18</v>
      </c>
      <c r="E572" s="136" t="s">
        <v>19</v>
      </c>
      <c r="F572" s="263" t="s">
        <v>20</v>
      </c>
      <c r="G572" s="264"/>
      <c r="H572" s="265"/>
      <c r="I572" s="136" t="s">
        <v>21</v>
      </c>
    </row>
    <row r="573" spans="1:9" ht="26.4" x14ac:dyDescent="0.25">
      <c r="A573" s="139" t="s">
        <v>12</v>
      </c>
      <c r="B573" s="6" t="s">
        <v>44</v>
      </c>
      <c r="C573" s="139" t="s">
        <v>45</v>
      </c>
      <c r="D573" s="20">
        <v>2</v>
      </c>
      <c r="E573" s="5" t="s">
        <v>41</v>
      </c>
      <c r="F573" s="282">
        <v>167.07</v>
      </c>
      <c r="G573" s="282"/>
      <c r="H573" s="283"/>
      <c r="I573" s="141">
        <f>TRUNC(D573*F573,2)</f>
        <v>334.14</v>
      </c>
    </row>
    <row r="574" spans="1:9" ht="26.4" x14ac:dyDescent="0.25">
      <c r="A574" s="139" t="s">
        <v>12</v>
      </c>
      <c r="B574" s="6" t="s">
        <v>48</v>
      </c>
      <c r="C574" s="139" t="s">
        <v>49</v>
      </c>
      <c r="D574" s="20">
        <v>3</v>
      </c>
      <c r="E574" s="5" t="s">
        <v>41</v>
      </c>
      <c r="F574" s="282">
        <v>136.28</v>
      </c>
      <c r="G574" s="282"/>
      <c r="H574" s="283"/>
      <c r="I574" s="141">
        <f t="shared" ref="I574:I576" si="52">TRUNC(D574*F574,2)</f>
        <v>408.84</v>
      </c>
    </row>
    <row r="575" spans="1:9" x14ac:dyDescent="0.25">
      <c r="A575" s="139" t="s">
        <v>12</v>
      </c>
      <c r="B575" s="6" t="s">
        <v>42</v>
      </c>
      <c r="C575" s="139" t="s">
        <v>43</v>
      </c>
      <c r="D575" s="20">
        <v>5</v>
      </c>
      <c r="E575" s="5" t="s">
        <v>41</v>
      </c>
      <c r="F575" s="282">
        <v>38.28</v>
      </c>
      <c r="G575" s="282"/>
      <c r="H575" s="283"/>
      <c r="I575" s="141">
        <f t="shared" si="52"/>
        <v>191.4</v>
      </c>
    </row>
    <row r="576" spans="1:9" ht="26.4" x14ac:dyDescent="0.25">
      <c r="A576" s="139" t="s">
        <v>12</v>
      </c>
      <c r="B576" s="6" t="s">
        <v>39</v>
      </c>
      <c r="C576" s="139" t="s">
        <v>40</v>
      </c>
      <c r="D576" s="20">
        <v>6</v>
      </c>
      <c r="E576" s="5" t="s">
        <v>41</v>
      </c>
      <c r="F576" s="282">
        <v>38.28</v>
      </c>
      <c r="G576" s="282"/>
      <c r="H576" s="283"/>
      <c r="I576" s="141">
        <f t="shared" si="52"/>
        <v>229.68</v>
      </c>
    </row>
    <row r="577" spans="1:9" x14ac:dyDescent="0.25">
      <c r="A577" s="253"/>
      <c r="B577" s="253"/>
      <c r="C577" s="253"/>
      <c r="D577" s="253"/>
      <c r="E577" s="253" t="s">
        <v>50</v>
      </c>
      <c r="F577" s="253"/>
      <c r="G577" s="253"/>
      <c r="H577" s="253"/>
      <c r="I577" s="18">
        <f>SUM(I573:I576)</f>
        <v>1164.06</v>
      </c>
    </row>
    <row r="578" spans="1:9" x14ac:dyDescent="0.25">
      <c r="A578" s="133"/>
      <c r="B578" s="133"/>
      <c r="C578" s="133"/>
      <c r="D578" s="133" t="s">
        <v>51</v>
      </c>
      <c r="E578" s="16">
        <f>TRUNC((I571+I577)*0.2935,2)</f>
        <v>355.88</v>
      </c>
      <c r="F578" s="133"/>
      <c r="G578" s="259" t="s">
        <v>52</v>
      </c>
      <c r="H578" s="259"/>
      <c r="I578" s="16">
        <f>I577+E578+I571</f>
        <v>1568.44</v>
      </c>
    </row>
    <row r="579" spans="1:9" x14ac:dyDescent="0.25">
      <c r="A579" s="132"/>
      <c r="B579" s="132"/>
      <c r="C579" s="132"/>
      <c r="D579" s="132"/>
      <c r="E579" s="132"/>
      <c r="F579" s="132" t="s">
        <v>53</v>
      </c>
      <c r="G579" s="15" t="s">
        <v>54</v>
      </c>
      <c r="H579" s="132" t="s">
        <v>55</v>
      </c>
      <c r="I579" s="13">
        <f>I578</f>
        <v>1568.44</v>
      </c>
    </row>
    <row r="580" spans="1:9" ht="14.4" thickBot="1" x14ac:dyDescent="0.3">
      <c r="A580" s="132"/>
      <c r="B580" s="132"/>
      <c r="C580" s="132"/>
      <c r="D580" s="132"/>
      <c r="E580" s="132"/>
      <c r="F580" s="132"/>
      <c r="G580" s="15"/>
      <c r="H580" s="132"/>
      <c r="I580" s="13"/>
    </row>
    <row r="581" spans="1:9" ht="14.4" thickTop="1" x14ac:dyDescent="0.25">
      <c r="A581" s="4"/>
      <c r="B581" s="4"/>
      <c r="C581" s="4"/>
      <c r="D581" s="4"/>
      <c r="E581" s="4"/>
      <c r="F581" s="4"/>
      <c r="G581" s="4"/>
      <c r="H581" s="4"/>
      <c r="I581" s="4"/>
    </row>
    <row r="582" spans="1:9" x14ac:dyDescent="0.25">
      <c r="A582" s="134">
        <v>33</v>
      </c>
      <c r="B582" s="136" t="s">
        <v>5</v>
      </c>
      <c r="C582" s="134" t="s">
        <v>6</v>
      </c>
      <c r="D582" s="266" t="s">
        <v>7</v>
      </c>
      <c r="E582" s="266"/>
      <c r="F582" s="1" t="s">
        <v>8</v>
      </c>
      <c r="G582" s="136" t="s">
        <v>9</v>
      </c>
      <c r="H582" s="136" t="s">
        <v>10</v>
      </c>
      <c r="I582" s="136" t="s">
        <v>11</v>
      </c>
    </row>
    <row r="583" spans="1:9" x14ac:dyDescent="0.25">
      <c r="A583" s="135" t="s">
        <v>12</v>
      </c>
      <c r="B583" s="22" t="s">
        <v>599</v>
      </c>
      <c r="C583" s="135" t="s">
        <v>129</v>
      </c>
      <c r="D583" s="267" t="s">
        <v>14</v>
      </c>
      <c r="E583" s="267"/>
      <c r="F583" s="2" t="s">
        <v>15</v>
      </c>
      <c r="G583" s="24">
        <v>1</v>
      </c>
      <c r="H583" s="3">
        <f>I599</f>
        <v>1112.8599999999999</v>
      </c>
      <c r="I583" s="3">
        <f>TRUNC(G583*H583,2)</f>
        <v>1112.8599999999999</v>
      </c>
    </row>
    <row r="584" spans="1:9" x14ac:dyDescent="0.25">
      <c r="A584" s="253"/>
      <c r="B584" s="253"/>
      <c r="C584" s="253"/>
      <c r="D584" s="253"/>
      <c r="E584" s="253"/>
      <c r="F584" s="253"/>
      <c r="G584" s="253"/>
      <c r="H584" s="253"/>
      <c r="I584" s="132"/>
    </row>
    <row r="585" spans="1:9" x14ac:dyDescent="0.25">
      <c r="A585" s="134" t="s">
        <v>16</v>
      </c>
      <c r="B585" s="136" t="s">
        <v>5</v>
      </c>
      <c r="C585" s="134" t="s">
        <v>17</v>
      </c>
      <c r="D585" s="136" t="s">
        <v>18</v>
      </c>
      <c r="E585" s="136" t="s">
        <v>19</v>
      </c>
      <c r="F585" s="263" t="s">
        <v>20</v>
      </c>
      <c r="G585" s="264"/>
      <c r="H585" s="265"/>
      <c r="I585" s="136" t="s">
        <v>21</v>
      </c>
    </row>
    <row r="586" spans="1:9" ht="26.4" x14ac:dyDescent="0.25">
      <c r="A586" s="131" t="s">
        <v>22</v>
      </c>
      <c r="B586" s="10" t="s">
        <v>23</v>
      </c>
      <c r="C586" s="131" t="s">
        <v>24</v>
      </c>
      <c r="D586" s="19">
        <v>4</v>
      </c>
      <c r="E586" s="9" t="s">
        <v>25</v>
      </c>
      <c r="F586" s="261">
        <v>3.13</v>
      </c>
      <c r="G586" s="261"/>
      <c r="H586" s="262"/>
      <c r="I586" s="141">
        <f>TRUNC(D586*F586,2)</f>
        <v>12.52</v>
      </c>
    </row>
    <row r="587" spans="1:9" ht="26.4" x14ac:dyDescent="0.25">
      <c r="A587" s="131" t="s">
        <v>22</v>
      </c>
      <c r="B587" s="10" t="s">
        <v>26</v>
      </c>
      <c r="C587" s="131" t="s">
        <v>27</v>
      </c>
      <c r="D587" s="19">
        <v>1</v>
      </c>
      <c r="E587" s="9" t="s">
        <v>25</v>
      </c>
      <c r="F587" s="261">
        <v>15</v>
      </c>
      <c r="G587" s="261"/>
      <c r="H587" s="262"/>
      <c r="I587" s="141">
        <f t="shared" ref="I587:I591" si="53">TRUNC(D587*F587,2)</f>
        <v>15</v>
      </c>
    </row>
    <row r="588" spans="1:9" ht="39.6" x14ac:dyDescent="0.25">
      <c r="A588" s="131" t="s">
        <v>22</v>
      </c>
      <c r="B588" s="10" t="s">
        <v>28</v>
      </c>
      <c r="C588" s="131" t="s">
        <v>29</v>
      </c>
      <c r="D588" s="19">
        <v>0.1</v>
      </c>
      <c r="E588" s="9" t="s">
        <v>25</v>
      </c>
      <c r="F588" s="261">
        <v>3.6</v>
      </c>
      <c r="G588" s="261"/>
      <c r="H588" s="262"/>
      <c r="I588" s="141">
        <f t="shared" si="53"/>
        <v>0.36</v>
      </c>
    </row>
    <row r="589" spans="1:9" ht="26.4" x14ac:dyDescent="0.25">
      <c r="A589" s="131" t="s">
        <v>22</v>
      </c>
      <c r="B589" s="10" t="s">
        <v>30</v>
      </c>
      <c r="C589" s="131" t="s">
        <v>31</v>
      </c>
      <c r="D589" s="19">
        <v>2</v>
      </c>
      <c r="E589" s="9" t="s">
        <v>25</v>
      </c>
      <c r="F589" s="261">
        <v>9.1</v>
      </c>
      <c r="G589" s="261"/>
      <c r="H589" s="262"/>
      <c r="I589" s="141">
        <f t="shared" si="53"/>
        <v>18.2</v>
      </c>
    </row>
    <row r="590" spans="1:9" ht="26.4" x14ac:dyDescent="0.25">
      <c r="A590" s="131" t="s">
        <v>22</v>
      </c>
      <c r="B590" s="10" t="s">
        <v>32</v>
      </c>
      <c r="C590" s="131" t="s">
        <v>33</v>
      </c>
      <c r="D590" s="19">
        <v>10</v>
      </c>
      <c r="E590" s="9" t="s">
        <v>25</v>
      </c>
      <c r="F590" s="261">
        <v>0.19</v>
      </c>
      <c r="G590" s="261"/>
      <c r="H590" s="262"/>
      <c r="I590" s="141">
        <f t="shared" si="53"/>
        <v>1.9</v>
      </c>
    </row>
    <row r="591" spans="1:9" ht="26.4" x14ac:dyDescent="0.25">
      <c r="A591" s="131" t="s">
        <v>22</v>
      </c>
      <c r="B591" s="10" t="s">
        <v>34</v>
      </c>
      <c r="C591" s="131" t="s">
        <v>35</v>
      </c>
      <c r="D591" s="19">
        <v>1</v>
      </c>
      <c r="E591" s="9" t="s">
        <v>25</v>
      </c>
      <c r="F591" s="261">
        <v>6.78</v>
      </c>
      <c r="G591" s="261"/>
      <c r="H591" s="262"/>
      <c r="I591" s="141">
        <f t="shared" si="53"/>
        <v>6.78</v>
      </c>
    </row>
    <row r="592" spans="1:9" x14ac:dyDescent="0.25">
      <c r="A592" s="253"/>
      <c r="B592" s="253"/>
      <c r="C592" s="253"/>
      <c r="D592" s="253"/>
      <c r="E592" s="252" t="s">
        <v>511</v>
      </c>
      <c r="F592" s="253"/>
      <c r="G592" s="253"/>
      <c r="H592" s="253"/>
      <c r="I592" s="18">
        <f>SUM(I586:I591)</f>
        <v>54.76</v>
      </c>
    </row>
    <row r="593" spans="1:9" x14ac:dyDescent="0.25">
      <c r="A593" s="134" t="s">
        <v>37</v>
      </c>
      <c r="B593" s="136" t="s">
        <v>5</v>
      </c>
      <c r="C593" s="134" t="s">
        <v>38</v>
      </c>
      <c r="D593" s="136" t="s">
        <v>18</v>
      </c>
      <c r="E593" s="136" t="s">
        <v>19</v>
      </c>
      <c r="F593" s="263" t="s">
        <v>20</v>
      </c>
      <c r="G593" s="264"/>
      <c r="H593" s="265"/>
      <c r="I593" s="136" t="s">
        <v>21</v>
      </c>
    </row>
    <row r="594" spans="1:9" x14ac:dyDescent="0.25">
      <c r="A594" s="139" t="s">
        <v>12</v>
      </c>
      <c r="B594" s="6" t="s">
        <v>42</v>
      </c>
      <c r="C594" s="139" t="s">
        <v>43</v>
      </c>
      <c r="D594" s="20">
        <v>2</v>
      </c>
      <c r="E594" s="5" t="s">
        <v>41</v>
      </c>
      <c r="F594" s="282">
        <v>38.28</v>
      </c>
      <c r="G594" s="282"/>
      <c r="H594" s="283"/>
      <c r="I594" s="141">
        <f>TRUNC(D594*F594,2)</f>
        <v>76.56</v>
      </c>
    </row>
    <row r="595" spans="1:9" ht="26.4" x14ac:dyDescent="0.25">
      <c r="A595" s="139" t="s">
        <v>12</v>
      </c>
      <c r="B595" s="6" t="s">
        <v>48</v>
      </c>
      <c r="C595" s="139" t="s">
        <v>49</v>
      </c>
      <c r="D595" s="20">
        <v>3</v>
      </c>
      <c r="E595" s="5" t="s">
        <v>41</v>
      </c>
      <c r="F595" s="282">
        <v>136.28</v>
      </c>
      <c r="G595" s="282"/>
      <c r="H595" s="283"/>
      <c r="I595" s="141">
        <f t="shared" ref="I595:I597" si="54">TRUNC(D595*F595,2)</f>
        <v>408.84</v>
      </c>
    </row>
    <row r="596" spans="1:9" ht="26.4" x14ac:dyDescent="0.25">
      <c r="A596" s="139" t="s">
        <v>12</v>
      </c>
      <c r="B596" s="6" t="s">
        <v>44</v>
      </c>
      <c r="C596" s="139" t="s">
        <v>45</v>
      </c>
      <c r="D596" s="20">
        <v>1</v>
      </c>
      <c r="E596" s="5" t="s">
        <v>41</v>
      </c>
      <c r="F596" s="282">
        <v>167.07</v>
      </c>
      <c r="G596" s="282"/>
      <c r="H596" s="283"/>
      <c r="I596" s="141">
        <f t="shared" si="54"/>
        <v>167.07</v>
      </c>
    </row>
    <row r="597" spans="1:9" ht="26.4" x14ac:dyDescent="0.25">
      <c r="A597" s="139" t="s">
        <v>12</v>
      </c>
      <c r="B597" s="6" t="s">
        <v>39</v>
      </c>
      <c r="C597" s="139" t="s">
        <v>40</v>
      </c>
      <c r="D597" s="20">
        <v>4</v>
      </c>
      <c r="E597" s="5" t="s">
        <v>41</v>
      </c>
      <c r="F597" s="282">
        <v>38.28</v>
      </c>
      <c r="G597" s="282"/>
      <c r="H597" s="283"/>
      <c r="I597" s="141">
        <f t="shared" si="54"/>
        <v>153.12</v>
      </c>
    </row>
    <row r="598" spans="1:9" x14ac:dyDescent="0.25">
      <c r="A598" s="253"/>
      <c r="B598" s="253"/>
      <c r="C598" s="253"/>
      <c r="D598" s="253"/>
      <c r="E598" s="252" t="s">
        <v>511</v>
      </c>
      <c r="F598" s="253"/>
      <c r="G598" s="253"/>
      <c r="H598" s="253"/>
      <c r="I598" s="18">
        <f>SUM(I594:I597)</f>
        <v>805.59</v>
      </c>
    </row>
    <row r="599" spans="1:9" x14ac:dyDescent="0.25">
      <c r="A599" s="133"/>
      <c r="B599" s="133"/>
      <c r="C599" s="133"/>
      <c r="D599" s="133" t="s">
        <v>51</v>
      </c>
      <c r="E599" s="16">
        <f>TRUNC((I592+I598)*0.2935,2)</f>
        <v>252.51</v>
      </c>
      <c r="F599" s="133"/>
      <c r="G599" s="259" t="s">
        <v>52</v>
      </c>
      <c r="H599" s="259"/>
      <c r="I599" s="16">
        <f>I598+E599+I592</f>
        <v>1112.8599999999999</v>
      </c>
    </row>
    <row r="600" spans="1:9" x14ac:dyDescent="0.25">
      <c r="A600" s="132"/>
      <c r="B600" s="132"/>
      <c r="C600" s="132"/>
      <c r="D600" s="132"/>
      <c r="E600" s="132"/>
      <c r="F600" s="132" t="s">
        <v>53</v>
      </c>
      <c r="G600" s="15" t="s">
        <v>54</v>
      </c>
      <c r="H600" s="132" t="s">
        <v>55</v>
      </c>
      <c r="I600" s="13">
        <f>I599</f>
        <v>1112.8599999999999</v>
      </c>
    </row>
    <row r="601" spans="1:9" ht="14.4" thickBot="1" x14ac:dyDescent="0.3">
      <c r="A601" s="132"/>
      <c r="B601" s="132"/>
      <c r="C601" s="132"/>
      <c r="D601" s="132"/>
      <c r="E601" s="132"/>
      <c r="F601" s="132"/>
      <c r="G601" s="15"/>
      <c r="H601" s="132"/>
      <c r="I601" s="13"/>
    </row>
    <row r="602" spans="1:9" ht="14.4" thickTop="1" x14ac:dyDescent="0.25">
      <c r="A602" s="4"/>
      <c r="B602" s="4"/>
      <c r="C602" s="4"/>
      <c r="D602" s="4"/>
      <c r="E602" s="4"/>
      <c r="F602" s="4"/>
      <c r="G602" s="4"/>
      <c r="H602" s="4"/>
      <c r="I602" s="4"/>
    </row>
    <row r="603" spans="1:9" x14ac:dyDescent="0.25">
      <c r="A603" s="134">
        <v>34</v>
      </c>
      <c r="B603" s="136" t="s">
        <v>5</v>
      </c>
      <c r="C603" s="134" t="s">
        <v>6</v>
      </c>
      <c r="D603" s="266" t="s">
        <v>7</v>
      </c>
      <c r="E603" s="266"/>
      <c r="F603" s="1" t="s">
        <v>8</v>
      </c>
      <c r="G603" s="136" t="s">
        <v>9</v>
      </c>
      <c r="H603" s="136" t="s">
        <v>10</v>
      </c>
      <c r="I603" s="136" t="s">
        <v>11</v>
      </c>
    </row>
    <row r="604" spans="1:9" x14ac:dyDescent="0.25">
      <c r="A604" s="135" t="s">
        <v>12</v>
      </c>
      <c r="B604" s="22" t="s">
        <v>600</v>
      </c>
      <c r="C604" s="135" t="s">
        <v>520</v>
      </c>
      <c r="D604" s="267" t="s">
        <v>63</v>
      </c>
      <c r="E604" s="267"/>
      <c r="F604" s="2" t="s">
        <v>64</v>
      </c>
      <c r="G604" s="24">
        <v>1</v>
      </c>
      <c r="H604" s="26">
        <f>I611</f>
        <v>886.91000000000008</v>
      </c>
      <c r="I604" s="26">
        <f>TRUNC(G604*H604,2)</f>
        <v>886.91</v>
      </c>
    </row>
    <row r="605" spans="1:9" x14ac:dyDescent="0.25">
      <c r="A605" s="131" t="s">
        <v>22</v>
      </c>
      <c r="B605" s="10" t="s">
        <v>65</v>
      </c>
      <c r="C605" s="131" t="s">
        <v>66</v>
      </c>
      <c r="D605" s="277" t="s">
        <v>67</v>
      </c>
      <c r="E605" s="277"/>
      <c r="F605" s="9" t="s">
        <v>68</v>
      </c>
      <c r="G605" s="19">
        <v>5</v>
      </c>
      <c r="H605" s="27">
        <v>6</v>
      </c>
      <c r="I605" s="51" t="s">
        <v>522</v>
      </c>
    </row>
    <row r="606" spans="1:9" x14ac:dyDescent="0.25">
      <c r="A606" s="131" t="s">
        <v>22</v>
      </c>
      <c r="B606" s="10" t="s">
        <v>90</v>
      </c>
      <c r="C606" s="131" t="s">
        <v>91</v>
      </c>
      <c r="D606" s="277" t="s">
        <v>71</v>
      </c>
      <c r="E606" s="277"/>
      <c r="F606" s="9" t="s">
        <v>72</v>
      </c>
      <c r="G606" s="19">
        <v>3</v>
      </c>
      <c r="H606" s="27">
        <v>149.58000000000001</v>
      </c>
      <c r="I606" s="27">
        <f t="shared" ref="I606:I609" si="55">TRUNC(G606*H606,2)</f>
        <v>448.74</v>
      </c>
    </row>
    <row r="607" spans="1:9" x14ac:dyDescent="0.25">
      <c r="A607" s="131" t="s">
        <v>22</v>
      </c>
      <c r="B607" s="10" t="s">
        <v>69</v>
      </c>
      <c r="C607" s="131" t="s">
        <v>70</v>
      </c>
      <c r="D607" s="277" t="s">
        <v>71</v>
      </c>
      <c r="E607" s="277"/>
      <c r="F607" s="9" t="s">
        <v>72</v>
      </c>
      <c r="G607" s="19">
        <v>6</v>
      </c>
      <c r="H607" s="27">
        <v>38.78</v>
      </c>
      <c r="I607" s="27">
        <f t="shared" si="55"/>
        <v>232.68</v>
      </c>
    </row>
    <row r="608" spans="1:9" x14ac:dyDescent="0.25">
      <c r="A608" s="131" t="s">
        <v>22</v>
      </c>
      <c r="B608" s="10" t="s">
        <v>79</v>
      </c>
      <c r="C608" s="131" t="s">
        <v>80</v>
      </c>
      <c r="D608" s="277" t="s">
        <v>67</v>
      </c>
      <c r="E608" s="277"/>
      <c r="F608" s="9" t="s">
        <v>68</v>
      </c>
      <c r="G608" s="19">
        <v>20</v>
      </c>
      <c r="H608" s="27">
        <v>0.1</v>
      </c>
      <c r="I608" s="27">
        <f t="shared" si="55"/>
        <v>2</v>
      </c>
    </row>
    <row r="609" spans="1:9" x14ac:dyDescent="0.25">
      <c r="A609" s="131" t="s">
        <v>22</v>
      </c>
      <c r="B609" s="10" t="s">
        <v>77</v>
      </c>
      <c r="C609" s="131" t="s">
        <v>78</v>
      </c>
      <c r="D609" s="277" t="s">
        <v>67</v>
      </c>
      <c r="E609" s="277"/>
      <c r="F609" s="9" t="s">
        <v>68</v>
      </c>
      <c r="G609" s="19">
        <v>0.5</v>
      </c>
      <c r="H609" s="27">
        <v>4.5</v>
      </c>
      <c r="I609" s="27">
        <f t="shared" si="55"/>
        <v>2.25</v>
      </c>
    </row>
    <row r="610" spans="1:9" x14ac:dyDescent="0.25">
      <c r="A610" s="133"/>
      <c r="B610" s="133"/>
      <c r="C610" s="133"/>
      <c r="D610" s="133"/>
      <c r="E610" s="16"/>
      <c r="F610" s="133"/>
      <c r="G610" s="16"/>
      <c r="H610" s="48" t="s">
        <v>511</v>
      </c>
      <c r="I610" s="40">
        <f>SUM(I605:I609)</f>
        <v>685.67000000000007</v>
      </c>
    </row>
    <row r="611" spans="1:9" x14ac:dyDescent="0.25">
      <c r="A611" s="133"/>
      <c r="B611" s="133"/>
      <c r="C611" s="133"/>
      <c r="D611" s="133" t="s">
        <v>51</v>
      </c>
      <c r="E611" s="16">
        <f>TRUNC(I610*0.2935,2)</f>
        <v>201.24</v>
      </c>
      <c r="F611" s="133"/>
      <c r="G611" s="259" t="s">
        <v>52</v>
      </c>
      <c r="H611" s="259"/>
      <c r="I611" s="16">
        <f>I610+E611</f>
        <v>886.91000000000008</v>
      </c>
    </row>
    <row r="612" spans="1:9" x14ac:dyDescent="0.25">
      <c r="A612" s="132"/>
      <c r="B612" s="132"/>
      <c r="C612" s="132"/>
      <c r="D612" s="132"/>
      <c r="E612" s="132"/>
      <c r="F612" s="132" t="s">
        <v>53</v>
      </c>
      <c r="G612" s="15" t="s">
        <v>54</v>
      </c>
      <c r="H612" s="132" t="s">
        <v>55</v>
      </c>
      <c r="I612" s="13">
        <f>I611</f>
        <v>886.91000000000008</v>
      </c>
    </row>
    <row r="613" spans="1:9" ht="14.4" thickBot="1" x14ac:dyDescent="0.3">
      <c r="A613" s="132"/>
      <c r="B613" s="132"/>
      <c r="C613" s="132"/>
      <c r="D613" s="132"/>
      <c r="E613" s="132"/>
      <c r="F613" s="132"/>
      <c r="G613" s="15"/>
      <c r="H613" s="132"/>
      <c r="I613" s="13"/>
    </row>
    <row r="614" spans="1:9" ht="14.4" thickTop="1" x14ac:dyDescent="0.25">
      <c r="A614" s="4"/>
      <c r="B614" s="4"/>
      <c r="C614" s="4"/>
      <c r="D614" s="4"/>
      <c r="E614" s="4"/>
      <c r="F614" s="4"/>
      <c r="G614" s="4"/>
      <c r="H614" s="4"/>
      <c r="I614" s="4"/>
    </row>
    <row r="615" spans="1:9" x14ac:dyDescent="0.25">
      <c r="A615" s="134">
        <v>35</v>
      </c>
      <c r="B615" s="136" t="s">
        <v>5</v>
      </c>
      <c r="C615" s="134" t="s">
        <v>6</v>
      </c>
      <c r="D615" s="266" t="s">
        <v>7</v>
      </c>
      <c r="E615" s="266"/>
      <c r="F615" s="1" t="s">
        <v>8</v>
      </c>
      <c r="G615" s="136" t="s">
        <v>9</v>
      </c>
      <c r="H615" s="136" t="s">
        <v>10</v>
      </c>
      <c r="I615" s="136" t="s">
        <v>11</v>
      </c>
    </row>
    <row r="616" spans="1:9" x14ac:dyDescent="0.25">
      <c r="A616" s="135" t="s">
        <v>12</v>
      </c>
      <c r="B616" s="22" t="s">
        <v>601</v>
      </c>
      <c r="C616" s="135" t="s">
        <v>521</v>
      </c>
      <c r="D616" s="267" t="s">
        <v>130</v>
      </c>
      <c r="E616" s="267"/>
      <c r="F616" s="2" t="s">
        <v>68</v>
      </c>
      <c r="G616" s="24">
        <v>1</v>
      </c>
      <c r="H616" s="26">
        <f>I626</f>
        <v>3485.5400000000004</v>
      </c>
      <c r="I616" s="26">
        <f>TRUNC(G616*H616,2)</f>
        <v>3485.54</v>
      </c>
    </row>
    <row r="617" spans="1:9" x14ac:dyDescent="0.25">
      <c r="A617" s="131" t="s">
        <v>22</v>
      </c>
      <c r="B617" s="10" t="s">
        <v>83</v>
      </c>
      <c r="C617" s="131" t="s">
        <v>84</v>
      </c>
      <c r="D617" s="277" t="s">
        <v>71</v>
      </c>
      <c r="E617" s="277"/>
      <c r="F617" s="9" t="s">
        <v>72</v>
      </c>
      <c r="G617" s="19">
        <v>12</v>
      </c>
      <c r="H617" s="27">
        <v>149.58000000000001</v>
      </c>
      <c r="I617" s="27">
        <f t="shared" ref="I617:I624" si="56">TRUNC(G617*H617,2)</f>
        <v>1794.96</v>
      </c>
    </row>
    <row r="618" spans="1:9" x14ac:dyDescent="0.25">
      <c r="A618" s="131" t="s">
        <v>22</v>
      </c>
      <c r="B618" s="10" t="s">
        <v>73</v>
      </c>
      <c r="C618" s="131" t="s">
        <v>74</v>
      </c>
      <c r="D618" s="277" t="s">
        <v>71</v>
      </c>
      <c r="E618" s="277"/>
      <c r="F618" s="9" t="s">
        <v>72</v>
      </c>
      <c r="G618" s="19">
        <v>3</v>
      </c>
      <c r="H618" s="27">
        <v>34.64</v>
      </c>
      <c r="I618" s="27">
        <f t="shared" si="56"/>
        <v>103.92</v>
      </c>
    </row>
    <row r="619" spans="1:9" x14ac:dyDescent="0.25">
      <c r="A619" s="131" t="s">
        <v>22</v>
      </c>
      <c r="B619" s="10" t="s">
        <v>81</v>
      </c>
      <c r="C619" s="131" t="s">
        <v>82</v>
      </c>
      <c r="D619" s="277" t="s">
        <v>71</v>
      </c>
      <c r="E619" s="277"/>
      <c r="F619" s="9" t="s">
        <v>72</v>
      </c>
      <c r="G619" s="19">
        <v>1</v>
      </c>
      <c r="H619" s="27">
        <v>169.05</v>
      </c>
      <c r="I619" s="27">
        <f t="shared" si="56"/>
        <v>169.05</v>
      </c>
    </row>
    <row r="620" spans="1:9" x14ac:dyDescent="0.25">
      <c r="A620" s="131" t="s">
        <v>22</v>
      </c>
      <c r="B620" s="10" t="s">
        <v>65</v>
      </c>
      <c r="C620" s="131" t="s">
        <v>66</v>
      </c>
      <c r="D620" s="277" t="s">
        <v>67</v>
      </c>
      <c r="E620" s="277"/>
      <c r="F620" s="9" t="s">
        <v>68</v>
      </c>
      <c r="G620" s="19">
        <v>5</v>
      </c>
      <c r="H620" s="27">
        <v>6</v>
      </c>
      <c r="I620" s="27">
        <f t="shared" si="56"/>
        <v>30</v>
      </c>
    </row>
    <row r="621" spans="1:9" x14ac:dyDescent="0.25">
      <c r="A621" s="131" t="s">
        <v>22</v>
      </c>
      <c r="B621" s="10" t="s">
        <v>77</v>
      </c>
      <c r="C621" s="131" t="s">
        <v>78</v>
      </c>
      <c r="D621" s="277" t="s">
        <v>67</v>
      </c>
      <c r="E621" s="277"/>
      <c r="F621" s="9" t="s">
        <v>68</v>
      </c>
      <c r="G621" s="19">
        <v>0.5</v>
      </c>
      <c r="H621" s="27">
        <v>4.5</v>
      </c>
      <c r="I621" s="27">
        <f t="shared" si="56"/>
        <v>2.25</v>
      </c>
    </row>
    <row r="622" spans="1:9" x14ac:dyDescent="0.25">
      <c r="A622" s="131" t="s">
        <v>22</v>
      </c>
      <c r="B622" s="10" t="s">
        <v>75</v>
      </c>
      <c r="C622" s="131" t="s">
        <v>76</v>
      </c>
      <c r="D622" s="277" t="s">
        <v>71</v>
      </c>
      <c r="E622" s="277"/>
      <c r="F622" s="9" t="s">
        <v>72</v>
      </c>
      <c r="G622" s="19">
        <v>3</v>
      </c>
      <c r="H622" s="27">
        <v>132.86000000000001</v>
      </c>
      <c r="I622" s="27">
        <f t="shared" si="56"/>
        <v>398.58</v>
      </c>
    </row>
    <row r="623" spans="1:9" x14ac:dyDescent="0.25">
      <c r="A623" s="131" t="s">
        <v>22</v>
      </c>
      <c r="B623" s="10" t="s">
        <v>69</v>
      </c>
      <c r="C623" s="131" t="s">
        <v>70</v>
      </c>
      <c r="D623" s="277" t="s">
        <v>71</v>
      </c>
      <c r="E623" s="277"/>
      <c r="F623" s="9" t="s">
        <v>72</v>
      </c>
      <c r="G623" s="19">
        <v>5</v>
      </c>
      <c r="H623" s="27">
        <v>38.78</v>
      </c>
      <c r="I623" s="27">
        <f t="shared" si="56"/>
        <v>193.9</v>
      </c>
    </row>
    <row r="624" spans="1:9" x14ac:dyDescent="0.25">
      <c r="A624" s="131" t="s">
        <v>22</v>
      </c>
      <c r="B624" s="10" t="s">
        <v>79</v>
      </c>
      <c r="C624" s="131" t="s">
        <v>80</v>
      </c>
      <c r="D624" s="277" t="s">
        <v>67</v>
      </c>
      <c r="E624" s="277"/>
      <c r="F624" s="9" t="s">
        <v>68</v>
      </c>
      <c r="G624" s="19">
        <v>20</v>
      </c>
      <c r="H624" s="27">
        <v>0.1</v>
      </c>
      <c r="I624" s="27">
        <f t="shared" si="56"/>
        <v>2</v>
      </c>
    </row>
    <row r="625" spans="1:9" x14ac:dyDescent="0.25">
      <c r="A625" s="34"/>
      <c r="B625" s="35"/>
      <c r="C625" s="34"/>
      <c r="D625" s="34"/>
      <c r="E625" s="34"/>
      <c r="F625" s="36"/>
      <c r="G625" s="37"/>
      <c r="H625" s="48" t="s">
        <v>511</v>
      </c>
      <c r="I625" s="38">
        <f>SUM(I617:I624)</f>
        <v>2694.6600000000003</v>
      </c>
    </row>
    <row r="626" spans="1:9" x14ac:dyDescent="0.25">
      <c r="A626" s="133"/>
      <c r="B626" s="133"/>
      <c r="C626" s="133"/>
      <c r="D626" s="133" t="s">
        <v>51</v>
      </c>
      <c r="E626" s="16">
        <f>TRUNC(I625*0.2935,2)</f>
        <v>790.88</v>
      </c>
      <c r="F626" s="133"/>
      <c r="G626" s="259" t="s">
        <v>52</v>
      </c>
      <c r="H626" s="259"/>
      <c r="I626" s="16">
        <f>I625+E626</f>
        <v>3485.5400000000004</v>
      </c>
    </row>
    <row r="627" spans="1:9" x14ac:dyDescent="0.25">
      <c r="A627" s="132"/>
      <c r="B627" s="132"/>
      <c r="C627" s="132"/>
      <c r="D627" s="132"/>
      <c r="E627" s="132"/>
      <c r="F627" s="132" t="s">
        <v>53</v>
      </c>
      <c r="G627" s="15" t="s">
        <v>54</v>
      </c>
      <c r="H627" s="132" t="s">
        <v>55</v>
      </c>
      <c r="I627" s="13">
        <f>I626</f>
        <v>3485.5400000000004</v>
      </c>
    </row>
    <row r="628" spans="1:9" ht="14.4" thickBot="1" x14ac:dyDescent="0.3">
      <c r="A628" s="132"/>
      <c r="B628" s="132"/>
      <c r="C628" s="132"/>
      <c r="D628" s="132"/>
      <c r="E628" s="132"/>
      <c r="F628" s="132"/>
      <c r="G628" s="15"/>
      <c r="H628" s="132"/>
      <c r="I628" s="13"/>
    </row>
    <row r="629" spans="1:9" ht="14.4" thickTop="1" x14ac:dyDescent="0.25">
      <c r="A629" s="4"/>
      <c r="B629" s="4"/>
      <c r="C629" s="4"/>
      <c r="D629" s="4"/>
      <c r="E629" s="4"/>
      <c r="F629" s="4"/>
      <c r="G629" s="4"/>
      <c r="H629" s="4"/>
      <c r="I629" s="4"/>
    </row>
    <row r="630" spans="1:9" x14ac:dyDescent="0.25">
      <c r="A630" s="134">
        <v>36</v>
      </c>
      <c r="B630" s="136" t="s">
        <v>5</v>
      </c>
      <c r="C630" s="134" t="s">
        <v>6</v>
      </c>
      <c r="D630" s="266" t="s">
        <v>7</v>
      </c>
      <c r="E630" s="266"/>
      <c r="F630" s="1" t="s">
        <v>8</v>
      </c>
      <c r="G630" s="136" t="s">
        <v>9</v>
      </c>
      <c r="H630" s="136" t="s">
        <v>10</v>
      </c>
      <c r="I630" s="136" t="s">
        <v>11</v>
      </c>
    </row>
    <row r="631" spans="1:9" x14ac:dyDescent="0.25">
      <c r="A631" s="135" t="s">
        <v>12</v>
      </c>
      <c r="B631" s="22" t="s">
        <v>602</v>
      </c>
      <c r="C631" s="135" t="s">
        <v>523</v>
      </c>
      <c r="D631" s="267" t="s">
        <v>130</v>
      </c>
      <c r="E631" s="267"/>
      <c r="F631" s="2" t="s">
        <v>68</v>
      </c>
      <c r="G631" s="24">
        <v>1</v>
      </c>
      <c r="H631" s="26">
        <f>I641</f>
        <v>7032.1900000000005</v>
      </c>
      <c r="I631" s="26">
        <f>TRUNC(G631*H631,2)</f>
        <v>7032.19</v>
      </c>
    </row>
    <row r="632" spans="1:9" x14ac:dyDescent="0.25">
      <c r="A632" s="131" t="s">
        <v>22</v>
      </c>
      <c r="B632" s="10" t="s">
        <v>81</v>
      </c>
      <c r="C632" s="131" t="s">
        <v>82</v>
      </c>
      <c r="D632" s="277" t="s">
        <v>71</v>
      </c>
      <c r="E632" s="277"/>
      <c r="F632" s="9" t="s">
        <v>72</v>
      </c>
      <c r="G632" s="19">
        <v>2</v>
      </c>
      <c r="H632" s="27">
        <v>169.05</v>
      </c>
      <c r="I632" s="27">
        <f>TRUNC(G632*H632,2)</f>
        <v>338.1</v>
      </c>
    </row>
    <row r="633" spans="1:9" x14ac:dyDescent="0.25">
      <c r="A633" s="131" t="s">
        <v>22</v>
      </c>
      <c r="B633" s="10" t="s">
        <v>65</v>
      </c>
      <c r="C633" s="131" t="s">
        <v>66</v>
      </c>
      <c r="D633" s="277" t="s">
        <v>67</v>
      </c>
      <c r="E633" s="277"/>
      <c r="F633" s="9" t="s">
        <v>68</v>
      </c>
      <c r="G633" s="19">
        <v>10</v>
      </c>
      <c r="H633" s="27">
        <v>6</v>
      </c>
      <c r="I633" s="27">
        <f t="shared" ref="I633:I639" si="57">TRUNC(G633*H633,2)</f>
        <v>60</v>
      </c>
    </row>
    <row r="634" spans="1:9" x14ac:dyDescent="0.25">
      <c r="A634" s="131" t="s">
        <v>22</v>
      </c>
      <c r="B634" s="10" t="s">
        <v>75</v>
      </c>
      <c r="C634" s="131" t="s">
        <v>76</v>
      </c>
      <c r="D634" s="277" t="s">
        <v>71</v>
      </c>
      <c r="E634" s="277"/>
      <c r="F634" s="9" t="s">
        <v>72</v>
      </c>
      <c r="G634" s="19">
        <v>6</v>
      </c>
      <c r="H634" s="27">
        <v>132.86000000000001</v>
      </c>
      <c r="I634" s="27">
        <f t="shared" si="57"/>
        <v>797.16</v>
      </c>
    </row>
    <row r="635" spans="1:9" x14ac:dyDescent="0.25">
      <c r="A635" s="131" t="s">
        <v>22</v>
      </c>
      <c r="B635" s="10" t="s">
        <v>77</v>
      </c>
      <c r="C635" s="131" t="s">
        <v>78</v>
      </c>
      <c r="D635" s="277" t="s">
        <v>67</v>
      </c>
      <c r="E635" s="277"/>
      <c r="F635" s="9" t="s">
        <v>68</v>
      </c>
      <c r="G635" s="19">
        <v>1</v>
      </c>
      <c r="H635" s="27">
        <v>4.5</v>
      </c>
      <c r="I635" s="27">
        <f t="shared" si="57"/>
        <v>4.5</v>
      </c>
    </row>
    <row r="636" spans="1:9" x14ac:dyDescent="0.25">
      <c r="A636" s="131" t="s">
        <v>22</v>
      </c>
      <c r="B636" s="10" t="s">
        <v>83</v>
      </c>
      <c r="C636" s="131" t="s">
        <v>84</v>
      </c>
      <c r="D636" s="277" t="s">
        <v>71</v>
      </c>
      <c r="E636" s="277"/>
      <c r="F636" s="9" t="s">
        <v>72</v>
      </c>
      <c r="G636" s="19">
        <v>22</v>
      </c>
      <c r="H636" s="27">
        <v>149.58000000000001</v>
      </c>
      <c r="I636" s="27">
        <f t="shared" si="57"/>
        <v>3290.76</v>
      </c>
    </row>
    <row r="637" spans="1:9" x14ac:dyDescent="0.25">
      <c r="A637" s="131" t="s">
        <v>22</v>
      </c>
      <c r="B637" s="10" t="s">
        <v>69</v>
      </c>
      <c r="C637" s="131" t="s">
        <v>70</v>
      </c>
      <c r="D637" s="277" t="s">
        <v>71</v>
      </c>
      <c r="E637" s="277"/>
      <c r="F637" s="9" t="s">
        <v>72</v>
      </c>
      <c r="G637" s="19">
        <v>10</v>
      </c>
      <c r="H637" s="27">
        <v>38.78</v>
      </c>
      <c r="I637" s="27">
        <f t="shared" si="57"/>
        <v>387.8</v>
      </c>
    </row>
    <row r="638" spans="1:9" x14ac:dyDescent="0.25">
      <c r="A638" s="131" t="s">
        <v>22</v>
      </c>
      <c r="B638" s="10" t="s">
        <v>79</v>
      </c>
      <c r="C638" s="131" t="s">
        <v>80</v>
      </c>
      <c r="D638" s="277" t="s">
        <v>67</v>
      </c>
      <c r="E638" s="277"/>
      <c r="F638" s="9" t="s">
        <v>68</v>
      </c>
      <c r="G638" s="19">
        <v>40</v>
      </c>
      <c r="H638" s="27">
        <v>0.1</v>
      </c>
      <c r="I638" s="27">
        <f t="shared" si="57"/>
        <v>4</v>
      </c>
    </row>
    <row r="639" spans="1:9" x14ac:dyDescent="0.25">
      <c r="A639" s="131" t="s">
        <v>22</v>
      </c>
      <c r="B639" s="10" t="s">
        <v>73</v>
      </c>
      <c r="C639" s="131" t="s">
        <v>74</v>
      </c>
      <c r="D639" s="277" t="s">
        <v>71</v>
      </c>
      <c r="E639" s="277"/>
      <c r="F639" s="9" t="s">
        <v>72</v>
      </c>
      <c r="G639" s="19">
        <v>16</v>
      </c>
      <c r="H639" s="27">
        <v>34.64</v>
      </c>
      <c r="I639" s="27">
        <f t="shared" si="57"/>
        <v>554.24</v>
      </c>
    </row>
    <row r="640" spans="1:9" x14ac:dyDescent="0.25">
      <c r="A640" s="133"/>
      <c r="B640" s="133"/>
      <c r="C640" s="133"/>
      <c r="D640" s="133"/>
      <c r="E640" s="16"/>
      <c r="F640" s="133"/>
      <c r="G640" s="16"/>
      <c r="H640" s="48" t="s">
        <v>511</v>
      </c>
      <c r="I640" s="16">
        <f>SUM(I632:I639)</f>
        <v>5436.56</v>
      </c>
    </row>
    <row r="641" spans="1:9" x14ac:dyDescent="0.25">
      <c r="A641" s="133"/>
      <c r="B641" s="133"/>
      <c r="C641" s="133"/>
      <c r="D641" s="133" t="s">
        <v>51</v>
      </c>
      <c r="E641" s="16">
        <f>TRUNC(I640*0.2935,2)</f>
        <v>1595.63</v>
      </c>
      <c r="F641" s="133"/>
      <c r="G641" s="259" t="s">
        <v>52</v>
      </c>
      <c r="H641" s="259"/>
      <c r="I641" s="16">
        <f>I640+E641</f>
        <v>7032.1900000000005</v>
      </c>
    </row>
    <row r="642" spans="1:9" x14ac:dyDescent="0.25">
      <c r="A642" s="132"/>
      <c r="B642" s="132"/>
      <c r="C642" s="132"/>
      <c r="D642" s="132"/>
      <c r="E642" s="132"/>
      <c r="F642" s="132" t="s">
        <v>53</v>
      </c>
      <c r="G642" s="15" t="s">
        <v>54</v>
      </c>
      <c r="H642" s="132" t="s">
        <v>55</v>
      </c>
      <c r="I642" s="13">
        <f>I641</f>
        <v>7032.1900000000005</v>
      </c>
    </row>
    <row r="643" spans="1:9" ht="14.4" thickBot="1" x14ac:dyDescent="0.3">
      <c r="A643" s="132"/>
      <c r="B643" s="132"/>
      <c r="C643" s="132"/>
      <c r="D643" s="132"/>
      <c r="E643" s="132"/>
      <c r="F643" s="132"/>
      <c r="G643" s="15"/>
      <c r="H643" s="132"/>
      <c r="I643" s="13"/>
    </row>
    <row r="644" spans="1:9" ht="14.4" thickTop="1" x14ac:dyDescent="0.25">
      <c r="A644" s="4"/>
      <c r="B644" s="4"/>
      <c r="C644" s="4"/>
      <c r="D644" s="4"/>
      <c r="E644" s="4"/>
      <c r="F644" s="4"/>
      <c r="G644" s="4"/>
      <c r="H644" s="4"/>
      <c r="I644" s="4"/>
    </row>
    <row r="645" spans="1:9" x14ac:dyDescent="0.25">
      <c r="A645" s="134">
        <v>37</v>
      </c>
      <c r="B645" s="136" t="s">
        <v>5</v>
      </c>
      <c r="C645" s="134" t="s">
        <v>6</v>
      </c>
      <c r="D645" s="266" t="s">
        <v>7</v>
      </c>
      <c r="E645" s="266"/>
      <c r="F645" s="1" t="s">
        <v>8</v>
      </c>
      <c r="G645" s="136" t="s">
        <v>9</v>
      </c>
      <c r="H645" s="136" t="s">
        <v>10</v>
      </c>
      <c r="I645" s="136" t="s">
        <v>11</v>
      </c>
    </row>
    <row r="646" spans="1:9" x14ac:dyDescent="0.25">
      <c r="A646" s="135" t="s">
        <v>12</v>
      </c>
      <c r="B646" s="22" t="s">
        <v>603</v>
      </c>
      <c r="C646" s="135" t="s">
        <v>526</v>
      </c>
      <c r="D646" s="267" t="s">
        <v>130</v>
      </c>
      <c r="E646" s="267"/>
      <c r="F646" s="2" t="s">
        <v>68</v>
      </c>
      <c r="G646" s="24">
        <v>1</v>
      </c>
      <c r="H646" s="26">
        <f>I656</f>
        <v>10457.630000000001</v>
      </c>
      <c r="I646" s="26">
        <f>TRUNC(G646*H646,2)</f>
        <v>10457.629999999999</v>
      </c>
    </row>
    <row r="647" spans="1:9" x14ac:dyDescent="0.25">
      <c r="A647" s="131" t="s">
        <v>22</v>
      </c>
      <c r="B647" s="10" t="s">
        <v>69</v>
      </c>
      <c r="C647" s="131" t="s">
        <v>70</v>
      </c>
      <c r="D647" s="277" t="s">
        <v>71</v>
      </c>
      <c r="E647" s="277"/>
      <c r="F647" s="9" t="s">
        <v>72</v>
      </c>
      <c r="G647" s="19">
        <v>14</v>
      </c>
      <c r="H647" s="27">
        <v>38.78</v>
      </c>
      <c r="I647" s="27">
        <f>TRUNC(G647*H647,2)</f>
        <v>542.91999999999996</v>
      </c>
    </row>
    <row r="648" spans="1:9" x14ac:dyDescent="0.25">
      <c r="A648" s="131" t="s">
        <v>22</v>
      </c>
      <c r="B648" s="10" t="s">
        <v>83</v>
      </c>
      <c r="C648" s="131" t="s">
        <v>84</v>
      </c>
      <c r="D648" s="277" t="s">
        <v>71</v>
      </c>
      <c r="E648" s="277"/>
      <c r="F648" s="9" t="s">
        <v>72</v>
      </c>
      <c r="G648" s="19">
        <v>35</v>
      </c>
      <c r="H648" s="27">
        <v>149.58000000000001</v>
      </c>
      <c r="I648" s="27">
        <f t="shared" ref="I648:I654" si="58">TRUNC(G648*H648,2)</f>
        <v>5235.3</v>
      </c>
    </row>
    <row r="649" spans="1:9" x14ac:dyDescent="0.25">
      <c r="A649" s="131" t="s">
        <v>22</v>
      </c>
      <c r="B649" s="10" t="s">
        <v>77</v>
      </c>
      <c r="C649" s="131" t="s">
        <v>78</v>
      </c>
      <c r="D649" s="277" t="s">
        <v>67</v>
      </c>
      <c r="E649" s="277"/>
      <c r="F649" s="9" t="s">
        <v>68</v>
      </c>
      <c r="G649" s="19">
        <v>1</v>
      </c>
      <c r="H649" s="27">
        <v>4.5</v>
      </c>
      <c r="I649" s="27">
        <f t="shared" si="58"/>
        <v>4.5</v>
      </c>
    </row>
    <row r="650" spans="1:9" x14ac:dyDescent="0.25">
      <c r="A650" s="131" t="s">
        <v>22</v>
      </c>
      <c r="B650" s="10" t="s">
        <v>73</v>
      </c>
      <c r="C650" s="131" t="s">
        <v>74</v>
      </c>
      <c r="D650" s="277" t="s">
        <v>71</v>
      </c>
      <c r="E650" s="277"/>
      <c r="F650" s="9" t="s">
        <v>72</v>
      </c>
      <c r="G650" s="19">
        <v>14</v>
      </c>
      <c r="H650" s="27">
        <v>34.64</v>
      </c>
      <c r="I650" s="27">
        <f t="shared" si="58"/>
        <v>484.96</v>
      </c>
    </row>
    <row r="651" spans="1:9" x14ac:dyDescent="0.25">
      <c r="A651" s="131" t="s">
        <v>22</v>
      </c>
      <c r="B651" s="10" t="s">
        <v>65</v>
      </c>
      <c r="C651" s="131" t="s">
        <v>66</v>
      </c>
      <c r="D651" s="277" t="s">
        <v>67</v>
      </c>
      <c r="E651" s="277"/>
      <c r="F651" s="9" t="s">
        <v>68</v>
      </c>
      <c r="G651" s="19">
        <v>12</v>
      </c>
      <c r="H651" s="27">
        <v>6</v>
      </c>
      <c r="I651" s="27">
        <f t="shared" si="58"/>
        <v>72</v>
      </c>
    </row>
    <row r="652" spans="1:9" x14ac:dyDescent="0.25">
      <c r="A652" s="131" t="s">
        <v>22</v>
      </c>
      <c r="B652" s="10" t="s">
        <v>81</v>
      </c>
      <c r="C652" s="131" t="s">
        <v>82</v>
      </c>
      <c r="D652" s="277" t="s">
        <v>71</v>
      </c>
      <c r="E652" s="277"/>
      <c r="F652" s="9" t="s">
        <v>72</v>
      </c>
      <c r="G652" s="19">
        <v>4</v>
      </c>
      <c r="H652" s="27">
        <v>169.05</v>
      </c>
      <c r="I652" s="27">
        <f t="shared" si="58"/>
        <v>676.2</v>
      </c>
    </row>
    <row r="653" spans="1:9" x14ac:dyDescent="0.25">
      <c r="A653" s="131" t="s">
        <v>22</v>
      </c>
      <c r="B653" s="10" t="s">
        <v>79</v>
      </c>
      <c r="C653" s="131" t="s">
        <v>80</v>
      </c>
      <c r="D653" s="277" t="s">
        <v>67</v>
      </c>
      <c r="E653" s="277"/>
      <c r="F653" s="9" t="s">
        <v>68</v>
      </c>
      <c r="G653" s="19">
        <v>60</v>
      </c>
      <c r="H653" s="27">
        <v>0.1</v>
      </c>
      <c r="I653" s="27">
        <f t="shared" si="58"/>
        <v>6</v>
      </c>
    </row>
    <row r="654" spans="1:9" x14ac:dyDescent="0.25">
      <c r="A654" s="131" t="s">
        <v>22</v>
      </c>
      <c r="B654" s="10" t="s">
        <v>75</v>
      </c>
      <c r="C654" s="131" t="s">
        <v>76</v>
      </c>
      <c r="D654" s="277" t="s">
        <v>71</v>
      </c>
      <c r="E654" s="277"/>
      <c r="F654" s="9" t="s">
        <v>72</v>
      </c>
      <c r="G654" s="19">
        <v>8</v>
      </c>
      <c r="H654" s="27">
        <v>132.86000000000001</v>
      </c>
      <c r="I654" s="27">
        <f t="shared" si="58"/>
        <v>1062.8800000000001</v>
      </c>
    </row>
    <row r="655" spans="1:9" x14ac:dyDescent="0.25">
      <c r="A655" s="133"/>
      <c r="B655" s="133"/>
      <c r="C655" s="133"/>
      <c r="D655" s="133"/>
      <c r="E655" s="16"/>
      <c r="F655" s="133"/>
      <c r="G655" s="16"/>
      <c r="H655" s="48" t="s">
        <v>511</v>
      </c>
      <c r="I655" s="16">
        <f>SUM(I647:I654)</f>
        <v>8084.76</v>
      </c>
    </row>
    <row r="656" spans="1:9" x14ac:dyDescent="0.25">
      <c r="A656" s="133"/>
      <c r="B656" s="133"/>
      <c r="C656" s="133"/>
      <c r="D656" s="133" t="s">
        <v>51</v>
      </c>
      <c r="E656" s="16">
        <f>TRUNC(I655*0.2935,2)</f>
        <v>2372.87</v>
      </c>
      <c r="F656" s="133"/>
      <c r="G656" s="259" t="s">
        <v>52</v>
      </c>
      <c r="H656" s="259"/>
      <c r="I656" s="16">
        <f>I655+E656</f>
        <v>10457.630000000001</v>
      </c>
    </row>
    <row r="657" spans="1:9" x14ac:dyDescent="0.25">
      <c r="A657" s="132"/>
      <c r="B657" s="132"/>
      <c r="C657" s="132"/>
      <c r="D657" s="132"/>
      <c r="E657" s="132"/>
      <c r="F657" s="132" t="s">
        <v>53</v>
      </c>
      <c r="G657" s="15" t="s">
        <v>54</v>
      </c>
      <c r="H657" s="132" t="s">
        <v>55</v>
      </c>
      <c r="I657" s="13">
        <f>I656</f>
        <v>10457.630000000001</v>
      </c>
    </row>
    <row r="658" spans="1:9" ht="14.4" thickBot="1" x14ac:dyDescent="0.3">
      <c r="A658" s="132"/>
      <c r="B658" s="132"/>
      <c r="C658" s="132"/>
      <c r="D658" s="132"/>
      <c r="E658" s="132"/>
      <c r="F658" s="132"/>
      <c r="G658" s="15"/>
      <c r="H658" s="132"/>
      <c r="I658" s="13"/>
    </row>
    <row r="659" spans="1:9" ht="14.4" thickTop="1" x14ac:dyDescent="0.25">
      <c r="A659" s="4"/>
      <c r="B659" s="4"/>
      <c r="C659" s="4"/>
      <c r="D659" s="4"/>
      <c r="E659" s="4"/>
      <c r="F659" s="4"/>
      <c r="G659" s="4"/>
      <c r="H659" s="4"/>
      <c r="I659" s="4"/>
    </row>
    <row r="660" spans="1:9" x14ac:dyDescent="0.25">
      <c r="A660" s="134">
        <v>38</v>
      </c>
      <c r="B660" s="136" t="s">
        <v>5</v>
      </c>
      <c r="C660" s="134" t="s">
        <v>6</v>
      </c>
      <c r="D660" s="266" t="s">
        <v>7</v>
      </c>
      <c r="E660" s="266"/>
      <c r="F660" s="1" t="s">
        <v>8</v>
      </c>
      <c r="G660" s="136" t="s">
        <v>9</v>
      </c>
      <c r="H660" s="136" t="s">
        <v>10</v>
      </c>
      <c r="I660" s="136" t="s">
        <v>11</v>
      </c>
    </row>
    <row r="661" spans="1:9" ht="26.4" x14ac:dyDescent="0.25">
      <c r="A661" s="135" t="s">
        <v>12</v>
      </c>
      <c r="B661" s="22" t="s">
        <v>604</v>
      </c>
      <c r="C661" s="135" t="s">
        <v>524</v>
      </c>
      <c r="D661" s="267" t="s">
        <v>130</v>
      </c>
      <c r="E661" s="267"/>
      <c r="F661" s="2" t="s">
        <v>68</v>
      </c>
      <c r="G661" s="24">
        <v>1</v>
      </c>
      <c r="H661" s="26">
        <f>I671</f>
        <v>2262.2399999999998</v>
      </c>
      <c r="I661" s="26">
        <f>TRUNC(G661*H661,2)</f>
        <v>2262.2399999999998</v>
      </c>
    </row>
    <row r="662" spans="1:9" x14ac:dyDescent="0.25">
      <c r="A662" s="131" t="s">
        <v>22</v>
      </c>
      <c r="B662" s="10" t="s">
        <v>73</v>
      </c>
      <c r="C662" s="131" t="s">
        <v>74</v>
      </c>
      <c r="D662" s="277" t="s">
        <v>71</v>
      </c>
      <c r="E662" s="277"/>
      <c r="F662" s="9" t="s">
        <v>72</v>
      </c>
      <c r="G662" s="19">
        <v>6</v>
      </c>
      <c r="H662" s="27">
        <v>34.64</v>
      </c>
      <c r="I662" s="27">
        <f>TRUNC(G662*H662,2)</f>
        <v>207.84</v>
      </c>
    </row>
    <row r="663" spans="1:9" x14ac:dyDescent="0.25">
      <c r="A663" s="131" t="s">
        <v>22</v>
      </c>
      <c r="B663" s="10" t="s">
        <v>81</v>
      </c>
      <c r="C663" s="131" t="s">
        <v>82</v>
      </c>
      <c r="D663" s="277" t="s">
        <v>71</v>
      </c>
      <c r="E663" s="277"/>
      <c r="F663" s="9" t="s">
        <v>72</v>
      </c>
      <c r="G663" s="19">
        <v>2</v>
      </c>
      <c r="H663" s="27">
        <v>169.05</v>
      </c>
      <c r="I663" s="27">
        <f t="shared" ref="I663:I669" si="59">TRUNC(G663*H663,2)</f>
        <v>338.1</v>
      </c>
    </row>
    <row r="664" spans="1:9" x14ac:dyDescent="0.25">
      <c r="A664" s="131" t="s">
        <v>22</v>
      </c>
      <c r="B664" s="10" t="s">
        <v>65</v>
      </c>
      <c r="C664" s="131" t="s">
        <v>66</v>
      </c>
      <c r="D664" s="277" t="s">
        <v>67</v>
      </c>
      <c r="E664" s="277"/>
      <c r="F664" s="9" t="s">
        <v>68</v>
      </c>
      <c r="G664" s="19">
        <v>5</v>
      </c>
      <c r="H664" s="27">
        <v>6</v>
      </c>
      <c r="I664" s="27">
        <f t="shared" si="59"/>
        <v>30</v>
      </c>
    </row>
    <row r="665" spans="1:9" x14ac:dyDescent="0.25">
      <c r="A665" s="131" t="s">
        <v>22</v>
      </c>
      <c r="B665" s="10" t="s">
        <v>79</v>
      </c>
      <c r="C665" s="131" t="s">
        <v>80</v>
      </c>
      <c r="D665" s="277" t="s">
        <v>67</v>
      </c>
      <c r="E665" s="277"/>
      <c r="F665" s="9" t="s">
        <v>68</v>
      </c>
      <c r="G665" s="19">
        <v>20</v>
      </c>
      <c r="H665" s="27">
        <v>0.1</v>
      </c>
      <c r="I665" s="27">
        <f t="shared" si="59"/>
        <v>2</v>
      </c>
    </row>
    <row r="666" spans="1:9" x14ac:dyDescent="0.25">
      <c r="A666" s="131" t="s">
        <v>22</v>
      </c>
      <c r="B666" s="10" t="s">
        <v>75</v>
      </c>
      <c r="C666" s="131" t="s">
        <v>76</v>
      </c>
      <c r="D666" s="277" t="s">
        <v>71</v>
      </c>
      <c r="E666" s="277"/>
      <c r="F666" s="9" t="s">
        <v>72</v>
      </c>
      <c r="G666" s="19">
        <v>2</v>
      </c>
      <c r="H666" s="27">
        <v>132.86000000000001</v>
      </c>
      <c r="I666" s="27">
        <f t="shared" si="59"/>
        <v>265.72000000000003</v>
      </c>
    </row>
    <row r="667" spans="1:9" x14ac:dyDescent="0.25">
      <c r="A667" s="131" t="s">
        <v>22</v>
      </c>
      <c r="B667" s="10" t="s">
        <v>77</v>
      </c>
      <c r="C667" s="131" t="s">
        <v>78</v>
      </c>
      <c r="D667" s="277" t="s">
        <v>67</v>
      </c>
      <c r="E667" s="277"/>
      <c r="F667" s="9" t="s">
        <v>68</v>
      </c>
      <c r="G667" s="19">
        <v>0.5</v>
      </c>
      <c r="H667" s="27">
        <v>4.5</v>
      </c>
      <c r="I667" s="27">
        <f t="shared" si="59"/>
        <v>2.25</v>
      </c>
    </row>
    <row r="668" spans="1:9" x14ac:dyDescent="0.25">
      <c r="A668" s="131" t="s">
        <v>22</v>
      </c>
      <c r="B668" s="10" t="s">
        <v>83</v>
      </c>
      <c r="C668" s="131" t="s">
        <v>84</v>
      </c>
      <c r="D668" s="277" t="s">
        <v>71</v>
      </c>
      <c r="E668" s="277"/>
      <c r="F668" s="9" t="s">
        <v>72</v>
      </c>
      <c r="G668" s="19">
        <v>5</v>
      </c>
      <c r="H668" s="27">
        <v>149.58000000000001</v>
      </c>
      <c r="I668" s="27">
        <f t="shared" si="59"/>
        <v>747.9</v>
      </c>
    </row>
    <row r="669" spans="1:9" x14ac:dyDescent="0.25">
      <c r="A669" s="131" t="s">
        <v>22</v>
      </c>
      <c r="B669" s="10" t="s">
        <v>69</v>
      </c>
      <c r="C669" s="131" t="s">
        <v>70</v>
      </c>
      <c r="D669" s="277" t="s">
        <v>71</v>
      </c>
      <c r="E669" s="277"/>
      <c r="F669" s="9" t="s">
        <v>72</v>
      </c>
      <c r="G669" s="19">
        <v>4</v>
      </c>
      <c r="H669" s="27">
        <v>38.78</v>
      </c>
      <c r="I669" s="27">
        <f t="shared" si="59"/>
        <v>155.12</v>
      </c>
    </row>
    <row r="670" spans="1:9" x14ac:dyDescent="0.25">
      <c r="A670" s="133"/>
      <c r="B670" s="133"/>
      <c r="C670" s="133"/>
      <c r="D670" s="133"/>
      <c r="E670" s="16"/>
      <c r="F670" s="133"/>
      <c r="G670" s="16"/>
      <c r="H670" s="48" t="s">
        <v>511</v>
      </c>
      <c r="I670" s="16">
        <f>SUM(I662:I669)</f>
        <v>1748.9299999999998</v>
      </c>
    </row>
    <row r="671" spans="1:9" x14ac:dyDescent="0.25">
      <c r="A671" s="133"/>
      <c r="B671" s="133"/>
      <c r="C671" s="133"/>
      <c r="D671" s="133" t="s">
        <v>51</v>
      </c>
      <c r="E671" s="16">
        <f>TRUNC(I670*0.2935,2)</f>
        <v>513.30999999999995</v>
      </c>
      <c r="F671" s="133"/>
      <c r="G671" s="259" t="s">
        <v>52</v>
      </c>
      <c r="H671" s="259"/>
      <c r="I671" s="16">
        <f>I670+E671</f>
        <v>2262.2399999999998</v>
      </c>
    </row>
    <row r="672" spans="1:9" x14ac:dyDescent="0.25">
      <c r="A672" s="132"/>
      <c r="B672" s="132"/>
      <c r="C672" s="132"/>
      <c r="D672" s="132"/>
      <c r="E672" s="132"/>
      <c r="F672" s="132" t="s">
        <v>53</v>
      </c>
      <c r="G672" s="15" t="s">
        <v>54</v>
      </c>
      <c r="H672" s="132" t="s">
        <v>55</v>
      </c>
      <c r="I672" s="13">
        <f>I671</f>
        <v>2262.2399999999998</v>
      </c>
    </row>
    <row r="673" spans="1:9" ht="14.4" thickBot="1" x14ac:dyDescent="0.3">
      <c r="A673" s="132"/>
      <c r="B673" s="132"/>
      <c r="C673" s="132"/>
      <c r="D673" s="132"/>
      <c r="E673" s="132"/>
      <c r="F673" s="132"/>
      <c r="G673" s="15"/>
      <c r="H673" s="132"/>
      <c r="I673" s="13"/>
    </row>
    <row r="674" spans="1:9" ht="14.4" thickTop="1" x14ac:dyDescent="0.25">
      <c r="A674" s="4"/>
      <c r="B674" s="4"/>
      <c r="C674" s="4"/>
      <c r="D674" s="4"/>
      <c r="E674" s="4"/>
      <c r="F674" s="4"/>
      <c r="G674" s="4"/>
      <c r="H674" s="4"/>
      <c r="I674" s="4"/>
    </row>
    <row r="675" spans="1:9" x14ac:dyDescent="0.25">
      <c r="A675" s="134">
        <v>39</v>
      </c>
      <c r="B675" s="136" t="s">
        <v>5</v>
      </c>
      <c r="C675" s="134" t="s">
        <v>6</v>
      </c>
      <c r="D675" s="266" t="s">
        <v>7</v>
      </c>
      <c r="E675" s="266"/>
      <c r="F675" s="1" t="s">
        <v>8</v>
      </c>
      <c r="G675" s="136" t="s">
        <v>9</v>
      </c>
      <c r="H675" s="136" t="s">
        <v>10</v>
      </c>
      <c r="I675" s="136" t="s">
        <v>11</v>
      </c>
    </row>
    <row r="676" spans="1:9" ht="26.4" x14ac:dyDescent="0.25">
      <c r="A676" s="135" t="s">
        <v>12</v>
      </c>
      <c r="B676" s="22" t="s">
        <v>605</v>
      </c>
      <c r="C676" s="135" t="s">
        <v>798</v>
      </c>
      <c r="D676" s="267" t="s">
        <v>130</v>
      </c>
      <c r="E676" s="267"/>
      <c r="F676" s="2" t="s">
        <v>68</v>
      </c>
      <c r="G676" s="24">
        <v>1</v>
      </c>
      <c r="H676" s="3">
        <f>I686</f>
        <v>3489.24</v>
      </c>
      <c r="I676" s="26">
        <f>TRUNC(G676*H676,2)</f>
        <v>3489.24</v>
      </c>
    </row>
    <row r="677" spans="1:9" x14ac:dyDescent="0.25">
      <c r="A677" s="131" t="s">
        <v>22</v>
      </c>
      <c r="B677" s="10" t="s">
        <v>81</v>
      </c>
      <c r="C677" s="131" t="s">
        <v>82</v>
      </c>
      <c r="D677" s="277" t="s">
        <v>71</v>
      </c>
      <c r="E677" s="277"/>
      <c r="F677" s="9" t="s">
        <v>72</v>
      </c>
      <c r="G677" s="19">
        <v>2</v>
      </c>
      <c r="H677" s="27">
        <v>169.05</v>
      </c>
      <c r="I677" s="27">
        <f>TRUNC(G677*H677,2)</f>
        <v>338.1</v>
      </c>
    </row>
    <row r="678" spans="1:9" x14ac:dyDescent="0.25">
      <c r="A678" s="131" t="s">
        <v>22</v>
      </c>
      <c r="B678" s="10" t="s">
        <v>65</v>
      </c>
      <c r="C678" s="131" t="s">
        <v>66</v>
      </c>
      <c r="D678" s="277" t="s">
        <v>67</v>
      </c>
      <c r="E678" s="277"/>
      <c r="F678" s="9" t="s">
        <v>68</v>
      </c>
      <c r="G678" s="19">
        <v>5</v>
      </c>
      <c r="H678" s="27">
        <v>6</v>
      </c>
      <c r="I678" s="27">
        <f t="shared" ref="I678:I684" si="60">TRUNC(G678*H678,2)</f>
        <v>30</v>
      </c>
    </row>
    <row r="679" spans="1:9" x14ac:dyDescent="0.25">
      <c r="A679" s="131" t="s">
        <v>22</v>
      </c>
      <c r="B679" s="10" t="s">
        <v>75</v>
      </c>
      <c r="C679" s="131" t="s">
        <v>76</v>
      </c>
      <c r="D679" s="277" t="s">
        <v>71</v>
      </c>
      <c r="E679" s="277"/>
      <c r="F679" s="9" t="s">
        <v>72</v>
      </c>
      <c r="G679" s="19">
        <v>4</v>
      </c>
      <c r="H679" s="27">
        <v>132.86000000000001</v>
      </c>
      <c r="I679" s="27">
        <f t="shared" si="60"/>
        <v>531.44000000000005</v>
      </c>
    </row>
    <row r="680" spans="1:9" x14ac:dyDescent="0.25">
      <c r="A680" s="131" t="s">
        <v>22</v>
      </c>
      <c r="B680" s="10" t="s">
        <v>77</v>
      </c>
      <c r="C680" s="131" t="s">
        <v>78</v>
      </c>
      <c r="D680" s="277" t="s">
        <v>67</v>
      </c>
      <c r="E680" s="277"/>
      <c r="F680" s="9" t="s">
        <v>68</v>
      </c>
      <c r="G680" s="19">
        <v>1</v>
      </c>
      <c r="H680" s="27">
        <v>4.5</v>
      </c>
      <c r="I680" s="27">
        <f t="shared" si="60"/>
        <v>4.5</v>
      </c>
    </row>
    <row r="681" spans="1:9" x14ac:dyDescent="0.25">
      <c r="A681" s="131" t="s">
        <v>22</v>
      </c>
      <c r="B681" s="10" t="s">
        <v>83</v>
      </c>
      <c r="C681" s="131" t="s">
        <v>84</v>
      </c>
      <c r="D681" s="277" t="s">
        <v>71</v>
      </c>
      <c r="E681" s="277"/>
      <c r="F681" s="9" t="s">
        <v>72</v>
      </c>
      <c r="G681" s="19">
        <v>10</v>
      </c>
      <c r="H681" s="27">
        <v>149.58000000000001</v>
      </c>
      <c r="I681" s="27">
        <f t="shared" si="60"/>
        <v>1495.8</v>
      </c>
    </row>
    <row r="682" spans="1:9" x14ac:dyDescent="0.25">
      <c r="A682" s="131" t="s">
        <v>22</v>
      </c>
      <c r="B682" s="10" t="s">
        <v>69</v>
      </c>
      <c r="C682" s="131" t="s">
        <v>70</v>
      </c>
      <c r="D682" s="277" t="s">
        <v>71</v>
      </c>
      <c r="E682" s="277"/>
      <c r="F682" s="9" t="s">
        <v>72</v>
      </c>
      <c r="G682" s="19">
        <v>4</v>
      </c>
      <c r="H682" s="27">
        <v>38.78</v>
      </c>
      <c r="I682" s="27">
        <f t="shared" si="60"/>
        <v>155.12</v>
      </c>
    </row>
    <row r="683" spans="1:9" x14ac:dyDescent="0.25">
      <c r="A683" s="131" t="s">
        <v>22</v>
      </c>
      <c r="B683" s="10" t="s">
        <v>79</v>
      </c>
      <c r="C683" s="131" t="s">
        <v>80</v>
      </c>
      <c r="D683" s="277" t="s">
        <v>67</v>
      </c>
      <c r="E683" s="277"/>
      <c r="F683" s="9" t="s">
        <v>68</v>
      </c>
      <c r="G683" s="19">
        <v>40</v>
      </c>
      <c r="H683" s="27">
        <v>0.1</v>
      </c>
      <c r="I683" s="27">
        <f t="shared" si="60"/>
        <v>4</v>
      </c>
    </row>
    <row r="684" spans="1:9" x14ac:dyDescent="0.25">
      <c r="A684" s="131" t="s">
        <v>22</v>
      </c>
      <c r="B684" s="10" t="s">
        <v>73</v>
      </c>
      <c r="C684" s="131" t="s">
        <v>74</v>
      </c>
      <c r="D684" s="277" t="s">
        <v>71</v>
      </c>
      <c r="E684" s="277"/>
      <c r="F684" s="9" t="s">
        <v>72</v>
      </c>
      <c r="G684" s="19">
        <v>4</v>
      </c>
      <c r="H684" s="27">
        <v>34.64</v>
      </c>
      <c r="I684" s="27">
        <f t="shared" si="60"/>
        <v>138.56</v>
      </c>
    </row>
    <row r="685" spans="1:9" x14ac:dyDescent="0.25">
      <c r="A685" s="133"/>
      <c r="B685" s="133"/>
      <c r="C685" s="133"/>
      <c r="D685" s="133"/>
      <c r="E685" s="16"/>
      <c r="F685" s="133"/>
      <c r="G685" s="16"/>
      <c r="H685" s="48" t="s">
        <v>511</v>
      </c>
      <c r="I685" s="16">
        <f>(SUM(I677:I684))</f>
        <v>2697.52</v>
      </c>
    </row>
    <row r="686" spans="1:9" x14ac:dyDescent="0.25">
      <c r="A686" s="133"/>
      <c r="B686" s="133"/>
      <c r="C686" s="133"/>
      <c r="D686" s="133" t="s">
        <v>51</v>
      </c>
      <c r="E686" s="16">
        <f>TRUNC(I685*0.2935,2)</f>
        <v>791.72</v>
      </c>
      <c r="F686" s="133"/>
      <c r="G686" s="259" t="s">
        <v>52</v>
      </c>
      <c r="H686" s="259"/>
      <c r="I686" s="16">
        <f>I685+E686</f>
        <v>3489.24</v>
      </c>
    </row>
    <row r="687" spans="1:9" x14ac:dyDescent="0.25">
      <c r="A687" s="132"/>
      <c r="B687" s="132"/>
      <c r="C687" s="132"/>
      <c r="D687" s="132"/>
      <c r="E687" s="132"/>
      <c r="F687" s="132" t="s">
        <v>53</v>
      </c>
      <c r="G687" s="15" t="s">
        <v>54</v>
      </c>
      <c r="H687" s="132" t="s">
        <v>55</v>
      </c>
      <c r="I687" s="13">
        <f>I686</f>
        <v>3489.24</v>
      </c>
    </row>
    <row r="688" spans="1:9" ht="14.4" thickBot="1" x14ac:dyDescent="0.3">
      <c r="A688" s="132"/>
      <c r="B688" s="132"/>
      <c r="C688" s="132"/>
      <c r="D688" s="132"/>
      <c r="E688" s="132"/>
      <c r="F688" s="132"/>
      <c r="G688" s="15"/>
      <c r="H688" s="132"/>
      <c r="I688" s="13"/>
    </row>
    <row r="689" spans="1:9" ht="14.4" thickTop="1" x14ac:dyDescent="0.25">
      <c r="A689" s="4"/>
      <c r="B689" s="4"/>
      <c r="C689" s="4"/>
      <c r="D689" s="4"/>
      <c r="E689" s="4"/>
      <c r="F689" s="4"/>
      <c r="G689" s="4"/>
      <c r="H689" s="4"/>
      <c r="I689" s="4"/>
    </row>
    <row r="690" spans="1:9" x14ac:dyDescent="0.25">
      <c r="A690" s="134">
        <v>40</v>
      </c>
      <c r="B690" s="136" t="s">
        <v>5</v>
      </c>
      <c r="C690" s="134" t="s">
        <v>6</v>
      </c>
      <c r="D690" s="266" t="s">
        <v>7</v>
      </c>
      <c r="E690" s="266"/>
      <c r="F690" s="1" t="s">
        <v>8</v>
      </c>
      <c r="G690" s="136" t="s">
        <v>9</v>
      </c>
      <c r="H690" s="136" t="s">
        <v>10</v>
      </c>
      <c r="I690" s="136" t="s">
        <v>11</v>
      </c>
    </row>
    <row r="691" spans="1:9" ht="26.4" x14ac:dyDescent="0.25">
      <c r="A691" s="135" t="s">
        <v>12</v>
      </c>
      <c r="B691" s="22" t="s">
        <v>606</v>
      </c>
      <c r="C691" s="135" t="s">
        <v>525</v>
      </c>
      <c r="D691" s="267" t="s">
        <v>130</v>
      </c>
      <c r="E691" s="267"/>
      <c r="F691" s="2" t="s">
        <v>68</v>
      </c>
      <c r="G691" s="24">
        <v>1</v>
      </c>
      <c r="H691" s="3">
        <f>I701</f>
        <v>6914.96</v>
      </c>
      <c r="I691" s="26">
        <f>TRUNC(G691*H691,2)</f>
        <v>6914.96</v>
      </c>
    </row>
    <row r="692" spans="1:9" x14ac:dyDescent="0.25">
      <c r="A692" s="131" t="s">
        <v>22</v>
      </c>
      <c r="B692" s="10" t="s">
        <v>69</v>
      </c>
      <c r="C692" s="131" t="s">
        <v>70</v>
      </c>
      <c r="D692" s="277" t="s">
        <v>71</v>
      </c>
      <c r="E692" s="277"/>
      <c r="F692" s="9" t="s">
        <v>72</v>
      </c>
      <c r="G692" s="19">
        <v>15</v>
      </c>
      <c r="H692" s="11">
        <v>38.78</v>
      </c>
      <c r="I692" s="27">
        <f>TRUNC(G692*H692,2)</f>
        <v>581.70000000000005</v>
      </c>
    </row>
    <row r="693" spans="1:9" x14ac:dyDescent="0.25">
      <c r="A693" s="131" t="s">
        <v>22</v>
      </c>
      <c r="B693" s="10" t="s">
        <v>73</v>
      </c>
      <c r="C693" s="131" t="s">
        <v>74</v>
      </c>
      <c r="D693" s="277" t="s">
        <v>71</v>
      </c>
      <c r="E693" s="277"/>
      <c r="F693" s="9" t="s">
        <v>72</v>
      </c>
      <c r="G693" s="19">
        <v>16</v>
      </c>
      <c r="H693" s="11">
        <v>34.64</v>
      </c>
      <c r="I693" s="27">
        <f t="shared" ref="I693:I699" si="61">TRUNC(G693*H693,2)</f>
        <v>554.24</v>
      </c>
    </row>
    <row r="694" spans="1:9" x14ac:dyDescent="0.25">
      <c r="A694" s="131" t="s">
        <v>22</v>
      </c>
      <c r="B694" s="10" t="s">
        <v>75</v>
      </c>
      <c r="C694" s="131" t="s">
        <v>76</v>
      </c>
      <c r="D694" s="277" t="s">
        <v>71</v>
      </c>
      <c r="E694" s="277"/>
      <c r="F694" s="9" t="s">
        <v>72</v>
      </c>
      <c r="G694" s="19">
        <v>2</v>
      </c>
      <c r="H694" s="11">
        <v>132.86000000000001</v>
      </c>
      <c r="I694" s="27">
        <f t="shared" si="61"/>
        <v>265.72000000000003</v>
      </c>
    </row>
    <row r="695" spans="1:9" x14ac:dyDescent="0.25">
      <c r="A695" s="131" t="s">
        <v>22</v>
      </c>
      <c r="B695" s="10" t="s">
        <v>83</v>
      </c>
      <c r="C695" s="131" t="s">
        <v>84</v>
      </c>
      <c r="D695" s="277" t="s">
        <v>71</v>
      </c>
      <c r="E695" s="277"/>
      <c r="F695" s="9" t="s">
        <v>72</v>
      </c>
      <c r="G695" s="19">
        <v>24</v>
      </c>
      <c r="H695" s="11">
        <v>149.58000000000001</v>
      </c>
      <c r="I695" s="27">
        <f t="shared" si="61"/>
        <v>3589.92</v>
      </c>
    </row>
    <row r="696" spans="1:9" x14ac:dyDescent="0.25">
      <c r="A696" s="131" t="s">
        <v>22</v>
      </c>
      <c r="B696" s="10" t="s">
        <v>79</v>
      </c>
      <c r="C696" s="131" t="s">
        <v>80</v>
      </c>
      <c r="D696" s="277" t="s">
        <v>67</v>
      </c>
      <c r="E696" s="277"/>
      <c r="F696" s="9" t="s">
        <v>68</v>
      </c>
      <c r="G696" s="19">
        <v>20</v>
      </c>
      <c r="H696" s="11">
        <v>0.1</v>
      </c>
      <c r="I696" s="27">
        <f t="shared" si="61"/>
        <v>2</v>
      </c>
    </row>
    <row r="697" spans="1:9" x14ac:dyDescent="0.25">
      <c r="A697" s="131" t="s">
        <v>22</v>
      </c>
      <c r="B697" s="10" t="s">
        <v>65</v>
      </c>
      <c r="C697" s="131" t="s">
        <v>66</v>
      </c>
      <c r="D697" s="277" t="s">
        <v>67</v>
      </c>
      <c r="E697" s="277"/>
      <c r="F697" s="9" t="s">
        <v>68</v>
      </c>
      <c r="G697" s="19">
        <v>2</v>
      </c>
      <c r="H697" s="11">
        <v>6</v>
      </c>
      <c r="I697" s="27">
        <f t="shared" si="61"/>
        <v>12</v>
      </c>
    </row>
    <row r="698" spans="1:9" x14ac:dyDescent="0.25">
      <c r="A698" s="131" t="s">
        <v>22</v>
      </c>
      <c r="B698" s="10" t="s">
        <v>81</v>
      </c>
      <c r="C698" s="131" t="s">
        <v>82</v>
      </c>
      <c r="D698" s="277" t="s">
        <v>71</v>
      </c>
      <c r="E698" s="277"/>
      <c r="F698" s="9" t="s">
        <v>72</v>
      </c>
      <c r="G698" s="19">
        <v>2</v>
      </c>
      <c r="H698" s="11">
        <v>169.05</v>
      </c>
      <c r="I698" s="27">
        <f t="shared" si="61"/>
        <v>338.1</v>
      </c>
    </row>
    <row r="699" spans="1:9" x14ac:dyDescent="0.25">
      <c r="A699" s="131" t="s">
        <v>22</v>
      </c>
      <c r="B699" s="10" t="s">
        <v>77</v>
      </c>
      <c r="C699" s="131" t="s">
        <v>78</v>
      </c>
      <c r="D699" s="277" t="s">
        <v>67</v>
      </c>
      <c r="E699" s="277"/>
      <c r="F699" s="9" t="s">
        <v>68</v>
      </c>
      <c r="G699" s="19">
        <v>0.5</v>
      </c>
      <c r="H699" s="11">
        <v>4.5</v>
      </c>
      <c r="I699" s="27">
        <f t="shared" si="61"/>
        <v>2.25</v>
      </c>
    </row>
    <row r="700" spans="1:9" x14ac:dyDescent="0.25">
      <c r="A700" s="133"/>
      <c r="B700" s="133"/>
      <c r="C700" s="133"/>
      <c r="D700" s="133"/>
      <c r="E700" s="16"/>
      <c r="F700" s="133"/>
      <c r="G700" s="16"/>
      <c r="H700" s="48" t="s">
        <v>511</v>
      </c>
      <c r="I700" s="16">
        <f>SUM(I692:I699)</f>
        <v>5345.93</v>
      </c>
    </row>
    <row r="701" spans="1:9" x14ac:dyDescent="0.25">
      <c r="A701" s="133"/>
      <c r="B701" s="133"/>
      <c r="C701" s="133"/>
      <c r="D701" s="133" t="s">
        <v>51</v>
      </c>
      <c r="E701" s="16">
        <f>TRUNC(I700*0.2935,2)</f>
        <v>1569.03</v>
      </c>
      <c r="F701" s="133"/>
      <c r="G701" s="259" t="s">
        <v>52</v>
      </c>
      <c r="H701" s="259"/>
      <c r="I701" s="16">
        <f>I700+E701</f>
        <v>6914.96</v>
      </c>
    </row>
    <row r="702" spans="1:9" x14ac:dyDescent="0.25">
      <c r="A702" s="132"/>
      <c r="B702" s="132"/>
      <c r="C702" s="132"/>
      <c r="D702" s="132"/>
      <c r="E702" s="132"/>
      <c r="F702" s="132" t="s">
        <v>53</v>
      </c>
      <c r="G702" s="15" t="s">
        <v>54</v>
      </c>
      <c r="H702" s="132" t="s">
        <v>55</v>
      </c>
      <c r="I702" s="13">
        <f>I701</f>
        <v>6914.96</v>
      </c>
    </row>
    <row r="703" spans="1:9" ht="14.4" thickBot="1" x14ac:dyDescent="0.3">
      <c r="A703" s="132"/>
      <c r="B703" s="132"/>
      <c r="C703" s="132"/>
      <c r="D703" s="132"/>
      <c r="E703" s="132"/>
      <c r="F703" s="132"/>
      <c r="G703" s="15"/>
      <c r="H703" s="132"/>
      <c r="I703" s="13"/>
    </row>
    <row r="704" spans="1:9" ht="14.4" thickTop="1" x14ac:dyDescent="0.25">
      <c r="A704" s="4"/>
      <c r="B704" s="4"/>
      <c r="C704" s="4"/>
      <c r="D704" s="4"/>
      <c r="E704" s="4"/>
      <c r="F704" s="4"/>
      <c r="G704" s="4"/>
      <c r="H704" s="4"/>
      <c r="I704" s="4"/>
    </row>
    <row r="705" spans="1:9" x14ac:dyDescent="0.25">
      <c r="A705" s="134">
        <v>41</v>
      </c>
      <c r="B705" s="136" t="s">
        <v>5</v>
      </c>
      <c r="C705" s="134" t="s">
        <v>6</v>
      </c>
      <c r="D705" s="266" t="s">
        <v>7</v>
      </c>
      <c r="E705" s="266"/>
      <c r="F705" s="1" t="s">
        <v>8</v>
      </c>
      <c r="G705" s="136" t="s">
        <v>9</v>
      </c>
      <c r="H705" s="136" t="s">
        <v>10</v>
      </c>
      <c r="I705" s="136" t="s">
        <v>11</v>
      </c>
    </row>
    <row r="706" spans="1:9" ht="26.4" x14ac:dyDescent="0.25">
      <c r="A706" s="135" t="s">
        <v>12</v>
      </c>
      <c r="B706" s="22" t="s">
        <v>607</v>
      </c>
      <c r="C706" s="135" t="s">
        <v>527</v>
      </c>
      <c r="D706" s="267" t="s">
        <v>130</v>
      </c>
      <c r="E706" s="267"/>
      <c r="F706" s="2" t="s">
        <v>68</v>
      </c>
      <c r="G706" s="24">
        <v>1</v>
      </c>
      <c r="H706" s="26">
        <f>I716</f>
        <v>3473.29</v>
      </c>
      <c r="I706" s="26">
        <f>TRUNC(G706*H706,2)</f>
        <v>3473.29</v>
      </c>
    </row>
    <row r="707" spans="1:9" x14ac:dyDescent="0.25">
      <c r="A707" s="131" t="s">
        <v>22</v>
      </c>
      <c r="B707" s="10" t="s">
        <v>73</v>
      </c>
      <c r="C707" s="131" t="s">
        <v>74</v>
      </c>
      <c r="D707" s="277" t="s">
        <v>71</v>
      </c>
      <c r="E707" s="277"/>
      <c r="F707" s="9" t="s">
        <v>72</v>
      </c>
      <c r="G707" s="19">
        <v>6</v>
      </c>
      <c r="H707" s="27">
        <v>34.64</v>
      </c>
      <c r="I707" s="27">
        <f>TRUNC(G707*H707,2)</f>
        <v>207.84</v>
      </c>
    </row>
    <row r="708" spans="1:9" x14ac:dyDescent="0.25">
      <c r="A708" s="131" t="s">
        <v>22</v>
      </c>
      <c r="B708" s="10" t="s">
        <v>77</v>
      </c>
      <c r="C708" s="131" t="s">
        <v>78</v>
      </c>
      <c r="D708" s="277" t="s">
        <v>67</v>
      </c>
      <c r="E708" s="277"/>
      <c r="F708" s="9" t="s">
        <v>68</v>
      </c>
      <c r="G708" s="19">
        <v>0.5</v>
      </c>
      <c r="H708" s="27">
        <v>4.5</v>
      </c>
      <c r="I708" s="27">
        <f t="shared" ref="I708:I714" si="62">TRUNC(G708*H708,2)</f>
        <v>2.25</v>
      </c>
    </row>
    <row r="709" spans="1:9" x14ac:dyDescent="0.25">
      <c r="A709" s="131" t="s">
        <v>22</v>
      </c>
      <c r="B709" s="10" t="s">
        <v>79</v>
      </c>
      <c r="C709" s="131" t="s">
        <v>80</v>
      </c>
      <c r="D709" s="277" t="s">
        <v>67</v>
      </c>
      <c r="E709" s="277"/>
      <c r="F709" s="9" t="s">
        <v>68</v>
      </c>
      <c r="G709" s="19">
        <v>20</v>
      </c>
      <c r="H709" s="27">
        <v>0.1</v>
      </c>
      <c r="I709" s="27">
        <f t="shared" si="62"/>
        <v>2</v>
      </c>
    </row>
    <row r="710" spans="1:9" x14ac:dyDescent="0.25">
      <c r="A710" s="131" t="s">
        <v>22</v>
      </c>
      <c r="B710" s="10" t="s">
        <v>75</v>
      </c>
      <c r="C710" s="131" t="s">
        <v>76</v>
      </c>
      <c r="D710" s="277" t="s">
        <v>71</v>
      </c>
      <c r="E710" s="277"/>
      <c r="F710" s="9" t="s">
        <v>72</v>
      </c>
      <c r="G710" s="19">
        <v>2</v>
      </c>
      <c r="H710" s="27">
        <v>132.86000000000001</v>
      </c>
      <c r="I710" s="27">
        <f t="shared" si="62"/>
        <v>265.72000000000003</v>
      </c>
    </row>
    <row r="711" spans="1:9" x14ac:dyDescent="0.25">
      <c r="A711" s="131" t="s">
        <v>22</v>
      </c>
      <c r="B711" s="10" t="s">
        <v>81</v>
      </c>
      <c r="C711" s="131" t="s">
        <v>82</v>
      </c>
      <c r="D711" s="277" t="s">
        <v>71</v>
      </c>
      <c r="E711" s="277"/>
      <c r="F711" s="9" t="s">
        <v>72</v>
      </c>
      <c r="G711" s="19">
        <v>2</v>
      </c>
      <c r="H711" s="27">
        <v>169.05</v>
      </c>
      <c r="I711" s="27">
        <f t="shared" si="62"/>
        <v>338.1</v>
      </c>
    </row>
    <row r="712" spans="1:9" x14ac:dyDescent="0.25">
      <c r="A712" s="131" t="s">
        <v>22</v>
      </c>
      <c r="B712" s="10" t="s">
        <v>65</v>
      </c>
      <c r="C712" s="131" t="s">
        <v>66</v>
      </c>
      <c r="D712" s="277" t="s">
        <v>67</v>
      </c>
      <c r="E712" s="277"/>
      <c r="F712" s="9" t="s">
        <v>68</v>
      </c>
      <c r="G712" s="19">
        <v>5</v>
      </c>
      <c r="H712" s="27">
        <v>6</v>
      </c>
      <c r="I712" s="27">
        <f t="shared" si="62"/>
        <v>30</v>
      </c>
    </row>
    <row r="713" spans="1:9" x14ac:dyDescent="0.25">
      <c r="A713" s="131" t="s">
        <v>22</v>
      </c>
      <c r="B713" s="10" t="s">
        <v>83</v>
      </c>
      <c r="C713" s="131" t="s">
        <v>84</v>
      </c>
      <c r="D713" s="277" t="s">
        <v>71</v>
      </c>
      <c r="E713" s="277"/>
      <c r="F713" s="9" t="s">
        <v>72</v>
      </c>
      <c r="G713" s="19">
        <v>11</v>
      </c>
      <c r="H713" s="27">
        <v>149.58000000000001</v>
      </c>
      <c r="I713" s="27">
        <f t="shared" si="62"/>
        <v>1645.38</v>
      </c>
    </row>
    <row r="714" spans="1:9" x14ac:dyDescent="0.25">
      <c r="A714" s="131" t="s">
        <v>22</v>
      </c>
      <c r="B714" s="10" t="s">
        <v>69</v>
      </c>
      <c r="C714" s="131" t="s">
        <v>70</v>
      </c>
      <c r="D714" s="277" t="s">
        <v>71</v>
      </c>
      <c r="E714" s="277"/>
      <c r="F714" s="9" t="s">
        <v>72</v>
      </c>
      <c r="G714" s="19">
        <v>5</v>
      </c>
      <c r="H714" s="27">
        <v>38.78</v>
      </c>
      <c r="I714" s="27">
        <f t="shared" si="62"/>
        <v>193.9</v>
      </c>
    </row>
    <row r="715" spans="1:9" x14ac:dyDescent="0.25">
      <c r="A715" s="133"/>
      <c r="B715" s="133"/>
      <c r="C715" s="133"/>
      <c r="D715" s="133"/>
      <c r="E715" s="16"/>
      <c r="F715" s="133"/>
      <c r="G715" s="16"/>
      <c r="H715" s="48" t="s">
        <v>511</v>
      </c>
      <c r="I715" s="52">
        <f>SUM(I707:I714)</f>
        <v>2685.19</v>
      </c>
    </row>
    <row r="716" spans="1:9" x14ac:dyDescent="0.25">
      <c r="A716" s="133"/>
      <c r="B716" s="133"/>
      <c r="C716" s="133"/>
      <c r="D716" s="133" t="s">
        <v>51</v>
      </c>
      <c r="E716" s="16">
        <f>TRUNC(I715*0.2935,2)</f>
        <v>788.1</v>
      </c>
      <c r="F716" s="133"/>
      <c r="G716" s="259" t="s">
        <v>52</v>
      </c>
      <c r="H716" s="259"/>
      <c r="I716" s="16">
        <f>I715+E716</f>
        <v>3473.29</v>
      </c>
    </row>
    <row r="717" spans="1:9" x14ac:dyDescent="0.25">
      <c r="A717" s="132"/>
      <c r="B717" s="132"/>
      <c r="C717" s="132"/>
      <c r="D717" s="132"/>
      <c r="E717" s="132"/>
      <c r="F717" s="132" t="s">
        <v>53</v>
      </c>
      <c r="G717" s="15" t="s">
        <v>54</v>
      </c>
      <c r="H717" s="132" t="s">
        <v>55</v>
      </c>
      <c r="I717" s="13">
        <f>I716</f>
        <v>3473.29</v>
      </c>
    </row>
    <row r="718" spans="1:9" ht="14.4" thickBot="1" x14ac:dyDescent="0.3">
      <c r="A718" s="132"/>
      <c r="B718" s="132"/>
      <c r="C718" s="132"/>
      <c r="D718" s="132"/>
      <c r="E718" s="132"/>
      <c r="F718" s="132"/>
      <c r="G718" s="15"/>
      <c r="H718" s="132"/>
      <c r="I718" s="13"/>
    </row>
    <row r="719" spans="1:9" ht="14.4" thickTop="1" x14ac:dyDescent="0.25">
      <c r="A719" s="4"/>
      <c r="B719" s="4"/>
      <c r="C719" s="4"/>
      <c r="D719" s="4"/>
      <c r="E719" s="4"/>
      <c r="F719" s="4"/>
      <c r="G719" s="4"/>
      <c r="H719" s="4"/>
      <c r="I719" s="4"/>
    </row>
    <row r="720" spans="1:9" x14ac:dyDescent="0.25">
      <c r="A720" s="134">
        <v>42</v>
      </c>
      <c r="B720" s="136" t="s">
        <v>5</v>
      </c>
      <c r="C720" s="134" t="s">
        <v>6</v>
      </c>
      <c r="D720" s="266" t="s">
        <v>7</v>
      </c>
      <c r="E720" s="266"/>
      <c r="F720" s="1" t="s">
        <v>8</v>
      </c>
      <c r="G720" s="136" t="s">
        <v>9</v>
      </c>
      <c r="H720" s="136" t="s">
        <v>10</v>
      </c>
      <c r="I720" s="136" t="s">
        <v>11</v>
      </c>
    </row>
    <row r="721" spans="1:9" ht="26.4" x14ac:dyDescent="0.25">
      <c r="A721" s="135" t="s">
        <v>12</v>
      </c>
      <c r="B721" s="22" t="s">
        <v>608</v>
      </c>
      <c r="C721" s="135" t="s">
        <v>772</v>
      </c>
      <c r="D721" s="267" t="s">
        <v>130</v>
      </c>
      <c r="E721" s="267"/>
      <c r="F721" s="2" t="s">
        <v>68</v>
      </c>
      <c r="G721" s="24">
        <v>1</v>
      </c>
      <c r="H721" s="26">
        <f>I731</f>
        <v>6929.92</v>
      </c>
      <c r="I721" s="26">
        <f>TRUNC(G721*H721,2)</f>
        <v>6929.92</v>
      </c>
    </row>
    <row r="722" spans="1:9" x14ac:dyDescent="0.25">
      <c r="A722" s="131" t="s">
        <v>22</v>
      </c>
      <c r="B722" s="10" t="s">
        <v>77</v>
      </c>
      <c r="C722" s="131" t="s">
        <v>78</v>
      </c>
      <c r="D722" s="277" t="s">
        <v>67</v>
      </c>
      <c r="E722" s="277"/>
      <c r="F722" s="9" t="s">
        <v>68</v>
      </c>
      <c r="G722" s="19">
        <v>0.5</v>
      </c>
      <c r="H722" s="27">
        <v>4.5</v>
      </c>
      <c r="I722" s="27">
        <f>TRUNC(G722*H722,2)</f>
        <v>2.25</v>
      </c>
    </row>
    <row r="723" spans="1:9" x14ac:dyDescent="0.25">
      <c r="A723" s="131" t="s">
        <v>22</v>
      </c>
      <c r="B723" s="10" t="s">
        <v>69</v>
      </c>
      <c r="C723" s="131" t="s">
        <v>70</v>
      </c>
      <c r="D723" s="277" t="s">
        <v>71</v>
      </c>
      <c r="E723" s="277"/>
      <c r="F723" s="9" t="s">
        <v>72</v>
      </c>
      <c r="G723" s="19">
        <v>13</v>
      </c>
      <c r="H723" s="27">
        <v>38.78</v>
      </c>
      <c r="I723" s="27">
        <f t="shared" ref="I723:I729" si="63">TRUNC(G723*H723,2)</f>
        <v>504.14</v>
      </c>
    </row>
    <row r="724" spans="1:9" x14ac:dyDescent="0.25">
      <c r="A724" s="131" t="s">
        <v>22</v>
      </c>
      <c r="B724" s="10" t="s">
        <v>73</v>
      </c>
      <c r="C724" s="131" t="s">
        <v>74</v>
      </c>
      <c r="D724" s="277" t="s">
        <v>71</v>
      </c>
      <c r="E724" s="277"/>
      <c r="F724" s="9" t="s">
        <v>72</v>
      </c>
      <c r="G724" s="19">
        <v>13</v>
      </c>
      <c r="H724" s="27">
        <v>34.64</v>
      </c>
      <c r="I724" s="27">
        <f t="shared" si="63"/>
        <v>450.32</v>
      </c>
    </row>
    <row r="725" spans="1:9" x14ac:dyDescent="0.25">
      <c r="A725" s="131" t="s">
        <v>22</v>
      </c>
      <c r="B725" s="10" t="s">
        <v>75</v>
      </c>
      <c r="C725" s="131" t="s">
        <v>76</v>
      </c>
      <c r="D725" s="277" t="s">
        <v>71</v>
      </c>
      <c r="E725" s="277"/>
      <c r="F725" s="9" t="s">
        <v>72</v>
      </c>
      <c r="G725" s="19">
        <v>2</v>
      </c>
      <c r="H725" s="27">
        <v>132.86000000000001</v>
      </c>
      <c r="I725" s="27">
        <f t="shared" si="63"/>
        <v>265.72000000000003</v>
      </c>
    </row>
    <row r="726" spans="1:9" x14ac:dyDescent="0.25">
      <c r="A726" s="131" t="s">
        <v>22</v>
      </c>
      <c r="B726" s="10" t="s">
        <v>83</v>
      </c>
      <c r="C726" s="131" t="s">
        <v>84</v>
      </c>
      <c r="D726" s="277" t="s">
        <v>71</v>
      </c>
      <c r="E726" s="277"/>
      <c r="F726" s="9" t="s">
        <v>72</v>
      </c>
      <c r="G726" s="19">
        <v>24</v>
      </c>
      <c r="H726" s="27">
        <v>149.58000000000001</v>
      </c>
      <c r="I726" s="27">
        <f t="shared" si="63"/>
        <v>3589.92</v>
      </c>
    </row>
    <row r="727" spans="1:9" x14ac:dyDescent="0.25">
      <c r="A727" s="131" t="s">
        <v>22</v>
      </c>
      <c r="B727" s="10" t="s">
        <v>79</v>
      </c>
      <c r="C727" s="131" t="s">
        <v>80</v>
      </c>
      <c r="D727" s="277" t="s">
        <v>67</v>
      </c>
      <c r="E727" s="277"/>
      <c r="F727" s="9" t="s">
        <v>68</v>
      </c>
      <c r="G727" s="19">
        <v>20</v>
      </c>
      <c r="H727" s="27">
        <v>0.1</v>
      </c>
      <c r="I727" s="27">
        <f t="shared" si="63"/>
        <v>2</v>
      </c>
    </row>
    <row r="728" spans="1:9" x14ac:dyDescent="0.25">
      <c r="A728" s="131" t="s">
        <v>22</v>
      </c>
      <c r="B728" s="10" t="s">
        <v>81</v>
      </c>
      <c r="C728" s="131" t="s">
        <v>82</v>
      </c>
      <c r="D728" s="277" t="s">
        <v>71</v>
      </c>
      <c r="E728" s="277"/>
      <c r="F728" s="9" t="s">
        <v>72</v>
      </c>
      <c r="G728" s="19">
        <v>3</v>
      </c>
      <c r="H728" s="27">
        <v>169.05</v>
      </c>
      <c r="I728" s="27">
        <f t="shared" si="63"/>
        <v>507.15</v>
      </c>
    </row>
    <row r="729" spans="1:9" x14ac:dyDescent="0.25">
      <c r="A729" s="131" t="s">
        <v>22</v>
      </c>
      <c r="B729" s="10" t="s">
        <v>65</v>
      </c>
      <c r="C729" s="131" t="s">
        <v>66</v>
      </c>
      <c r="D729" s="277" t="s">
        <v>67</v>
      </c>
      <c r="E729" s="277"/>
      <c r="F729" s="9" t="s">
        <v>68</v>
      </c>
      <c r="G729" s="19">
        <v>6</v>
      </c>
      <c r="H729" s="27">
        <v>6</v>
      </c>
      <c r="I729" s="27">
        <f t="shared" si="63"/>
        <v>36</v>
      </c>
    </row>
    <row r="730" spans="1:9" x14ac:dyDescent="0.25">
      <c r="A730" s="133"/>
      <c r="B730" s="133"/>
      <c r="C730" s="133"/>
      <c r="D730" s="133"/>
      <c r="E730" s="16"/>
      <c r="F730" s="133"/>
      <c r="G730" s="16"/>
      <c r="H730" s="48" t="s">
        <v>511</v>
      </c>
      <c r="I730" s="16">
        <f>SUM(I722:I729)</f>
        <v>5357.5</v>
      </c>
    </row>
    <row r="731" spans="1:9" x14ac:dyDescent="0.25">
      <c r="A731" s="133"/>
      <c r="B731" s="133"/>
      <c r="C731" s="133"/>
      <c r="D731" s="133" t="s">
        <v>51</v>
      </c>
      <c r="E731" s="16">
        <f>TRUNC(I730*0.2935,2)</f>
        <v>1572.42</v>
      </c>
      <c r="F731" s="133"/>
      <c r="G731" s="259" t="s">
        <v>52</v>
      </c>
      <c r="H731" s="259"/>
      <c r="I731" s="16">
        <f>I730+E731</f>
        <v>6929.92</v>
      </c>
    </row>
    <row r="732" spans="1:9" x14ac:dyDescent="0.25">
      <c r="A732" s="132"/>
      <c r="B732" s="132"/>
      <c r="C732" s="132"/>
      <c r="D732" s="132"/>
      <c r="E732" s="132"/>
      <c r="F732" s="132" t="s">
        <v>53</v>
      </c>
      <c r="G732" s="15" t="s">
        <v>54</v>
      </c>
      <c r="H732" s="132" t="s">
        <v>55</v>
      </c>
      <c r="I732" s="13">
        <f>I731</f>
        <v>6929.92</v>
      </c>
    </row>
    <row r="733" spans="1:9" ht="14.4" thickBot="1" x14ac:dyDescent="0.3">
      <c r="A733" s="132"/>
      <c r="B733" s="132"/>
      <c r="C733" s="132"/>
      <c r="D733" s="132"/>
      <c r="E733" s="132"/>
      <c r="F733" s="132"/>
      <c r="G733" s="15"/>
      <c r="H733" s="132"/>
      <c r="I733" s="13"/>
    </row>
    <row r="734" spans="1:9" ht="14.4" thickTop="1" x14ac:dyDescent="0.25">
      <c r="A734" s="4"/>
      <c r="B734" s="4"/>
      <c r="C734" s="4"/>
      <c r="D734" s="4"/>
      <c r="E734" s="4"/>
      <c r="F734" s="4"/>
      <c r="G734" s="4"/>
      <c r="H734" s="4"/>
      <c r="I734" s="4"/>
    </row>
    <row r="735" spans="1:9" x14ac:dyDescent="0.25">
      <c r="A735" s="134">
        <v>43</v>
      </c>
      <c r="B735" s="136" t="s">
        <v>5</v>
      </c>
      <c r="C735" s="134" t="s">
        <v>6</v>
      </c>
      <c r="D735" s="266" t="s">
        <v>7</v>
      </c>
      <c r="E735" s="266"/>
      <c r="F735" s="1" t="s">
        <v>8</v>
      </c>
      <c r="G735" s="136" t="s">
        <v>9</v>
      </c>
      <c r="H735" s="136" t="s">
        <v>10</v>
      </c>
      <c r="I735" s="136" t="s">
        <v>11</v>
      </c>
    </row>
    <row r="736" spans="1:9" x14ac:dyDescent="0.25">
      <c r="A736" s="135" t="s">
        <v>12</v>
      </c>
      <c r="B736" s="22" t="s">
        <v>609</v>
      </c>
      <c r="C736" s="135" t="s">
        <v>131</v>
      </c>
      <c r="D736" s="267" t="s">
        <v>130</v>
      </c>
      <c r="E736" s="267"/>
      <c r="F736" s="2" t="s">
        <v>132</v>
      </c>
      <c r="G736" s="24">
        <v>1</v>
      </c>
      <c r="H736" s="3">
        <f>I745</f>
        <v>8103.3099999999986</v>
      </c>
      <c r="I736" s="26">
        <f>TRUNC(G736*H736,2)</f>
        <v>8103.31</v>
      </c>
    </row>
    <row r="737" spans="1:9" x14ac:dyDescent="0.25">
      <c r="A737" s="131" t="s">
        <v>22</v>
      </c>
      <c r="B737" s="10" t="s">
        <v>79</v>
      </c>
      <c r="C737" s="131" t="s">
        <v>80</v>
      </c>
      <c r="D737" s="277" t="s">
        <v>67</v>
      </c>
      <c r="E737" s="277"/>
      <c r="F737" s="9" t="s">
        <v>68</v>
      </c>
      <c r="G737" s="19">
        <v>72</v>
      </c>
      <c r="H737" s="11">
        <v>0.1</v>
      </c>
      <c r="I737" s="27">
        <f>TRUNC(G737*H737,2)</f>
        <v>7.2</v>
      </c>
    </row>
    <row r="738" spans="1:9" x14ac:dyDescent="0.25">
      <c r="A738" s="131" t="s">
        <v>22</v>
      </c>
      <c r="B738" s="10" t="s">
        <v>77</v>
      </c>
      <c r="C738" s="131" t="s">
        <v>78</v>
      </c>
      <c r="D738" s="277" t="s">
        <v>67</v>
      </c>
      <c r="E738" s="277"/>
      <c r="F738" s="9" t="s">
        <v>68</v>
      </c>
      <c r="G738" s="19">
        <v>1</v>
      </c>
      <c r="H738" s="11">
        <v>4.5</v>
      </c>
      <c r="I738" s="27">
        <f t="shared" ref="I738:I743" si="64">TRUNC(G738*H738,2)</f>
        <v>4.5</v>
      </c>
    </row>
    <row r="739" spans="1:9" x14ac:dyDescent="0.25">
      <c r="A739" s="131" t="s">
        <v>22</v>
      </c>
      <c r="B739" s="10" t="s">
        <v>92</v>
      </c>
      <c r="C739" s="131" t="s">
        <v>93</v>
      </c>
      <c r="D739" s="277" t="s">
        <v>71</v>
      </c>
      <c r="E739" s="277"/>
      <c r="F739" s="9" t="s">
        <v>72</v>
      </c>
      <c r="G739" s="19">
        <v>28</v>
      </c>
      <c r="H739" s="11">
        <v>169.05</v>
      </c>
      <c r="I739" s="27">
        <f t="shared" si="64"/>
        <v>4733.3999999999996</v>
      </c>
    </row>
    <row r="740" spans="1:9" x14ac:dyDescent="0.25">
      <c r="A740" s="131" t="s">
        <v>22</v>
      </c>
      <c r="B740" s="10" t="s">
        <v>117</v>
      </c>
      <c r="C740" s="131" t="s">
        <v>118</v>
      </c>
      <c r="D740" s="277" t="s">
        <v>71</v>
      </c>
      <c r="E740" s="277"/>
      <c r="F740" s="9" t="s">
        <v>72</v>
      </c>
      <c r="G740" s="19">
        <v>4</v>
      </c>
      <c r="H740" s="11">
        <v>132.86000000000001</v>
      </c>
      <c r="I740" s="27">
        <f t="shared" si="64"/>
        <v>531.44000000000005</v>
      </c>
    </row>
    <row r="741" spans="1:9" x14ac:dyDescent="0.25">
      <c r="A741" s="131" t="s">
        <v>22</v>
      </c>
      <c r="B741" s="10" t="s">
        <v>73</v>
      </c>
      <c r="C741" s="131" t="s">
        <v>74</v>
      </c>
      <c r="D741" s="277" t="s">
        <v>71</v>
      </c>
      <c r="E741" s="277"/>
      <c r="F741" s="9" t="s">
        <v>72</v>
      </c>
      <c r="G741" s="19">
        <v>10</v>
      </c>
      <c r="H741" s="11">
        <v>34.64</v>
      </c>
      <c r="I741" s="27">
        <f t="shared" si="64"/>
        <v>346.4</v>
      </c>
    </row>
    <row r="742" spans="1:9" x14ac:dyDescent="0.25">
      <c r="A742" s="131" t="s">
        <v>22</v>
      </c>
      <c r="B742" s="10" t="s">
        <v>65</v>
      </c>
      <c r="C742" s="131" t="s">
        <v>66</v>
      </c>
      <c r="D742" s="277" t="s">
        <v>67</v>
      </c>
      <c r="E742" s="277"/>
      <c r="F742" s="9" t="s">
        <v>68</v>
      </c>
      <c r="G742" s="19">
        <v>10</v>
      </c>
      <c r="H742" s="11">
        <v>6</v>
      </c>
      <c r="I742" s="27">
        <f t="shared" si="64"/>
        <v>60</v>
      </c>
    </row>
    <row r="743" spans="1:9" x14ac:dyDescent="0.25">
      <c r="A743" s="131" t="s">
        <v>22</v>
      </c>
      <c r="B743" s="10" t="s">
        <v>69</v>
      </c>
      <c r="C743" s="131" t="s">
        <v>70</v>
      </c>
      <c r="D743" s="277" t="s">
        <v>71</v>
      </c>
      <c r="E743" s="277"/>
      <c r="F743" s="9" t="s">
        <v>72</v>
      </c>
      <c r="G743" s="19">
        <v>15</v>
      </c>
      <c r="H743" s="11">
        <v>38.78</v>
      </c>
      <c r="I743" s="27">
        <f t="shared" si="64"/>
        <v>581.70000000000005</v>
      </c>
    </row>
    <row r="744" spans="1:9" x14ac:dyDescent="0.25">
      <c r="A744" s="133"/>
      <c r="B744" s="133"/>
      <c r="C744" s="133"/>
      <c r="D744" s="133"/>
      <c r="E744" s="16"/>
      <c r="F744" s="133"/>
      <c r="G744" s="16"/>
      <c r="H744" s="48" t="s">
        <v>511</v>
      </c>
      <c r="I744" s="16">
        <f>SUM(I737:I743)</f>
        <v>6264.6399999999985</v>
      </c>
    </row>
    <row r="745" spans="1:9" x14ac:dyDescent="0.25">
      <c r="A745" s="133"/>
      <c r="B745" s="133"/>
      <c r="C745" s="133"/>
      <c r="D745" s="133" t="s">
        <v>51</v>
      </c>
      <c r="E745" s="16">
        <f>TRUNC(I744*0.2935,2)</f>
        <v>1838.67</v>
      </c>
      <c r="F745" s="133"/>
      <c r="G745" s="259" t="s">
        <v>52</v>
      </c>
      <c r="H745" s="259"/>
      <c r="I745" s="16">
        <f>I744+E745</f>
        <v>8103.3099999999986</v>
      </c>
    </row>
    <row r="746" spans="1:9" x14ac:dyDescent="0.25">
      <c r="A746" s="132"/>
      <c r="B746" s="132"/>
      <c r="C746" s="132"/>
      <c r="D746" s="132"/>
      <c r="E746" s="132"/>
      <c r="F746" s="132" t="s">
        <v>53</v>
      </c>
      <c r="G746" s="15" t="s">
        <v>54</v>
      </c>
      <c r="H746" s="132" t="s">
        <v>55</v>
      </c>
      <c r="I746" s="13">
        <f>I745</f>
        <v>8103.3099999999986</v>
      </c>
    </row>
    <row r="747" spans="1:9" ht="14.4" thickBot="1" x14ac:dyDescent="0.3">
      <c r="A747" s="132"/>
      <c r="B747" s="132"/>
      <c r="C747" s="132"/>
      <c r="D747" s="132"/>
      <c r="E747" s="132"/>
      <c r="F747" s="132"/>
      <c r="G747" s="15"/>
      <c r="H747" s="132"/>
      <c r="I747" s="13"/>
    </row>
    <row r="748" spans="1:9" ht="14.4" thickTop="1" x14ac:dyDescent="0.25">
      <c r="A748" s="4"/>
      <c r="B748" s="4"/>
      <c r="C748" s="4"/>
      <c r="D748" s="4"/>
      <c r="E748" s="4"/>
      <c r="F748" s="4"/>
      <c r="G748" s="4"/>
      <c r="H748" s="4"/>
      <c r="I748" s="4"/>
    </row>
    <row r="749" spans="1:9" x14ac:dyDescent="0.25">
      <c r="A749" s="134">
        <v>44</v>
      </c>
      <c r="B749" s="136" t="s">
        <v>5</v>
      </c>
      <c r="C749" s="134" t="s">
        <v>6</v>
      </c>
      <c r="D749" s="266" t="s">
        <v>7</v>
      </c>
      <c r="E749" s="266"/>
      <c r="F749" s="1" t="s">
        <v>8</v>
      </c>
      <c r="G749" s="136" t="s">
        <v>9</v>
      </c>
      <c r="H749" s="136" t="s">
        <v>10</v>
      </c>
      <c r="I749" s="136" t="s">
        <v>11</v>
      </c>
    </row>
    <row r="750" spans="1:9" x14ac:dyDescent="0.25">
      <c r="A750" s="135" t="s">
        <v>12</v>
      </c>
      <c r="B750" s="22" t="s">
        <v>610</v>
      </c>
      <c r="C750" s="135" t="s">
        <v>774</v>
      </c>
      <c r="D750" s="267" t="s">
        <v>89</v>
      </c>
      <c r="E750" s="267"/>
      <c r="F750" s="2" t="s">
        <v>132</v>
      </c>
      <c r="G750" s="24">
        <v>1</v>
      </c>
      <c r="H750" s="26">
        <f>I758</f>
        <v>6053.2800000000007</v>
      </c>
      <c r="I750" s="26">
        <f>TRUNC(G750*H750,2)</f>
        <v>6053.28</v>
      </c>
    </row>
    <row r="751" spans="1:9" x14ac:dyDescent="0.25">
      <c r="A751" s="131" t="s">
        <v>22</v>
      </c>
      <c r="B751" s="10" t="s">
        <v>79</v>
      </c>
      <c r="C751" s="131" t="s">
        <v>80</v>
      </c>
      <c r="D751" s="277" t="s">
        <v>67</v>
      </c>
      <c r="E751" s="277"/>
      <c r="F751" s="9" t="s">
        <v>68</v>
      </c>
      <c r="G751" s="19">
        <v>70</v>
      </c>
      <c r="H751" s="27">
        <v>0.1</v>
      </c>
      <c r="I751" s="27">
        <f>TRUNC(G751*H751,2)</f>
        <v>7</v>
      </c>
    </row>
    <row r="752" spans="1:9" x14ac:dyDescent="0.25">
      <c r="A752" s="131" t="s">
        <v>22</v>
      </c>
      <c r="B752" s="10" t="s">
        <v>65</v>
      </c>
      <c r="C752" s="131" t="s">
        <v>66</v>
      </c>
      <c r="D752" s="288" t="s">
        <v>67</v>
      </c>
      <c r="E752" s="289"/>
      <c r="F752" s="9" t="s">
        <v>68</v>
      </c>
      <c r="G752" s="19">
        <v>12</v>
      </c>
      <c r="H752" s="27">
        <v>6</v>
      </c>
      <c r="I752" s="27">
        <f t="shared" ref="I752:I756" si="65">TRUNC(G752*H752,2)</f>
        <v>72</v>
      </c>
    </row>
    <row r="753" spans="1:9" x14ac:dyDescent="0.25">
      <c r="A753" s="131" t="s">
        <v>22</v>
      </c>
      <c r="B753" s="10" t="s">
        <v>92</v>
      </c>
      <c r="C753" s="131" t="s">
        <v>93</v>
      </c>
      <c r="D753" s="277" t="s">
        <v>71</v>
      </c>
      <c r="E753" s="277"/>
      <c r="F753" s="9" t="s">
        <v>72</v>
      </c>
      <c r="G753" s="19">
        <v>4</v>
      </c>
      <c r="H753" s="27">
        <v>169.05</v>
      </c>
      <c r="I753" s="27">
        <f t="shared" si="65"/>
        <v>676.2</v>
      </c>
    </row>
    <row r="754" spans="1:9" x14ac:dyDescent="0.25">
      <c r="A754" s="131" t="s">
        <v>22</v>
      </c>
      <c r="B754" s="10" t="s">
        <v>90</v>
      </c>
      <c r="C754" s="131" t="s">
        <v>91</v>
      </c>
      <c r="D754" s="277" t="s">
        <v>71</v>
      </c>
      <c r="E754" s="277"/>
      <c r="F754" s="9" t="s">
        <v>72</v>
      </c>
      <c r="G754" s="19">
        <v>20</v>
      </c>
      <c r="H754" s="27">
        <v>149.58000000000001</v>
      </c>
      <c r="I754" s="27">
        <f t="shared" si="65"/>
        <v>2991.6</v>
      </c>
    </row>
    <row r="755" spans="1:9" x14ac:dyDescent="0.25">
      <c r="A755" s="131" t="s">
        <v>22</v>
      </c>
      <c r="B755" s="10" t="s">
        <v>77</v>
      </c>
      <c r="C755" s="131" t="s">
        <v>78</v>
      </c>
      <c r="D755" s="277" t="s">
        <v>67</v>
      </c>
      <c r="E755" s="277"/>
      <c r="F755" s="9" t="s">
        <v>68</v>
      </c>
      <c r="G755" s="19">
        <v>0.5</v>
      </c>
      <c r="H755" s="27">
        <v>4.5</v>
      </c>
      <c r="I755" s="27">
        <f t="shared" si="65"/>
        <v>2.25</v>
      </c>
    </row>
    <row r="756" spans="1:9" x14ac:dyDescent="0.25">
      <c r="A756" s="131" t="s">
        <v>22</v>
      </c>
      <c r="B756" s="10" t="s">
        <v>69</v>
      </c>
      <c r="C756" s="131" t="s">
        <v>70</v>
      </c>
      <c r="D756" s="277" t="s">
        <v>71</v>
      </c>
      <c r="E756" s="277"/>
      <c r="F756" s="9" t="s">
        <v>72</v>
      </c>
      <c r="G756" s="19">
        <v>24</v>
      </c>
      <c r="H756" s="27">
        <v>38.78</v>
      </c>
      <c r="I756" s="27">
        <f t="shared" si="65"/>
        <v>930.72</v>
      </c>
    </row>
    <row r="757" spans="1:9" x14ac:dyDescent="0.25">
      <c r="A757" s="133"/>
      <c r="B757" s="133"/>
      <c r="C757" s="133"/>
      <c r="D757" s="133"/>
      <c r="E757" s="16"/>
      <c r="F757" s="133"/>
      <c r="G757" s="16"/>
      <c r="H757" s="48" t="s">
        <v>511</v>
      </c>
      <c r="I757" s="16">
        <f>SUM(I751:I756)</f>
        <v>4679.7700000000004</v>
      </c>
    </row>
    <row r="758" spans="1:9" x14ac:dyDescent="0.25">
      <c r="A758" s="133"/>
      <c r="B758" s="133"/>
      <c r="C758" s="133"/>
      <c r="D758" s="133" t="s">
        <v>51</v>
      </c>
      <c r="E758" s="16">
        <f>TRUNC(I757*0.2935,2)</f>
        <v>1373.51</v>
      </c>
      <c r="F758" s="133"/>
      <c r="G758" s="259" t="s">
        <v>52</v>
      </c>
      <c r="H758" s="259"/>
      <c r="I758" s="16">
        <f>I757+E758</f>
        <v>6053.2800000000007</v>
      </c>
    </row>
    <row r="759" spans="1:9" x14ac:dyDescent="0.25">
      <c r="A759" s="132"/>
      <c r="B759" s="132"/>
      <c r="C759" s="132"/>
      <c r="D759" s="132"/>
      <c r="E759" s="132"/>
      <c r="F759" s="132" t="s">
        <v>53</v>
      </c>
      <c r="G759" s="15" t="s">
        <v>54</v>
      </c>
      <c r="H759" s="132" t="s">
        <v>55</v>
      </c>
      <c r="I759" s="13">
        <f>I758</f>
        <v>6053.2800000000007</v>
      </c>
    </row>
    <row r="760" spans="1:9" ht="14.4" thickBot="1" x14ac:dyDescent="0.3">
      <c r="A760" s="132"/>
      <c r="B760" s="132"/>
      <c r="C760" s="132"/>
      <c r="D760" s="132"/>
      <c r="E760" s="132"/>
      <c r="F760" s="132"/>
      <c r="G760" s="15"/>
      <c r="H760" s="132"/>
      <c r="I760" s="13"/>
    </row>
    <row r="761" spans="1:9" ht="14.4" thickTop="1" x14ac:dyDescent="0.25">
      <c r="A761" s="4"/>
      <c r="B761" s="4"/>
      <c r="C761" s="4"/>
      <c r="D761" s="4"/>
      <c r="E761" s="4"/>
      <c r="F761" s="4"/>
      <c r="G761" s="4"/>
      <c r="H761" s="4"/>
      <c r="I761" s="4"/>
    </row>
    <row r="762" spans="1:9" x14ac:dyDescent="0.25">
      <c r="A762" s="134">
        <v>45</v>
      </c>
      <c r="B762" s="136" t="s">
        <v>5</v>
      </c>
      <c r="C762" s="134" t="s">
        <v>6</v>
      </c>
      <c r="D762" s="266" t="s">
        <v>7</v>
      </c>
      <c r="E762" s="266"/>
      <c r="F762" s="1" t="s">
        <v>8</v>
      </c>
      <c r="G762" s="136" t="s">
        <v>9</v>
      </c>
      <c r="H762" s="136" t="s">
        <v>10</v>
      </c>
      <c r="I762" s="136" t="s">
        <v>11</v>
      </c>
    </row>
    <row r="763" spans="1:9" x14ac:dyDescent="0.25">
      <c r="A763" s="135" t="s">
        <v>12</v>
      </c>
      <c r="B763" s="22" t="s">
        <v>611</v>
      </c>
      <c r="C763" s="135" t="s">
        <v>133</v>
      </c>
      <c r="D763" s="267" t="s">
        <v>89</v>
      </c>
      <c r="E763" s="267"/>
      <c r="F763" s="2" t="s">
        <v>132</v>
      </c>
      <c r="G763" s="24">
        <v>1</v>
      </c>
      <c r="H763" s="26">
        <f>I769</f>
        <v>2233.42</v>
      </c>
      <c r="I763" s="26">
        <f>TRUNC(G763*H763,2)</f>
        <v>2233.42</v>
      </c>
    </row>
    <row r="764" spans="1:9" x14ac:dyDescent="0.25">
      <c r="A764" s="131" t="s">
        <v>22</v>
      </c>
      <c r="B764" s="10" t="s">
        <v>117</v>
      </c>
      <c r="C764" s="131" t="s">
        <v>118</v>
      </c>
      <c r="D764" s="277" t="s">
        <v>71</v>
      </c>
      <c r="E764" s="277"/>
      <c r="F764" s="9" t="s">
        <v>72</v>
      </c>
      <c r="G764" s="19">
        <v>10</v>
      </c>
      <c r="H764" s="27">
        <v>132.86000000000001</v>
      </c>
      <c r="I764" s="27">
        <f>TRUNC(G764*H764,2)</f>
        <v>1328.6</v>
      </c>
    </row>
    <row r="765" spans="1:9" x14ac:dyDescent="0.25">
      <c r="A765" s="131" t="s">
        <v>22</v>
      </c>
      <c r="B765" s="10" t="s">
        <v>77</v>
      </c>
      <c r="C765" s="131" t="s">
        <v>78</v>
      </c>
      <c r="D765" s="277" t="s">
        <v>67</v>
      </c>
      <c r="E765" s="277"/>
      <c r="F765" s="9" t="s">
        <v>68</v>
      </c>
      <c r="G765" s="19">
        <v>0.5</v>
      </c>
      <c r="H765" s="27">
        <v>4.5</v>
      </c>
      <c r="I765" s="27">
        <f t="shared" ref="I765:I767" si="66">TRUNC(G765*H765,2)</f>
        <v>2.25</v>
      </c>
    </row>
    <row r="766" spans="1:9" x14ac:dyDescent="0.25">
      <c r="A766" s="131" t="s">
        <v>22</v>
      </c>
      <c r="B766" s="10" t="s">
        <v>69</v>
      </c>
      <c r="C766" s="131" t="s">
        <v>70</v>
      </c>
      <c r="D766" s="277" t="s">
        <v>71</v>
      </c>
      <c r="E766" s="277"/>
      <c r="F766" s="9" t="s">
        <v>72</v>
      </c>
      <c r="G766" s="19">
        <v>10</v>
      </c>
      <c r="H766" s="27">
        <v>38.78</v>
      </c>
      <c r="I766" s="27">
        <f t="shared" si="66"/>
        <v>387.8</v>
      </c>
    </row>
    <row r="767" spans="1:9" x14ac:dyDescent="0.25">
      <c r="A767" s="131" t="s">
        <v>22</v>
      </c>
      <c r="B767" s="10" t="s">
        <v>79</v>
      </c>
      <c r="C767" s="131" t="s">
        <v>80</v>
      </c>
      <c r="D767" s="277" t="s">
        <v>67</v>
      </c>
      <c r="E767" s="277"/>
      <c r="F767" s="9" t="s">
        <v>68</v>
      </c>
      <c r="G767" s="19">
        <v>80</v>
      </c>
      <c r="H767" s="27">
        <v>0.1</v>
      </c>
      <c r="I767" s="27">
        <f t="shared" si="66"/>
        <v>8</v>
      </c>
    </row>
    <row r="768" spans="1:9" x14ac:dyDescent="0.25">
      <c r="A768" s="133"/>
      <c r="B768" s="133"/>
      <c r="C768" s="133"/>
      <c r="D768" s="133"/>
      <c r="E768" s="16"/>
      <c r="F768" s="133"/>
      <c r="G768" s="16"/>
      <c r="H768" s="48" t="s">
        <v>511</v>
      </c>
      <c r="I768" s="16">
        <f>SUM(I764:I767)</f>
        <v>1726.6499999999999</v>
      </c>
    </row>
    <row r="769" spans="1:9" x14ac:dyDescent="0.25">
      <c r="A769" s="133"/>
      <c r="B769" s="133"/>
      <c r="C769" s="133"/>
      <c r="D769" s="133" t="s">
        <v>51</v>
      </c>
      <c r="E769" s="16">
        <f>TRUNC(I768*0.2935,2)</f>
        <v>506.77</v>
      </c>
      <c r="F769" s="133"/>
      <c r="G769" s="259" t="s">
        <v>52</v>
      </c>
      <c r="H769" s="259"/>
      <c r="I769" s="16">
        <f>I768+E769</f>
        <v>2233.42</v>
      </c>
    </row>
    <row r="770" spans="1:9" x14ac:dyDescent="0.25">
      <c r="A770" s="132"/>
      <c r="B770" s="132"/>
      <c r="C770" s="132"/>
      <c r="D770" s="132"/>
      <c r="E770" s="132"/>
      <c r="F770" s="132" t="s">
        <v>53</v>
      </c>
      <c r="G770" s="15" t="s">
        <v>54</v>
      </c>
      <c r="H770" s="132" t="s">
        <v>55</v>
      </c>
      <c r="I770" s="13">
        <f>I769</f>
        <v>2233.42</v>
      </c>
    </row>
    <row r="771" spans="1:9" ht="14.4" thickBot="1" x14ac:dyDescent="0.3">
      <c r="A771" s="132"/>
      <c r="B771" s="132"/>
      <c r="C771" s="132"/>
      <c r="D771" s="132"/>
      <c r="E771" s="132"/>
      <c r="F771" s="132"/>
      <c r="G771" s="15"/>
      <c r="H771" s="132"/>
      <c r="I771" s="13"/>
    </row>
    <row r="772" spans="1:9" ht="14.4" thickTop="1" x14ac:dyDescent="0.25">
      <c r="A772" s="4"/>
      <c r="B772" s="4"/>
      <c r="C772" s="4"/>
      <c r="D772" s="4"/>
      <c r="E772" s="4"/>
      <c r="F772" s="4"/>
      <c r="G772" s="4"/>
      <c r="H772" s="4"/>
      <c r="I772" s="4"/>
    </row>
    <row r="773" spans="1:9" x14ac:dyDescent="0.25">
      <c r="A773" s="134">
        <v>46</v>
      </c>
      <c r="B773" s="136" t="s">
        <v>5</v>
      </c>
      <c r="C773" s="134" t="s">
        <v>6</v>
      </c>
      <c r="D773" s="266" t="s">
        <v>7</v>
      </c>
      <c r="E773" s="266"/>
      <c r="F773" s="1" t="s">
        <v>8</v>
      </c>
      <c r="G773" s="136" t="s">
        <v>9</v>
      </c>
      <c r="H773" s="136" t="s">
        <v>10</v>
      </c>
      <c r="I773" s="136" t="s">
        <v>11</v>
      </c>
    </row>
    <row r="774" spans="1:9" x14ac:dyDescent="0.25">
      <c r="A774" s="135" t="s">
        <v>12</v>
      </c>
      <c r="B774" s="22" t="s">
        <v>612</v>
      </c>
      <c r="C774" s="135" t="s">
        <v>528</v>
      </c>
      <c r="D774" s="267" t="s">
        <v>89</v>
      </c>
      <c r="E774" s="267"/>
      <c r="F774" s="2" t="s">
        <v>132</v>
      </c>
      <c r="G774" s="24">
        <v>1</v>
      </c>
      <c r="H774" s="26">
        <f>I783</f>
        <v>11725.9</v>
      </c>
      <c r="I774" s="26">
        <f>TRUNC(G774*H774,2)</f>
        <v>11725.9</v>
      </c>
    </row>
    <row r="775" spans="1:9" x14ac:dyDescent="0.25">
      <c r="A775" s="131" t="s">
        <v>22</v>
      </c>
      <c r="B775" s="10" t="s">
        <v>77</v>
      </c>
      <c r="C775" s="131" t="s">
        <v>78</v>
      </c>
      <c r="D775" s="277" t="s">
        <v>67</v>
      </c>
      <c r="E775" s="277"/>
      <c r="F775" s="9" t="s">
        <v>68</v>
      </c>
      <c r="G775" s="19">
        <v>0.5</v>
      </c>
      <c r="H775" s="27">
        <v>4.5</v>
      </c>
      <c r="I775" s="27">
        <f>TRUNC(G775*H775,2)</f>
        <v>2.25</v>
      </c>
    </row>
    <row r="776" spans="1:9" x14ac:dyDescent="0.25">
      <c r="A776" s="131" t="s">
        <v>22</v>
      </c>
      <c r="B776" s="10" t="s">
        <v>92</v>
      </c>
      <c r="C776" s="131" t="s">
        <v>93</v>
      </c>
      <c r="D776" s="277" t="s">
        <v>71</v>
      </c>
      <c r="E776" s="277"/>
      <c r="F776" s="9" t="s">
        <v>72</v>
      </c>
      <c r="G776" s="19">
        <v>8</v>
      </c>
      <c r="H776" s="27">
        <v>169.05</v>
      </c>
      <c r="I776" s="27">
        <f t="shared" ref="I776:I781" si="67">TRUNC(G776*H776,2)</f>
        <v>1352.4</v>
      </c>
    </row>
    <row r="777" spans="1:9" x14ac:dyDescent="0.25">
      <c r="A777" s="131" t="s">
        <v>22</v>
      </c>
      <c r="B777" s="10" t="s">
        <v>65</v>
      </c>
      <c r="C777" s="131" t="s">
        <v>66</v>
      </c>
      <c r="D777" s="277" t="s">
        <v>67</v>
      </c>
      <c r="E777" s="277"/>
      <c r="F777" s="9" t="s">
        <v>68</v>
      </c>
      <c r="G777" s="19">
        <v>4</v>
      </c>
      <c r="H777" s="27">
        <v>6</v>
      </c>
      <c r="I777" s="27">
        <f t="shared" si="67"/>
        <v>24</v>
      </c>
    </row>
    <row r="778" spans="1:9" x14ac:dyDescent="0.25">
      <c r="A778" s="131" t="s">
        <v>22</v>
      </c>
      <c r="B778" s="10" t="s">
        <v>90</v>
      </c>
      <c r="C778" s="131" t="s">
        <v>91</v>
      </c>
      <c r="D778" s="277" t="s">
        <v>71</v>
      </c>
      <c r="E778" s="277"/>
      <c r="F778" s="9" t="s">
        <v>72</v>
      </c>
      <c r="G778" s="19">
        <v>38</v>
      </c>
      <c r="H778" s="27">
        <v>149.58000000000001</v>
      </c>
      <c r="I778" s="27">
        <f t="shared" si="67"/>
        <v>5684.04</v>
      </c>
    </row>
    <row r="779" spans="1:9" x14ac:dyDescent="0.25">
      <c r="A779" s="131" t="s">
        <v>22</v>
      </c>
      <c r="B779" s="10" t="s">
        <v>79</v>
      </c>
      <c r="C779" s="131" t="s">
        <v>80</v>
      </c>
      <c r="D779" s="277" t="s">
        <v>67</v>
      </c>
      <c r="E779" s="277"/>
      <c r="F779" s="9" t="s">
        <v>68</v>
      </c>
      <c r="G779" s="19">
        <v>60</v>
      </c>
      <c r="H779" s="27">
        <v>0.1</v>
      </c>
      <c r="I779" s="27">
        <f t="shared" si="67"/>
        <v>6</v>
      </c>
    </row>
    <row r="780" spans="1:9" x14ac:dyDescent="0.25">
      <c r="A780" s="131" t="s">
        <v>22</v>
      </c>
      <c r="B780" s="10" t="s">
        <v>73</v>
      </c>
      <c r="C780" s="131" t="s">
        <v>74</v>
      </c>
      <c r="D780" s="277" t="s">
        <v>71</v>
      </c>
      <c r="E780" s="277"/>
      <c r="F780" s="9" t="s">
        <v>72</v>
      </c>
      <c r="G780" s="19">
        <v>38</v>
      </c>
      <c r="H780" s="27">
        <v>34.64</v>
      </c>
      <c r="I780" s="27">
        <f t="shared" si="67"/>
        <v>1316.32</v>
      </c>
    </row>
    <row r="781" spans="1:9" x14ac:dyDescent="0.25">
      <c r="A781" s="131" t="s">
        <v>22</v>
      </c>
      <c r="B781" s="10" t="s">
        <v>119</v>
      </c>
      <c r="C781" s="131" t="s">
        <v>120</v>
      </c>
      <c r="D781" s="277" t="s">
        <v>71</v>
      </c>
      <c r="E781" s="277"/>
      <c r="F781" s="9" t="s">
        <v>72</v>
      </c>
      <c r="G781" s="19">
        <v>22</v>
      </c>
      <c r="H781" s="27">
        <v>30.92</v>
      </c>
      <c r="I781" s="27">
        <f t="shared" si="67"/>
        <v>680.24</v>
      </c>
    </row>
    <row r="782" spans="1:9" x14ac:dyDescent="0.25">
      <c r="A782" s="133"/>
      <c r="B782" s="133"/>
      <c r="C782" s="133"/>
      <c r="D782" s="133"/>
      <c r="E782" s="16"/>
      <c r="F782" s="133"/>
      <c r="G782" s="16"/>
      <c r="H782" s="48" t="s">
        <v>511</v>
      </c>
      <c r="I782" s="16">
        <f>SUM(I775:I781)</f>
        <v>9065.25</v>
      </c>
    </row>
    <row r="783" spans="1:9" x14ac:dyDescent="0.25">
      <c r="A783" s="133"/>
      <c r="B783" s="133"/>
      <c r="C783" s="133"/>
      <c r="D783" s="133" t="s">
        <v>51</v>
      </c>
      <c r="E783" s="16">
        <f>TRUNC(I782*0.2935,2)</f>
        <v>2660.65</v>
      </c>
      <c r="F783" s="133"/>
      <c r="G783" s="259" t="s">
        <v>52</v>
      </c>
      <c r="H783" s="259"/>
      <c r="I783" s="16">
        <f>I782+E783</f>
        <v>11725.9</v>
      </c>
    </row>
    <row r="784" spans="1:9" x14ac:dyDescent="0.25">
      <c r="A784" s="132"/>
      <c r="B784" s="132"/>
      <c r="C784" s="132"/>
      <c r="D784" s="132"/>
      <c r="E784" s="132"/>
      <c r="F784" s="132" t="s">
        <v>53</v>
      </c>
      <c r="G784" s="15" t="s">
        <v>54</v>
      </c>
      <c r="H784" s="132" t="s">
        <v>55</v>
      </c>
      <c r="I784" s="13">
        <f>I783</f>
        <v>11725.9</v>
      </c>
    </row>
    <row r="785" spans="1:9" ht="14.4" thickBot="1" x14ac:dyDescent="0.3">
      <c r="A785" s="132"/>
      <c r="B785" s="132"/>
      <c r="C785" s="132"/>
      <c r="D785" s="132"/>
      <c r="E785" s="132"/>
      <c r="F785" s="132"/>
      <c r="G785" s="15"/>
      <c r="H785" s="132"/>
      <c r="I785" s="13"/>
    </row>
    <row r="786" spans="1:9" ht="14.4" thickTop="1" x14ac:dyDescent="0.25">
      <c r="A786" s="4"/>
      <c r="B786" s="4"/>
      <c r="C786" s="4"/>
      <c r="D786" s="4"/>
      <c r="E786" s="4"/>
      <c r="F786" s="4"/>
      <c r="G786" s="4"/>
      <c r="H786" s="4"/>
      <c r="I786" s="4"/>
    </row>
    <row r="787" spans="1:9" x14ac:dyDescent="0.25">
      <c r="A787" s="134">
        <v>47</v>
      </c>
      <c r="B787" s="136" t="s">
        <v>5</v>
      </c>
      <c r="C787" s="134" t="s">
        <v>6</v>
      </c>
      <c r="D787" s="266" t="s">
        <v>7</v>
      </c>
      <c r="E787" s="266"/>
      <c r="F787" s="1" t="s">
        <v>8</v>
      </c>
      <c r="G787" s="136" t="s">
        <v>9</v>
      </c>
      <c r="H787" s="136" t="s">
        <v>10</v>
      </c>
      <c r="I787" s="136" t="s">
        <v>11</v>
      </c>
    </row>
    <row r="788" spans="1:9" x14ac:dyDescent="0.25">
      <c r="A788" s="135" t="s">
        <v>12</v>
      </c>
      <c r="B788" s="22" t="s">
        <v>613</v>
      </c>
      <c r="C788" s="135" t="s">
        <v>529</v>
      </c>
      <c r="D788" s="267" t="s">
        <v>89</v>
      </c>
      <c r="E788" s="267"/>
      <c r="F788" s="2" t="s">
        <v>132</v>
      </c>
      <c r="G788" s="24">
        <v>1</v>
      </c>
      <c r="H788" s="26">
        <f>I797</f>
        <v>7368.35</v>
      </c>
      <c r="I788" s="26">
        <f>TRUNC(G788*H788,2)</f>
        <v>7368.35</v>
      </c>
    </row>
    <row r="789" spans="1:9" x14ac:dyDescent="0.25">
      <c r="A789" s="131" t="s">
        <v>22</v>
      </c>
      <c r="B789" s="10" t="s">
        <v>73</v>
      </c>
      <c r="C789" s="131" t="s">
        <v>74</v>
      </c>
      <c r="D789" s="277" t="s">
        <v>71</v>
      </c>
      <c r="E789" s="277"/>
      <c r="F789" s="9" t="s">
        <v>72</v>
      </c>
      <c r="G789" s="19">
        <v>26</v>
      </c>
      <c r="H789" s="27">
        <v>34.64</v>
      </c>
      <c r="I789" s="27">
        <f>TRUNC(G789*H789,2)</f>
        <v>900.64</v>
      </c>
    </row>
    <row r="790" spans="1:9" x14ac:dyDescent="0.25">
      <c r="A790" s="131" t="s">
        <v>22</v>
      </c>
      <c r="B790" s="10" t="s">
        <v>77</v>
      </c>
      <c r="C790" s="131" t="s">
        <v>78</v>
      </c>
      <c r="D790" s="277" t="s">
        <v>67</v>
      </c>
      <c r="E790" s="277"/>
      <c r="F790" s="9" t="s">
        <v>68</v>
      </c>
      <c r="G790" s="19">
        <v>0.5</v>
      </c>
      <c r="H790" s="27">
        <v>4.5</v>
      </c>
      <c r="I790" s="27">
        <f t="shared" ref="I790:I795" si="68">TRUNC(G790*H790,2)</f>
        <v>2.25</v>
      </c>
    </row>
    <row r="791" spans="1:9" x14ac:dyDescent="0.25">
      <c r="A791" s="131" t="s">
        <v>22</v>
      </c>
      <c r="B791" s="10" t="s">
        <v>65</v>
      </c>
      <c r="C791" s="131" t="s">
        <v>66</v>
      </c>
      <c r="D791" s="277" t="s">
        <v>67</v>
      </c>
      <c r="E791" s="277"/>
      <c r="F791" s="9" t="s">
        <v>68</v>
      </c>
      <c r="G791" s="19">
        <v>8</v>
      </c>
      <c r="H791" s="27">
        <v>6</v>
      </c>
      <c r="I791" s="27">
        <f t="shared" si="68"/>
        <v>48</v>
      </c>
    </row>
    <row r="792" spans="1:9" x14ac:dyDescent="0.25">
      <c r="A792" s="131" t="s">
        <v>22</v>
      </c>
      <c r="B792" s="10" t="s">
        <v>92</v>
      </c>
      <c r="C792" s="131" t="s">
        <v>93</v>
      </c>
      <c r="D792" s="277" t="s">
        <v>71</v>
      </c>
      <c r="E792" s="277"/>
      <c r="F792" s="9" t="s">
        <v>72</v>
      </c>
      <c r="G792" s="19">
        <v>4</v>
      </c>
      <c r="H792" s="27">
        <v>169.05</v>
      </c>
      <c r="I792" s="27">
        <f t="shared" si="68"/>
        <v>676.2</v>
      </c>
    </row>
    <row r="793" spans="1:9" x14ac:dyDescent="0.25">
      <c r="A793" s="131" t="s">
        <v>22</v>
      </c>
      <c r="B793" s="10" t="s">
        <v>90</v>
      </c>
      <c r="C793" s="131" t="s">
        <v>91</v>
      </c>
      <c r="D793" s="277" t="s">
        <v>71</v>
      </c>
      <c r="E793" s="277"/>
      <c r="F793" s="9" t="s">
        <v>72</v>
      </c>
      <c r="G793" s="19">
        <v>22</v>
      </c>
      <c r="H793" s="27">
        <v>149.58000000000001</v>
      </c>
      <c r="I793" s="27">
        <f t="shared" si="68"/>
        <v>3290.76</v>
      </c>
    </row>
    <row r="794" spans="1:9" x14ac:dyDescent="0.25">
      <c r="A794" s="131" t="s">
        <v>22</v>
      </c>
      <c r="B794" s="10" t="s">
        <v>69</v>
      </c>
      <c r="C794" s="131" t="s">
        <v>70</v>
      </c>
      <c r="D794" s="277" t="s">
        <v>71</v>
      </c>
      <c r="E794" s="277"/>
      <c r="F794" s="9" t="s">
        <v>72</v>
      </c>
      <c r="G794" s="19">
        <v>20</v>
      </c>
      <c r="H794" s="27">
        <v>38.78</v>
      </c>
      <c r="I794" s="27">
        <f t="shared" si="68"/>
        <v>775.6</v>
      </c>
    </row>
    <row r="795" spans="1:9" x14ac:dyDescent="0.25">
      <c r="A795" s="131" t="s">
        <v>22</v>
      </c>
      <c r="B795" s="10" t="s">
        <v>79</v>
      </c>
      <c r="C795" s="131" t="s">
        <v>80</v>
      </c>
      <c r="D795" s="277" t="s">
        <v>67</v>
      </c>
      <c r="E795" s="277"/>
      <c r="F795" s="9" t="s">
        <v>68</v>
      </c>
      <c r="G795" s="19">
        <v>30</v>
      </c>
      <c r="H795" s="27">
        <v>0.1</v>
      </c>
      <c r="I795" s="27">
        <f t="shared" si="68"/>
        <v>3</v>
      </c>
    </row>
    <row r="796" spans="1:9" x14ac:dyDescent="0.25">
      <c r="A796" s="133"/>
      <c r="B796" s="133"/>
      <c r="C796" s="133"/>
      <c r="D796" s="133"/>
      <c r="E796" s="16"/>
      <c r="F796" s="133"/>
      <c r="G796" s="16"/>
      <c r="H796" s="48" t="s">
        <v>511</v>
      </c>
      <c r="I796" s="16">
        <f>SUM(I789:I795)</f>
        <v>5696.4500000000007</v>
      </c>
    </row>
    <row r="797" spans="1:9" x14ac:dyDescent="0.25">
      <c r="A797" s="133"/>
      <c r="B797" s="133"/>
      <c r="C797" s="133"/>
      <c r="D797" s="133" t="s">
        <v>51</v>
      </c>
      <c r="E797" s="16">
        <f>TRUNC(I796*0.2935,2)</f>
        <v>1671.9</v>
      </c>
      <c r="F797" s="133"/>
      <c r="G797" s="259" t="s">
        <v>52</v>
      </c>
      <c r="H797" s="259"/>
      <c r="I797" s="16">
        <f>I796+E797</f>
        <v>7368.35</v>
      </c>
    </row>
    <row r="798" spans="1:9" x14ac:dyDescent="0.25">
      <c r="A798" s="132"/>
      <c r="B798" s="132"/>
      <c r="C798" s="132"/>
      <c r="D798" s="132"/>
      <c r="E798" s="132"/>
      <c r="F798" s="132" t="s">
        <v>53</v>
      </c>
      <c r="G798" s="15" t="s">
        <v>54</v>
      </c>
      <c r="H798" s="132" t="s">
        <v>55</v>
      </c>
      <c r="I798" s="13">
        <f>I797</f>
        <v>7368.35</v>
      </c>
    </row>
    <row r="799" spans="1:9" ht="14.4" thickBot="1" x14ac:dyDescent="0.3">
      <c r="A799" s="132"/>
      <c r="B799" s="132"/>
      <c r="C799" s="132"/>
      <c r="D799" s="132"/>
      <c r="E799" s="132"/>
      <c r="F799" s="132"/>
      <c r="G799" s="15"/>
      <c r="H799" s="132"/>
      <c r="I799" s="13"/>
    </row>
    <row r="800" spans="1:9" ht="14.4" thickTop="1" x14ac:dyDescent="0.25">
      <c r="A800" s="4"/>
      <c r="B800" s="4"/>
      <c r="C800" s="4"/>
      <c r="D800" s="4"/>
      <c r="E800" s="4"/>
      <c r="F800" s="4"/>
      <c r="G800" s="4"/>
      <c r="H800" s="4"/>
      <c r="I800" s="4"/>
    </row>
    <row r="801" spans="1:9" x14ac:dyDescent="0.25">
      <c r="A801" s="134">
        <v>48</v>
      </c>
      <c r="B801" s="136" t="s">
        <v>5</v>
      </c>
      <c r="C801" s="134" t="s">
        <v>6</v>
      </c>
      <c r="D801" s="266" t="s">
        <v>7</v>
      </c>
      <c r="E801" s="266"/>
      <c r="F801" s="1" t="s">
        <v>8</v>
      </c>
      <c r="G801" s="136" t="s">
        <v>9</v>
      </c>
      <c r="H801" s="136" t="s">
        <v>10</v>
      </c>
      <c r="I801" s="136" t="s">
        <v>11</v>
      </c>
    </row>
    <row r="802" spans="1:9" x14ac:dyDescent="0.25">
      <c r="A802" s="135" t="s">
        <v>12</v>
      </c>
      <c r="B802" s="22" t="s">
        <v>614</v>
      </c>
      <c r="C802" s="135" t="s">
        <v>512</v>
      </c>
      <c r="D802" s="267" t="s">
        <v>89</v>
      </c>
      <c r="E802" s="267"/>
      <c r="F802" s="2" t="s">
        <v>64</v>
      </c>
      <c r="G802" s="24">
        <v>1</v>
      </c>
      <c r="H802" s="26">
        <f>I811</f>
        <v>1348.6</v>
      </c>
      <c r="I802" s="26">
        <f>TRUNC(G802*H802,2)</f>
        <v>1348.6</v>
      </c>
    </row>
    <row r="803" spans="1:9" x14ac:dyDescent="0.25">
      <c r="A803" s="131" t="s">
        <v>22</v>
      </c>
      <c r="B803" s="10" t="s">
        <v>73</v>
      </c>
      <c r="C803" s="131" t="s">
        <v>74</v>
      </c>
      <c r="D803" s="277" t="s">
        <v>71</v>
      </c>
      <c r="E803" s="277"/>
      <c r="F803" s="9" t="s">
        <v>72</v>
      </c>
      <c r="G803" s="19">
        <v>1</v>
      </c>
      <c r="H803" s="27">
        <v>34.64</v>
      </c>
      <c r="I803" s="27">
        <f>TRUNC(G803*H803,2)</f>
        <v>34.64</v>
      </c>
    </row>
    <row r="804" spans="1:9" x14ac:dyDescent="0.25">
      <c r="A804" s="131" t="s">
        <v>22</v>
      </c>
      <c r="B804" s="10" t="s">
        <v>77</v>
      </c>
      <c r="C804" s="131" t="s">
        <v>78</v>
      </c>
      <c r="D804" s="277" t="s">
        <v>67</v>
      </c>
      <c r="E804" s="277"/>
      <c r="F804" s="9" t="s">
        <v>68</v>
      </c>
      <c r="G804" s="19">
        <v>0.1</v>
      </c>
      <c r="H804" s="27">
        <v>4.5</v>
      </c>
      <c r="I804" s="27">
        <f t="shared" ref="I804:I809" si="69">TRUNC(G804*H804,2)</f>
        <v>0.45</v>
      </c>
    </row>
    <row r="805" spans="1:9" x14ac:dyDescent="0.25">
      <c r="A805" s="131" t="s">
        <v>22</v>
      </c>
      <c r="B805" s="10" t="s">
        <v>79</v>
      </c>
      <c r="C805" s="131" t="s">
        <v>80</v>
      </c>
      <c r="D805" s="277" t="s">
        <v>67</v>
      </c>
      <c r="E805" s="277"/>
      <c r="F805" s="9" t="s">
        <v>68</v>
      </c>
      <c r="G805" s="19">
        <v>10</v>
      </c>
      <c r="H805" s="27">
        <v>0.1</v>
      </c>
      <c r="I805" s="27">
        <f t="shared" si="69"/>
        <v>1</v>
      </c>
    </row>
    <row r="806" spans="1:9" x14ac:dyDescent="0.25">
      <c r="A806" s="131" t="s">
        <v>22</v>
      </c>
      <c r="B806" s="10" t="s">
        <v>69</v>
      </c>
      <c r="C806" s="131" t="s">
        <v>70</v>
      </c>
      <c r="D806" s="277" t="s">
        <v>71</v>
      </c>
      <c r="E806" s="277"/>
      <c r="F806" s="9" t="s">
        <v>72</v>
      </c>
      <c r="G806" s="19">
        <v>2</v>
      </c>
      <c r="H806" s="27">
        <v>38.78</v>
      </c>
      <c r="I806" s="27">
        <f t="shared" si="69"/>
        <v>77.56</v>
      </c>
    </row>
    <row r="807" spans="1:9" x14ac:dyDescent="0.25">
      <c r="A807" s="131" t="s">
        <v>22</v>
      </c>
      <c r="B807" s="10" t="s">
        <v>90</v>
      </c>
      <c r="C807" s="131" t="s">
        <v>91</v>
      </c>
      <c r="D807" s="277" t="s">
        <v>71</v>
      </c>
      <c r="E807" s="277"/>
      <c r="F807" s="9" t="s">
        <v>72</v>
      </c>
      <c r="G807" s="19">
        <v>5</v>
      </c>
      <c r="H807" s="27">
        <v>149.58000000000001</v>
      </c>
      <c r="I807" s="27">
        <f t="shared" si="69"/>
        <v>747.9</v>
      </c>
    </row>
    <row r="808" spans="1:9" x14ac:dyDescent="0.25">
      <c r="A808" s="131" t="s">
        <v>22</v>
      </c>
      <c r="B808" s="10" t="s">
        <v>92</v>
      </c>
      <c r="C808" s="131" t="s">
        <v>93</v>
      </c>
      <c r="D808" s="277" t="s">
        <v>71</v>
      </c>
      <c r="E808" s="277"/>
      <c r="F808" s="9" t="s">
        <v>72</v>
      </c>
      <c r="G808" s="19">
        <v>1</v>
      </c>
      <c r="H808" s="27">
        <v>169.05</v>
      </c>
      <c r="I808" s="27">
        <f t="shared" si="69"/>
        <v>169.05</v>
      </c>
    </row>
    <row r="809" spans="1:9" x14ac:dyDescent="0.25">
      <c r="A809" s="131" t="s">
        <v>22</v>
      </c>
      <c r="B809" s="10" t="s">
        <v>65</v>
      </c>
      <c r="C809" s="131" t="s">
        <v>66</v>
      </c>
      <c r="D809" s="277" t="s">
        <v>67</v>
      </c>
      <c r="E809" s="277"/>
      <c r="F809" s="9" t="s">
        <v>68</v>
      </c>
      <c r="G809" s="19">
        <v>2</v>
      </c>
      <c r="H809" s="27">
        <v>6</v>
      </c>
      <c r="I809" s="27">
        <f t="shared" si="69"/>
        <v>12</v>
      </c>
    </row>
    <row r="810" spans="1:9" x14ac:dyDescent="0.25">
      <c r="A810" s="133"/>
      <c r="B810" s="133"/>
      <c r="C810" s="133"/>
      <c r="D810" s="133"/>
      <c r="E810" s="16"/>
      <c r="F810" s="133"/>
      <c r="G810" s="16"/>
      <c r="H810" s="48" t="s">
        <v>511</v>
      </c>
      <c r="I810" s="16">
        <f>SUM(I803:I809)</f>
        <v>1042.5999999999999</v>
      </c>
    </row>
    <row r="811" spans="1:9" x14ac:dyDescent="0.25">
      <c r="A811" s="133"/>
      <c r="B811" s="133"/>
      <c r="C811" s="133"/>
      <c r="D811" s="133" t="s">
        <v>51</v>
      </c>
      <c r="E811" s="16">
        <f>TRUNC(I810*0.2935,2)</f>
        <v>306</v>
      </c>
      <c r="F811" s="133"/>
      <c r="G811" s="259" t="s">
        <v>52</v>
      </c>
      <c r="H811" s="259"/>
      <c r="I811" s="16">
        <f>I810+E811</f>
        <v>1348.6</v>
      </c>
    </row>
    <row r="812" spans="1:9" x14ac:dyDescent="0.25">
      <c r="A812" s="132"/>
      <c r="B812" s="132"/>
      <c r="C812" s="132"/>
      <c r="D812" s="132"/>
      <c r="E812" s="132"/>
      <c r="F812" s="132" t="s">
        <v>53</v>
      </c>
      <c r="G812" s="15" t="s">
        <v>54</v>
      </c>
      <c r="H812" s="132" t="s">
        <v>55</v>
      </c>
      <c r="I812" s="13">
        <f>I811</f>
        <v>1348.6</v>
      </c>
    </row>
    <row r="813" spans="1:9" ht="14.4" thickBot="1" x14ac:dyDescent="0.3">
      <c r="A813" s="132"/>
      <c r="B813" s="132"/>
      <c r="C813" s="132"/>
      <c r="D813" s="132"/>
      <c r="E813" s="132"/>
      <c r="F813" s="132"/>
      <c r="G813" s="15"/>
      <c r="H813" s="132"/>
      <c r="I813" s="13"/>
    </row>
    <row r="814" spans="1:9" ht="14.4" thickTop="1" x14ac:dyDescent="0.25">
      <c r="A814" s="4"/>
      <c r="B814" s="4"/>
      <c r="C814" s="4"/>
      <c r="D814" s="4"/>
      <c r="E814" s="4"/>
      <c r="F814" s="4"/>
      <c r="G814" s="4"/>
      <c r="H814" s="4"/>
      <c r="I814" s="4"/>
    </row>
    <row r="815" spans="1:9" x14ac:dyDescent="0.25">
      <c r="A815" s="134">
        <v>49</v>
      </c>
      <c r="B815" s="136" t="s">
        <v>5</v>
      </c>
      <c r="C815" s="134" t="s">
        <v>6</v>
      </c>
      <c r="D815" s="266" t="s">
        <v>7</v>
      </c>
      <c r="E815" s="266"/>
      <c r="F815" s="1" t="s">
        <v>8</v>
      </c>
      <c r="G815" s="136" t="s">
        <v>9</v>
      </c>
      <c r="H815" s="136" t="s">
        <v>10</v>
      </c>
      <c r="I815" s="136" t="s">
        <v>11</v>
      </c>
    </row>
    <row r="816" spans="1:9" x14ac:dyDescent="0.25">
      <c r="A816" s="135" t="s">
        <v>12</v>
      </c>
      <c r="B816" s="22" t="s">
        <v>615</v>
      </c>
      <c r="C816" s="135" t="s">
        <v>513</v>
      </c>
      <c r="D816" s="267" t="s">
        <v>89</v>
      </c>
      <c r="E816" s="267"/>
      <c r="F816" s="2" t="s">
        <v>64</v>
      </c>
      <c r="G816" s="53">
        <v>1</v>
      </c>
      <c r="H816" s="26">
        <f>I825</f>
        <v>1350.6200000000001</v>
      </c>
      <c r="I816" s="26">
        <f>TRUNC(G816*H816,2)</f>
        <v>1350.62</v>
      </c>
    </row>
    <row r="817" spans="1:9" x14ac:dyDescent="0.25">
      <c r="A817" s="131" t="s">
        <v>22</v>
      </c>
      <c r="B817" s="10" t="s">
        <v>92</v>
      </c>
      <c r="C817" s="131" t="s">
        <v>93</v>
      </c>
      <c r="D817" s="277" t="s">
        <v>71</v>
      </c>
      <c r="E817" s="277"/>
      <c r="F817" s="9" t="s">
        <v>72</v>
      </c>
      <c r="G817" s="54">
        <v>3</v>
      </c>
      <c r="H817" s="27">
        <v>169.05</v>
      </c>
      <c r="I817" s="27">
        <f>TRUNC(G817*H817,2)</f>
        <v>507.15</v>
      </c>
    </row>
    <row r="818" spans="1:9" x14ac:dyDescent="0.25">
      <c r="A818" s="131" t="s">
        <v>22</v>
      </c>
      <c r="B818" s="10" t="s">
        <v>69</v>
      </c>
      <c r="C818" s="131" t="s">
        <v>70</v>
      </c>
      <c r="D818" s="277" t="s">
        <v>71</v>
      </c>
      <c r="E818" s="277"/>
      <c r="F818" s="9" t="s">
        <v>72</v>
      </c>
      <c r="G818" s="54">
        <v>4</v>
      </c>
      <c r="H818" s="27">
        <v>38.78</v>
      </c>
      <c r="I818" s="27">
        <f t="shared" ref="I818:I823" si="70">TRUNC(G818*H818,2)</f>
        <v>155.12</v>
      </c>
    </row>
    <row r="819" spans="1:9" x14ac:dyDescent="0.25">
      <c r="A819" s="131" t="s">
        <v>22</v>
      </c>
      <c r="B819" s="10" t="s">
        <v>90</v>
      </c>
      <c r="C819" s="131" t="s">
        <v>91</v>
      </c>
      <c r="D819" s="277" t="s">
        <v>71</v>
      </c>
      <c r="E819" s="277"/>
      <c r="F819" s="9" t="s">
        <v>72</v>
      </c>
      <c r="G819" s="54">
        <v>2</v>
      </c>
      <c r="H819" s="27">
        <v>149.58000000000001</v>
      </c>
      <c r="I819" s="27">
        <f t="shared" si="70"/>
        <v>299.16000000000003</v>
      </c>
    </row>
    <row r="820" spans="1:9" x14ac:dyDescent="0.25">
      <c r="A820" s="131" t="s">
        <v>22</v>
      </c>
      <c r="B820" s="10" t="s">
        <v>79</v>
      </c>
      <c r="C820" s="131" t="s">
        <v>80</v>
      </c>
      <c r="D820" s="277" t="s">
        <v>67</v>
      </c>
      <c r="E820" s="277"/>
      <c r="F820" s="9" t="s">
        <v>68</v>
      </c>
      <c r="G820" s="54">
        <v>10</v>
      </c>
      <c r="H820" s="27">
        <v>0.1</v>
      </c>
      <c r="I820" s="27">
        <f t="shared" si="70"/>
        <v>1</v>
      </c>
    </row>
    <row r="821" spans="1:9" x14ac:dyDescent="0.25">
      <c r="A821" s="131" t="s">
        <v>22</v>
      </c>
      <c r="B821" s="10" t="s">
        <v>73</v>
      </c>
      <c r="C821" s="131" t="s">
        <v>74</v>
      </c>
      <c r="D821" s="277" t="s">
        <v>71</v>
      </c>
      <c r="E821" s="277"/>
      <c r="F821" s="9" t="s">
        <v>72</v>
      </c>
      <c r="G821" s="54">
        <v>2</v>
      </c>
      <c r="H821" s="27">
        <v>34.64</v>
      </c>
      <c r="I821" s="27">
        <f t="shared" si="70"/>
        <v>69.28</v>
      </c>
    </row>
    <row r="822" spans="1:9" x14ac:dyDescent="0.25">
      <c r="A822" s="131" t="s">
        <v>22</v>
      </c>
      <c r="B822" s="10" t="s">
        <v>65</v>
      </c>
      <c r="C822" s="131" t="s">
        <v>66</v>
      </c>
      <c r="D822" s="277" t="s">
        <v>67</v>
      </c>
      <c r="E822" s="277"/>
      <c r="F822" s="9" t="s">
        <v>68</v>
      </c>
      <c r="G822" s="54">
        <v>2</v>
      </c>
      <c r="H822" s="27">
        <v>6</v>
      </c>
      <c r="I822" s="27">
        <f t="shared" si="70"/>
        <v>12</v>
      </c>
    </row>
    <row r="823" spans="1:9" x14ac:dyDescent="0.25">
      <c r="A823" s="131" t="s">
        <v>22</v>
      </c>
      <c r="B823" s="10" t="s">
        <v>77</v>
      </c>
      <c r="C823" s="131" t="s">
        <v>78</v>
      </c>
      <c r="D823" s="277" t="s">
        <v>67</v>
      </c>
      <c r="E823" s="277"/>
      <c r="F823" s="9" t="s">
        <v>68</v>
      </c>
      <c r="G823" s="54">
        <v>0.1</v>
      </c>
      <c r="H823" s="27">
        <v>4.5</v>
      </c>
      <c r="I823" s="27">
        <f t="shared" si="70"/>
        <v>0.45</v>
      </c>
    </row>
    <row r="824" spans="1:9" x14ac:dyDescent="0.25">
      <c r="A824" s="133"/>
      <c r="B824" s="133"/>
      <c r="C824" s="133"/>
      <c r="D824" s="133"/>
      <c r="E824" s="16"/>
      <c r="F824" s="133"/>
      <c r="G824" s="16"/>
      <c r="H824" s="48" t="s">
        <v>511</v>
      </c>
      <c r="I824" s="16">
        <f>SUM(I817:I823)</f>
        <v>1044.1600000000001</v>
      </c>
    </row>
    <row r="825" spans="1:9" x14ac:dyDescent="0.25">
      <c r="A825" s="133"/>
      <c r="B825" s="133"/>
      <c r="C825" s="133"/>
      <c r="D825" s="133" t="s">
        <v>51</v>
      </c>
      <c r="E825" s="16">
        <f>TRUNC(I824*0.2935,2)</f>
        <v>306.45999999999998</v>
      </c>
      <c r="F825" s="133"/>
      <c r="G825" s="259" t="s">
        <v>52</v>
      </c>
      <c r="H825" s="259"/>
      <c r="I825" s="16">
        <f>I824+E825</f>
        <v>1350.6200000000001</v>
      </c>
    </row>
    <row r="826" spans="1:9" x14ac:dyDescent="0.25">
      <c r="A826" s="132"/>
      <c r="B826" s="132"/>
      <c r="C826" s="132"/>
      <c r="D826" s="132"/>
      <c r="E826" s="132"/>
      <c r="F826" s="132" t="s">
        <v>53</v>
      </c>
      <c r="G826" s="15" t="s">
        <v>54</v>
      </c>
      <c r="H826" s="132" t="s">
        <v>55</v>
      </c>
      <c r="I826" s="13">
        <f>I825</f>
        <v>1350.6200000000001</v>
      </c>
    </row>
    <row r="827" spans="1:9" ht="14.4" thickBot="1" x14ac:dyDescent="0.3">
      <c r="A827" s="132"/>
      <c r="B827" s="132"/>
      <c r="C827" s="132"/>
      <c r="D827" s="132"/>
      <c r="E827" s="132"/>
      <c r="F827" s="132"/>
      <c r="G827" s="15"/>
      <c r="H827" s="132"/>
      <c r="I827" s="13"/>
    </row>
    <row r="828" spans="1:9" ht="14.4" thickTop="1" x14ac:dyDescent="0.25">
      <c r="A828" s="4"/>
      <c r="B828" s="4"/>
      <c r="C828" s="4"/>
      <c r="D828" s="4"/>
      <c r="E828" s="4"/>
      <c r="F828" s="4"/>
      <c r="G828" s="4"/>
      <c r="H828" s="4"/>
      <c r="I828" s="4"/>
    </row>
    <row r="829" spans="1:9" x14ac:dyDescent="0.25">
      <c r="A829" s="134">
        <v>50</v>
      </c>
      <c r="B829" s="136" t="s">
        <v>5</v>
      </c>
      <c r="C829" s="134" t="s">
        <v>6</v>
      </c>
      <c r="D829" s="266" t="s">
        <v>7</v>
      </c>
      <c r="E829" s="266"/>
      <c r="F829" s="1" t="s">
        <v>8</v>
      </c>
      <c r="G829" s="136" t="s">
        <v>9</v>
      </c>
      <c r="H829" s="136" t="s">
        <v>10</v>
      </c>
      <c r="I829" s="136" t="s">
        <v>11</v>
      </c>
    </row>
    <row r="830" spans="1:9" x14ac:dyDescent="0.25">
      <c r="A830" s="135" t="s">
        <v>12</v>
      </c>
      <c r="B830" s="22" t="s">
        <v>616</v>
      </c>
      <c r="C830" s="135" t="s">
        <v>531</v>
      </c>
      <c r="D830" s="267" t="s">
        <v>89</v>
      </c>
      <c r="E830" s="267"/>
      <c r="F830" s="2" t="s">
        <v>132</v>
      </c>
      <c r="G830" s="53">
        <v>1</v>
      </c>
      <c r="H830" s="26">
        <f>I838</f>
        <v>2234.36</v>
      </c>
      <c r="I830" s="26">
        <f>TRUNC(G830*H830,2)</f>
        <v>2234.36</v>
      </c>
    </row>
    <row r="831" spans="1:9" x14ac:dyDescent="0.25">
      <c r="A831" s="131" t="s">
        <v>22</v>
      </c>
      <c r="B831" s="10" t="s">
        <v>92</v>
      </c>
      <c r="C831" s="131" t="s">
        <v>93</v>
      </c>
      <c r="D831" s="277" t="s">
        <v>71</v>
      </c>
      <c r="E831" s="277"/>
      <c r="F831" s="9" t="s">
        <v>72</v>
      </c>
      <c r="G831" s="54">
        <v>9</v>
      </c>
      <c r="H831" s="27">
        <v>169.05</v>
      </c>
      <c r="I831" s="27">
        <f>TRUNC(G831*H831,2)</f>
        <v>1521.45</v>
      </c>
    </row>
    <row r="832" spans="1:9" x14ac:dyDescent="0.25">
      <c r="A832" s="131" t="s">
        <v>22</v>
      </c>
      <c r="B832" s="10" t="s">
        <v>73</v>
      </c>
      <c r="C832" s="131" t="s">
        <v>74</v>
      </c>
      <c r="D832" s="277" t="s">
        <v>71</v>
      </c>
      <c r="E832" s="277"/>
      <c r="F832" s="9" t="s">
        <v>72</v>
      </c>
      <c r="G832" s="54">
        <v>3</v>
      </c>
      <c r="H832" s="27">
        <v>34.64</v>
      </c>
      <c r="I832" s="27">
        <f t="shared" ref="I832:I836" si="71">TRUNC(G832*H832,2)</f>
        <v>103.92</v>
      </c>
    </row>
    <row r="833" spans="1:9" x14ac:dyDescent="0.25">
      <c r="A833" s="131" t="s">
        <v>22</v>
      </c>
      <c r="B833" s="10" t="s">
        <v>119</v>
      </c>
      <c r="C833" s="131" t="s">
        <v>120</v>
      </c>
      <c r="D833" s="277" t="s">
        <v>71</v>
      </c>
      <c r="E833" s="277"/>
      <c r="F833" s="9" t="s">
        <v>72</v>
      </c>
      <c r="G833" s="54">
        <v>3</v>
      </c>
      <c r="H833" s="27">
        <v>30.92</v>
      </c>
      <c r="I833" s="27">
        <f t="shared" si="71"/>
        <v>92.76</v>
      </c>
    </row>
    <row r="834" spans="1:9" x14ac:dyDescent="0.25">
      <c r="A834" s="131" t="s">
        <v>22</v>
      </c>
      <c r="B834" s="10" t="s">
        <v>65</v>
      </c>
      <c r="C834" s="131" t="s">
        <v>66</v>
      </c>
      <c r="D834" s="277" t="s">
        <v>67</v>
      </c>
      <c r="E834" s="277"/>
      <c r="F834" s="9" t="s">
        <v>68</v>
      </c>
      <c r="G834" s="54">
        <v>1</v>
      </c>
      <c r="H834" s="27">
        <v>6</v>
      </c>
      <c r="I834" s="27">
        <f t="shared" si="71"/>
        <v>6</v>
      </c>
    </row>
    <row r="835" spans="1:9" x14ac:dyDescent="0.25">
      <c r="A835" s="131" t="s">
        <v>22</v>
      </c>
      <c r="B835" s="10" t="s">
        <v>77</v>
      </c>
      <c r="C835" s="131" t="s">
        <v>78</v>
      </c>
      <c r="D835" s="277" t="s">
        <v>67</v>
      </c>
      <c r="E835" s="277"/>
      <c r="F835" s="9" t="s">
        <v>68</v>
      </c>
      <c r="G835" s="54">
        <v>0.5</v>
      </c>
      <c r="H835" s="27">
        <v>4.5</v>
      </c>
      <c r="I835" s="27">
        <f t="shared" si="71"/>
        <v>2.25</v>
      </c>
    </row>
    <row r="836" spans="1:9" x14ac:dyDescent="0.25">
      <c r="A836" s="131" t="s">
        <v>22</v>
      </c>
      <c r="B836" s="10" t="s">
        <v>79</v>
      </c>
      <c r="C836" s="131" t="s">
        <v>80</v>
      </c>
      <c r="D836" s="277" t="s">
        <v>67</v>
      </c>
      <c r="E836" s="277"/>
      <c r="F836" s="9" t="s">
        <v>68</v>
      </c>
      <c r="G836" s="54">
        <v>10</v>
      </c>
      <c r="H836" s="27">
        <v>0.1</v>
      </c>
      <c r="I836" s="27">
        <f t="shared" si="71"/>
        <v>1</v>
      </c>
    </row>
    <row r="837" spans="1:9" x14ac:dyDescent="0.25">
      <c r="A837" s="133"/>
      <c r="B837" s="133"/>
      <c r="C837" s="133"/>
      <c r="D837" s="133"/>
      <c r="E837" s="16"/>
      <c r="F837" s="133"/>
      <c r="G837" s="16"/>
      <c r="H837" s="48" t="s">
        <v>511</v>
      </c>
      <c r="I837" s="16">
        <f>SUM(I831:I836)</f>
        <v>1727.38</v>
      </c>
    </row>
    <row r="838" spans="1:9" x14ac:dyDescent="0.25">
      <c r="A838" s="133"/>
      <c r="B838" s="133"/>
      <c r="C838" s="133"/>
      <c r="D838" s="133" t="s">
        <v>51</v>
      </c>
      <c r="E838" s="16">
        <f>TRUNC(I837*0.2935,2)</f>
        <v>506.98</v>
      </c>
      <c r="F838" s="133"/>
      <c r="G838" s="259" t="s">
        <v>52</v>
      </c>
      <c r="H838" s="259"/>
      <c r="I838" s="16">
        <f>I837+E838</f>
        <v>2234.36</v>
      </c>
    </row>
    <row r="839" spans="1:9" x14ac:dyDescent="0.25">
      <c r="A839" s="132"/>
      <c r="B839" s="132"/>
      <c r="C839" s="132"/>
      <c r="D839" s="132"/>
      <c r="E839" s="132"/>
      <c r="F839" s="132" t="s">
        <v>53</v>
      </c>
      <c r="G839" s="15" t="s">
        <v>54</v>
      </c>
      <c r="H839" s="132" t="s">
        <v>55</v>
      </c>
      <c r="I839" s="13">
        <f>I838</f>
        <v>2234.36</v>
      </c>
    </row>
    <row r="840" spans="1:9" ht="14.4" thickBot="1" x14ac:dyDescent="0.3">
      <c r="A840" s="132"/>
      <c r="B840" s="132"/>
      <c r="C840" s="132"/>
      <c r="D840" s="132"/>
      <c r="E840" s="132"/>
      <c r="F840" s="132"/>
      <c r="G840" s="15"/>
      <c r="H840" s="132"/>
      <c r="I840" s="13"/>
    </row>
    <row r="841" spans="1:9" ht="14.4" thickTop="1" x14ac:dyDescent="0.25">
      <c r="A841" s="4"/>
      <c r="B841" s="4"/>
      <c r="C841" s="4"/>
      <c r="D841" s="4"/>
      <c r="E841" s="4"/>
      <c r="F841" s="4"/>
      <c r="G841" s="4"/>
      <c r="H841" s="4"/>
      <c r="I841" s="4"/>
    </row>
    <row r="842" spans="1:9" x14ac:dyDescent="0.25">
      <c r="A842" s="134">
        <v>51</v>
      </c>
      <c r="B842" s="136" t="s">
        <v>5</v>
      </c>
      <c r="C842" s="134" t="s">
        <v>6</v>
      </c>
      <c r="D842" s="266" t="s">
        <v>7</v>
      </c>
      <c r="E842" s="266"/>
      <c r="F842" s="1" t="s">
        <v>8</v>
      </c>
      <c r="G842" s="136" t="s">
        <v>9</v>
      </c>
      <c r="H842" s="136" t="s">
        <v>10</v>
      </c>
      <c r="I842" s="136" t="s">
        <v>11</v>
      </c>
    </row>
    <row r="843" spans="1:9" x14ac:dyDescent="0.25">
      <c r="A843" s="135" t="s">
        <v>12</v>
      </c>
      <c r="B843" s="22" t="s">
        <v>617</v>
      </c>
      <c r="C843" s="135" t="s">
        <v>530</v>
      </c>
      <c r="D843" s="267" t="s">
        <v>89</v>
      </c>
      <c r="E843" s="267"/>
      <c r="F843" s="2" t="s">
        <v>132</v>
      </c>
      <c r="G843" s="55">
        <v>1</v>
      </c>
      <c r="H843" s="3">
        <f>I851</f>
        <v>3475.7699999999995</v>
      </c>
      <c r="I843" s="26">
        <f>TRUNC(G843*H843,2)</f>
        <v>3475.77</v>
      </c>
    </row>
    <row r="844" spans="1:9" x14ac:dyDescent="0.25">
      <c r="A844" s="131" t="s">
        <v>22</v>
      </c>
      <c r="B844" s="10" t="s">
        <v>65</v>
      </c>
      <c r="C844" s="131" t="s">
        <v>66</v>
      </c>
      <c r="D844" s="277" t="s">
        <v>67</v>
      </c>
      <c r="E844" s="277"/>
      <c r="F844" s="9" t="s">
        <v>68</v>
      </c>
      <c r="G844" s="19">
        <v>4</v>
      </c>
      <c r="H844" s="11">
        <v>6</v>
      </c>
      <c r="I844" s="27">
        <f>TRUNC(G844*H844,2)</f>
        <v>24</v>
      </c>
    </row>
    <row r="845" spans="1:9" x14ac:dyDescent="0.25">
      <c r="A845" s="131" t="s">
        <v>22</v>
      </c>
      <c r="B845" s="10" t="s">
        <v>73</v>
      </c>
      <c r="C845" s="131" t="s">
        <v>74</v>
      </c>
      <c r="D845" s="277" t="s">
        <v>71</v>
      </c>
      <c r="E845" s="277"/>
      <c r="F845" s="9" t="s">
        <v>72</v>
      </c>
      <c r="G845" s="19">
        <v>4</v>
      </c>
      <c r="H845" s="11">
        <v>34.64</v>
      </c>
      <c r="I845" s="27">
        <f t="shared" ref="I845:I849" si="72">TRUNC(G845*H845,2)</f>
        <v>138.56</v>
      </c>
    </row>
    <row r="846" spans="1:9" x14ac:dyDescent="0.25">
      <c r="A846" s="131" t="s">
        <v>22</v>
      </c>
      <c r="B846" s="10" t="s">
        <v>79</v>
      </c>
      <c r="C846" s="131" t="s">
        <v>80</v>
      </c>
      <c r="D846" s="277" t="s">
        <v>67</v>
      </c>
      <c r="E846" s="277"/>
      <c r="F846" s="9" t="s">
        <v>68</v>
      </c>
      <c r="G846" s="19">
        <v>10</v>
      </c>
      <c r="H846" s="11">
        <v>0.1</v>
      </c>
      <c r="I846" s="27">
        <f t="shared" si="72"/>
        <v>1</v>
      </c>
    </row>
    <row r="847" spans="1:9" x14ac:dyDescent="0.25">
      <c r="A847" s="131" t="s">
        <v>22</v>
      </c>
      <c r="B847" s="10" t="s">
        <v>77</v>
      </c>
      <c r="C847" s="131" t="s">
        <v>78</v>
      </c>
      <c r="D847" s="277" t="s">
        <v>67</v>
      </c>
      <c r="E847" s="277"/>
      <c r="F847" s="9" t="s">
        <v>68</v>
      </c>
      <c r="G847" s="19">
        <v>0.5</v>
      </c>
      <c r="H847" s="11">
        <v>4.5</v>
      </c>
      <c r="I847" s="27">
        <f t="shared" si="72"/>
        <v>2.25</v>
      </c>
    </row>
    <row r="848" spans="1:9" x14ac:dyDescent="0.25">
      <c r="A848" s="131" t="s">
        <v>22</v>
      </c>
      <c r="B848" s="10" t="s">
        <v>119</v>
      </c>
      <c r="C848" s="131" t="s">
        <v>120</v>
      </c>
      <c r="D848" s="277" t="s">
        <v>71</v>
      </c>
      <c r="E848" s="277"/>
      <c r="F848" s="9" t="s">
        <v>72</v>
      </c>
      <c r="G848" s="19">
        <v>5</v>
      </c>
      <c r="H848" s="11">
        <v>30.92</v>
      </c>
      <c r="I848" s="27">
        <f t="shared" si="72"/>
        <v>154.6</v>
      </c>
    </row>
    <row r="849" spans="1:9" x14ac:dyDescent="0.25">
      <c r="A849" s="131" t="s">
        <v>22</v>
      </c>
      <c r="B849" s="10" t="s">
        <v>92</v>
      </c>
      <c r="C849" s="131" t="s">
        <v>93</v>
      </c>
      <c r="D849" s="277" t="s">
        <v>71</v>
      </c>
      <c r="E849" s="277"/>
      <c r="F849" s="9" t="s">
        <v>72</v>
      </c>
      <c r="G849" s="19">
        <v>14</v>
      </c>
      <c r="H849" s="11">
        <v>169.05</v>
      </c>
      <c r="I849" s="27">
        <f t="shared" si="72"/>
        <v>2366.6999999999998</v>
      </c>
    </row>
    <row r="850" spans="1:9" x14ac:dyDescent="0.25">
      <c r="A850" s="133"/>
      <c r="B850" s="133"/>
      <c r="C850" s="133"/>
      <c r="D850" s="133"/>
      <c r="E850" s="16"/>
      <c r="F850" s="133"/>
      <c r="G850" s="16"/>
      <c r="H850" s="48" t="s">
        <v>511</v>
      </c>
      <c r="I850" s="16">
        <f>SUM(I844:I849)</f>
        <v>2687.1099999999997</v>
      </c>
    </row>
    <row r="851" spans="1:9" x14ac:dyDescent="0.25">
      <c r="A851" s="133"/>
      <c r="B851" s="133"/>
      <c r="C851" s="133"/>
      <c r="D851" s="133" t="s">
        <v>51</v>
      </c>
      <c r="E851" s="16">
        <f>TRUNC(I850*0.2935,2)</f>
        <v>788.66</v>
      </c>
      <c r="F851" s="133"/>
      <c r="G851" s="259" t="s">
        <v>52</v>
      </c>
      <c r="H851" s="259"/>
      <c r="I851" s="16">
        <f>I850+E851</f>
        <v>3475.7699999999995</v>
      </c>
    </row>
    <row r="852" spans="1:9" x14ac:dyDescent="0.25">
      <c r="A852" s="132"/>
      <c r="B852" s="132"/>
      <c r="C852" s="132"/>
      <c r="D852" s="132"/>
      <c r="E852" s="132"/>
      <c r="F852" s="132" t="s">
        <v>53</v>
      </c>
      <c r="G852" s="15" t="s">
        <v>54</v>
      </c>
      <c r="H852" s="132" t="s">
        <v>55</v>
      </c>
      <c r="I852" s="13">
        <f>I851</f>
        <v>3475.7699999999995</v>
      </c>
    </row>
    <row r="853" spans="1:9" ht="14.4" thickBot="1" x14ac:dyDescent="0.3">
      <c r="A853" s="132"/>
      <c r="B853" s="132"/>
      <c r="C853" s="132"/>
      <c r="D853" s="132"/>
      <c r="E853" s="132"/>
      <c r="F853" s="132"/>
      <c r="G853" s="15"/>
      <c r="H853" s="132"/>
      <c r="I853" s="13"/>
    </row>
    <row r="854" spans="1:9" ht="14.4" thickTop="1" x14ac:dyDescent="0.25">
      <c r="A854" s="4"/>
      <c r="B854" s="4"/>
      <c r="C854" s="4"/>
      <c r="D854" s="4"/>
      <c r="E854" s="4"/>
      <c r="F854" s="4"/>
      <c r="G854" s="4"/>
      <c r="H854" s="4"/>
      <c r="I854" s="4"/>
    </row>
    <row r="855" spans="1:9" x14ac:dyDescent="0.25">
      <c r="A855" s="134">
        <v>52</v>
      </c>
      <c r="B855" s="136" t="s">
        <v>5</v>
      </c>
      <c r="C855" s="134" t="s">
        <v>6</v>
      </c>
      <c r="D855" s="266" t="s">
        <v>7</v>
      </c>
      <c r="E855" s="266"/>
      <c r="F855" s="1" t="s">
        <v>8</v>
      </c>
      <c r="G855" s="136" t="s">
        <v>9</v>
      </c>
      <c r="H855" s="136" t="s">
        <v>10</v>
      </c>
      <c r="I855" s="136" t="s">
        <v>11</v>
      </c>
    </row>
    <row r="856" spans="1:9" x14ac:dyDescent="0.25">
      <c r="A856" s="135" t="s">
        <v>12</v>
      </c>
      <c r="B856" s="22" t="s">
        <v>618</v>
      </c>
      <c r="C856" s="135" t="s">
        <v>532</v>
      </c>
      <c r="D856" s="267" t="s">
        <v>89</v>
      </c>
      <c r="E856" s="267"/>
      <c r="F856" s="2" t="s">
        <v>132</v>
      </c>
      <c r="G856" s="53">
        <v>1</v>
      </c>
      <c r="H856" s="26">
        <f>I864</f>
        <v>2424.63</v>
      </c>
      <c r="I856" s="26">
        <f>TRUNC(G856*H856,2)</f>
        <v>2424.63</v>
      </c>
    </row>
    <row r="857" spans="1:9" x14ac:dyDescent="0.25">
      <c r="A857" s="131" t="s">
        <v>22</v>
      </c>
      <c r="B857" s="10" t="s">
        <v>90</v>
      </c>
      <c r="C857" s="131" t="s">
        <v>91</v>
      </c>
      <c r="D857" s="277" t="s">
        <v>71</v>
      </c>
      <c r="E857" s="277"/>
      <c r="F857" s="9" t="s">
        <v>72</v>
      </c>
      <c r="G857" s="54">
        <v>8</v>
      </c>
      <c r="H857" s="27">
        <v>149.58000000000001</v>
      </c>
      <c r="I857" s="27">
        <f>TRUNC(G857*H857,2)</f>
        <v>1196.6400000000001</v>
      </c>
    </row>
    <row r="858" spans="1:9" x14ac:dyDescent="0.25">
      <c r="A858" s="131" t="s">
        <v>22</v>
      </c>
      <c r="B858" s="10" t="s">
        <v>79</v>
      </c>
      <c r="C858" s="131" t="s">
        <v>80</v>
      </c>
      <c r="D858" s="277" t="s">
        <v>67</v>
      </c>
      <c r="E858" s="277"/>
      <c r="F858" s="9" t="s">
        <v>68</v>
      </c>
      <c r="G858" s="54">
        <v>10</v>
      </c>
      <c r="H858" s="27">
        <v>0.1</v>
      </c>
      <c r="I858" s="27">
        <f t="shared" ref="I858:I862" si="73">TRUNC(G858*H858,2)</f>
        <v>1</v>
      </c>
    </row>
    <row r="859" spans="1:9" x14ac:dyDescent="0.25">
      <c r="A859" s="131" t="s">
        <v>22</v>
      </c>
      <c r="B859" s="10" t="s">
        <v>92</v>
      </c>
      <c r="C859" s="131" t="s">
        <v>93</v>
      </c>
      <c r="D859" s="277" t="s">
        <v>71</v>
      </c>
      <c r="E859" s="277"/>
      <c r="F859" s="9" t="s">
        <v>72</v>
      </c>
      <c r="G859" s="54">
        <v>2</v>
      </c>
      <c r="H859" s="27">
        <v>169.05</v>
      </c>
      <c r="I859" s="27">
        <f t="shared" si="73"/>
        <v>338.1</v>
      </c>
    </row>
    <row r="860" spans="1:9" x14ac:dyDescent="0.25">
      <c r="A860" s="131" t="s">
        <v>22</v>
      </c>
      <c r="B860" s="10" t="s">
        <v>69</v>
      </c>
      <c r="C860" s="131" t="s">
        <v>70</v>
      </c>
      <c r="D860" s="277" t="s">
        <v>71</v>
      </c>
      <c r="E860" s="277"/>
      <c r="F860" s="9" t="s">
        <v>72</v>
      </c>
      <c r="G860" s="54">
        <v>8</v>
      </c>
      <c r="H860" s="27">
        <v>38.78</v>
      </c>
      <c r="I860" s="27">
        <f t="shared" si="73"/>
        <v>310.24</v>
      </c>
    </row>
    <row r="861" spans="1:9" x14ac:dyDescent="0.25">
      <c r="A861" s="131" t="s">
        <v>22</v>
      </c>
      <c r="B861" s="10" t="s">
        <v>77</v>
      </c>
      <c r="C861" s="131" t="s">
        <v>78</v>
      </c>
      <c r="D861" s="277" t="s">
        <v>67</v>
      </c>
      <c r="E861" s="277"/>
      <c r="F861" s="9" t="s">
        <v>68</v>
      </c>
      <c r="G861" s="54">
        <v>1</v>
      </c>
      <c r="H861" s="27">
        <v>4.5</v>
      </c>
      <c r="I861" s="27">
        <f t="shared" si="73"/>
        <v>4.5</v>
      </c>
    </row>
    <row r="862" spans="1:9" x14ac:dyDescent="0.25">
      <c r="A862" s="131" t="s">
        <v>22</v>
      </c>
      <c r="B862" s="10" t="s">
        <v>65</v>
      </c>
      <c r="C862" s="131" t="s">
        <v>66</v>
      </c>
      <c r="D862" s="277" t="s">
        <v>67</v>
      </c>
      <c r="E862" s="277"/>
      <c r="F862" s="9" t="s">
        <v>68</v>
      </c>
      <c r="G862" s="54">
        <v>4</v>
      </c>
      <c r="H862" s="27">
        <v>6</v>
      </c>
      <c r="I862" s="27">
        <f t="shared" si="73"/>
        <v>24</v>
      </c>
    </row>
    <row r="863" spans="1:9" x14ac:dyDescent="0.25">
      <c r="A863" s="133"/>
      <c r="B863" s="133"/>
      <c r="C863" s="133"/>
      <c r="D863" s="133"/>
      <c r="E863" s="16"/>
      <c r="F863" s="133"/>
      <c r="G863" s="16"/>
      <c r="H863" s="48" t="s">
        <v>511</v>
      </c>
      <c r="I863" s="16">
        <f>SUM(I857:I862)</f>
        <v>1874.4800000000002</v>
      </c>
    </row>
    <row r="864" spans="1:9" x14ac:dyDescent="0.25">
      <c r="A864" s="133"/>
      <c r="B864" s="133"/>
      <c r="C864" s="133"/>
      <c r="D864" s="133" t="s">
        <v>51</v>
      </c>
      <c r="E864" s="16">
        <f>TRUNC(I863*0.2935,2)</f>
        <v>550.15</v>
      </c>
      <c r="F864" s="133"/>
      <c r="G864" s="259" t="s">
        <v>52</v>
      </c>
      <c r="H864" s="259"/>
      <c r="I864" s="16">
        <f>I863+E864</f>
        <v>2424.63</v>
      </c>
    </row>
    <row r="865" spans="1:9" x14ac:dyDescent="0.25">
      <c r="A865" s="132"/>
      <c r="B865" s="132"/>
      <c r="C865" s="132"/>
      <c r="D865" s="132"/>
      <c r="E865" s="132"/>
      <c r="F865" s="132" t="s">
        <v>53</v>
      </c>
      <c r="G865" s="15" t="s">
        <v>54</v>
      </c>
      <c r="H865" s="132" t="s">
        <v>55</v>
      </c>
      <c r="I865" s="13">
        <f>I864</f>
        <v>2424.63</v>
      </c>
    </row>
    <row r="866" spans="1:9" ht="14.4" thickBot="1" x14ac:dyDescent="0.3">
      <c r="A866" s="132"/>
      <c r="B866" s="132"/>
      <c r="C866" s="132"/>
      <c r="D866" s="132"/>
      <c r="E866" s="132"/>
      <c r="F866" s="132"/>
      <c r="G866" s="15"/>
      <c r="H866" s="132"/>
      <c r="I866" s="13"/>
    </row>
    <row r="867" spans="1:9" ht="14.4" thickTop="1" x14ac:dyDescent="0.25">
      <c r="A867" s="4"/>
      <c r="B867" s="4"/>
      <c r="C867" s="4"/>
      <c r="D867" s="4"/>
      <c r="E867" s="4"/>
      <c r="F867" s="4"/>
      <c r="G867" s="4"/>
      <c r="H867" s="4"/>
      <c r="I867" s="4"/>
    </row>
    <row r="868" spans="1:9" x14ac:dyDescent="0.25">
      <c r="A868" s="134">
        <v>53</v>
      </c>
      <c r="B868" s="136" t="s">
        <v>5</v>
      </c>
      <c r="C868" s="134" t="s">
        <v>6</v>
      </c>
      <c r="D868" s="266" t="s">
        <v>7</v>
      </c>
      <c r="E868" s="266"/>
      <c r="F868" s="1" t="s">
        <v>8</v>
      </c>
      <c r="G868" s="136" t="s">
        <v>9</v>
      </c>
      <c r="H868" s="136" t="s">
        <v>10</v>
      </c>
      <c r="I868" s="136" t="s">
        <v>11</v>
      </c>
    </row>
    <row r="869" spans="1:9" x14ac:dyDescent="0.25">
      <c r="A869" s="135" t="s">
        <v>12</v>
      </c>
      <c r="B869" s="22" t="s">
        <v>619</v>
      </c>
      <c r="C869" s="135" t="s">
        <v>533</v>
      </c>
      <c r="D869" s="267" t="s">
        <v>89</v>
      </c>
      <c r="E869" s="267"/>
      <c r="F869" s="2" t="s">
        <v>132</v>
      </c>
      <c r="G869" s="53">
        <v>1</v>
      </c>
      <c r="H869" s="26">
        <f>I879</f>
        <v>1378.04</v>
      </c>
      <c r="I869" s="26">
        <f>TRUNC(G869*H869,2)</f>
        <v>1378.04</v>
      </c>
    </row>
    <row r="870" spans="1:9" x14ac:dyDescent="0.25">
      <c r="A870" s="131" t="s">
        <v>22</v>
      </c>
      <c r="B870" s="10" t="s">
        <v>83</v>
      </c>
      <c r="C870" s="131" t="s">
        <v>84</v>
      </c>
      <c r="D870" s="277" t="s">
        <v>71</v>
      </c>
      <c r="E870" s="277"/>
      <c r="F870" s="9" t="s">
        <v>72</v>
      </c>
      <c r="G870" s="54">
        <v>2</v>
      </c>
      <c r="H870" s="27">
        <v>149.58000000000001</v>
      </c>
      <c r="I870" s="27">
        <f>TRUNC(G870*H870,2)</f>
        <v>299.16000000000003</v>
      </c>
    </row>
    <row r="871" spans="1:9" x14ac:dyDescent="0.25">
      <c r="A871" s="131" t="s">
        <v>22</v>
      </c>
      <c r="B871" s="10" t="s">
        <v>79</v>
      </c>
      <c r="C871" s="131" t="s">
        <v>80</v>
      </c>
      <c r="D871" s="277" t="s">
        <v>67</v>
      </c>
      <c r="E871" s="277"/>
      <c r="F871" s="9" t="s">
        <v>68</v>
      </c>
      <c r="G871" s="54">
        <v>5</v>
      </c>
      <c r="H871" s="27">
        <v>0.1</v>
      </c>
      <c r="I871" s="27">
        <f t="shared" ref="I871:I877" si="74">TRUNC(G871*H871,2)</f>
        <v>0.5</v>
      </c>
    </row>
    <row r="872" spans="1:9" x14ac:dyDescent="0.25">
      <c r="A872" s="131" t="s">
        <v>22</v>
      </c>
      <c r="B872" s="10" t="s">
        <v>69</v>
      </c>
      <c r="C872" s="131" t="s">
        <v>70</v>
      </c>
      <c r="D872" s="277" t="s">
        <v>71</v>
      </c>
      <c r="E872" s="277"/>
      <c r="F872" s="9" t="s">
        <v>72</v>
      </c>
      <c r="G872" s="54">
        <v>3</v>
      </c>
      <c r="H872" s="27">
        <v>38.78</v>
      </c>
      <c r="I872" s="27">
        <f t="shared" si="74"/>
        <v>116.34</v>
      </c>
    </row>
    <row r="873" spans="1:9" x14ac:dyDescent="0.25">
      <c r="A873" s="131" t="s">
        <v>22</v>
      </c>
      <c r="B873" s="10" t="s">
        <v>65</v>
      </c>
      <c r="C873" s="131" t="s">
        <v>66</v>
      </c>
      <c r="D873" s="277" t="s">
        <v>67</v>
      </c>
      <c r="E873" s="277"/>
      <c r="F873" s="9" t="s">
        <v>68</v>
      </c>
      <c r="G873" s="54">
        <v>2</v>
      </c>
      <c r="H873" s="27">
        <v>6</v>
      </c>
      <c r="I873" s="27">
        <f t="shared" si="74"/>
        <v>12</v>
      </c>
    </row>
    <row r="874" spans="1:9" x14ac:dyDescent="0.25">
      <c r="A874" s="131" t="s">
        <v>22</v>
      </c>
      <c r="B874" s="10" t="s">
        <v>81</v>
      </c>
      <c r="C874" s="131" t="s">
        <v>82</v>
      </c>
      <c r="D874" s="277" t="s">
        <v>71</v>
      </c>
      <c r="E874" s="277"/>
      <c r="F874" s="9" t="s">
        <v>72</v>
      </c>
      <c r="G874" s="54">
        <v>1</v>
      </c>
      <c r="H874" s="27">
        <v>169.05</v>
      </c>
      <c r="I874" s="27">
        <f t="shared" si="74"/>
        <v>169.05</v>
      </c>
    </row>
    <row r="875" spans="1:9" x14ac:dyDescent="0.25">
      <c r="A875" s="131" t="s">
        <v>22</v>
      </c>
      <c r="B875" s="10" t="s">
        <v>77</v>
      </c>
      <c r="C875" s="131" t="s">
        <v>78</v>
      </c>
      <c r="D875" s="277" t="s">
        <v>67</v>
      </c>
      <c r="E875" s="277"/>
      <c r="F875" s="9" t="s">
        <v>68</v>
      </c>
      <c r="G875" s="54">
        <v>0.1</v>
      </c>
      <c r="H875" s="27">
        <v>4.5</v>
      </c>
      <c r="I875" s="27">
        <f t="shared" si="74"/>
        <v>0.45</v>
      </c>
    </row>
    <row r="876" spans="1:9" x14ac:dyDescent="0.25">
      <c r="A876" s="131" t="s">
        <v>22</v>
      </c>
      <c r="B876" s="10" t="s">
        <v>73</v>
      </c>
      <c r="C876" s="131" t="s">
        <v>74</v>
      </c>
      <c r="D876" s="277" t="s">
        <v>71</v>
      </c>
      <c r="E876" s="277"/>
      <c r="F876" s="9" t="s">
        <v>72</v>
      </c>
      <c r="G876" s="54">
        <v>2</v>
      </c>
      <c r="H876" s="27">
        <v>34.64</v>
      </c>
      <c r="I876" s="27">
        <f t="shared" si="74"/>
        <v>69.28</v>
      </c>
    </row>
    <row r="877" spans="1:9" x14ac:dyDescent="0.25">
      <c r="A877" s="131" t="s">
        <v>22</v>
      </c>
      <c r="B877" s="10" t="s">
        <v>75</v>
      </c>
      <c r="C877" s="131" t="s">
        <v>76</v>
      </c>
      <c r="D877" s="277" t="s">
        <v>71</v>
      </c>
      <c r="E877" s="277"/>
      <c r="F877" s="9" t="s">
        <v>72</v>
      </c>
      <c r="G877" s="54">
        <v>3</v>
      </c>
      <c r="H877" s="27">
        <v>132.86000000000001</v>
      </c>
      <c r="I877" s="27">
        <f t="shared" si="74"/>
        <v>398.58</v>
      </c>
    </row>
    <row r="878" spans="1:9" x14ac:dyDescent="0.25">
      <c r="A878" s="133"/>
      <c r="B878" s="133"/>
      <c r="C878" s="133"/>
      <c r="D878" s="133"/>
      <c r="E878" s="16"/>
      <c r="F878" s="133"/>
      <c r="G878" s="16"/>
      <c r="H878" s="48" t="s">
        <v>511</v>
      </c>
      <c r="I878" s="16">
        <f>SUM(I870:I877)</f>
        <v>1065.3599999999999</v>
      </c>
    </row>
    <row r="879" spans="1:9" x14ac:dyDescent="0.25">
      <c r="A879" s="133"/>
      <c r="B879" s="133"/>
      <c r="C879" s="133"/>
      <c r="D879" s="133" t="s">
        <v>51</v>
      </c>
      <c r="E879" s="16">
        <f>TRUNC(I878*0.2935,2)</f>
        <v>312.68</v>
      </c>
      <c r="F879" s="133"/>
      <c r="G879" s="259" t="s">
        <v>52</v>
      </c>
      <c r="H879" s="259"/>
      <c r="I879" s="16">
        <f>I878+E879</f>
        <v>1378.04</v>
      </c>
    </row>
    <row r="880" spans="1:9" x14ac:dyDescent="0.25">
      <c r="A880" s="132"/>
      <c r="B880" s="132"/>
      <c r="C880" s="132"/>
      <c r="D880" s="132"/>
      <c r="E880" s="132"/>
      <c r="F880" s="132" t="s">
        <v>53</v>
      </c>
      <c r="G880" s="15" t="s">
        <v>54</v>
      </c>
      <c r="H880" s="132" t="s">
        <v>55</v>
      </c>
      <c r="I880" s="13">
        <f>I879</f>
        <v>1378.04</v>
      </c>
    </row>
    <row r="881" spans="1:9" ht="14.4" thickBot="1" x14ac:dyDescent="0.3">
      <c r="A881" s="132"/>
      <c r="B881" s="132"/>
      <c r="C881" s="132"/>
      <c r="D881" s="132"/>
      <c r="E881" s="132"/>
      <c r="F881" s="132"/>
      <c r="G881" s="15"/>
      <c r="H881" s="132"/>
      <c r="I881" s="13"/>
    </row>
    <row r="882" spans="1:9" ht="14.4" thickTop="1" x14ac:dyDescent="0.25">
      <c r="A882" s="4"/>
      <c r="B882" s="4"/>
      <c r="C882" s="4"/>
      <c r="D882" s="4"/>
      <c r="E882" s="4"/>
      <c r="F882" s="4"/>
      <c r="G882" s="4"/>
      <c r="H882" s="4"/>
      <c r="I882" s="4"/>
    </row>
    <row r="883" spans="1:9" x14ac:dyDescent="0.25">
      <c r="A883" s="134">
        <v>54</v>
      </c>
      <c r="B883" s="136" t="s">
        <v>5</v>
      </c>
      <c r="C883" s="134" t="s">
        <v>6</v>
      </c>
      <c r="D883" s="266" t="s">
        <v>7</v>
      </c>
      <c r="E883" s="266"/>
      <c r="F883" s="1" t="s">
        <v>8</v>
      </c>
      <c r="G883" s="136" t="s">
        <v>9</v>
      </c>
      <c r="H883" s="136" t="s">
        <v>10</v>
      </c>
      <c r="I883" s="136" t="s">
        <v>11</v>
      </c>
    </row>
    <row r="884" spans="1:9" x14ac:dyDescent="0.25">
      <c r="A884" s="135" t="s">
        <v>12</v>
      </c>
      <c r="B884" s="22" t="s">
        <v>620</v>
      </c>
      <c r="C884" s="135" t="s">
        <v>110</v>
      </c>
      <c r="D884" s="267" t="s">
        <v>14</v>
      </c>
      <c r="E884" s="267"/>
      <c r="F884" s="2" t="s">
        <v>15</v>
      </c>
      <c r="G884" s="53">
        <v>1</v>
      </c>
      <c r="H884" s="3">
        <f>I900</f>
        <v>1446.3999999999999</v>
      </c>
      <c r="I884" s="3">
        <f>TRUNC(G884*H884,2)</f>
        <v>1446.4</v>
      </c>
    </row>
    <row r="885" spans="1:9" x14ac:dyDescent="0.25">
      <c r="A885" s="253"/>
      <c r="B885" s="253"/>
      <c r="C885" s="253"/>
      <c r="D885" s="253"/>
      <c r="E885" s="253"/>
      <c r="F885" s="253"/>
      <c r="G885" s="253"/>
      <c r="H885" s="253"/>
      <c r="I885" s="132"/>
    </row>
    <row r="886" spans="1:9" x14ac:dyDescent="0.25">
      <c r="A886" s="134" t="s">
        <v>16</v>
      </c>
      <c r="B886" s="136" t="s">
        <v>5</v>
      </c>
      <c r="C886" s="134" t="s">
        <v>17</v>
      </c>
      <c r="D886" s="136" t="s">
        <v>18</v>
      </c>
      <c r="E886" s="136" t="s">
        <v>19</v>
      </c>
      <c r="F886" s="263" t="s">
        <v>20</v>
      </c>
      <c r="G886" s="264"/>
      <c r="H886" s="265"/>
      <c r="I886" s="136" t="s">
        <v>21</v>
      </c>
    </row>
    <row r="887" spans="1:9" ht="26.4" x14ac:dyDescent="0.25">
      <c r="A887" s="131" t="s">
        <v>22</v>
      </c>
      <c r="B887" s="10" t="s">
        <v>30</v>
      </c>
      <c r="C887" s="131" t="s">
        <v>31</v>
      </c>
      <c r="D887" s="54">
        <v>2</v>
      </c>
      <c r="E887" s="9" t="s">
        <v>25</v>
      </c>
      <c r="F887" s="261">
        <v>9.1</v>
      </c>
      <c r="G887" s="261"/>
      <c r="H887" s="262"/>
      <c r="I887" s="141">
        <f>TRUNC(D887*F887,2)</f>
        <v>18.2</v>
      </c>
    </row>
    <row r="888" spans="1:9" ht="26.4" x14ac:dyDescent="0.25">
      <c r="A888" s="131" t="s">
        <v>22</v>
      </c>
      <c r="B888" s="10" t="s">
        <v>23</v>
      </c>
      <c r="C888" s="131" t="s">
        <v>24</v>
      </c>
      <c r="D888" s="54">
        <v>2</v>
      </c>
      <c r="E888" s="9" t="s">
        <v>25</v>
      </c>
      <c r="F888" s="261">
        <v>3.13</v>
      </c>
      <c r="G888" s="261"/>
      <c r="H888" s="262"/>
      <c r="I888" s="141">
        <f t="shared" ref="I888:I892" si="75">TRUNC(D888*F888,2)</f>
        <v>6.26</v>
      </c>
    </row>
    <row r="889" spans="1:9" ht="26.4" x14ac:dyDescent="0.25">
      <c r="A889" s="131" t="s">
        <v>22</v>
      </c>
      <c r="B889" s="10" t="s">
        <v>26</v>
      </c>
      <c r="C889" s="131" t="s">
        <v>27</v>
      </c>
      <c r="D889" s="54">
        <v>1</v>
      </c>
      <c r="E889" s="9" t="s">
        <v>25</v>
      </c>
      <c r="F889" s="261">
        <v>15</v>
      </c>
      <c r="G889" s="261"/>
      <c r="H889" s="262"/>
      <c r="I889" s="141">
        <f t="shared" si="75"/>
        <v>15</v>
      </c>
    </row>
    <row r="890" spans="1:9" ht="26.4" x14ac:dyDescent="0.25">
      <c r="A890" s="131" t="s">
        <v>22</v>
      </c>
      <c r="B890" s="10" t="s">
        <v>32</v>
      </c>
      <c r="C890" s="131" t="s">
        <v>33</v>
      </c>
      <c r="D890" s="54">
        <v>5</v>
      </c>
      <c r="E890" s="9" t="s">
        <v>25</v>
      </c>
      <c r="F890" s="261">
        <v>0.19</v>
      </c>
      <c r="G890" s="261"/>
      <c r="H890" s="262"/>
      <c r="I890" s="141">
        <f t="shared" si="75"/>
        <v>0.95</v>
      </c>
    </row>
    <row r="891" spans="1:9" ht="39.6" x14ac:dyDescent="0.25">
      <c r="A891" s="131" t="s">
        <v>22</v>
      </c>
      <c r="B891" s="10" t="s">
        <v>28</v>
      </c>
      <c r="C891" s="131" t="s">
        <v>29</v>
      </c>
      <c r="D891" s="54">
        <v>0.1</v>
      </c>
      <c r="E891" s="9" t="s">
        <v>25</v>
      </c>
      <c r="F891" s="261">
        <v>3.6</v>
      </c>
      <c r="G891" s="261"/>
      <c r="H891" s="262"/>
      <c r="I891" s="141">
        <f t="shared" si="75"/>
        <v>0.36</v>
      </c>
    </row>
    <row r="892" spans="1:9" ht="26.4" x14ac:dyDescent="0.25">
      <c r="A892" s="131" t="s">
        <v>22</v>
      </c>
      <c r="B892" s="10" t="s">
        <v>34</v>
      </c>
      <c r="C892" s="131" t="s">
        <v>35</v>
      </c>
      <c r="D892" s="54">
        <v>1</v>
      </c>
      <c r="E892" s="9" t="s">
        <v>25</v>
      </c>
      <c r="F892" s="261">
        <v>6.78</v>
      </c>
      <c r="G892" s="261"/>
      <c r="H892" s="262"/>
      <c r="I892" s="141">
        <f t="shared" si="75"/>
        <v>6.78</v>
      </c>
    </row>
    <row r="893" spans="1:9" x14ac:dyDescent="0.25">
      <c r="A893" s="253"/>
      <c r="B893" s="253"/>
      <c r="C893" s="253"/>
      <c r="D893" s="253"/>
      <c r="E893" s="252" t="s">
        <v>511</v>
      </c>
      <c r="F893" s="253"/>
      <c r="G893" s="253"/>
      <c r="H893" s="253"/>
      <c r="I893" s="18">
        <f>SUM(I887:I892)</f>
        <v>47.550000000000004</v>
      </c>
    </row>
    <row r="894" spans="1:9" x14ac:dyDescent="0.25">
      <c r="A894" s="134" t="s">
        <v>37</v>
      </c>
      <c r="B894" s="136" t="s">
        <v>5</v>
      </c>
      <c r="C894" s="134" t="s">
        <v>38</v>
      </c>
      <c r="D894" s="136" t="s">
        <v>18</v>
      </c>
      <c r="E894" s="136" t="s">
        <v>19</v>
      </c>
      <c r="F894" s="263" t="s">
        <v>20</v>
      </c>
      <c r="G894" s="264"/>
      <c r="H894" s="265"/>
      <c r="I894" s="136" t="s">
        <v>21</v>
      </c>
    </row>
    <row r="895" spans="1:9" x14ac:dyDescent="0.25">
      <c r="A895" s="139" t="s">
        <v>12</v>
      </c>
      <c r="B895" s="6" t="s">
        <v>42</v>
      </c>
      <c r="C895" s="139" t="s">
        <v>43</v>
      </c>
      <c r="D895" s="56">
        <v>3</v>
      </c>
      <c r="E895" s="5" t="s">
        <v>41</v>
      </c>
      <c r="F895" s="282">
        <v>38.28</v>
      </c>
      <c r="G895" s="282"/>
      <c r="H895" s="283"/>
      <c r="I895" s="137">
        <f>TRUNC(D895*F895,2)</f>
        <v>114.84</v>
      </c>
    </row>
    <row r="896" spans="1:9" ht="26.4" x14ac:dyDescent="0.25">
      <c r="A896" s="139" t="s">
        <v>12</v>
      </c>
      <c r="B896" s="6" t="s">
        <v>39</v>
      </c>
      <c r="C896" s="139" t="s">
        <v>40</v>
      </c>
      <c r="D896" s="56">
        <v>2</v>
      </c>
      <c r="E896" s="5" t="s">
        <v>41</v>
      </c>
      <c r="F896" s="282">
        <v>38.28</v>
      </c>
      <c r="G896" s="282"/>
      <c r="H896" s="283"/>
      <c r="I896" s="137">
        <f t="shared" ref="I896:I898" si="76">TRUNC(D896*F896,2)</f>
        <v>76.56</v>
      </c>
    </row>
    <row r="897" spans="1:9" ht="26.4" x14ac:dyDescent="0.25">
      <c r="A897" s="139" t="s">
        <v>12</v>
      </c>
      <c r="B897" s="6" t="s">
        <v>48</v>
      </c>
      <c r="C897" s="139" t="s">
        <v>49</v>
      </c>
      <c r="D897" s="56">
        <v>4</v>
      </c>
      <c r="E897" s="5" t="s">
        <v>41</v>
      </c>
      <c r="F897" s="282">
        <v>136.28</v>
      </c>
      <c r="G897" s="282"/>
      <c r="H897" s="283"/>
      <c r="I897" s="137">
        <f t="shared" si="76"/>
        <v>545.12</v>
      </c>
    </row>
    <row r="898" spans="1:9" ht="26.4" x14ac:dyDescent="0.25">
      <c r="A898" s="139" t="s">
        <v>12</v>
      </c>
      <c r="B898" s="6" t="s">
        <v>44</v>
      </c>
      <c r="C898" s="139" t="s">
        <v>45</v>
      </c>
      <c r="D898" s="56">
        <v>2</v>
      </c>
      <c r="E898" s="5" t="s">
        <v>41</v>
      </c>
      <c r="F898" s="282">
        <v>167.07</v>
      </c>
      <c r="G898" s="282"/>
      <c r="H898" s="283"/>
      <c r="I898" s="137">
        <f t="shared" si="76"/>
        <v>334.14</v>
      </c>
    </row>
    <row r="899" spans="1:9" x14ac:dyDescent="0.25">
      <c r="A899" s="253"/>
      <c r="B899" s="253"/>
      <c r="C899" s="253"/>
      <c r="D899" s="253"/>
      <c r="E899" s="252" t="s">
        <v>511</v>
      </c>
      <c r="F899" s="253"/>
      <c r="G899" s="253"/>
      <c r="H899" s="253"/>
      <c r="I899" s="132">
        <f>SUM(I895:I898)</f>
        <v>1070.6599999999999</v>
      </c>
    </row>
    <row r="900" spans="1:9" x14ac:dyDescent="0.25">
      <c r="A900" s="133"/>
      <c r="B900" s="133"/>
      <c r="C900" s="133"/>
      <c r="D900" s="133" t="s">
        <v>51</v>
      </c>
      <c r="E900" s="16">
        <f>TRUNC((I893+I899)*0.2935,2)</f>
        <v>328.19</v>
      </c>
      <c r="F900" s="133"/>
      <c r="G900" s="259" t="s">
        <v>52</v>
      </c>
      <c r="H900" s="259"/>
      <c r="I900" s="16">
        <f>E900+I899+I893</f>
        <v>1446.3999999999999</v>
      </c>
    </row>
    <row r="901" spans="1:9" x14ac:dyDescent="0.25">
      <c r="A901" s="132"/>
      <c r="B901" s="132"/>
      <c r="C901" s="132"/>
      <c r="D901" s="132"/>
      <c r="E901" s="132"/>
      <c r="F901" s="132" t="s">
        <v>53</v>
      </c>
      <c r="G901" s="15" t="s">
        <v>54</v>
      </c>
      <c r="H901" s="132" t="s">
        <v>55</v>
      </c>
      <c r="I901" s="13">
        <f>I900</f>
        <v>1446.3999999999999</v>
      </c>
    </row>
    <row r="902" spans="1:9" ht="14.4" thickBot="1" x14ac:dyDescent="0.3">
      <c r="A902" s="132"/>
      <c r="B902" s="132"/>
      <c r="C902" s="132"/>
      <c r="D902" s="132"/>
      <c r="E902" s="132"/>
      <c r="F902" s="132"/>
      <c r="G902" s="15"/>
      <c r="H902" s="132"/>
      <c r="I902" s="13"/>
    </row>
    <row r="903" spans="1:9" ht="14.4" thickTop="1" x14ac:dyDescent="0.25">
      <c r="A903" s="4"/>
      <c r="B903" s="4"/>
      <c r="C903" s="4"/>
      <c r="D903" s="4"/>
      <c r="E903" s="4"/>
      <c r="F903" s="4"/>
      <c r="G903" s="4"/>
      <c r="H903" s="4"/>
      <c r="I903" s="4"/>
    </row>
    <row r="904" spans="1:9" x14ac:dyDescent="0.25">
      <c r="A904" s="134">
        <v>55</v>
      </c>
      <c r="B904" s="136" t="s">
        <v>5</v>
      </c>
      <c r="C904" s="134" t="s">
        <v>6</v>
      </c>
      <c r="D904" s="266" t="s">
        <v>7</v>
      </c>
      <c r="E904" s="266"/>
      <c r="F904" s="1" t="s">
        <v>8</v>
      </c>
      <c r="G904" s="136" t="s">
        <v>9</v>
      </c>
      <c r="H904" s="136" t="s">
        <v>10</v>
      </c>
      <c r="I904" s="136" t="s">
        <v>11</v>
      </c>
    </row>
    <row r="905" spans="1:9" x14ac:dyDescent="0.25">
      <c r="A905" s="135" t="s">
        <v>12</v>
      </c>
      <c r="B905" s="22" t="s">
        <v>621</v>
      </c>
      <c r="C905" s="135" t="s">
        <v>534</v>
      </c>
      <c r="D905" s="267" t="s">
        <v>89</v>
      </c>
      <c r="E905" s="267"/>
      <c r="F905" s="2" t="s">
        <v>64</v>
      </c>
      <c r="G905" s="53">
        <v>1</v>
      </c>
      <c r="H905" s="26">
        <f>I914</f>
        <v>2601.79</v>
      </c>
      <c r="I905" s="3">
        <f>TRUNC(G905*H905,2)</f>
        <v>2601.79</v>
      </c>
    </row>
    <row r="906" spans="1:9" x14ac:dyDescent="0.25">
      <c r="A906" s="131" t="s">
        <v>22</v>
      </c>
      <c r="B906" s="10" t="s">
        <v>65</v>
      </c>
      <c r="C906" s="131" t="s">
        <v>66</v>
      </c>
      <c r="D906" s="277" t="s">
        <v>67</v>
      </c>
      <c r="E906" s="277"/>
      <c r="F906" s="9" t="s">
        <v>68</v>
      </c>
      <c r="G906" s="54">
        <v>4</v>
      </c>
      <c r="H906" s="27">
        <v>6</v>
      </c>
      <c r="I906" s="11">
        <f>TRUNC(G906*H906,2)</f>
        <v>24</v>
      </c>
    </row>
    <row r="907" spans="1:9" x14ac:dyDescent="0.25">
      <c r="A907" s="131" t="s">
        <v>22</v>
      </c>
      <c r="B907" s="10" t="s">
        <v>79</v>
      </c>
      <c r="C907" s="131" t="s">
        <v>80</v>
      </c>
      <c r="D907" s="277" t="s">
        <v>67</v>
      </c>
      <c r="E907" s="277"/>
      <c r="F907" s="9" t="s">
        <v>68</v>
      </c>
      <c r="G907" s="54">
        <v>5</v>
      </c>
      <c r="H907" s="27">
        <v>0.1</v>
      </c>
      <c r="I907" s="11">
        <f t="shared" ref="I907:I912" si="77">TRUNC(G907*H907,2)</f>
        <v>0.5</v>
      </c>
    </row>
    <row r="908" spans="1:9" x14ac:dyDescent="0.25">
      <c r="A908" s="131" t="s">
        <v>22</v>
      </c>
      <c r="B908" s="10" t="s">
        <v>77</v>
      </c>
      <c r="C908" s="131" t="s">
        <v>78</v>
      </c>
      <c r="D908" s="277" t="s">
        <v>67</v>
      </c>
      <c r="E908" s="277"/>
      <c r="F908" s="9" t="s">
        <v>68</v>
      </c>
      <c r="G908" s="54">
        <v>0.1</v>
      </c>
      <c r="H908" s="27">
        <v>4.5</v>
      </c>
      <c r="I908" s="11">
        <f t="shared" si="77"/>
        <v>0.45</v>
      </c>
    </row>
    <row r="909" spans="1:9" x14ac:dyDescent="0.25">
      <c r="A909" s="131" t="s">
        <v>22</v>
      </c>
      <c r="B909" s="10" t="s">
        <v>134</v>
      </c>
      <c r="C909" s="131" t="s">
        <v>135</v>
      </c>
      <c r="D909" s="277" t="s">
        <v>71</v>
      </c>
      <c r="E909" s="277"/>
      <c r="F909" s="9" t="s">
        <v>72</v>
      </c>
      <c r="G909" s="54">
        <v>1</v>
      </c>
      <c r="H909" s="27">
        <v>207.99</v>
      </c>
      <c r="I909" s="11">
        <f t="shared" si="77"/>
        <v>207.99</v>
      </c>
    </row>
    <row r="910" spans="1:9" x14ac:dyDescent="0.25">
      <c r="A910" s="131" t="s">
        <v>22</v>
      </c>
      <c r="B910" s="10" t="s">
        <v>90</v>
      </c>
      <c r="C910" s="131" t="s">
        <v>91</v>
      </c>
      <c r="D910" s="277" t="s">
        <v>71</v>
      </c>
      <c r="E910" s="277"/>
      <c r="F910" s="9" t="s">
        <v>72</v>
      </c>
      <c r="G910" s="54">
        <v>6</v>
      </c>
      <c r="H910" s="27">
        <v>149.58000000000001</v>
      </c>
      <c r="I910" s="11">
        <f t="shared" si="77"/>
        <v>897.48</v>
      </c>
    </row>
    <row r="911" spans="1:9" x14ac:dyDescent="0.25">
      <c r="A911" s="131" t="s">
        <v>22</v>
      </c>
      <c r="B911" s="10" t="s">
        <v>92</v>
      </c>
      <c r="C911" s="131" t="s">
        <v>93</v>
      </c>
      <c r="D911" s="277" t="s">
        <v>71</v>
      </c>
      <c r="E911" s="277"/>
      <c r="F911" s="9" t="s">
        <v>72</v>
      </c>
      <c r="G911" s="54">
        <v>2</v>
      </c>
      <c r="H911" s="27">
        <v>169.05</v>
      </c>
      <c r="I911" s="11">
        <f t="shared" si="77"/>
        <v>338.1</v>
      </c>
    </row>
    <row r="912" spans="1:9" x14ac:dyDescent="0.25">
      <c r="A912" s="131" t="s">
        <v>22</v>
      </c>
      <c r="B912" s="10" t="s">
        <v>69</v>
      </c>
      <c r="C912" s="131" t="s">
        <v>70</v>
      </c>
      <c r="D912" s="277" t="s">
        <v>71</v>
      </c>
      <c r="E912" s="277"/>
      <c r="F912" s="9" t="s">
        <v>72</v>
      </c>
      <c r="G912" s="54">
        <v>14</v>
      </c>
      <c r="H912" s="27">
        <v>38.78</v>
      </c>
      <c r="I912" s="11">
        <f t="shared" si="77"/>
        <v>542.91999999999996</v>
      </c>
    </row>
    <row r="913" spans="1:11" x14ac:dyDescent="0.25">
      <c r="A913" s="133"/>
      <c r="B913" s="133"/>
      <c r="C913" s="133"/>
      <c r="D913" s="133"/>
      <c r="E913" s="16"/>
      <c r="F913" s="133"/>
      <c r="G913" s="16"/>
      <c r="H913" s="57" t="s">
        <v>511</v>
      </c>
      <c r="I913" s="59">
        <f>SUM(I906:I912)</f>
        <v>2011.44</v>
      </c>
      <c r="J913" s="58"/>
      <c r="K913" s="58"/>
    </row>
    <row r="914" spans="1:11" x14ac:dyDescent="0.25">
      <c r="A914" s="133"/>
      <c r="B914" s="133"/>
      <c r="C914" s="133"/>
      <c r="D914" s="133" t="s">
        <v>51</v>
      </c>
      <c r="E914" s="16">
        <f>TRUNC(I913*0.2935,2)</f>
        <v>590.35</v>
      </c>
      <c r="F914" s="133"/>
      <c r="G914" s="259" t="s">
        <v>52</v>
      </c>
      <c r="H914" s="259"/>
      <c r="I914" s="16">
        <f>I913+E914</f>
        <v>2601.79</v>
      </c>
    </row>
    <row r="915" spans="1:11" x14ac:dyDescent="0.25">
      <c r="A915" s="132"/>
      <c r="B915" s="132"/>
      <c r="C915" s="132"/>
      <c r="D915" s="132"/>
      <c r="E915" s="132"/>
      <c r="F915" s="132" t="s">
        <v>53</v>
      </c>
      <c r="G915" s="15" t="s">
        <v>54</v>
      </c>
      <c r="H915" s="132" t="s">
        <v>55</v>
      </c>
      <c r="I915" s="13">
        <f>I914</f>
        <v>2601.79</v>
      </c>
    </row>
    <row r="916" spans="1:11" ht="14.4" thickBot="1" x14ac:dyDescent="0.3">
      <c r="A916" s="132"/>
      <c r="B916" s="132"/>
      <c r="C916" s="132"/>
      <c r="D916" s="132"/>
      <c r="E916" s="132"/>
      <c r="F916" s="132"/>
      <c r="G916" s="15"/>
      <c r="H916" s="132"/>
      <c r="I916" s="13"/>
    </row>
    <row r="917" spans="1:11" ht="14.4" thickTop="1" x14ac:dyDescent="0.25">
      <c r="A917" s="4"/>
      <c r="B917" s="4"/>
      <c r="C917" s="4"/>
      <c r="D917" s="4"/>
      <c r="E917" s="4"/>
      <c r="F917" s="4"/>
      <c r="G917" s="4"/>
      <c r="H917" s="4"/>
      <c r="I917" s="4"/>
    </row>
    <row r="918" spans="1:11" x14ac:dyDescent="0.25">
      <c r="A918" s="134">
        <v>56</v>
      </c>
      <c r="B918" s="136" t="s">
        <v>5</v>
      </c>
      <c r="C918" s="134" t="s">
        <v>6</v>
      </c>
      <c r="D918" s="266" t="s">
        <v>7</v>
      </c>
      <c r="E918" s="266"/>
      <c r="F918" s="1" t="s">
        <v>8</v>
      </c>
      <c r="G918" s="136" t="s">
        <v>9</v>
      </c>
      <c r="H918" s="136" t="s">
        <v>10</v>
      </c>
      <c r="I918" s="136" t="s">
        <v>11</v>
      </c>
    </row>
    <row r="919" spans="1:11" x14ac:dyDescent="0.25">
      <c r="A919" s="135" t="s">
        <v>12</v>
      </c>
      <c r="B919" s="22" t="s">
        <v>622</v>
      </c>
      <c r="C919" s="135" t="s">
        <v>102</v>
      </c>
      <c r="D919" s="267" t="s">
        <v>14</v>
      </c>
      <c r="E919" s="267"/>
      <c r="F919" s="2" t="s">
        <v>15</v>
      </c>
      <c r="G919" s="53">
        <v>1</v>
      </c>
      <c r="H919" s="26">
        <f>I935</f>
        <v>2042.8300000000002</v>
      </c>
      <c r="I919" s="26">
        <f>H919</f>
        <v>2042.8300000000002</v>
      </c>
    </row>
    <row r="920" spans="1:11" x14ac:dyDescent="0.25">
      <c r="A920" s="253"/>
      <c r="B920" s="253"/>
      <c r="C920" s="253"/>
      <c r="D920" s="253"/>
      <c r="E920" s="253"/>
      <c r="F920" s="253"/>
      <c r="G920" s="253"/>
      <c r="H920" s="253"/>
      <c r="I920" s="132"/>
    </row>
    <row r="921" spans="1:11" x14ac:dyDescent="0.25">
      <c r="A921" s="134" t="s">
        <v>16</v>
      </c>
      <c r="B921" s="136" t="s">
        <v>5</v>
      </c>
      <c r="C921" s="134" t="s">
        <v>17</v>
      </c>
      <c r="D921" s="136" t="s">
        <v>18</v>
      </c>
      <c r="E921" s="136" t="s">
        <v>19</v>
      </c>
      <c r="F921" s="263" t="s">
        <v>20</v>
      </c>
      <c r="G921" s="264"/>
      <c r="H921" s="265"/>
      <c r="I921" s="136" t="s">
        <v>21</v>
      </c>
    </row>
    <row r="922" spans="1:11" ht="26.4" x14ac:dyDescent="0.25">
      <c r="A922" s="131" t="s">
        <v>22</v>
      </c>
      <c r="B922" s="10" t="s">
        <v>26</v>
      </c>
      <c r="C922" s="131" t="s">
        <v>27</v>
      </c>
      <c r="D922" s="54">
        <v>1</v>
      </c>
      <c r="E922" s="9" t="s">
        <v>25</v>
      </c>
      <c r="F922" s="261">
        <v>15</v>
      </c>
      <c r="G922" s="261"/>
      <c r="H922" s="262"/>
      <c r="I922" s="141">
        <f>TRUNC(D922*F922,2)</f>
        <v>15</v>
      </c>
    </row>
    <row r="923" spans="1:11" ht="26.4" x14ac:dyDescent="0.25">
      <c r="A923" s="131" t="s">
        <v>22</v>
      </c>
      <c r="B923" s="10" t="s">
        <v>34</v>
      </c>
      <c r="C923" s="131" t="s">
        <v>35</v>
      </c>
      <c r="D923" s="54">
        <v>1</v>
      </c>
      <c r="E923" s="9" t="s">
        <v>25</v>
      </c>
      <c r="F923" s="261">
        <v>6.78</v>
      </c>
      <c r="G923" s="261"/>
      <c r="H923" s="262"/>
      <c r="I923" s="141">
        <f t="shared" ref="I923:I927" si="78">TRUNC(D923*F923,2)</f>
        <v>6.78</v>
      </c>
    </row>
    <row r="924" spans="1:11" ht="39.6" x14ac:dyDescent="0.25">
      <c r="A924" s="131" t="s">
        <v>22</v>
      </c>
      <c r="B924" s="10" t="s">
        <v>28</v>
      </c>
      <c r="C924" s="131" t="s">
        <v>29</v>
      </c>
      <c r="D924" s="54">
        <v>0.1</v>
      </c>
      <c r="E924" s="9" t="s">
        <v>25</v>
      </c>
      <c r="F924" s="261">
        <v>3.6</v>
      </c>
      <c r="G924" s="261"/>
      <c r="H924" s="262"/>
      <c r="I924" s="141">
        <f t="shared" si="78"/>
        <v>0.36</v>
      </c>
    </row>
    <row r="925" spans="1:11" ht="26.4" x14ac:dyDescent="0.25">
      <c r="A925" s="131" t="s">
        <v>22</v>
      </c>
      <c r="B925" s="10" t="s">
        <v>32</v>
      </c>
      <c r="C925" s="131" t="s">
        <v>33</v>
      </c>
      <c r="D925" s="54">
        <v>10</v>
      </c>
      <c r="E925" s="9" t="s">
        <v>25</v>
      </c>
      <c r="F925" s="261">
        <v>0.19</v>
      </c>
      <c r="G925" s="261"/>
      <c r="H925" s="262"/>
      <c r="I925" s="141">
        <f t="shared" si="78"/>
        <v>1.9</v>
      </c>
    </row>
    <row r="926" spans="1:11" ht="26.4" x14ac:dyDescent="0.25">
      <c r="A926" s="131" t="s">
        <v>22</v>
      </c>
      <c r="B926" s="10" t="s">
        <v>23</v>
      </c>
      <c r="C926" s="131" t="s">
        <v>24</v>
      </c>
      <c r="D926" s="54">
        <v>2</v>
      </c>
      <c r="E926" s="9" t="s">
        <v>25</v>
      </c>
      <c r="F926" s="261">
        <v>3.13</v>
      </c>
      <c r="G926" s="261"/>
      <c r="H926" s="262"/>
      <c r="I926" s="141">
        <f t="shared" si="78"/>
        <v>6.26</v>
      </c>
    </row>
    <row r="927" spans="1:11" ht="26.4" x14ac:dyDescent="0.25">
      <c r="A927" s="131" t="s">
        <v>22</v>
      </c>
      <c r="B927" s="10" t="s">
        <v>30</v>
      </c>
      <c r="C927" s="131" t="s">
        <v>31</v>
      </c>
      <c r="D927" s="54">
        <v>2</v>
      </c>
      <c r="E927" s="9" t="s">
        <v>25</v>
      </c>
      <c r="F927" s="261">
        <v>9.1</v>
      </c>
      <c r="G927" s="261"/>
      <c r="H927" s="262"/>
      <c r="I927" s="141">
        <f t="shared" si="78"/>
        <v>18.2</v>
      </c>
    </row>
    <row r="928" spans="1:11" x14ac:dyDescent="0.25">
      <c r="A928" s="253"/>
      <c r="B928" s="253"/>
      <c r="C928" s="253"/>
      <c r="D928" s="253"/>
      <c r="E928" s="252" t="s">
        <v>511</v>
      </c>
      <c r="F928" s="253"/>
      <c r="G928" s="253"/>
      <c r="H928" s="253"/>
      <c r="I928" s="18">
        <f>SUM(I922:I927)</f>
        <v>48.5</v>
      </c>
    </row>
    <row r="929" spans="1:9" x14ac:dyDescent="0.25">
      <c r="A929" s="134" t="s">
        <v>37</v>
      </c>
      <c r="B929" s="136" t="s">
        <v>5</v>
      </c>
      <c r="C929" s="134" t="s">
        <v>38</v>
      </c>
      <c r="D929" s="136" t="s">
        <v>18</v>
      </c>
      <c r="E929" s="136" t="s">
        <v>19</v>
      </c>
      <c r="F929" s="263" t="s">
        <v>20</v>
      </c>
      <c r="G929" s="264"/>
      <c r="H929" s="265"/>
      <c r="I929" s="136" t="s">
        <v>21</v>
      </c>
    </row>
    <row r="930" spans="1:9" ht="26.4" x14ac:dyDescent="0.25">
      <c r="A930" s="139" t="s">
        <v>12</v>
      </c>
      <c r="B930" s="6" t="s">
        <v>39</v>
      </c>
      <c r="C930" s="139" t="s">
        <v>40</v>
      </c>
      <c r="D930" s="56">
        <v>15</v>
      </c>
      <c r="E930" s="5" t="s">
        <v>41</v>
      </c>
      <c r="F930" s="282">
        <v>38.28</v>
      </c>
      <c r="G930" s="282"/>
      <c r="H930" s="283"/>
      <c r="I930" s="140">
        <f>TRUNC(D930*F930,2)</f>
        <v>574.20000000000005</v>
      </c>
    </row>
    <row r="931" spans="1:9" ht="26.4" x14ac:dyDescent="0.25">
      <c r="A931" s="139" t="s">
        <v>12</v>
      </c>
      <c r="B931" s="6" t="s">
        <v>44</v>
      </c>
      <c r="C931" s="139" t="s">
        <v>45</v>
      </c>
      <c r="D931" s="56">
        <v>2</v>
      </c>
      <c r="E931" s="5" t="s">
        <v>41</v>
      </c>
      <c r="F931" s="282">
        <v>167.07</v>
      </c>
      <c r="G931" s="282"/>
      <c r="H931" s="283"/>
      <c r="I931" s="140">
        <f t="shared" ref="I931:I933" si="79">TRUNC(D931*F931,2)</f>
        <v>334.14</v>
      </c>
    </row>
    <row r="932" spans="1:9" x14ac:dyDescent="0.25">
      <c r="A932" s="139" t="s">
        <v>12</v>
      </c>
      <c r="B932" s="6" t="s">
        <v>42</v>
      </c>
      <c r="C932" s="139" t="s">
        <v>43</v>
      </c>
      <c r="D932" s="56">
        <v>3</v>
      </c>
      <c r="E932" s="5" t="s">
        <v>41</v>
      </c>
      <c r="F932" s="282">
        <v>38.28</v>
      </c>
      <c r="G932" s="282"/>
      <c r="H932" s="283"/>
      <c r="I932" s="140">
        <f t="shared" si="79"/>
        <v>114.84</v>
      </c>
    </row>
    <row r="933" spans="1:9" ht="26.4" x14ac:dyDescent="0.25">
      <c r="A933" s="139" t="s">
        <v>12</v>
      </c>
      <c r="B933" s="6" t="s">
        <v>48</v>
      </c>
      <c r="C933" s="139" t="s">
        <v>49</v>
      </c>
      <c r="D933" s="56">
        <v>4</v>
      </c>
      <c r="E933" s="5" t="s">
        <v>41</v>
      </c>
      <c r="F933" s="282">
        <v>136.28</v>
      </c>
      <c r="G933" s="282"/>
      <c r="H933" s="283"/>
      <c r="I933" s="140">
        <f t="shared" si="79"/>
        <v>545.12</v>
      </c>
    </row>
    <row r="934" spans="1:9" x14ac:dyDescent="0.25">
      <c r="A934" s="253"/>
      <c r="B934" s="253"/>
      <c r="C934" s="253"/>
      <c r="D934" s="253"/>
      <c r="E934" s="252" t="s">
        <v>511</v>
      </c>
      <c r="F934" s="253"/>
      <c r="G934" s="253"/>
      <c r="H934" s="253"/>
      <c r="I934" s="18">
        <f>SUM(I930:I933)</f>
        <v>1568.3000000000002</v>
      </c>
    </row>
    <row r="935" spans="1:9" x14ac:dyDescent="0.25">
      <c r="A935" s="133"/>
      <c r="B935" s="133"/>
      <c r="C935" s="133"/>
      <c r="D935" s="133" t="s">
        <v>51</v>
      </c>
      <c r="E935" s="16">
        <f>TRUNC((I928+I934)*0.2935,2)</f>
        <v>474.53</v>
      </c>
      <c r="F935" s="133"/>
      <c r="G935" s="259" t="s">
        <v>52</v>
      </c>
      <c r="H935" s="259"/>
      <c r="I935" s="16">
        <f>I934+E935</f>
        <v>2042.8300000000002</v>
      </c>
    </row>
    <row r="936" spans="1:9" x14ac:dyDescent="0.25">
      <c r="A936" s="132"/>
      <c r="B936" s="132"/>
      <c r="C936" s="132"/>
      <c r="D936" s="132"/>
      <c r="E936" s="132"/>
      <c r="F936" s="132" t="s">
        <v>53</v>
      </c>
      <c r="G936" s="15" t="s">
        <v>54</v>
      </c>
      <c r="H936" s="132" t="s">
        <v>55</v>
      </c>
      <c r="I936" s="13">
        <f>I935</f>
        <v>2042.8300000000002</v>
      </c>
    </row>
    <row r="937" spans="1:9" ht="14.4" thickBot="1" x14ac:dyDescent="0.3">
      <c r="A937" s="132"/>
      <c r="B937" s="132"/>
      <c r="C937" s="132"/>
      <c r="D937" s="132"/>
      <c r="E937" s="132"/>
      <c r="F937" s="132"/>
      <c r="G937" s="15"/>
      <c r="H937" s="132"/>
      <c r="I937" s="13"/>
    </row>
    <row r="938" spans="1:9" ht="14.4" thickTop="1" x14ac:dyDescent="0.25">
      <c r="A938" s="4"/>
      <c r="B938" s="4"/>
      <c r="C938" s="4"/>
      <c r="D938" s="4"/>
      <c r="E938" s="4"/>
      <c r="F938" s="4"/>
      <c r="G938" s="4"/>
      <c r="H938" s="4"/>
      <c r="I938" s="4"/>
    </row>
    <row r="939" spans="1:9" x14ac:dyDescent="0.25">
      <c r="A939" s="134">
        <v>57</v>
      </c>
      <c r="B939" s="136" t="s">
        <v>5</v>
      </c>
      <c r="C939" s="134" t="s">
        <v>6</v>
      </c>
      <c r="D939" s="266" t="s">
        <v>7</v>
      </c>
      <c r="E939" s="266"/>
      <c r="F939" s="1" t="s">
        <v>8</v>
      </c>
      <c r="G939" s="136" t="s">
        <v>9</v>
      </c>
      <c r="H939" s="136" t="s">
        <v>10</v>
      </c>
      <c r="I939" s="136" t="s">
        <v>11</v>
      </c>
    </row>
    <row r="940" spans="1:9" x14ac:dyDescent="0.25">
      <c r="A940" s="135" t="s">
        <v>12</v>
      </c>
      <c r="B940" s="22" t="s">
        <v>623</v>
      </c>
      <c r="C940" s="135" t="s">
        <v>535</v>
      </c>
      <c r="D940" s="267" t="s">
        <v>89</v>
      </c>
      <c r="E940" s="267"/>
      <c r="F940" s="2" t="s">
        <v>64</v>
      </c>
      <c r="G940" s="53">
        <v>1</v>
      </c>
      <c r="H940" s="26">
        <f>I948</f>
        <v>1494.31</v>
      </c>
      <c r="I940" s="26">
        <f>TRUNC(G940*H940,2)</f>
        <v>1494.31</v>
      </c>
    </row>
    <row r="941" spans="1:9" x14ac:dyDescent="0.25">
      <c r="A941" s="131" t="s">
        <v>22</v>
      </c>
      <c r="B941" s="10" t="s">
        <v>65</v>
      </c>
      <c r="C941" s="131" t="s">
        <v>66</v>
      </c>
      <c r="D941" s="277" t="s">
        <v>67</v>
      </c>
      <c r="E941" s="277"/>
      <c r="F941" s="9" t="s">
        <v>68</v>
      </c>
      <c r="G941" s="54">
        <v>2</v>
      </c>
      <c r="H941" s="27">
        <v>6</v>
      </c>
      <c r="I941" s="27">
        <f>TRUNC(G941*H941,2)</f>
        <v>12</v>
      </c>
    </row>
    <row r="942" spans="1:9" x14ac:dyDescent="0.25">
      <c r="A942" s="131" t="s">
        <v>22</v>
      </c>
      <c r="B942" s="10" t="s">
        <v>69</v>
      </c>
      <c r="C942" s="131" t="s">
        <v>70</v>
      </c>
      <c r="D942" s="277" t="s">
        <v>71</v>
      </c>
      <c r="E942" s="277"/>
      <c r="F942" s="9" t="s">
        <v>72</v>
      </c>
      <c r="G942" s="54">
        <v>4.5</v>
      </c>
      <c r="H942" s="27">
        <v>38.78</v>
      </c>
      <c r="I942" s="27">
        <f t="shared" ref="I942:I946" si="80">TRUNC(G942*H942,2)</f>
        <v>174.51</v>
      </c>
    </row>
    <row r="943" spans="1:9" x14ac:dyDescent="0.25">
      <c r="A943" s="131" t="s">
        <v>22</v>
      </c>
      <c r="B943" s="10" t="s">
        <v>79</v>
      </c>
      <c r="C943" s="131" t="s">
        <v>80</v>
      </c>
      <c r="D943" s="277" t="s">
        <v>67</v>
      </c>
      <c r="E943" s="277"/>
      <c r="F943" s="9" t="s">
        <v>68</v>
      </c>
      <c r="G943" s="54">
        <v>5</v>
      </c>
      <c r="H943" s="27">
        <v>0.1</v>
      </c>
      <c r="I943" s="27">
        <f t="shared" si="80"/>
        <v>0.5</v>
      </c>
    </row>
    <row r="944" spans="1:9" x14ac:dyDescent="0.25">
      <c r="A944" s="131" t="s">
        <v>22</v>
      </c>
      <c r="B944" s="10" t="s">
        <v>73</v>
      </c>
      <c r="C944" s="131" t="s">
        <v>74</v>
      </c>
      <c r="D944" s="277" t="s">
        <v>71</v>
      </c>
      <c r="E944" s="277"/>
      <c r="F944" s="9" t="s">
        <v>72</v>
      </c>
      <c r="G944" s="54">
        <v>2</v>
      </c>
      <c r="H944" s="27">
        <v>34.64</v>
      </c>
      <c r="I944" s="27">
        <f t="shared" si="80"/>
        <v>69.28</v>
      </c>
    </row>
    <row r="945" spans="1:9" x14ac:dyDescent="0.25">
      <c r="A945" s="131" t="s">
        <v>22</v>
      </c>
      <c r="B945" s="10" t="s">
        <v>90</v>
      </c>
      <c r="C945" s="131" t="s">
        <v>91</v>
      </c>
      <c r="D945" s="277" t="s">
        <v>71</v>
      </c>
      <c r="E945" s="277"/>
      <c r="F945" s="9" t="s">
        <v>72</v>
      </c>
      <c r="G945" s="54">
        <v>6</v>
      </c>
      <c r="H945" s="27">
        <v>149.58000000000001</v>
      </c>
      <c r="I945" s="27">
        <f t="shared" si="80"/>
        <v>897.48</v>
      </c>
    </row>
    <row r="946" spans="1:9" x14ac:dyDescent="0.25">
      <c r="A946" s="131" t="s">
        <v>22</v>
      </c>
      <c r="B946" s="10" t="s">
        <v>77</v>
      </c>
      <c r="C946" s="131" t="s">
        <v>78</v>
      </c>
      <c r="D946" s="277" t="s">
        <v>67</v>
      </c>
      <c r="E946" s="277"/>
      <c r="F946" s="9" t="s">
        <v>68</v>
      </c>
      <c r="G946" s="54">
        <v>0.33</v>
      </c>
      <c r="H946" s="27">
        <v>4.5</v>
      </c>
      <c r="I946" s="27">
        <f t="shared" si="80"/>
        <v>1.48</v>
      </c>
    </row>
    <row r="947" spans="1:9" x14ac:dyDescent="0.25">
      <c r="A947" s="133"/>
      <c r="B947" s="133"/>
      <c r="C947" s="133"/>
      <c r="D947" s="133"/>
      <c r="E947" s="16"/>
      <c r="F947" s="133"/>
      <c r="G947" s="16"/>
      <c r="H947" s="48" t="s">
        <v>511</v>
      </c>
      <c r="I947" s="16">
        <f>SUM(I941:I946)</f>
        <v>1155.25</v>
      </c>
    </row>
    <row r="948" spans="1:9" x14ac:dyDescent="0.25">
      <c r="A948" s="133"/>
      <c r="B948" s="133"/>
      <c r="C948" s="133"/>
      <c r="D948" s="133" t="s">
        <v>51</v>
      </c>
      <c r="E948" s="16">
        <f>TRUNC(I947*0.2935,2)</f>
        <v>339.06</v>
      </c>
      <c r="F948" s="133"/>
      <c r="G948" s="259" t="s">
        <v>52</v>
      </c>
      <c r="H948" s="259"/>
      <c r="I948" s="16">
        <f>I947+E948</f>
        <v>1494.31</v>
      </c>
    </row>
    <row r="949" spans="1:9" x14ac:dyDescent="0.25">
      <c r="A949" s="132"/>
      <c r="B949" s="132"/>
      <c r="C949" s="132"/>
      <c r="D949" s="132"/>
      <c r="E949" s="132"/>
      <c r="F949" s="132" t="s">
        <v>53</v>
      </c>
      <c r="G949" s="15" t="s">
        <v>54</v>
      </c>
      <c r="H949" s="132" t="s">
        <v>55</v>
      </c>
      <c r="I949" s="13">
        <f>I948</f>
        <v>1494.31</v>
      </c>
    </row>
    <row r="950" spans="1:9" ht="14.4" thickBot="1" x14ac:dyDescent="0.3">
      <c r="A950" s="132"/>
      <c r="B950" s="132"/>
      <c r="C950" s="132"/>
      <c r="D950" s="132"/>
      <c r="E950" s="132"/>
      <c r="F950" s="132"/>
      <c r="G950" s="15"/>
      <c r="H950" s="132"/>
      <c r="I950" s="13"/>
    </row>
    <row r="951" spans="1:9" ht="14.4" thickTop="1" x14ac:dyDescent="0.25">
      <c r="A951" s="4"/>
      <c r="B951" s="4"/>
      <c r="C951" s="4"/>
      <c r="D951" s="4"/>
      <c r="E951" s="4"/>
      <c r="F951" s="4"/>
      <c r="G951" s="4"/>
      <c r="H951" s="4"/>
      <c r="I951" s="4"/>
    </row>
    <row r="952" spans="1:9" x14ac:dyDescent="0.25">
      <c r="A952" s="134">
        <v>58</v>
      </c>
      <c r="B952" s="136" t="s">
        <v>5</v>
      </c>
      <c r="C952" s="134" t="s">
        <v>6</v>
      </c>
      <c r="D952" s="266" t="s">
        <v>7</v>
      </c>
      <c r="E952" s="266"/>
      <c r="F952" s="1" t="s">
        <v>8</v>
      </c>
      <c r="G952" s="136" t="s">
        <v>9</v>
      </c>
      <c r="H952" s="136" t="s">
        <v>10</v>
      </c>
      <c r="I952" s="136" t="s">
        <v>11</v>
      </c>
    </row>
    <row r="953" spans="1:9" x14ac:dyDescent="0.25">
      <c r="A953" s="135" t="s">
        <v>12</v>
      </c>
      <c r="B953" s="22" t="s">
        <v>624</v>
      </c>
      <c r="C953" s="135" t="s">
        <v>136</v>
      </c>
      <c r="D953" s="267" t="s">
        <v>89</v>
      </c>
      <c r="E953" s="267"/>
      <c r="F953" s="2" t="s">
        <v>64</v>
      </c>
      <c r="G953" s="53">
        <v>1</v>
      </c>
      <c r="H953" s="26">
        <f>I962</f>
        <v>1185.3700000000001</v>
      </c>
      <c r="I953" s="26">
        <f>H953</f>
        <v>1185.3700000000001</v>
      </c>
    </row>
    <row r="954" spans="1:9" x14ac:dyDescent="0.25">
      <c r="A954" s="131" t="s">
        <v>22</v>
      </c>
      <c r="B954" s="10" t="s">
        <v>117</v>
      </c>
      <c r="C954" s="131" t="s">
        <v>118</v>
      </c>
      <c r="D954" s="277" t="s">
        <v>71</v>
      </c>
      <c r="E954" s="277"/>
      <c r="F954" s="9" t="s">
        <v>72</v>
      </c>
      <c r="G954" s="54">
        <v>3</v>
      </c>
      <c r="H954" s="27">
        <v>132.86000000000001</v>
      </c>
      <c r="I954" s="27">
        <f>TRUNC(G954*H954,2)</f>
        <v>398.58</v>
      </c>
    </row>
    <row r="955" spans="1:9" x14ac:dyDescent="0.25">
      <c r="A955" s="131" t="s">
        <v>22</v>
      </c>
      <c r="B955" s="10" t="s">
        <v>79</v>
      </c>
      <c r="C955" s="131" t="s">
        <v>80</v>
      </c>
      <c r="D955" s="277" t="s">
        <v>67</v>
      </c>
      <c r="E955" s="277"/>
      <c r="F955" s="9" t="s">
        <v>68</v>
      </c>
      <c r="G955" s="54">
        <v>10</v>
      </c>
      <c r="H955" s="27">
        <v>0.1</v>
      </c>
      <c r="I955" s="27">
        <f t="shared" ref="I955:I960" si="81">TRUNC(G955*H955,2)</f>
        <v>1</v>
      </c>
    </row>
    <row r="956" spans="1:9" x14ac:dyDescent="0.25">
      <c r="A956" s="131" t="s">
        <v>22</v>
      </c>
      <c r="B956" s="10" t="s">
        <v>77</v>
      </c>
      <c r="C956" s="131" t="s">
        <v>78</v>
      </c>
      <c r="D956" s="277" t="s">
        <v>67</v>
      </c>
      <c r="E956" s="277"/>
      <c r="F956" s="9" t="s">
        <v>68</v>
      </c>
      <c r="G956" s="54">
        <v>0.5</v>
      </c>
      <c r="H956" s="27">
        <v>4.5</v>
      </c>
      <c r="I956" s="27">
        <f>TRUNC(G956*H956,2)</f>
        <v>2.25</v>
      </c>
    </row>
    <row r="957" spans="1:9" x14ac:dyDescent="0.25">
      <c r="A957" s="131" t="s">
        <v>22</v>
      </c>
      <c r="B957" s="10" t="s">
        <v>123</v>
      </c>
      <c r="C957" s="131" t="s">
        <v>124</v>
      </c>
      <c r="D957" s="277" t="s">
        <v>67</v>
      </c>
      <c r="E957" s="277"/>
      <c r="F957" s="9" t="s">
        <v>68</v>
      </c>
      <c r="G957" s="54">
        <v>2</v>
      </c>
      <c r="H957" s="27">
        <v>9.9</v>
      </c>
      <c r="I957" s="27">
        <f t="shared" si="81"/>
        <v>19.8</v>
      </c>
    </row>
    <row r="958" spans="1:9" x14ac:dyDescent="0.25">
      <c r="A958" s="131" t="s">
        <v>22</v>
      </c>
      <c r="B958" s="10" t="s">
        <v>90</v>
      </c>
      <c r="C958" s="131" t="s">
        <v>91</v>
      </c>
      <c r="D958" s="277" t="s">
        <v>71</v>
      </c>
      <c r="E958" s="277"/>
      <c r="F958" s="9" t="s">
        <v>72</v>
      </c>
      <c r="G958" s="54">
        <v>1</v>
      </c>
      <c r="H958" s="27">
        <v>149.58000000000001</v>
      </c>
      <c r="I958" s="27">
        <f>TRUNC(G958*H958,2)</f>
        <v>149.58000000000001</v>
      </c>
    </row>
    <row r="959" spans="1:9" x14ac:dyDescent="0.25">
      <c r="A959" s="131" t="s">
        <v>22</v>
      </c>
      <c r="B959" s="10" t="s">
        <v>119</v>
      </c>
      <c r="C959" s="131" t="s">
        <v>120</v>
      </c>
      <c r="D959" s="277" t="s">
        <v>71</v>
      </c>
      <c r="E959" s="277"/>
      <c r="F959" s="9" t="s">
        <v>72</v>
      </c>
      <c r="G959" s="54">
        <v>10</v>
      </c>
      <c r="H959" s="27">
        <v>30.92</v>
      </c>
      <c r="I959" s="27">
        <f t="shared" si="81"/>
        <v>309.2</v>
      </c>
    </row>
    <row r="960" spans="1:9" x14ac:dyDescent="0.25">
      <c r="A960" s="131" t="s">
        <v>22</v>
      </c>
      <c r="B960" s="10" t="s">
        <v>65</v>
      </c>
      <c r="C960" s="131" t="s">
        <v>66</v>
      </c>
      <c r="D960" s="277" t="s">
        <v>67</v>
      </c>
      <c r="E960" s="277"/>
      <c r="F960" s="9" t="s">
        <v>68</v>
      </c>
      <c r="G960" s="54">
        <v>6</v>
      </c>
      <c r="H960" s="27">
        <v>6</v>
      </c>
      <c r="I960" s="27">
        <f t="shared" si="81"/>
        <v>36</v>
      </c>
    </row>
    <row r="961" spans="1:9" x14ac:dyDescent="0.25">
      <c r="A961" s="133"/>
      <c r="B961" s="133"/>
      <c r="C961" s="133"/>
      <c r="D961" s="133"/>
      <c r="E961" s="16"/>
      <c r="F961" s="133"/>
      <c r="G961" s="16"/>
      <c r="H961" s="48" t="s">
        <v>511</v>
      </c>
      <c r="I961" s="16">
        <f>SUM(I954:I960)</f>
        <v>916.41000000000008</v>
      </c>
    </row>
    <row r="962" spans="1:9" x14ac:dyDescent="0.25">
      <c r="A962" s="133"/>
      <c r="B962" s="133"/>
      <c r="C962" s="133"/>
      <c r="D962" s="133" t="s">
        <v>51</v>
      </c>
      <c r="E962" s="16">
        <f>TRUNC(I961*0.2935,2)</f>
        <v>268.95999999999998</v>
      </c>
      <c r="F962" s="133"/>
      <c r="G962" s="259" t="s">
        <v>52</v>
      </c>
      <c r="H962" s="259"/>
      <c r="I962" s="16">
        <f>I961+E962</f>
        <v>1185.3700000000001</v>
      </c>
    </row>
    <row r="963" spans="1:9" x14ac:dyDescent="0.25">
      <c r="A963" s="132"/>
      <c r="B963" s="132"/>
      <c r="C963" s="132"/>
      <c r="D963" s="132"/>
      <c r="E963" s="132"/>
      <c r="F963" s="132" t="s">
        <v>53</v>
      </c>
      <c r="G963" s="15" t="s">
        <v>54</v>
      </c>
      <c r="H963" s="132" t="s">
        <v>55</v>
      </c>
      <c r="I963" s="13">
        <f>I962</f>
        <v>1185.3700000000001</v>
      </c>
    </row>
    <row r="964" spans="1:9" ht="14.4" thickBot="1" x14ac:dyDescent="0.3">
      <c r="A964" s="132"/>
      <c r="B964" s="132"/>
      <c r="C964" s="132"/>
      <c r="D964" s="132"/>
      <c r="E964" s="132"/>
      <c r="F964" s="132"/>
      <c r="G964" s="15"/>
      <c r="H964" s="132"/>
      <c r="I964" s="13"/>
    </row>
    <row r="965" spans="1:9" ht="14.4" thickTop="1" x14ac:dyDescent="0.25">
      <c r="A965" s="4"/>
      <c r="B965" s="4"/>
      <c r="C965" s="4"/>
      <c r="D965" s="4"/>
      <c r="E965" s="4"/>
      <c r="F965" s="4"/>
      <c r="G965" s="4"/>
      <c r="H965" s="4"/>
      <c r="I965" s="4"/>
    </row>
    <row r="966" spans="1:9" x14ac:dyDescent="0.25">
      <c r="A966" s="134">
        <v>59</v>
      </c>
      <c r="B966" s="136" t="s">
        <v>5</v>
      </c>
      <c r="C966" s="134" t="s">
        <v>6</v>
      </c>
      <c r="D966" s="266" t="s">
        <v>7</v>
      </c>
      <c r="E966" s="266"/>
      <c r="F966" s="1" t="s">
        <v>8</v>
      </c>
      <c r="G966" s="136" t="s">
        <v>9</v>
      </c>
      <c r="H966" s="136" t="s">
        <v>10</v>
      </c>
      <c r="I966" s="136" t="s">
        <v>11</v>
      </c>
    </row>
    <row r="967" spans="1:9" x14ac:dyDescent="0.25">
      <c r="A967" s="135" t="s">
        <v>12</v>
      </c>
      <c r="B967" s="22" t="s">
        <v>625</v>
      </c>
      <c r="C967" s="135" t="s">
        <v>137</v>
      </c>
      <c r="D967" s="267" t="s">
        <v>138</v>
      </c>
      <c r="E967" s="267"/>
      <c r="F967" s="2" t="s">
        <v>68</v>
      </c>
      <c r="G967" s="53">
        <v>1</v>
      </c>
      <c r="H967" s="26">
        <f>I985</f>
        <v>7393.9000000000005</v>
      </c>
      <c r="I967" s="3">
        <f>H967</f>
        <v>7393.9000000000005</v>
      </c>
    </row>
    <row r="968" spans="1:9" x14ac:dyDescent="0.25">
      <c r="A968" s="131" t="s">
        <v>22</v>
      </c>
      <c r="B968" s="10" t="s">
        <v>139</v>
      </c>
      <c r="C968" s="131" t="s">
        <v>140</v>
      </c>
      <c r="D968" s="277" t="s">
        <v>67</v>
      </c>
      <c r="E968" s="277"/>
      <c r="F968" s="9" t="s">
        <v>68</v>
      </c>
      <c r="G968" s="54">
        <v>1</v>
      </c>
      <c r="H968" s="27">
        <v>7</v>
      </c>
      <c r="I968" s="27">
        <f>TRUNC(G968*H968,2)</f>
        <v>7</v>
      </c>
    </row>
    <row r="969" spans="1:9" x14ac:dyDescent="0.25">
      <c r="A969" s="131" t="s">
        <v>22</v>
      </c>
      <c r="B969" s="10" t="s">
        <v>79</v>
      </c>
      <c r="C969" s="131" t="s">
        <v>80</v>
      </c>
      <c r="D969" s="277" t="s">
        <v>67</v>
      </c>
      <c r="E969" s="277"/>
      <c r="F969" s="9" t="s">
        <v>68</v>
      </c>
      <c r="G969" s="54">
        <v>10</v>
      </c>
      <c r="H969" s="27">
        <v>0.1</v>
      </c>
      <c r="I969" s="27">
        <f t="shared" ref="I969:I983" si="82">TRUNC(G969*H969,2)</f>
        <v>1</v>
      </c>
    </row>
    <row r="970" spans="1:9" x14ac:dyDescent="0.25">
      <c r="A970" s="131" t="s">
        <v>22</v>
      </c>
      <c r="B970" s="10" t="s">
        <v>123</v>
      </c>
      <c r="C970" s="131" t="s">
        <v>124</v>
      </c>
      <c r="D970" s="277" t="s">
        <v>67</v>
      </c>
      <c r="E970" s="277"/>
      <c r="F970" s="9" t="s">
        <v>68</v>
      </c>
      <c r="G970" s="54">
        <v>1</v>
      </c>
      <c r="H970" s="27">
        <v>9.9</v>
      </c>
      <c r="I970" s="27">
        <f t="shared" si="82"/>
        <v>9.9</v>
      </c>
    </row>
    <row r="971" spans="1:9" x14ac:dyDescent="0.25">
      <c r="A971" s="131" t="s">
        <v>22</v>
      </c>
      <c r="B971" s="10" t="s">
        <v>141</v>
      </c>
      <c r="C971" s="131" t="s">
        <v>142</v>
      </c>
      <c r="D971" s="277" t="s">
        <v>67</v>
      </c>
      <c r="E971" s="277"/>
      <c r="F971" s="9" t="s">
        <v>68</v>
      </c>
      <c r="G971" s="54">
        <v>1</v>
      </c>
      <c r="H971" s="27">
        <v>4</v>
      </c>
      <c r="I971" s="27">
        <f t="shared" si="82"/>
        <v>4</v>
      </c>
    </row>
    <row r="972" spans="1:9" x14ac:dyDescent="0.25">
      <c r="A972" s="131" t="s">
        <v>22</v>
      </c>
      <c r="B972" s="10" t="s">
        <v>143</v>
      </c>
      <c r="C972" s="131" t="s">
        <v>144</v>
      </c>
      <c r="D972" s="277" t="s">
        <v>71</v>
      </c>
      <c r="E972" s="277"/>
      <c r="F972" s="9" t="s">
        <v>72</v>
      </c>
      <c r="G972" s="54">
        <v>10</v>
      </c>
      <c r="H972" s="27">
        <v>30.92</v>
      </c>
      <c r="I972" s="27">
        <f t="shared" si="82"/>
        <v>309.2</v>
      </c>
    </row>
    <row r="973" spans="1:9" x14ac:dyDescent="0.25">
      <c r="A973" s="131" t="s">
        <v>22</v>
      </c>
      <c r="B973" s="10" t="s">
        <v>145</v>
      </c>
      <c r="C973" s="131" t="s">
        <v>146</v>
      </c>
      <c r="D973" s="277" t="s">
        <v>67</v>
      </c>
      <c r="E973" s="277"/>
      <c r="F973" s="9" t="s">
        <v>147</v>
      </c>
      <c r="G973" s="54">
        <v>4.54</v>
      </c>
      <c r="H973" s="27">
        <v>5.69</v>
      </c>
      <c r="I973" s="27">
        <f t="shared" si="82"/>
        <v>25.83</v>
      </c>
    </row>
    <row r="974" spans="1:9" x14ac:dyDescent="0.25">
      <c r="A974" s="131" t="s">
        <v>22</v>
      </c>
      <c r="B974" s="10" t="s">
        <v>148</v>
      </c>
      <c r="C974" s="131" t="s">
        <v>149</v>
      </c>
      <c r="D974" s="277" t="s">
        <v>71</v>
      </c>
      <c r="E974" s="277"/>
      <c r="F974" s="9" t="s">
        <v>72</v>
      </c>
      <c r="G974" s="54">
        <v>3</v>
      </c>
      <c r="H974" s="27">
        <v>29.29</v>
      </c>
      <c r="I974" s="27">
        <f t="shared" si="82"/>
        <v>87.87</v>
      </c>
    </row>
    <row r="975" spans="1:9" x14ac:dyDescent="0.25">
      <c r="A975" s="131" t="s">
        <v>22</v>
      </c>
      <c r="B975" s="10" t="s">
        <v>134</v>
      </c>
      <c r="C975" s="131" t="s">
        <v>135</v>
      </c>
      <c r="D975" s="277" t="s">
        <v>71</v>
      </c>
      <c r="E975" s="277"/>
      <c r="F975" s="9" t="s">
        <v>72</v>
      </c>
      <c r="G975" s="54">
        <v>8</v>
      </c>
      <c r="H975" s="27">
        <v>207.99</v>
      </c>
      <c r="I975" s="27">
        <f t="shared" si="82"/>
        <v>1663.92</v>
      </c>
    </row>
    <row r="976" spans="1:9" x14ac:dyDescent="0.25">
      <c r="A976" s="131" t="s">
        <v>22</v>
      </c>
      <c r="B976" s="10" t="s">
        <v>92</v>
      </c>
      <c r="C976" s="131" t="s">
        <v>93</v>
      </c>
      <c r="D976" s="277" t="s">
        <v>71</v>
      </c>
      <c r="E976" s="277"/>
      <c r="F976" s="9" t="s">
        <v>72</v>
      </c>
      <c r="G976" s="54">
        <v>20</v>
      </c>
      <c r="H976" s="27">
        <v>169.05</v>
      </c>
      <c r="I976" s="27">
        <f t="shared" si="82"/>
        <v>3381</v>
      </c>
    </row>
    <row r="977" spans="1:9" x14ac:dyDescent="0.25">
      <c r="A977" s="131" t="s">
        <v>22</v>
      </c>
      <c r="B977" s="10" t="s">
        <v>77</v>
      </c>
      <c r="C977" s="131" t="s">
        <v>78</v>
      </c>
      <c r="D977" s="277" t="s">
        <v>67</v>
      </c>
      <c r="E977" s="277"/>
      <c r="F977" s="9" t="s">
        <v>68</v>
      </c>
      <c r="G977" s="54">
        <v>1</v>
      </c>
      <c r="H977" s="27">
        <v>4.5</v>
      </c>
      <c r="I977" s="27">
        <f t="shared" si="82"/>
        <v>4.5</v>
      </c>
    </row>
    <row r="978" spans="1:9" x14ac:dyDescent="0.25">
      <c r="A978" s="131" t="s">
        <v>22</v>
      </c>
      <c r="B978" s="10" t="s">
        <v>150</v>
      </c>
      <c r="C978" s="131" t="s">
        <v>151</v>
      </c>
      <c r="D978" s="277" t="s">
        <v>67</v>
      </c>
      <c r="E978" s="277"/>
      <c r="F978" s="9" t="s">
        <v>68</v>
      </c>
      <c r="G978" s="54">
        <v>5</v>
      </c>
      <c r="H978" s="27">
        <v>2.9</v>
      </c>
      <c r="I978" s="27">
        <f t="shared" si="82"/>
        <v>14.5</v>
      </c>
    </row>
    <row r="979" spans="1:9" x14ac:dyDescent="0.25">
      <c r="A979" s="131" t="s">
        <v>22</v>
      </c>
      <c r="B979" s="10" t="s">
        <v>152</v>
      </c>
      <c r="C979" s="131" t="s">
        <v>153</v>
      </c>
      <c r="D979" s="277" t="s">
        <v>67</v>
      </c>
      <c r="E979" s="277"/>
      <c r="F979" s="9" t="s">
        <v>68</v>
      </c>
      <c r="G979" s="54">
        <v>2</v>
      </c>
      <c r="H979" s="27">
        <v>4.5</v>
      </c>
      <c r="I979" s="27">
        <f t="shared" si="82"/>
        <v>9</v>
      </c>
    </row>
    <row r="980" spans="1:9" x14ac:dyDescent="0.25">
      <c r="A980" s="131" t="s">
        <v>22</v>
      </c>
      <c r="B980" s="10" t="s">
        <v>154</v>
      </c>
      <c r="C980" s="131" t="s">
        <v>155</v>
      </c>
      <c r="D980" s="277" t="s">
        <v>67</v>
      </c>
      <c r="E980" s="277"/>
      <c r="F980" s="9" t="s">
        <v>68</v>
      </c>
      <c r="G980" s="54">
        <v>2</v>
      </c>
      <c r="H980" s="27">
        <v>1.25</v>
      </c>
      <c r="I980" s="27">
        <f t="shared" si="82"/>
        <v>2.5</v>
      </c>
    </row>
    <row r="981" spans="1:9" x14ac:dyDescent="0.25">
      <c r="A981" s="131" t="s">
        <v>22</v>
      </c>
      <c r="B981" s="10" t="s">
        <v>156</v>
      </c>
      <c r="C981" s="131" t="s">
        <v>157</v>
      </c>
      <c r="D981" s="277" t="s">
        <v>71</v>
      </c>
      <c r="E981" s="277"/>
      <c r="F981" s="9" t="s">
        <v>72</v>
      </c>
      <c r="G981" s="54">
        <v>4</v>
      </c>
      <c r="H981" s="27">
        <v>29.23</v>
      </c>
      <c r="I981" s="27">
        <f t="shared" si="82"/>
        <v>116.92</v>
      </c>
    </row>
    <row r="982" spans="1:9" x14ac:dyDescent="0.25">
      <c r="A982" s="131" t="s">
        <v>22</v>
      </c>
      <c r="B982" s="10" t="s">
        <v>158</v>
      </c>
      <c r="C982" s="131" t="s">
        <v>159</v>
      </c>
      <c r="D982" s="277" t="s">
        <v>160</v>
      </c>
      <c r="E982" s="277"/>
      <c r="F982" s="9" t="s">
        <v>68</v>
      </c>
      <c r="G982" s="54">
        <v>2.2700000000000001E-2</v>
      </c>
      <c r="H982" s="27">
        <v>3218.94</v>
      </c>
      <c r="I982" s="27">
        <f t="shared" si="82"/>
        <v>73.06</v>
      </c>
    </row>
    <row r="983" spans="1:9" x14ac:dyDescent="0.25">
      <c r="A983" s="131" t="s">
        <v>22</v>
      </c>
      <c r="B983" s="10" t="s">
        <v>65</v>
      </c>
      <c r="C983" s="131" t="s">
        <v>66</v>
      </c>
      <c r="D983" s="277" t="s">
        <v>67</v>
      </c>
      <c r="E983" s="277"/>
      <c r="F983" s="9" t="s">
        <v>68</v>
      </c>
      <c r="G983" s="54">
        <v>1</v>
      </c>
      <c r="H983" s="27">
        <v>6</v>
      </c>
      <c r="I983" s="27">
        <f t="shared" si="82"/>
        <v>6</v>
      </c>
    </row>
    <row r="984" spans="1:9" x14ac:dyDescent="0.25">
      <c r="A984" s="133"/>
      <c r="B984" s="133"/>
      <c r="C984" s="133"/>
      <c r="D984" s="133"/>
      <c r="E984" s="16"/>
      <c r="F984" s="133"/>
      <c r="G984" s="16"/>
      <c r="H984" s="48" t="s">
        <v>511</v>
      </c>
      <c r="I984" s="16">
        <f>SUM(I968:I983)</f>
        <v>5716.2000000000007</v>
      </c>
    </row>
    <row r="985" spans="1:9" x14ac:dyDescent="0.25">
      <c r="A985" s="133"/>
      <c r="B985" s="133"/>
      <c r="C985" s="133"/>
      <c r="D985" s="133" t="s">
        <v>51</v>
      </c>
      <c r="E985" s="16">
        <f>TRUNC(I984*0.2935,2)</f>
        <v>1677.7</v>
      </c>
      <c r="F985" s="133"/>
      <c r="G985" s="259" t="s">
        <v>52</v>
      </c>
      <c r="H985" s="259"/>
      <c r="I985" s="16">
        <f>I984+E985</f>
        <v>7393.9000000000005</v>
      </c>
    </row>
    <row r="986" spans="1:9" x14ac:dyDescent="0.25">
      <c r="A986" s="132"/>
      <c r="B986" s="132"/>
      <c r="C986" s="132"/>
      <c r="D986" s="132"/>
      <c r="E986" s="132"/>
      <c r="F986" s="132" t="s">
        <v>53</v>
      </c>
      <c r="G986" s="15" t="s">
        <v>54</v>
      </c>
      <c r="H986" s="132" t="s">
        <v>55</v>
      </c>
      <c r="I986" s="13">
        <f>I985</f>
        <v>7393.9000000000005</v>
      </c>
    </row>
    <row r="987" spans="1:9" ht="14.4" thickBot="1" x14ac:dyDescent="0.3">
      <c r="A987" s="132"/>
      <c r="B987" s="132"/>
      <c r="C987" s="132"/>
      <c r="D987" s="132"/>
      <c r="E987" s="132"/>
      <c r="F987" s="132"/>
      <c r="G987" s="15"/>
      <c r="H987" s="132"/>
      <c r="I987" s="13"/>
    </row>
    <row r="988" spans="1:9" ht="14.4" thickTop="1" x14ac:dyDescent="0.25">
      <c r="A988" s="4"/>
      <c r="B988" s="4"/>
      <c r="C988" s="4"/>
      <c r="D988" s="4"/>
      <c r="E988" s="4"/>
      <c r="F988" s="4"/>
      <c r="G988" s="4"/>
      <c r="H988" s="4"/>
      <c r="I988" s="4"/>
    </row>
    <row r="989" spans="1:9" x14ac:dyDescent="0.25">
      <c r="A989" s="134">
        <v>60</v>
      </c>
      <c r="B989" s="136" t="s">
        <v>5</v>
      </c>
      <c r="C989" s="134" t="s">
        <v>6</v>
      </c>
      <c r="D989" s="266" t="s">
        <v>7</v>
      </c>
      <c r="E989" s="266"/>
      <c r="F989" s="1" t="s">
        <v>8</v>
      </c>
      <c r="G989" s="136" t="s">
        <v>9</v>
      </c>
      <c r="H989" s="136" t="s">
        <v>10</v>
      </c>
      <c r="I989" s="136" t="s">
        <v>11</v>
      </c>
    </row>
    <row r="990" spans="1:9" x14ac:dyDescent="0.25">
      <c r="A990" s="135" t="s">
        <v>12</v>
      </c>
      <c r="B990" s="22" t="s">
        <v>626</v>
      </c>
      <c r="C990" s="135" t="s">
        <v>780</v>
      </c>
      <c r="D990" s="267" t="s">
        <v>138</v>
      </c>
      <c r="E990" s="267"/>
      <c r="F990" s="2" t="s">
        <v>68</v>
      </c>
      <c r="G990" s="53">
        <v>1</v>
      </c>
      <c r="H990" s="26">
        <f>I1007</f>
        <v>9605.23</v>
      </c>
      <c r="I990" s="26">
        <f>H990</f>
        <v>9605.23</v>
      </c>
    </row>
    <row r="991" spans="1:9" x14ac:dyDescent="0.25">
      <c r="A991" s="131" t="s">
        <v>22</v>
      </c>
      <c r="B991" s="10" t="s">
        <v>152</v>
      </c>
      <c r="C991" s="131" t="s">
        <v>153</v>
      </c>
      <c r="D991" s="277" t="s">
        <v>67</v>
      </c>
      <c r="E991" s="277"/>
      <c r="F991" s="9" t="s">
        <v>68</v>
      </c>
      <c r="G991" s="54">
        <v>1</v>
      </c>
      <c r="H991" s="27">
        <v>4.5</v>
      </c>
      <c r="I991" s="27">
        <f>TRUNC(G991*H991,2)</f>
        <v>4.5</v>
      </c>
    </row>
    <row r="992" spans="1:9" x14ac:dyDescent="0.25">
      <c r="A992" s="131" t="s">
        <v>22</v>
      </c>
      <c r="B992" s="10" t="s">
        <v>145</v>
      </c>
      <c r="C992" s="131" t="s">
        <v>146</v>
      </c>
      <c r="D992" s="277" t="s">
        <v>67</v>
      </c>
      <c r="E992" s="277"/>
      <c r="F992" s="9" t="s">
        <v>147</v>
      </c>
      <c r="G992" s="54">
        <v>4.54</v>
      </c>
      <c r="H992" s="27">
        <v>5.69</v>
      </c>
      <c r="I992" s="27">
        <f t="shared" ref="I992:I1005" si="83">TRUNC(G992*H992,2)</f>
        <v>25.83</v>
      </c>
    </row>
    <row r="993" spans="1:9" x14ac:dyDescent="0.25">
      <c r="A993" s="131" t="s">
        <v>22</v>
      </c>
      <c r="B993" s="10" t="s">
        <v>77</v>
      </c>
      <c r="C993" s="131" t="s">
        <v>78</v>
      </c>
      <c r="D993" s="277" t="s">
        <v>67</v>
      </c>
      <c r="E993" s="277"/>
      <c r="F993" s="9" t="s">
        <v>68</v>
      </c>
      <c r="G993" s="54">
        <v>1</v>
      </c>
      <c r="H993" s="27">
        <v>4.5</v>
      </c>
      <c r="I993" s="27">
        <f t="shared" si="83"/>
        <v>4.5</v>
      </c>
    </row>
    <row r="994" spans="1:9" x14ac:dyDescent="0.25">
      <c r="A994" s="131" t="s">
        <v>22</v>
      </c>
      <c r="B994" s="10" t="s">
        <v>161</v>
      </c>
      <c r="C994" s="131" t="s">
        <v>162</v>
      </c>
      <c r="D994" s="277" t="s">
        <v>71</v>
      </c>
      <c r="E994" s="277"/>
      <c r="F994" s="9" t="s">
        <v>72</v>
      </c>
      <c r="G994" s="54">
        <v>8</v>
      </c>
      <c r="H994" s="27">
        <v>227.45</v>
      </c>
      <c r="I994" s="27">
        <f t="shared" si="83"/>
        <v>1819.6</v>
      </c>
    </row>
    <row r="995" spans="1:9" x14ac:dyDescent="0.25">
      <c r="A995" s="131" t="s">
        <v>22</v>
      </c>
      <c r="B995" s="10" t="s">
        <v>148</v>
      </c>
      <c r="C995" s="131" t="s">
        <v>149</v>
      </c>
      <c r="D995" s="277" t="s">
        <v>71</v>
      </c>
      <c r="E995" s="277"/>
      <c r="F995" s="9" t="s">
        <v>72</v>
      </c>
      <c r="G995" s="54">
        <v>2</v>
      </c>
      <c r="H995" s="27">
        <v>29.29</v>
      </c>
      <c r="I995" s="27">
        <f t="shared" si="83"/>
        <v>58.58</v>
      </c>
    </row>
    <row r="996" spans="1:9" x14ac:dyDescent="0.25">
      <c r="A996" s="131" t="s">
        <v>22</v>
      </c>
      <c r="B996" s="10" t="s">
        <v>141</v>
      </c>
      <c r="C996" s="131" t="s">
        <v>142</v>
      </c>
      <c r="D996" s="277" t="s">
        <v>67</v>
      </c>
      <c r="E996" s="277"/>
      <c r="F996" s="9" t="s">
        <v>68</v>
      </c>
      <c r="G996" s="54">
        <v>1</v>
      </c>
      <c r="H996" s="27">
        <v>4</v>
      </c>
      <c r="I996" s="27">
        <f t="shared" si="83"/>
        <v>4</v>
      </c>
    </row>
    <row r="997" spans="1:9" x14ac:dyDescent="0.25">
      <c r="A997" s="131" t="s">
        <v>22</v>
      </c>
      <c r="B997" s="10" t="s">
        <v>79</v>
      </c>
      <c r="C997" s="131" t="s">
        <v>80</v>
      </c>
      <c r="D997" s="277" t="s">
        <v>67</v>
      </c>
      <c r="E997" s="277"/>
      <c r="F997" s="9" t="s">
        <v>68</v>
      </c>
      <c r="G997" s="54">
        <v>20</v>
      </c>
      <c r="H997" s="27">
        <v>0.1</v>
      </c>
      <c r="I997" s="27">
        <f t="shared" si="83"/>
        <v>2</v>
      </c>
    </row>
    <row r="998" spans="1:9" x14ac:dyDescent="0.25">
      <c r="A998" s="131" t="s">
        <v>22</v>
      </c>
      <c r="B998" s="10" t="s">
        <v>158</v>
      </c>
      <c r="C998" s="131" t="s">
        <v>159</v>
      </c>
      <c r="D998" s="277" t="s">
        <v>160</v>
      </c>
      <c r="E998" s="277"/>
      <c r="F998" s="9" t="s">
        <v>68</v>
      </c>
      <c r="G998" s="54">
        <v>2.2700000000000001E-2</v>
      </c>
      <c r="H998" s="27">
        <v>3218.94</v>
      </c>
      <c r="I998" s="27">
        <f t="shared" si="83"/>
        <v>73.06</v>
      </c>
    </row>
    <row r="999" spans="1:9" x14ac:dyDescent="0.25">
      <c r="A999" s="131" t="s">
        <v>22</v>
      </c>
      <c r="B999" s="10" t="s">
        <v>123</v>
      </c>
      <c r="C999" s="131" t="s">
        <v>124</v>
      </c>
      <c r="D999" s="277" t="s">
        <v>67</v>
      </c>
      <c r="E999" s="277"/>
      <c r="F999" s="9" t="s">
        <v>68</v>
      </c>
      <c r="G999" s="54">
        <v>2</v>
      </c>
      <c r="H999" s="27">
        <v>9.9</v>
      </c>
      <c r="I999" s="27">
        <f t="shared" si="83"/>
        <v>19.8</v>
      </c>
    </row>
    <row r="1000" spans="1:9" x14ac:dyDescent="0.25">
      <c r="A1000" s="131" t="s">
        <v>22</v>
      </c>
      <c r="B1000" s="10" t="s">
        <v>139</v>
      </c>
      <c r="C1000" s="131" t="s">
        <v>140</v>
      </c>
      <c r="D1000" s="277" t="s">
        <v>67</v>
      </c>
      <c r="E1000" s="277"/>
      <c r="F1000" s="9" t="s">
        <v>68</v>
      </c>
      <c r="G1000" s="54">
        <v>1</v>
      </c>
      <c r="H1000" s="27">
        <v>7</v>
      </c>
      <c r="I1000" s="27">
        <f t="shared" si="83"/>
        <v>7</v>
      </c>
    </row>
    <row r="1001" spans="1:9" x14ac:dyDescent="0.25">
      <c r="A1001" s="131" t="s">
        <v>22</v>
      </c>
      <c r="B1001" s="10" t="s">
        <v>154</v>
      </c>
      <c r="C1001" s="131" t="s">
        <v>155</v>
      </c>
      <c r="D1001" s="277" t="s">
        <v>67</v>
      </c>
      <c r="E1001" s="277"/>
      <c r="F1001" s="9" t="s">
        <v>68</v>
      </c>
      <c r="G1001" s="54">
        <v>2</v>
      </c>
      <c r="H1001" s="27">
        <v>1.25</v>
      </c>
      <c r="I1001" s="27">
        <f t="shared" si="83"/>
        <v>2.5</v>
      </c>
    </row>
    <row r="1002" spans="1:9" x14ac:dyDescent="0.25">
      <c r="A1002" s="131" t="s">
        <v>22</v>
      </c>
      <c r="B1002" s="10" t="s">
        <v>143</v>
      </c>
      <c r="C1002" s="131" t="s">
        <v>144</v>
      </c>
      <c r="D1002" s="277" t="s">
        <v>71</v>
      </c>
      <c r="E1002" s="277"/>
      <c r="F1002" s="9" t="s">
        <v>72</v>
      </c>
      <c r="G1002" s="54">
        <v>7</v>
      </c>
      <c r="H1002" s="27">
        <v>30.92</v>
      </c>
      <c r="I1002" s="27">
        <f t="shared" si="83"/>
        <v>216.44</v>
      </c>
    </row>
    <row r="1003" spans="1:9" x14ac:dyDescent="0.25">
      <c r="A1003" s="131" t="s">
        <v>22</v>
      </c>
      <c r="B1003" s="10" t="s">
        <v>92</v>
      </c>
      <c r="C1003" s="131" t="s">
        <v>93</v>
      </c>
      <c r="D1003" s="277" t="s">
        <v>71</v>
      </c>
      <c r="E1003" s="277"/>
      <c r="F1003" s="9" t="s">
        <v>72</v>
      </c>
      <c r="G1003" s="54">
        <v>30</v>
      </c>
      <c r="H1003" s="27">
        <v>169.05</v>
      </c>
      <c r="I1003" s="27">
        <f t="shared" si="83"/>
        <v>5071.5</v>
      </c>
    </row>
    <row r="1004" spans="1:9" x14ac:dyDescent="0.25">
      <c r="A1004" s="131" t="s">
        <v>22</v>
      </c>
      <c r="B1004" s="10" t="s">
        <v>156</v>
      </c>
      <c r="C1004" s="131" t="s">
        <v>157</v>
      </c>
      <c r="D1004" s="277" t="s">
        <v>71</v>
      </c>
      <c r="E1004" s="277"/>
      <c r="F1004" s="9" t="s">
        <v>72</v>
      </c>
      <c r="G1004" s="54">
        <v>2</v>
      </c>
      <c r="H1004" s="27">
        <v>29.23</v>
      </c>
      <c r="I1004" s="27">
        <f t="shared" si="83"/>
        <v>58.46</v>
      </c>
    </row>
    <row r="1005" spans="1:9" x14ac:dyDescent="0.25">
      <c r="A1005" s="131" t="s">
        <v>22</v>
      </c>
      <c r="B1005" s="10" t="s">
        <v>150</v>
      </c>
      <c r="C1005" s="131" t="s">
        <v>151</v>
      </c>
      <c r="D1005" s="277" t="s">
        <v>67</v>
      </c>
      <c r="E1005" s="277"/>
      <c r="F1005" s="9" t="s">
        <v>68</v>
      </c>
      <c r="G1005" s="54">
        <v>20</v>
      </c>
      <c r="H1005" s="27">
        <v>2.9</v>
      </c>
      <c r="I1005" s="27">
        <f t="shared" si="83"/>
        <v>58</v>
      </c>
    </row>
    <row r="1006" spans="1:9" x14ac:dyDescent="0.25">
      <c r="A1006" s="133"/>
      <c r="B1006" s="133"/>
      <c r="C1006" s="133"/>
      <c r="D1006" s="133"/>
      <c r="E1006" s="16"/>
      <c r="F1006" s="133"/>
      <c r="G1006" s="16"/>
      <c r="H1006" s="48" t="s">
        <v>511</v>
      </c>
      <c r="I1006" s="16">
        <f>SUM(I991:I1005)</f>
        <v>7425.7699999999995</v>
      </c>
    </row>
    <row r="1007" spans="1:9" x14ac:dyDescent="0.25">
      <c r="A1007" s="133"/>
      <c r="B1007" s="133"/>
      <c r="C1007" s="133"/>
      <c r="D1007" s="133" t="s">
        <v>51</v>
      </c>
      <c r="E1007" s="16">
        <f>TRUNC(I1006*0.2935,2)</f>
        <v>2179.46</v>
      </c>
      <c r="F1007" s="133"/>
      <c r="G1007" s="259" t="s">
        <v>52</v>
      </c>
      <c r="H1007" s="259"/>
      <c r="I1007" s="16">
        <f>I1006+E1007</f>
        <v>9605.23</v>
      </c>
    </row>
    <row r="1008" spans="1:9" x14ac:dyDescent="0.25">
      <c r="A1008" s="132"/>
      <c r="B1008" s="132"/>
      <c r="C1008" s="132"/>
      <c r="D1008" s="132"/>
      <c r="E1008" s="132"/>
      <c r="F1008" s="132" t="s">
        <v>53</v>
      </c>
      <c r="G1008" s="15" t="s">
        <v>54</v>
      </c>
      <c r="H1008" s="132" t="s">
        <v>55</v>
      </c>
      <c r="I1008" s="13">
        <f>I1007</f>
        <v>9605.23</v>
      </c>
    </row>
    <row r="1009" spans="1:9" ht="14.4" thickBot="1" x14ac:dyDescent="0.3">
      <c r="A1009" s="132"/>
      <c r="B1009" s="132"/>
      <c r="C1009" s="132"/>
      <c r="D1009" s="132"/>
      <c r="E1009" s="132"/>
      <c r="F1009" s="132"/>
      <c r="G1009" s="15"/>
      <c r="H1009" s="132"/>
      <c r="I1009" s="13"/>
    </row>
    <row r="1010" spans="1:9" ht="14.4" thickTop="1" x14ac:dyDescent="0.25">
      <c r="A1010" s="4"/>
      <c r="B1010" s="4"/>
      <c r="C1010" s="4"/>
      <c r="D1010" s="4"/>
      <c r="E1010" s="4"/>
      <c r="F1010" s="4"/>
      <c r="G1010" s="4"/>
      <c r="H1010" s="4"/>
      <c r="I1010" s="4"/>
    </row>
    <row r="1011" spans="1:9" x14ac:dyDescent="0.25">
      <c r="A1011" s="134">
        <v>61</v>
      </c>
      <c r="B1011" s="136" t="s">
        <v>5</v>
      </c>
      <c r="C1011" s="134" t="s">
        <v>6</v>
      </c>
      <c r="D1011" s="266" t="s">
        <v>7</v>
      </c>
      <c r="E1011" s="266"/>
      <c r="F1011" s="1" t="s">
        <v>8</v>
      </c>
      <c r="G1011" s="136" t="s">
        <v>9</v>
      </c>
      <c r="H1011" s="136" t="s">
        <v>10</v>
      </c>
      <c r="I1011" s="136" t="s">
        <v>11</v>
      </c>
    </row>
    <row r="1012" spans="1:9" x14ac:dyDescent="0.25">
      <c r="A1012" s="135" t="s">
        <v>12</v>
      </c>
      <c r="B1012" s="22" t="s">
        <v>627</v>
      </c>
      <c r="C1012" s="135" t="s">
        <v>781</v>
      </c>
      <c r="D1012" s="267" t="s">
        <v>138</v>
      </c>
      <c r="E1012" s="267"/>
      <c r="F1012" s="2" t="s">
        <v>68</v>
      </c>
      <c r="G1012" s="53">
        <v>1</v>
      </c>
      <c r="H1012" s="26">
        <f>I1029</f>
        <v>13097.869999999999</v>
      </c>
      <c r="I1012" s="3">
        <f>H1012</f>
        <v>13097.869999999999</v>
      </c>
    </row>
    <row r="1013" spans="1:9" x14ac:dyDescent="0.25">
      <c r="A1013" s="131" t="s">
        <v>22</v>
      </c>
      <c r="B1013" s="10" t="s">
        <v>141</v>
      </c>
      <c r="C1013" s="131" t="s">
        <v>142</v>
      </c>
      <c r="D1013" s="277" t="s">
        <v>67</v>
      </c>
      <c r="E1013" s="277"/>
      <c r="F1013" s="9" t="s">
        <v>68</v>
      </c>
      <c r="G1013" s="54">
        <v>1</v>
      </c>
      <c r="H1013" s="27">
        <v>4</v>
      </c>
      <c r="I1013" s="27">
        <f>TRUNC(G1013*H1013,2)</f>
        <v>4</v>
      </c>
    </row>
    <row r="1014" spans="1:9" x14ac:dyDescent="0.25">
      <c r="A1014" s="131" t="s">
        <v>22</v>
      </c>
      <c r="B1014" s="10" t="s">
        <v>143</v>
      </c>
      <c r="C1014" s="131" t="s">
        <v>144</v>
      </c>
      <c r="D1014" s="277" t="s">
        <v>71</v>
      </c>
      <c r="E1014" s="277"/>
      <c r="F1014" s="9" t="s">
        <v>72</v>
      </c>
      <c r="G1014" s="54">
        <v>22</v>
      </c>
      <c r="H1014" s="27">
        <v>30.92</v>
      </c>
      <c r="I1014" s="27">
        <f t="shared" ref="I1014:I1027" si="84">TRUNC(G1014*H1014,2)</f>
        <v>680.24</v>
      </c>
    </row>
    <row r="1015" spans="1:9" x14ac:dyDescent="0.25">
      <c r="A1015" s="131" t="s">
        <v>22</v>
      </c>
      <c r="B1015" s="10" t="s">
        <v>148</v>
      </c>
      <c r="C1015" s="131" t="s">
        <v>149</v>
      </c>
      <c r="D1015" s="277" t="s">
        <v>71</v>
      </c>
      <c r="E1015" s="277"/>
      <c r="F1015" s="9" t="s">
        <v>72</v>
      </c>
      <c r="G1015" s="54">
        <v>2</v>
      </c>
      <c r="H1015" s="27">
        <v>29.29</v>
      </c>
      <c r="I1015" s="27">
        <f t="shared" si="84"/>
        <v>58.58</v>
      </c>
    </row>
    <row r="1016" spans="1:9" x14ac:dyDescent="0.25">
      <c r="A1016" s="131" t="s">
        <v>22</v>
      </c>
      <c r="B1016" s="10" t="s">
        <v>156</v>
      </c>
      <c r="C1016" s="131" t="s">
        <v>157</v>
      </c>
      <c r="D1016" s="277" t="s">
        <v>71</v>
      </c>
      <c r="E1016" s="277"/>
      <c r="F1016" s="9" t="s">
        <v>72</v>
      </c>
      <c r="G1016" s="54">
        <v>2</v>
      </c>
      <c r="H1016" s="27">
        <v>29.23</v>
      </c>
      <c r="I1016" s="27">
        <f t="shared" si="84"/>
        <v>58.46</v>
      </c>
    </row>
    <row r="1017" spans="1:9" x14ac:dyDescent="0.25">
      <c r="A1017" s="131" t="s">
        <v>22</v>
      </c>
      <c r="B1017" s="10" t="s">
        <v>123</v>
      </c>
      <c r="C1017" s="131" t="s">
        <v>124</v>
      </c>
      <c r="D1017" s="277" t="s">
        <v>67</v>
      </c>
      <c r="E1017" s="277"/>
      <c r="F1017" s="9" t="s">
        <v>68</v>
      </c>
      <c r="G1017" s="54">
        <v>3</v>
      </c>
      <c r="H1017" s="27">
        <v>9.9</v>
      </c>
      <c r="I1017" s="27">
        <f t="shared" si="84"/>
        <v>29.7</v>
      </c>
    </row>
    <row r="1018" spans="1:9" x14ac:dyDescent="0.25">
      <c r="A1018" s="131" t="s">
        <v>22</v>
      </c>
      <c r="B1018" s="10" t="s">
        <v>154</v>
      </c>
      <c r="C1018" s="131" t="s">
        <v>155</v>
      </c>
      <c r="D1018" s="277" t="s">
        <v>67</v>
      </c>
      <c r="E1018" s="277"/>
      <c r="F1018" s="9" t="s">
        <v>68</v>
      </c>
      <c r="G1018" s="54">
        <v>1</v>
      </c>
      <c r="H1018" s="27">
        <v>1.25</v>
      </c>
      <c r="I1018" s="27">
        <f t="shared" si="84"/>
        <v>1.25</v>
      </c>
    </row>
    <row r="1019" spans="1:9" x14ac:dyDescent="0.25">
      <c r="A1019" s="131" t="s">
        <v>22</v>
      </c>
      <c r="B1019" s="10" t="s">
        <v>152</v>
      </c>
      <c r="C1019" s="131" t="s">
        <v>153</v>
      </c>
      <c r="D1019" s="277" t="s">
        <v>67</v>
      </c>
      <c r="E1019" s="277"/>
      <c r="F1019" s="9" t="s">
        <v>68</v>
      </c>
      <c r="G1019" s="54">
        <v>3</v>
      </c>
      <c r="H1019" s="27">
        <v>4.5</v>
      </c>
      <c r="I1019" s="27">
        <f t="shared" si="84"/>
        <v>13.5</v>
      </c>
    </row>
    <row r="1020" spans="1:9" x14ac:dyDescent="0.25">
      <c r="A1020" s="131" t="s">
        <v>22</v>
      </c>
      <c r="B1020" s="10" t="s">
        <v>161</v>
      </c>
      <c r="C1020" s="131" t="s">
        <v>162</v>
      </c>
      <c r="D1020" s="277" t="s">
        <v>71</v>
      </c>
      <c r="E1020" s="277"/>
      <c r="F1020" s="9" t="s">
        <v>72</v>
      </c>
      <c r="G1020" s="54">
        <v>12</v>
      </c>
      <c r="H1020" s="27">
        <v>227.45</v>
      </c>
      <c r="I1020" s="27">
        <f t="shared" si="84"/>
        <v>2729.4</v>
      </c>
    </row>
    <row r="1021" spans="1:9" x14ac:dyDescent="0.25">
      <c r="A1021" s="131" t="s">
        <v>22</v>
      </c>
      <c r="B1021" s="10" t="s">
        <v>79</v>
      </c>
      <c r="C1021" s="131" t="s">
        <v>80</v>
      </c>
      <c r="D1021" s="277" t="s">
        <v>67</v>
      </c>
      <c r="E1021" s="277"/>
      <c r="F1021" s="9" t="s">
        <v>68</v>
      </c>
      <c r="G1021" s="54">
        <v>20</v>
      </c>
      <c r="H1021" s="27">
        <v>0.1</v>
      </c>
      <c r="I1021" s="27">
        <f t="shared" si="84"/>
        <v>2</v>
      </c>
    </row>
    <row r="1022" spans="1:9" x14ac:dyDescent="0.25">
      <c r="A1022" s="131" t="s">
        <v>22</v>
      </c>
      <c r="B1022" s="10" t="s">
        <v>150</v>
      </c>
      <c r="C1022" s="131" t="s">
        <v>151</v>
      </c>
      <c r="D1022" s="277" t="s">
        <v>67</v>
      </c>
      <c r="E1022" s="277"/>
      <c r="F1022" s="9" t="s">
        <v>68</v>
      </c>
      <c r="G1022" s="54">
        <v>5</v>
      </c>
      <c r="H1022" s="27">
        <v>2.9</v>
      </c>
      <c r="I1022" s="27">
        <f t="shared" si="84"/>
        <v>14.5</v>
      </c>
    </row>
    <row r="1023" spans="1:9" x14ac:dyDescent="0.25">
      <c r="A1023" s="131" t="s">
        <v>22</v>
      </c>
      <c r="B1023" s="10" t="s">
        <v>158</v>
      </c>
      <c r="C1023" s="131" t="s">
        <v>159</v>
      </c>
      <c r="D1023" s="277" t="s">
        <v>160</v>
      </c>
      <c r="E1023" s="277"/>
      <c r="F1023" s="9" t="s">
        <v>68</v>
      </c>
      <c r="G1023" s="54">
        <v>2.2700000000000001E-2</v>
      </c>
      <c r="H1023" s="27">
        <v>3218.94</v>
      </c>
      <c r="I1023" s="27">
        <f t="shared" si="84"/>
        <v>73.06</v>
      </c>
    </row>
    <row r="1024" spans="1:9" x14ac:dyDescent="0.25">
      <c r="A1024" s="131" t="s">
        <v>22</v>
      </c>
      <c r="B1024" s="10" t="s">
        <v>92</v>
      </c>
      <c r="C1024" s="131" t="s">
        <v>93</v>
      </c>
      <c r="D1024" s="277" t="s">
        <v>71</v>
      </c>
      <c r="E1024" s="277"/>
      <c r="F1024" s="9" t="s">
        <v>72</v>
      </c>
      <c r="G1024" s="54">
        <v>38</v>
      </c>
      <c r="H1024" s="27">
        <v>169.05</v>
      </c>
      <c r="I1024" s="27">
        <f t="shared" si="84"/>
        <v>6423.9</v>
      </c>
    </row>
    <row r="1025" spans="1:9" x14ac:dyDescent="0.25">
      <c r="A1025" s="131" t="s">
        <v>22</v>
      </c>
      <c r="B1025" s="10" t="s">
        <v>77</v>
      </c>
      <c r="C1025" s="131" t="s">
        <v>78</v>
      </c>
      <c r="D1025" s="277" t="s">
        <v>67</v>
      </c>
      <c r="E1025" s="277"/>
      <c r="F1025" s="9" t="s">
        <v>68</v>
      </c>
      <c r="G1025" s="54">
        <v>1</v>
      </c>
      <c r="H1025" s="27">
        <v>4.5</v>
      </c>
      <c r="I1025" s="27">
        <f t="shared" si="84"/>
        <v>4.5</v>
      </c>
    </row>
    <row r="1026" spans="1:9" x14ac:dyDescent="0.25">
      <c r="A1026" s="131" t="s">
        <v>22</v>
      </c>
      <c r="B1026" s="10" t="s">
        <v>145</v>
      </c>
      <c r="C1026" s="131" t="s">
        <v>146</v>
      </c>
      <c r="D1026" s="277" t="s">
        <v>67</v>
      </c>
      <c r="E1026" s="277"/>
      <c r="F1026" s="9" t="s">
        <v>147</v>
      </c>
      <c r="G1026" s="54">
        <v>4.54</v>
      </c>
      <c r="H1026" s="27">
        <v>5.69</v>
      </c>
      <c r="I1026" s="27">
        <f t="shared" si="84"/>
        <v>25.83</v>
      </c>
    </row>
    <row r="1027" spans="1:9" x14ac:dyDescent="0.25">
      <c r="A1027" s="131" t="s">
        <v>22</v>
      </c>
      <c r="B1027" s="10" t="s">
        <v>139</v>
      </c>
      <c r="C1027" s="131" t="s">
        <v>140</v>
      </c>
      <c r="D1027" s="277" t="s">
        <v>67</v>
      </c>
      <c r="E1027" s="277"/>
      <c r="F1027" s="9" t="s">
        <v>68</v>
      </c>
      <c r="G1027" s="54">
        <v>1</v>
      </c>
      <c r="H1027" s="27">
        <v>7</v>
      </c>
      <c r="I1027" s="27">
        <f t="shared" si="84"/>
        <v>7</v>
      </c>
    </row>
    <row r="1028" spans="1:9" x14ac:dyDescent="0.25">
      <c r="A1028" s="133"/>
      <c r="B1028" s="133"/>
      <c r="C1028" s="133"/>
      <c r="D1028" s="133"/>
      <c r="E1028" s="16"/>
      <c r="F1028" s="133"/>
      <c r="G1028" s="16"/>
      <c r="H1028" s="48" t="s">
        <v>511</v>
      </c>
      <c r="I1028" s="16">
        <f>SUM(I1013:I1027)</f>
        <v>10125.92</v>
      </c>
    </row>
    <row r="1029" spans="1:9" x14ac:dyDescent="0.25">
      <c r="A1029" s="133"/>
      <c r="B1029" s="133"/>
      <c r="C1029" s="133"/>
      <c r="D1029" s="133" t="s">
        <v>51</v>
      </c>
      <c r="E1029" s="16">
        <f>TRUNC(I1028*0.2935,2)</f>
        <v>2971.95</v>
      </c>
      <c r="F1029" s="133"/>
      <c r="G1029" s="259" t="s">
        <v>52</v>
      </c>
      <c r="H1029" s="259"/>
      <c r="I1029" s="16">
        <f>I1028+E1029</f>
        <v>13097.869999999999</v>
      </c>
    </row>
    <row r="1030" spans="1:9" x14ac:dyDescent="0.25">
      <c r="A1030" s="132"/>
      <c r="B1030" s="132"/>
      <c r="C1030" s="132"/>
      <c r="D1030" s="132"/>
      <c r="E1030" s="132"/>
      <c r="F1030" s="132" t="s">
        <v>53</v>
      </c>
      <c r="G1030" s="15" t="s">
        <v>54</v>
      </c>
      <c r="H1030" s="132" t="s">
        <v>55</v>
      </c>
      <c r="I1030" s="13">
        <f>I1029</f>
        <v>13097.869999999999</v>
      </c>
    </row>
    <row r="1031" spans="1:9" ht="14.4" thickBot="1" x14ac:dyDescent="0.3">
      <c r="A1031" s="132"/>
      <c r="B1031" s="132"/>
      <c r="C1031" s="132"/>
      <c r="D1031" s="132"/>
      <c r="E1031" s="132"/>
      <c r="F1031" s="132"/>
      <c r="G1031" s="15"/>
      <c r="H1031" s="132"/>
      <c r="I1031" s="13"/>
    </row>
    <row r="1032" spans="1:9" ht="14.4" thickTop="1" x14ac:dyDescent="0.25">
      <c r="A1032" s="4"/>
      <c r="B1032" s="4"/>
      <c r="C1032" s="4"/>
      <c r="D1032" s="4"/>
      <c r="E1032" s="4"/>
      <c r="F1032" s="4"/>
      <c r="G1032" s="4"/>
      <c r="H1032" s="4"/>
      <c r="I1032" s="4"/>
    </row>
    <row r="1033" spans="1:9" x14ac:dyDescent="0.25">
      <c r="A1033" s="134">
        <v>62</v>
      </c>
      <c r="B1033" s="136" t="s">
        <v>5</v>
      </c>
      <c r="C1033" s="134" t="s">
        <v>6</v>
      </c>
      <c r="D1033" s="266" t="s">
        <v>7</v>
      </c>
      <c r="E1033" s="266"/>
      <c r="F1033" s="1" t="s">
        <v>8</v>
      </c>
      <c r="G1033" s="136" t="s">
        <v>9</v>
      </c>
      <c r="H1033" s="136" t="s">
        <v>10</v>
      </c>
      <c r="I1033" s="136" t="s">
        <v>11</v>
      </c>
    </row>
    <row r="1034" spans="1:9" x14ac:dyDescent="0.25">
      <c r="A1034" s="135" t="s">
        <v>12</v>
      </c>
      <c r="B1034" s="22" t="s">
        <v>628</v>
      </c>
      <c r="C1034" s="135" t="s">
        <v>782</v>
      </c>
      <c r="D1034" s="267" t="s">
        <v>138</v>
      </c>
      <c r="E1034" s="267"/>
      <c r="F1034" s="2" t="s">
        <v>68</v>
      </c>
      <c r="G1034" s="53">
        <v>1</v>
      </c>
      <c r="H1034" s="3">
        <f>I1051</f>
        <v>16159.109999999999</v>
      </c>
      <c r="I1034" s="3">
        <f>H1034</f>
        <v>16159.109999999999</v>
      </c>
    </row>
    <row r="1035" spans="1:9" x14ac:dyDescent="0.25">
      <c r="A1035" s="131" t="s">
        <v>22</v>
      </c>
      <c r="B1035" s="10" t="s">
        <v>152</v>
      </c>
      <c r="C1035" s="131" t="s">
        <v>153</v>
      </c>
      <c r="D1035" s="277" t="s">
        <v>67</v>
      </c>
      <c r="E1035" s="277"/>
      <c r="F1035" s="9" t="s">
        <v>68</v>
      </c>
      <c r="G1035" s="54">
        <v>2</v>
      </c>
      <c r="H1035" s="27">
        <v>4</v>
      </c>
      <c r="I1035" s="11">
        <f>TRUNC(G1035*H1035,2)</f>
        <v>8</v>
      </c>
    </row>
    <row r="1036" spans="1:9" x14ac:dyDescent="0.25">
      <c r="A1036" s="131" t="s">
        <v>22</v>
      </c>
      <c r="B1036" s="10" t="s">
        <v>145</v>
      </c>
      <c r="C1036" s="131" t="s">
        <v>146</v>
      </c>
      <c r="D1036" s="277" t="s">
        <v>67</v>
      </c>
      <c r="E1036" s="277"/>
      <c r="F1036" s="9" t="s">
        <v>147</v>
      </c>
      <c r="G1036" s="54">
        <v>4.54</v>
      </c>
      <c r="H1036" s="27">
        <v>5.69</v>
      </c>
      <c r="I1036" s="11">
        <f t="shared" ref="I1036:I1049" si="85">TRUNC(G1036*H1036,2)</f>
        <v>25.83</v>
      </c>
    </row>
    <row r="1037" spans="1:9" x14ac:dyDescent="0.25">
      <c r="A1037" s="131" t="s">
        <v>22</v>
      </c>
      <c r="B1037" s="10" t="s">
        <v>77</v>
      </c>
      <c r="C1037" s="131" t="s">
        <v>78</v>
      </c>
      <c r="D1037" s="277" t="s">
        <v>67</v>
      </c>
      <c r="E1037" s="277"/>
      <c r="F1037" s="9" t="s">
        <v>68</v>
      </c>
      <c r="G1037" s="54">
        <v>2</v>
      </c>
      <c r="H1037" s="27">
        <v>4.5</v>
      </c>
      <c r="I1037" s="11">
        <f t="shared" si="85"/>
        <v>9</v>
      </c>
    </row>
    <row r="1038" spans="1:9" x14ac:dyDescent="0.25">
      <c r="A1038" s="131" t="s">
        <v>22</v>
      </c>
      <c r="B1038" s="10" t="s">
        <v>161</v>
      </c>
      <c r="C1038" s="131" t="s">
        <v>162</v>
      </c>
      <c r="D1038" s="277" t="s">
        <v>71</v>
      </c>
      <c r="E1038" s="277"/>
      <c r="F1038" s="9" t="s">
        <v>72</v>
      </c>
      <c r="G1038" s="54">
        <v>14</v>
      </c>
      <c r="H1038" s="27">
        <v>227.45</v>
      </c>
      <c r="I1038" s="11">
        <f t="shared" si="85"/>
        <v>3184.3</v>
      </c>
    </row>
    <row r="1039" spans="1:9" x14ac:dyDescent="0.25">
      <c r="A1039" s="131" t="s">
        <v>22</v>
      </c>
      <c r="B1039" s="10" t="s">
        <v>148</v>
      </c>
      <c r="C1039" s="131" t="s">
        <v>149</v>
      </c>
      <c r="D1039" s="277" t="s">
        <v>71</v>
      </c>
      <c r="E1039" s="277"/>
      <c r="F1039" s="9" t="s">
        <v>72</v>
      </c>
      <c r="G1039" s="54">
        <v>6</v>
      </c>
      <c r="H1039" s="27">
        <v>29.29</v>
      </c>
      <c r="I1039" s="11">
        <f t="shared" si="85"/>
        <v>175.74</v>
      </c>
    </row>
    <row r="1040" spans="1:9" x14ac:dyDescent="0.25">
      <c r="A1040" s="131" t="s">
        <v>22</v>
      </c>
      <c r="B1040" s="10" t="s">
        <v>141</v>
      </c>
      <c r="C1040" s="131" t="s">
        <v>142</v>
      </c>
      <c r="D1040" s="277" t="s">
        <v>67</v>
      </c>
      <c r="E1040" s="277"/>
      <c r="F1040" s="9" t="s">
        <v>68</v>
      </c>
      <c r="G1040" s="54">
        <v>2</v>
      </c>
      <c r="H1040" s="27">
        <v>4</v>
      </c>
      <c r="I1040" s="11">
        <f t="shared" si="85"/>
        <v>8</v>
      </c>
    </row>
    <row r="1041" spans="1:9" x14ac:dyDescent="0.25">
      <c r="A1041" s="131" t="s">
        <v>22</v>
      </c>
      <c r="B1041" s="10" t="s">
        <v>79</v>
      </c>
      <c r="C1041" s="131" t="s">
        <v>80</v>
      </c>
      <c r="D1041" s="277" t="s">
        <v>67</v>
      </c>
      <c r="E1041" s="277"/>
      <c r="F1041" s="9" t="s">
        <v>68</v>
      </c>
      <c r="G1041" s="54">
        <v>60</v>
      </c>
      <c r="H1041" s="27">
        <v>0.1</v>
      </c>
      <c r="I1041" s="11">
        <f t="shared" si="85"/>
        <v>6</v>
      </c>
    </row>
    <row r="1042" spans="1:9" x14ac:dyDescent="0.25">
      <c r="A1042" s="131" t="s">
        <v>22</v>
      </c>
      <c r="B1042" s="10" t="s">
        <v>158</v>
      </c>
      <c r="C1042" s="131" t="s">
        <v>159</v>
      </c>
      <c r="D1042" s="277" t="s">
        <v>160</v>
      </c>
      <c r="E1042" s="277"/>
      <c r="F1042" s="9" t="s">
        <v>68</v>
      </c>
      <c r="G1042" s="54">
        <v>2.2700000000000001E-2</v>
      </c>
      <c r="H1042" s="27">
        <v>3218.94</v>
      </c>
      <c r="I1042" s="11">
        <f t="shared" si="85"/>
        <v>73.06</v>
      </c>
    </row>
    <row r="1043" spans="1:9" x14ac:dyDescent="0.25">
      <c r="A1043" s="131" t="s">
        <v>22</v>
      </c>
      <c r="B1043" s="10" t="s">
        <v>123</v>
      </c>
      <c r="C1043" s="131" t="s">
        <v>124</v>
      </c>
      <c r="D1043" s="277" t="s">
        <v>67</v>
      </c>
      <c r="E1043" s="277"/>
      <c r="F1043" s="9" t="s">
        <v>68</v>
      </c>
      <c r="G1043" s="54">
        <v>5</v>
      </c>
      <c r="H1043" s="27">
        <v>9.9</v>
      </c>
      <c r="I1043" s="11">
        <f t="shared" si="85"/>
        <v>49.5</v>
      </c>
    </row>
    <row r="1044" spans="1:9" x14ac:dyDescent="0.25">
      <c r="A1044" s="131" t="s">
        <v>22</v>
      </c>
      <c r="B1044" s="10" t="s">
        <v>139</v>
      </c>
      <c r="C1044" s="131" t="s">
        <v>140</v>
      </c>
      <c r="D1044" s="277" t="s">
        <v>67</v>
      </c>
      <c r="E1044" s="277"/>
      <c r="F1044" s="9" t="s">
        <v>68</v>
      </c>
      <c r="G1044" s="54">
        <v>2</v>
      </c>
      <c r="H1044" s="27">
        <v>7</v>
      </c>
      <c r="I1044" s="11">
        <f t="shared" si="85"/>
        <v>14</v>
      </c>
    </row>
    <row r="1045" spans="1:9" x14ac:dyDescent="0.25">
      <c r="A1045" s="131" t="s">
        <v>22</v>
      </c>
      <c r="B1045" s="10" t="s">
        <v>154</v>
      </c>
      <c r="C1045" s="131" t="s">
        <v>155</v>
      </c>
      <c r="D1045" s="277" t="s">
        <v>67</v>
      </c>
      <c r="E1045" s="277"/>
      <c r="F1045" s="9" t="s">
        <v>68</v>
      </c>
      <c r="G1045" s="54">
        <v>2</v>
      </c>
      <c r="H1045" s="27">
        <v>1.25</v>
      </c>
      <c r="I1045" s="11">
        <f t="shared" si="85"/>
        <v>2.5</v>
      </c>
    </row>
    <row r="1046" spans="1:9" x14ac:dyDescent="0.25">
      <c r="A1046" s="131" t="s">
        <v>22</v>
      </c>
      <c r="B1046" s="10" t="s">
        <v>143</v>
      </c>
      <c r="C1046" s="131" t="s">
        <v>144</v>
      </c>
      <c r="D1046" s="277" t="s">
        <v>71</v>
      </c>
      <c r="E1046" s="277"/>
      <c r="F1046" s="9" t="s">
        <v>72</v>
      </c>
      <c r="G1046" s="54">
        <v>10</v>
      </c>
      <c r="H1046" s="27">
        <v>30.92</v>
      </c>
      <c r="I1046" s="11">
        <f t="shared" si="85"/>
        <v>309.2</v>
      </c>
    </row>
    <row r="1047" spans="1:9" x14ac:dyDescent="0.25">
      <c r="A1047" s="131" t="s">
        <v>22</v>
      </c>
      <c r="B1047" s="10" t="s">
        <v>92</v>
      </c>
      <c r="C1047" s="131" t="s">
        <v>93</v>
      </c>
      <c r="D1047" s="277" t="s">
        <v>71</v>
      </c>
      <c r="E1047" s="277"/>
      <c r="F1047" s="9" t="s">
        <v>72</v>
      </c>
      <c r="G1047" s="54">
        <v>50</v>
      </c>
      <c r="H1047" s="27">
        <v>169.05</v>
      </c>
      <c r="I1047" s="11">
        <f t="shared" si="85"/>
        <v>8452.5</v>
      </c>
    </row>
    <row r="1048" spans="1:9" x14ac:dyDescent="0.25">
      <c r="A1048" s="131" t="s">
        <v>22</v>
      </c>
      <c r="B1048" s="10" t="s">
        <v>156</v>
      </c>
      <c r="C1048" s="131" t="s">
        <v>157</v>
      </c>
      <c r="D1048" s="277" t="s">
        <v>71</v>
      </c>
      <c r="E1048" s="277"/>
      <c r="F1048" s="9" t="s">
        <v>72</v>
      </c>
      <c r="G1048" s="54">
        <v>4</v>
      </c>
      <c r="H1048" s="27">
        <v>29.23</v>
      </c>
      <c r="I1048" s="11">
        <f t="shared" si="85"/>
        <v>116.92</v>
      </c>
    </row>
    <row r="1049" spans="1:9" x14ac:dyDescent="0.25">
      <c r="A1049" s="131" t="s">
        <v>22</v>
      </c>
      <c r="B1049" s="10" t="s">
        <v>150</v>
      </c>
      <c r="C1049" s="131" t="s">
        <v>151</v>
      </c>
      <c r="D1049" s="277" t="s">
        <v>67</v>
      </c>
      <c r="E1049" s="277"/>
      <c r="F1049" s="9" t="s">
        <v>68</v>
      </c>
      <c r="G1049" s="54">
        <v>20</v>
      </c>
      <c r="H1049" s="27">
        <v>2.9</v>
      </c>
      <c r="I1049" s="11">
        <f t="shared" si="85"/>
        <v>58</v>
      </c>
    </row>
    <row r="1050" spans="1:9" x14ac:dyDescent="0.25">
      <c r="A1050" s="133"/>
      <c r="B1050" s="133"/>
      <c r="C1050" s="133"/>
      <c r="D1050" s="133"/>
      <c r="E1050" s="16"/>
      <c r="F1050" s="133"/>
      <c r="G1050" s="16"/>
      <c r="H1050" s="48" t="s">
        <v>511</v>
      </c>
      <c r="I1050" s="16">
        <f>SUM(I1035:I1049)</f>
        <v>12492.55</v>
      </c>
    </row>
    <row r="1051" spans="1:9" x14ac:dyDescent="0.25">
      <c r="A1051" s="133"/>
      <c r="B1051" s="133"/>
      <c r="C1051" s="133"/>
      <c r="D1051" s="133" t="s">
        <v>51</v>
      </c>
      <c r="E1051" s="16">
        <f>TRUNC(I1050*0.2935,2)</f>
        <v>3666.56</v>
      </c>
      <c r="F1051" s="133"/>
      <c r="G1051" s="259" t="s">
        <v>52</v>
      </c>
      <c r="H1051" s="259"/>
      <c r="I1051" s="16">
        <f>I1050+E1051</f>
        <v>16159.109999999999</v>
      </c>
    </row>
    <row r="1052" spans="1:9" x14ac:dyDescent="0.25">
      <c r="A1052" s="132"/>
      <c r="B1052" s="132"/>
      <c r="C1052" s="132"/>
      <c r="D1052" s="132"/>
      <c r="E1052" s="132"/>
      <c r="F1052" s="132" t="s">
        <v>53</v>
      </c>
      <c r="G1052" s="15" t="s">
        <v>54</v>
      </c>
      <c r="H1052" s="132" t="s">
        <v>55</v>
      </c>
      <c r="I1052" s="13">
        <f>I1051</f>
        <v>16159.109999999999</v>
      </c>
    </row>
    <row r="1053" spans="1:9" ht="14.4" thickBot="1" x14ac:dyDescent="0.3">
      <c r="A1053" s="132"/>
      <c r="B1053" s="132"/>
      <c r="C1053" s="132"/>
      <c r="D1053" s="132"/>
      <c r="E1053" s="132"/>
      <c r="F1053" s="132"/>
      <c r="G1053" s="15"/>
      <c r="H1053" s="132"/>
      <c r="I1053" s="13"/>
    </row>
    <row r="1054" spans="1:9" ht="14.4" thickTop="1" x14ac:dyDescent="0.25">
      <c r="A1054" s="4"/>
      <c r="B1054" s="4"/>
      <c r="C1054" s="4"/>
      <c r="D1054" s="4"/>
      <c r="E1054" s="4"/>
      <c r="F1054" s="4"/>
      <c r="G1054" s="4"/>
      <c r="H1054" s="4"/>
      <c r="I1054" s="4"/>
    </row>
    <row r="1055" spans="1:9" x14ac:dyDescent="0.25">
      <c r="A1055" s="134">
        <v>63</v>
      </c>
      <c r="B1055" s="136" t="s">
        <v>5</v>
      </c>
      <c r="C1055" s="134" t="s">
        <v>6</v>
      </c>
      <c r="D1055" s="266" t="s">
        <v>7</v>
      </c>
      <c r="E1055" s="266"/>
      <c r="F1055" s="1" t="s">
        <v>8</v>
      </c>
      <c r="G1055" s="136" t="s">
        <v>9</v>
      </c>
      <c r="H1055" s="136" t="s">
        <v>10</v>
      </c>
      <c r="I1055" s="136" t="s">
        <v>11</v>
      </c>
    </row>
    <row r="1056" spans="1:9" ht="26.4" x14ac:dyDescent="0.25">
      <c r="A1056" s="135" t="s">
        <v>12</v>
      </c>
      <c r="B1056" s="22" t="s">
        <v>629</v>
      </c>
      <c r="C1056" s="135" t="s">
        <v>163</v>
      </c>
      <c r="D1056" s="267" t="s">
        <v>164</v>
      </c>
      <c r="E1056" s="267"/>
      <c r="F1056" s="2" t="s">
        <v>165</v>
      </c>
      <c r="G1056" s="24">
        <v>1</v>
      </c>
      <c r="H1056" s="26">
        <f>I1073</f>
        <v>0.63170000000000004</v>
      </c>
      <c r="I1056" s="26">
        <f>H1056</f>
        <v>0.63170000000000004</v>
      </c>
    </row>
    <row r="1057" spans="1:9" x14ac:dyDescent="0.25">
      <c r="A1057" s="131" t="s">
        <v>22</v>
      </c>
      <c r="B1057" s="10" t="s">
        <v>166</v>
      </c>
      <c r="C1057" s="131" t="s">
        <v>167</v>
      </c>
      <c r="D1057" s="277" t="s">
        <v>71</v>
      </c>
      <c r="E1057" s="277"/>
      <c r="F1057" s="9" t="s">
        <v>72</v>
      </c>
      <c r="G1057" s="12">
        <v>1.6000000000000001E-3</v>
      </c>
      <c r="H1057" s="27">
        <v>28.11</v>
      </c>
      <c r="I1057" s="60">
        <f>TRUNC(G1057*H1057,4)</f>
        <v>4.4900000000000002E-2</v>
      </c>
    </row>
    <row r="1058" spans="1:9" x14ac:dyDescent="0.25">
      <c r="A1058" s="131" t="s">
        <v>22</v>
      </c>
      <c r="B1058" s="10" t="s">
        <v>156</v>
      </c>
      <c r="C1058" s="131" t="s">
        <v>157</v>
      </c>
      <c r="D1058" s="277" t="s">
        <v>71</v>
      </c>
      <c r="E1058" s="277"/>
      <c r="F1058" s="9" t="s">
        <v>72</v>
      </c>
      <c r="G1058" s="12">
        <v>1.6000000000000001E-3</v>
      </c>
      <c r="H1058" s="27">
        <v>29.23</v>
      </c>
      <c r="I1058" s="60">
        <f t="shared" ref="I1058:I1069" si="86">TRUNC(G1058*H1058,4)</f>
        <v>4.6699999999999998E-2</v>
      </c>
    </row>
    <row r="1059" spans="1:9" x14ac:dyDescent="0.25">
      <c r="A1059" s="131" t="s">
        <v>22</v>
      </c>
      <c r="B1059" s="10" t="s">
        <v>145</v>
      </c>
      <c r="C1059" s="131" t="s">
        <v>146</v>
      </c>
      <c r="D1059" s="277" t="s">
        <v>67</v>
      </c>
      <c r="E1059" s="277"/>
      <c r="F1059" s="9" t="s">
        <v>147</v>
      </c>
      <c r="G1059" s="12">
        <v>1.8E-3</v>
      </c>
      <c r="H1059" s="27">
        <v>5.69</v>
      </c>
      <c r="I1059" s="60">
        <f t="shared" si="86"/>
        <v>1.0200000000000001E-2</v>
      </c>
    </row>
    <row r="1060" spans="1:9" x14ac:dyDescent="0.25">
      <c r="A1060" s="131" t="s">
        <v>22</v>
      </c>
      <c r="B1060" s="10" t="s">
        <v>168</v>
      </c>
      <c r="C1060" s="131" t="s">
        <v>169</v>
      </c>
      <c r="D1060" s="277" t="s">
        <v>160</v>
      </c>
      <c r="E1060" s="277"/>
      <c r="F1060" s="9" t="s">
        <v>68</v>
      </c>
      <c r="G1060" s="12">
        <v>9.0000000000000002E-6</v>
      </c>
      <c r="H1060" s="27">
        <v>5170</v>
      </c>
      <c r="I1060" s="60">
        <f t="shared" si="86"/>
        <v>4.65E-2</v>
      </c>
    </row>
    <row r="1061" spans="1:9" x14ac:dyDescent="0.25">
      <c r="A1061" s="131" t="s">
        <v>22</v>
      </c>
      <c r="B1061" s="10" t="s">
        <v>170</v>
      </c>
      <c r="C1061" s="131" t="s">
        <v>171</v>
      </c>
      <c r="D1061" s="277" t="s">
        <v>71</v>
      </c>
      <c r="E1061" s="277"/>
      <c r="F1061" s="9" t="s">
        <v>72</v>
      </c>
      <c r="G1061" s="12">
        <v>3.2000000000000002E-3</v>
      </c>
      <c r="H1061" s="27">
        <v>18.809999999999999</v>
      </c>
      <c r="I1061" s="60">
        <f t="shared" si="86"/>
        <v>6.0100000000000001E-2</v>
      </c>
    </row>
    <row r="1062" spans="1:9" x14ac:dyDescent="0.25">
      <c r="A1062" s="131" t="s">
        <v>22</v>
      </c>
      <c r="B1062" s="10" t="s">
        <v>172</v>
      </c>
      <c r="C1062" s="131" t="s">
        <v>173</v>
      </c>
      <c r="D1062" s="277" t="s">
        <v>71</v>
      </c>
      <c r="E1062" s="277"/>
      <c r="F1062" s="9" t="s">
        <v>72</v>
      </c>
      <c r="G1062" s="12">
        <v>8.0000000000000004E-4</v>
      </c>
      <c r="H1062" s="27">
        <v>135.97999999999999</v>
      </c>
      <c r="I1062" s="60">
        <f t="shared" si="86"/>
        <v>0.1087</v>
      </c>
    </row>
    <row r="1063" spans="1:9" x14ac:dyDescent="0.25">
      <c r="A1063" s="131" t="s">
        <v>22</v>
      </c>
      <c r="B1063" s="10" t="s">
        <v>174</v>
      </c>
      <c r="C1063" s="131" t="s">
        <v>175</v>
      </c>
      <c r="D1063" s="277" t="s">
        <v>71</v>
      </c>
      <c r="E1063" s="277"/>
      <c r="F1063" s="9" t="s">
        <v>72</v>
      </c>
      <c r="G1063" s="12">
        <v>2.2000000000000001E-3</v>
      </c>
      <c r="H1063" s="27">
        <v>28.11</v>
      </c>
      <c r="I1063" s="60">
        <f t="shared" si="86"/>
        <v>6.1800000000000001E-2</v>
      </c>
    </row>
    <row r="1064" spans="1:9" x14ac:dyDescent="0.25">
      <c r="A1064" s="131" t="s">
        <v>22</v>
      </c>
      <c r="B1064" s="10" t="s">
        <v>154</v>
      </c>
      <c r="C1064" s="131" t="s">
        <v>155</v>
      </c>
      <c r="D1064" s="277" t="s">
        <v>67</v>
      </c>
      <c r="E1064" s="277"/>
      <c r="F1064" s="9" t="s">
        <v>68</v>
      </c>
      <c r="G1064" s="12">
        <v>5.9999999999999995E-4</v>
      </c>
      <c r="H1064" s="27">
        <v>1.25</v>
      </c>
      <c r="I1064" s="60">
        <f t="shared" si="86"/>
        <v>6.9999999999999999E-4</v>
      </c>
    </row>
    <row r="1065" spans="1:9" x14ac:dyDescent="0.25">
      <c r="A1065" s="131" t="s">
        <v>22</v>
      </c>
      <c r="B1065" s="10" t="s">
        <v>77</v>
      </c>
      <c r="C1065" s="131" t="s">
        <v>78</v>
      </c>
      <c r="D1065" s="277" t="s">
        <v>67</v>
      </c>
      <c r="E1065" s="277"/>
      <c r="F1065" s="9" t="s">
        <v>68</v>
      </c>
      <c r="G1065" s="12">
        <v>5.9999999999999995E-4</v>
      </c>
      <c r="H1065" s="27">
        <v>4.5</v>
      </c>
      <c r="I1065" s="60">
        <f t="shared" si="86"/>
        <v>2.7000000000000001E-3</v>
      </c>
    </row>
    <row r="1066" spans="1:9" x14ac:dyDescent="0.25">
      <c r="A1066" s="131" t="s">
        <v>22</v>
      </c>
      <c r="B1066" s="10" t="s">
        <v>176</v>
      </c>
      <c r="C1066" s="131" t="s">
        <v>177</v>
      </c>
      <c r="D1066" s="277" t="s">
        <v>67</v>
      </c>
      <c r="E1066" s="277"/>
      <c r="F1066" s="9" t="s">
        <v>72</v>
      </c>
      <c r="G1066" s="12">
        <v>2E-3</v>
      </c>
      <c r="H1066" s="27">
        <v>0.4</v>
      </c>
      <c r="I1066" s="60">
        <f t="shared" si="86"/>
        <v>8.0000000000000004E-4</v>
      </c>
    </row>
    <row r="1067" spans="1:9" x14ac:dyDescent="0.25">
      <c r="A1067" s="131" t="s">
        <v>22</v>
      </c>
      <c r="B1067" s="10" t="s">
        <v>178</v>
      </c>
      <c r="C1067" s="131" t="s">
        <v>179</v>
      </c>
      <c r="D1067" s="277" t="s">
        <v>67</v>
      </c>
      <c r="E1067" s="277"/>
      <c r="F1067" s="9" t="s">
        <v>180</v>
      </c>
      <c r="G1067" s="12">
        <v>9.0000000000000002E-6</v>
      </c>
      <c r="H1067" s="27">
        <v>900</v>
      </c>
      <c r="I1067" s="60">
        <f t="shared" si="86"/>
        <v>8.0999999999999996E-3</v>
      </c>
    </row>
    <row r="1068" spans="1:9" x14ac:dyDescent="0.25">
      <c r="A1068" s="131" t="s">
        <v>22</v>
      </c>
      <c r="B1068" s="10" t="s">
        <v>79</v>
      </c>
      <c r="C1068" s="131" t="s">
        <v>80</v>
      </c>
      <c r="D1068" s="277" t="s">
        <v>67</v>
      </c>
      <c r="E1068" s="277"/>
      <c r="F1068" s="9" t="s">
        <v>68</v>
      </c>
      <c r="G1068" s="12">
        <v>3.2000000000000001E-2</v>
      </c>
      <c r="H1068" s="27">
        <v>0.1</v>
      </c>
      <c r="I1068" s="60">
        <f t="shared" si="86"/>
        <v>3.2000000000000002E-3</v>
      </c>
    </row>
    <row r="1069" spans="1:9" x14ac:dyDescent="0.25">
      <c r="A1069" s="131" t="s">
        <v>22</v>
      </c>
      <c r="B1069" s="10" t="s">
        <v>181</v>
      </c>
      <c r="C1069" s="131" t="s">
        <v>182</v>
      </c>
      <c r="D1069" s="277" t="s">
        <v>67</v>
      </c>
      <c r="E1069" s="277"/>
      <c r="F1069" s="9" t="s">
        <v>68</v>
      </c>
      <c r="G1069" s="12">
        <v>5.9999999999999995E-4</v>
      </c>
      <c r="H1069" s="27">
        <v>7.5</v>
      </c>
      <c r="I1069" s="60">
        <f t="shared" si="86"/>
        <v>4.4999999999999997E-3</v>
      </c>
    </row>
    <row r="1070" spans="1:9" x14ac:dyDescent="0.25">
      <c r="A1070" s="131" t="s">
        <v>22</v>
      </c>
      <c r="B1070" s="10" t="s">
        <v>183</v>
      </c>
      <c r="C1070" s="131" t="s">
        <v>184</v>
      </c>
      <c r="D1070" s="277" t="s">
        <v>71</v>
      </c>
      <c r="E1070" s="277"/>
      <c r="F1070" s="9" t="s">
        <v>72</v>
      </c>
      <c r="G1070" s="12">
        <v>2.3999999999999998E-3</v>
      </c>
      <c r="H1070" s="27">
        <v>35.26</v>
      </c>
      <c r="I1070" s="60">
        <f>TRUNC(G1070*H1070,4)</f>
        <v>8.4599999999999995E-2</v>
      </c>
    </row>
    <row r="1071" spans="1:9" x14ac:dyDescent="0.25">
      <c r="A1071" s="131" t="s">
        <v>22</v>
      </c>
      <c r="B1071" s="10" t="s">
        <v>123</v>
      </c>
      <c r="C1071" s="131" t="s">
        <v>124</v>
      </c>
      <c r="D1071" s="277" t="s">
        <v>67</v>
      </c>
      <c r="E1071" s="277"/>
      <c r="F1071" s="9" t="s">
        <v>68</v>
      </c>
      <c r="G1071" s="12">
        <v>5.0000000000000001E-4</v>
      </c>
      <c r="H1071" s="27">
        <v>9.9</v>
      </c>
      <c r="I1071" s="60">
        <f>TRUNC(G1071*H1071,4)</f>
        <v>4.8999999999999998E-3</v>
      </c>
    </row>
    <row r="1072" spans="1:9" x14ac:dyDescent="0.25">
      <c r="A1072" s="133"/>
      <c r="B1072" s="133"/>
      <c r="C1072" s="133"/>
      <c r="D1072" s="133"/>
      <c r="E1072" s="16"/>
      <c r="F1072" s="133"/>
      <c r="G1072" s="16"/>
      <c r="H1072" s="48" t="s">
        <v>511</v>
      </c>
      <c r="I1072" s="16">
        <f>SUM(I1057:I1071)</f>
        <v>0.4884</v>
      </c>
    </row>
    <row r="1073" spans="1:9" x14ac:dyDescent="0.25">
      <c r="A1073" s="133"/>
      <c r="B1073" s="133"/>
      <c r="C1073" s="133"/>
      <c r="D1073" s="133" t="s">
        <v>51</v>
      </c>
      <c r="E1073" s="16">
        <f>TRUNC(I1072*0.2935,4)</f>
        <v>0.14330000000000001</v>
      </c>
      <c r="F1073" s="133"/>
      <c r="G1073" s="259" t="s">
        <v>52</v>
      </c>
      <c r="H1073" s="259"/>
      <c r="I1073" s="16">
        <f>I1072+E1073</f>
        <v>0.63170000000000004</v>
      </c>
    </row>
    <row r="1074" spans="1:9" x14ac:dyDescent="0.25">
      <c r="A1074" s="132"/>
      <c r="B1074" s="132"/>
      <c r="C1074" s="132"/>
      <c r="D1074" s="132"/>
      <c r="E1074" s="132"/>
      <c r="F1074" s="132" t="s">
        <v>53</v>
      </c>
      <c r="G1074" s="15" t="s">
        <v>54</v>
      </c>
      <c r="H1074" s="132" t="s">
        <v>55</v>
      </c>
      <c r="I1074" s="13">
        <f>I1073</f>
        <v>0.63170000000000004</v>
      </c>
    </row>
    <row r="1075" spans="1:9" ht="14.4" thickBot="1" x14ac:dyDescent="0.3">
      <c r="A1075" s="132"/>
      <c r="B1075" s="132"/>
      <c r="C1075" s="132"/>
      <c r="D1075" s="132"/>
      <c r="E1075" s="132"/>
      <c r="F1075" s="132"/>
      <c r="G1075" s="15"/>
      <c r="H1075" s="132"/>
      <c r="I1075" s="13"/>
    </row>
    <row r="1076" spans="1:9" ht="14.4" thickTop="1" x14ac:dyDescent="0.25">
      <c r="A1076" s="4"/>
      <c r="B1076" s="4"/>
      <c r="C1076" s="4"/>
      <c r="D1076" s="4"/>
      <c r="E1076" s="4"/>
      <c r="F1076" s="4"/>
      <c r="G1076" s="4"/>
      <c r="H1076" s="4"/>
      <c r="I1076" s="4"/>
    </row>
    <row r="1077" spans="1:9" x14ac:dyDescent="0.25">
      <c r="A1077" s="134">
        <v>64</v>
      </c>
      <c r="B1077" s="136" t="s">
        <v>5</v>
      </c>
      <c r="C1077" s="134" t="s">
        <v>6</v>
      </c>
      <c r="D1077" s="266" t="s">
        <v>7</v>
      </c>
      <c r="E1077" s="266"/>
      <c r="F1077" s="1" t="s">
        <v>8</v>
      </c>
      <c r="G1077" s="136" t="s">
        <v>9</v>
      </c>
      <c r="H1077" s="136" t="s">
        <v>10</v>
      </c>
      <c r="I1077" s="136" t="s">
        <v>11</v>
      </c>
    </row>
    <row r="1078" spans="1:9" ht="26.4" x14ac:dyDescent="0.25">
      <c r="A1078" s="135" t="s">
        <v>12</v>
      </c>
      <c r="B1078" s="22" t="s">
        <v>630</v>
      </c>
      <c r="C1078" s="135" t="s">
        <v>185</v>
      </c>
      <c r="D1078" s="267" t="s">
        <v>164</v>
      </c>
      <c r="E1078" s="267"/>
      <c r="F1078" s="2" t="s">
        <v>165</v>
      </c>
      <c r="G1078" s="24">
        <v>1</v>
      </c>
      <c r="H1078" s="26">
        <f>I1095</f>
        <v>0.51989999999999992</v>
      </c>
      <c r="I1078" s="26">
        <f>H1078</f>
        <v>0.51989999999999992</v>
      </c>
    </row>
    <row r="1079" spans="1:9" x14ac:dyDescent="0.25">
      <c r="A1079" s="131" t="s">
        <v>22</v>
      </c>
      <c r="B1079" s="10" t="s">
        <v>156</v>
      </c>
      <c r="C1079" s="131" t="s">
        <v>157</v>
      </c>
      <c r="D1079" s="277" t="s">
        <v>71</v>
      </c>
      <c r="E1079" s="277"/>
      <c r="F1079" s="9" t="s">
        <v>72</v>
      </c>
      <c r="G1079" s="12">
        <v>1.333E-3</v>
      </c>
      <c r="H1079" s="27">
        <v>29.23</v>
      </c>
      <c r="I1079" s="60">
        <f>TRUNC(G1079*H1079,4)</f>
        <v>3.8899999999999997E-2</v>
      </c>
    </row>
    <row r="1080" spans="1:9" x14ac:dyDescent="0.25">
      <c r="A1080" s="131" t="s">
        <v>22</v>
      </c>
      <c r="B1080" s="10" t="s">
        <v>172</v>
      </c>
      <c r="C1080" s="131" t="s">
        <v>173</v>
      </c>
      <c r="D1080" s="277" t="s">
        <v>71</v>
      </c>
      <c r="E1080" s="277"/>
      <c r="F1080" s="9" t="s">
        <v>72</v>
      </c>
      <c r="G1080" s="12">
        <v>5.5500000000000005E-4</v>
      </c>
      <c r="H1080" s="27">
        <v>135.97999999999999</v>
      </c>
      <c r="I1080" s="60">
        <f t="shared" ref="I1080:I1093" si="87">TRUNC(G1080*H1080,4)</f>
        <v>7.5399999999999995E-2</v>
      </c>
    </row>
    <row r="1081" spans="1:9" x14ac:dyDescent="0.25">
      <c r="A1081" s="131" t="s">
        <v>22</v>
      </c>
      <c r="B1081" s="10" t="s">
        <v>123</v>
      </c>
      <c r="C1081" s="131" t="s">
        <v>124</v>
      </c>
      <c r="D1081" s="277" t="s">
        <v>67</v>
      </c>
      <c r="E1081" s="277"/>
      <c r="F1081" s="9" t="s">
        <v>68</v>
      </c>
      <c r="G1081" s="12">
        <v>1.6699999999999999E-4</v>
      </c>
      <c r="H1081" s="27">
        <v>9.9</v>
      </c>
      <c r="I1081" s="60">
        <f t="shared" si="87"/>
        <v>1.6000000000000001E-3</v>
      </c>
    </row>
    <row r="1082" spans="1:9" x14ac:dyDescent="0.25">
      <c r="A1082" s="131" t="s">
        <v>22</v>
      </c>
      <c r="B1082" s="10" t="s">
        <v>168</v>
      </c>
      <c r="C1082" s="131" t="s">
        <v>169</v>
      </c>
      <c r="D1082" s="277" t="s">
        <v>160</v>
      </c>
      <c r="E1082" s="277"/>
      <c r="F1082" s="9" t="s">
        <v>68</v>
      </c>
      <c r="G1082" s="12">
        <v>7.9999999999999996E-6</v>
      </c>
      <c r="H1082" s="27">
        <v>5170</v>
      </c>
      <c r="I1082" s="60">
        <f t="shared" si="87"/>
        <v>4.1300000000000003E-2</v>
      </c>
    </row>
    <row r="1083" spans="1:9" x14ac:dyDescent="0.25">
      <c r="A1083" s="131" t="s">
        <v>22</v>
      </c>
      <c r="B1083" s="10" t="s">
        <v>145</v>
      </c>
      <c r="C1083" s="131" t="s">
        <v>146</v>
      </c>
      <c r="D1083" s="277" t="s">
        <v>67</v>
      </c>
      <c r="E1083" s="277"/>
      <c r="F1083" s="9" t="s">
        <v>147</v>
      </c>
      <c r="G1083" s="12">
        <v>1.5E-3</v>
      </c>
      <c r="H1083" s="27">
        <v>5.69</v>
      </c>
      <c r="I1083" s="60">
        <f t="shared" si="87"/>
        <v>8.5000000000000006E-3</v>
      </c>
    </row>
    <row r="1084" spans="1:9" x14ac:dyDescent="0.25">
      <c r="A1084" s="131" t="s">
        <v>22</v>
      </c>
      <c r="B1084" s="10" t="s">
        <v>174</v>
      </c>
      <c r="C1084" s="131" t="s">
        <v>175</v>
      </c>
      <c r="D1084" s="277" t="s">
        <v>71</v>
      </c>
      <c r="E1084" s="277"/>
      <c r="F1084" s="9" t="s">
        <v>72</v>
      </c>
      <c r="G1084" s="12">
        <v>1.9989999999999999E-3</v>
      </c>
      <c r="H1084" s="27">
        <v>28.11</v>
      </c>
      <c r="I1084" s="60">
        <f t="shared" si="87"/>
        <v>5.6099999999999997E-2</v>
      </c>
    </row>
    <row r="1085" spans="1:9" x14ac:dyDescent="0.25">
      <c r="A1085" s="131" t="s">
        <v>22</v>
      </c>
      <c r="B1085" s="10" t="s">
        <v>183</v>
      </c>
      <c r="C1085" s="131" t="s">
        <v>184</v>
      </c>
      <c r="D1085" s="277" t="s">
        <v>71</v>
      </c>
      <c r="E1085" s="277"/>
      <c r="F1085" s="9" t="s">
        <v>72</v>
      </c>
      <c r="G1085" s="12">
        <v>1.9989999999999999E-3</v>
      </c>
      <c r="H1085" s="27">
        <v>35.26</v>
      </c>
      <c r="I1085" s="60">
        <f t="shared" si="87"/>
        <v>7.0400000000000004E-2</v>
      </c>
    </row>
    <row r="1086" spans="1:9" x14ac:dyDescent="0.25">
      <c r="A1086" s="131" t="s">
        <v>22</v>
      </c>
      <c r="B1086" s="10" t="s">
        <v>178</v>
      </c>
      <c r="C1086" s="131" t="s">
        <v>179</v>
      </c>
      <c r="D1086" s="277" t="s">
        <v>67</v>
      </c>
      <c r="E1086" s="277"/>
      <c r="F1086" s="9" t="s">
        <v>180</v>
      </c>
      <c r="G1086" s="12">
        <v>8.1000000000000004E-6</v>
      </c>
      <c r="H1086" s="27">
        <v>900</v>
      </c>
      <c r="I1086" s="60">
        <f t="shared" si="87"/>
        <v>7.1999999999999998E-3</v>
      </c>
    </row>
    <row r="1087" spans="1:9" x14ac:dyDescent="0.25">
      <c r="A1087" s="131" t="s">
        <v>22</v>
      </c>
      <c r="B1087" s="10" t="s">
        <v>181</v>
      </c>
      <c r="C1087" s="131" t="s">
        <v>182</v>
      </c>
      <c r="D1087" s="277" t="s">
        <v>67</v>
      </c>
      <c r="E1087" s="277"/>
      <c r="F1087" s="9" t="s">
        <v>68</v>
      </c>
      <c r="G1087" s="12">
        <v>5.0000000000000001E-4</v>
      </c>
      <c r="H1087" s="27">
        <v>7.5</v>
      </c>
      <c r="I1087" s="60">
        <f t="shared" si="87"/>
        <v>3.7000000000000002E-3</v>
      </c>
    </row>
    <row r="1088" spans="1:9" x14ac:dyDescent="0.25">
      <c r="A1088" s="131" t="s">
        <v>22</v>
      </c>
      <c r="B1088" s="10" t="s">
        <v>77</v>
      </c>
      <c r="C1088" s="131" t="s">
        <v>78</v>
      </c>
      <c r="D1088" s="277" t="s">
        <v>67</v>
      </c>
      <c r="E1088" s="277"/>
      <c r="F1088" s="9" t="s">
        <v>68</v>
      </c>
      <c r="G1088" s="12">
        <v>5.0000000000000001E-4</v>
      </c>
      <c r="H1088" s="27">
        <v>4.5</v>
      </c>
      <c r="I1088" s="60">
        <f t="shared" si="87"/>
        <v>2.2000000000000001E-3</v>
      </c>
    </row>
    <row r="1089" spans="1:9" x14ac:dyDescent="0.25">
      <c r="A1089" s="131" t="s">
        <v>22</v>
      </c>
      <c r="B1089" s="10" t="s">
        <v>170</v>
      </c>
      <c r="C1089" s="131" t="s">
        <v>171</v>
      </c>
      <c r="D1089" s="277" t="s">
        <v>71</v>
      </c>
      <c r="E1089" s="277"/>
      <c r="F1089" s="9" t="s">
        <v>72</v>
      </c>
      <c r="G1089" s="12">
        <v>2.777E-3</v>
      </c>
      <c r="H1089" s="27">
        <v>18.809999999999999</v>
      </c>
      <c r="I1089" s="60">
        <f t="shared" si="87"/>
        <v>5.2200000000000003E-2</v>
      </c>
    </row>
    <row r="1090" spans="1:9" x14ac:dyDescent="0.25">
      <c r="A1090" s="131" t="s">
        <v>22</v>
      </c>
      <c r="B1090" s="10" t="s">
        <v>79</v>
      </c>
      <c r="C1090" s="131" t="s">
        <v>80</v>
      </c>
      <c r="D1090" s="277" t="s">
        <v>67</v>
      </c>
      <c r="E1090" s="277"/>
      <c r="F1090" s="9" t="s">
        <v>68</v>
      </c>
      <c r="G1090" s="12">
        <v>2.7777E-2</v>
      </c>
      <c r="H1090" s="27">
        <v>0.1</v>
      </c>
      <c r="I1090" s="60">
        <f t="shared" si="87"/>
        <v>2.7000000000000001E-3</v>
      </c>
    </row>
    <row r="1091" spans="1:9" x14ac:dyDescent="0.25">
      <c r="A1091" s="131" t="s">
        <v>22</v>
      </c>
      <c r="B1091" s="10" t="s">
        <v>166</v>
      </c>
      <c r="C1091" s="131" t="s">
        <v>167</v>
      </c>
      <c r="D1091" s="277" t="s">
        <v>71</v>
      </c>
      <c r="E1091" s="277"/>
      <c r="F1091" s="9" t="s">
        <v>72</v>
      </c>
      <c r="G1091" s="12">
        <v>1.4442999999999999E-3</v>
      </c>
      <c r="H1091" s="27">
        <v>28.11</v>
      </c>
      <c r="I1091" s="60">
        <f t="shared" si="87"/>
        <v>4.0500000000000001E-2</v>
      </c>
    </row>
    <row r="1092" spans="1:9" x14ac:dyDescent="0.25">
      <c r="A1092" s="131" t="s">
        <v>22</v>
      </c>
      <c r="B1092" s="10" t="s">
        <v>176</v>
      </c>
      <c r="C1092" s="131" t="s">
        <v>177</v>
      </c>
      <c r="D1092" s="277" t="s">
        <v>67</v>
      </c>
      <c r="E1092" s="277"/>
      <c r="F1092" s="9" t="s">
        <v>72</v>
      </c>
      <c r="G1092" s="12">
        <v>1.7769999999999999E-3</v>
      </c>
      <c r="H1092" s="27">
        <v>0.4</v>
      </c>
      <c r="I1092" s="60">
        <f t="shared" si="87"/>
        <v>6.9999999999999999E-4</v>
      </c>
    </row>
    <row r="1093" spans="1:9" x14ac:dyDescent="0.25">
      <c r="A1093" s="131" t="s">
        <v>22</v>
      </c>
      <c r="B1093" s="10" t="s">
        <v>154</v>
      </c>
      <c r="C1093" s="131" t="s">
        <v>155</v>
      </c>
      <c r="D1093" s="277" t="s">
        <v>67</v>
      </c>
      <c r="E1093" s="277"/>
      <c r="F1093" s="9" t="s">
        <v>68</v>
      </c>
      <c r="G1093" s="12">
        <v>5.0000000000000001E-4</v>
      </c>
      <c r="H1093" s="27">
        <v>1.25</v>
      </c>
      <c r="I1093" s="60">
        <f t="shared" si="87"/>
        <v>5.9999999999999995E-4</v>
      </c>
    </row>
    <row r="1094" spans="1:9" x14ac:dyDescent="0.25">
      <c r="A1094" s="133"/>
      <c r="B1094" s="133"/>
      <c r="C1094" s="133"/>
      <c r="D1094" s="133"/>
      <c r="E1094" s="16"/>
      <c r="F1094" s="133"/>
      <c r="G1094" s="16"/>
      <c r="H1094" s="48" t="s">
        <v>511</v>
      </c>
      <c r="I1094" s="16">
        <f>SUM(I1079:I1093)</f>
        <v>0.40199999999999991</v>
      </c>
    </row>
    <row r="1095" spans="1:9" x14ac:dyDescent="0.25">
      <c r="A1095" s="133"/>
      <c r="B1095" s="133"/>
      <c r="C1095" s="133"/>
      <c r="D1095" s="133" t="s">
        <v>51</v>
      </c>
      <c r="E1095" s="16">
        <f>TRUNC(I1094*0.2935,4)</f>
        <v>0.1179</v>
      </c>
      <c r="F1095" s="133"/>
      <c r="G1095" s="259" t="s">
        <v>52</v>
      </c>
      <c r="H1095" s="259"/>
      <c r="I1095" s="16">
        <f>I1094+E1095</f>
        <v>0.51989999999999992</v>
      </c>
    </row>
    <row r="1096" spans="1:9" x14ac:dyDescent="0.25">
      <c r="A1096" s="132"/>
      <c r="B1096" s="132"/>
      <c r="C1096" s="132"/>
      <c r="D1096" s="132"/>
      <c r="E1096" s="132"/>
      <c r="F1096" s="132" t="s">
        <v>53</v>
      </c>
      <c r="G1096" s="15" t="s">
        <v>54</v>
      </c>
      <c r="H1096" s="132" t="s">
        <v>55</v>
      </c>
      <c r="I1096" s="13">
        <f>I1095</f>
        <v>0.51989999999999992</v>
      </c>
    </row>
    <row r="1097" spans="1:9" ht="14.4" thickBot="1" x14ac:dyDescent="0.3">
      <c r="A1097" s="132"/>
      <c r="B1097" s="132"/>
      <c r="C1097" s="132"/>
      <c r="D1097" s="132"/>
      <c r="E1097" s="132"/>
      <c r="F1097" s="132"/>
      <c r="G1097" s="15"/>
      <c r="H1097" s="132"/>
      <c r="I1097" s="13"/>
    </row>
    <row r="1098" spans="1:9" ht="14.4" thickTop="1" x14ac:dyDescent="0.25">
      <c r="A1098" s="4"/>
      <c r="B1098" s="4"/>
      <c r="C1098" s="4"/>
      <c r="D1098" s="4"/>
      <c r="E1098" s="4"/>
      <c r="F1098" s="4"/>
      <c r="G1098" s="4"/>
      <c r="H1098" s="4"/>
      <c r="I1098" s="4"/>
    </row>
    <row r="1099" spans="1:9" x14ac:dyDescent="0.25">
      <c r="A1099" s="134">
        <v>65</v>
      </c>
      <c r="B1099" s="136" t="s">
        <v>5</v>
      </c>
      <c r="C1099" s="134" t="s">
        <v>6</v>
      </c>
      <c r="D1099" s="266" t="s">
        <v>7</v>
      </c>
      <c r="E1099" s="266"/>
      <c r="F1099" s="1" t="s">
        <v>8</v>
      </c>
      <c r="G1099" s="136" t="s">
        <v>9</v>
      </c>
      <c r="H1099" s="136" t="s">
        <v>10</v>
      </c>
      <c r="I1099" s="136" t="s">
        <v>11</v>
      </c>
    </row>
    <row r="1100" spans="1:9" x14ac:dyDescent="0.25">
      <c r="A1100" s="135" t="s">
        <v>12</v>
      </c>
      <c r="B1100" s="22" t="s">
        <v>631</v>
      </c>
      <c r="C1100" s="135" t="s">
        <v>186</v>
      </c>
      <c r="D1100" s="267" t="s">
        <v>164</v>
      </c>
      <c r="E1100" s="267"/>
      <c r="F1100" s="2" t="s">
        <v>187</v>
      </c>
      <c r="G1100" s="53">
        <v>1</v>
      </c>
      <c r="H1100" s="26">
        <f>I1110</f>
        <v>1128.46</v>
      </c>
      <c r="I1100" s="26">
        <f>H1100</f>
        <v>1128.46</v>
      </c>
    </row>
    <row r="1101" spans="1:9" x14ac:dyDescent="0.25">
      <c r="A1101" s="131" t="s">
        <v>22</v>
      </c>
      <c r="B1101" s="10" t="s">
        <v>178</v>
      </c>
      <c r="C1101" s="131" t="s">
        <v>179</v>
      </c>
      <c r="D1101" s="277" t="s">
        <v>67</v>
      </c>
      <c r="E1101" s="277"/>
      <c r="F1101" s="9" t="s">
        <v>180</v>
      </c>
      <c r="G1101" s="54">
        <v>4.4999999999999998E-2</v>
      </c>
      <c r="H1101" s="27">
        <v>900</v>
      </c>
      <c r="I1101" s="27">
        <f>TRUNC(G1101*H1101,2)</f>
        <v>40.5</v>
      </c>
    </row>
    <row r="1102" spans="1:9" x14ac:dyDescent="0.25">
      <c r="A1102" s="131" t="s">
        <v>22</v>
      </c>
      <c r="B1102" s="10" t="s">
        <v>183</v>
      </c>
      <c r="C1102" s="131" t="s">
        <v>184</v>
      </c>
      <c r="D1102" s="277" t="s">
        <v>71</v>
      </c>
      <c r="E1102" s="277"/>
      <c r="F1102" s="9" t="s">
        <v>72</v>
      </c>
      <c r="G1102" s="54">
        <v>3</v>
      </c>
      <c r="H1102" s="27">
        <v>35.26</v>
      </c>
      <c r="I1102" s="27">
        <f t="shared" ref="I1102:I1108" si="88">TRUNC(G1102*H1102,2)</f>
        <v>105.78</v>
      </c>
    </row>
    <row r="1103" spans="1:9" x14ac:dyDescent="0.25">
      <c r="A1103" s="131" t="s">
        <v>22</v>
      </c>
      <c r="B1103" s="10" t="s">
        <v>172</v>
      </c>
      <c r="C1103" s="131" t="s">
        <v>173</v>
      </c>
      <c r="D1103" s="277" t="s">
        <v>71</v>
      </c>
      <c r="E1103" s="277"/>
      <c r="F1103" s="9" t="s">
        <v>72</v>
      </c>
      <c r="G1103" s="54">
        <v>1</v>
      </c>
      <c r="H1103" s="27">
        <v>135.97999999999999</v>
      </c>
      <c r="I1103" s="27">
        <f t="shared" si="88"/>
        <v>135.97999999999999</v>
      </c>
    </row>
    <row r="1104" spans="1:9" x14ac:dyDescent="0.25">
      <c r="A1104" s="131" t="s">
        <v>22</v>
      </c>
      <c r="B1104" s="10" t="s">
        <v>168</v>
      </c>
      <c r="C1104" s="131" t="s">
        <v>169</v>
      </c>
      <c r="D1104" s="277" t="s">
        <v>160</v>
      </c>
      <c r="E1104" s="277"/>
      <c r="F1104" s="9" t="s">
        <v>68</v>
      </c>
      <c r="G1104" s="54">
        <v>4.4999999999999998E-2</v>
      </c>
      <c r="H1104" s="27">
        <v>5170</v>
      </c>
      <c r="I1104" s="27">
        <f t="shared" si="88"/>
        <v>232.65</v>
      </c>
    </row>
    <row r="1105" spans="1:9" x14ac:dyDescent="0.25">
      <c r="A1105" s="131" t="s">
        <v>22</v>
      </c>
      <c r="B1105" s="10" t="s">
        <v>176</v>
      </c>
      <c r="C1105" s="131" t="s">
        <v>177</v>
      </c>
      <c r="D1105" s="277" t="s">
        <v>67</v>
      </c>
      <c r="E1105" s="277"/>
      <c r="F1105" s="9" t="s">
        <v>72</v>
      </c>
      <c r="G1105" s="54">
        <v>1</v>
      </c>
      <c r="H1105" s="27">
        <v>0.4</v>
      </c>
      <c r="I1105" s="27">
        <f t="shared" si="88"/>
        <v>0.4</v>
      </c>
    </row>
    <row r="1106" spans="1:9" x14ac:dyDescent="0.25">
      <c r="A1106" s="131" t="s">
        <v>22</v>
      </c>
      <c r="B1106" s="10" t="s">
        <v>170</v>
      </c>
      <c r="C1106" s="131" t="s">
        <v>171</v>
      </c>
      <c r="D1106" s="277" t="s">
        <v>71</v>
      </c>
      <c r="E1106" s="277"/>
      <c r="F1106" s="9" t="s">
        <v>72</v>
      </c>
      <c r="G1106" s="54">
        <v>10</v>
      </c>
      <c r="H1106" s="27">
        <v>18.809999999999999</v>
      </c>
      <c r="I1106" s="27">
        <f t="shared" si="88"/>
        <v>188.1</v>
      </c>
    </row>
    <row r="1107" spans="1:9" x14ac:dyDescent="0.25">
      <c r="A1107" s="131" t="s">
        <v>22</v>
      </c>
      <c r="B1107" s="10" t="s">
        <v>166</v>
      </c>
      <c r="C1107" s="131" t="s">
        <v>167</v>
      </c>
      <c r="D1107" s="277" t="s">
        <v>71</v>
      </c>
      <c r="E1107" s="277"/>
      <c r="F1107" s="9" t="s">
        <v>72</v>
      </c>
      <c r="G1107" s="54">
        <v>5</v>
      </c>
      <c r="H1107" s="27">
        <v>28.11</v>
      </c>
      <c r="I1107" s="27">
        <f t="shared" si="88"/>
        <v>140.55000000000001</v>
      </c>
    </row>
    <row r="1108" spans="1:9" x14ac:dyDescent="0.25">
      <c r="A1108" s="131" t="s">
        <v>22</v>
      </c>
      <c r="B1108" s="10" t="s">
        <v>145</v>
      </c>
      <c r="C1108" s="131" t="s">
        <v>146</v>
      </c>
      <c r="D1108" s="277" t="s">
        <v>67</v>
      </c>
      <c r="E1108" s="277"/>
      <c r="F1108" s="9" t="s">
        <v>147</v>
      </c>
      <c r="G1108" s="54">
        <v>5</v>
      </c>
      <c r="H1108" s="27">
        <v>5.69</v>
      </c>
      <c r="I1108" s="27">
        <f t="shared" si="88"/>
        <v>28.45</v>
      </c>
    </row>
    <row r="1109" spans="1:9" x14ac:dyDescent="0.25">
      <c r="A1109" s="133"/>
      <c r="B1109" s="133"/>
      <c r="C1109" s="133"/>
      <c r="D1109" s="133"/>
      <c r="E1109" s="16"/>
      <c r="F1109" s="133"/>
      <c r="G1109" s="16"/>
      <c r="H1109" s="48" t="s">
        <v>511</v>
      </c>
      <c r="I1109" s="16">
        <f>SUM(I1101:I1108)</f>
        <v>872.41000000000008</v>
      </c>
    </row>
    <row r="1110" spans="1:9" x14ac:dyDescent="0.25">
      <c r="A1110" s="133"/>
      <c r="B1110" s="133"/>
      <c r="C1110" s="133"/>
      <c r="D1110" s="133" t="s">
        <v>51</v>
      </c>
      <c r="E1110" s="16">
        <f>TRUNC(I1109*0.2935,2)</f>
        <v>256.05</v>
      </c>
      <c r="F1110" s="133"/>
      <c r="G1110" s="259" t="s">
        <v>52</v>
      </c>
      <c r="H1110" s="259"/>
      <c r="I1110" s="16">
        <f>I1109+E1110</f>
        <v>1128.46</v>
      </c>
    </row>
    <row r="1111" spans="1:9" x14ac:dyDescent="0.25">
      <c r="A1111" s="132"/>
      <c r="B1111" s="132"/>
      <c r="C1111" s="132"/>
      <c r="D1111" s="132"/>
      <c r="E1111" s="132"/>
      <c r="F1111" s="132" t="s">
        <v>53</v>
      </c>
      <c r="G1111" s="15" t="s">
        <v>54</v>
      </c>
      <c r="H1111" s="132" t="s">
        <v>55</v>
      </c>
      <c r="I1111" s="13">
        <f>I1110</f>
        <v>1128.46</v>
      </c>
    </row>
    <row r="1112" spans="1:9" ht="14.4" thickBot="1" x14ac:dyDescent="0.3">
      <c r="A1112" s="132"/>
      <c r="B1112" s="132"/>
      <c r="C1112" s="132"/>
      <c r="D1112" s="132"/>
      <c r="E1112" s="132"/>
      <c r="F1112" s="132"/>
      <c r="G1112" s="15"/>
      <c r="H1112" s="132"/>
      <c r="I1112" s="13"/>
    </row>
    <row r="1113" spans="1:9" ht="14.4" thickTop="1" x14ac:dyDescent="0.25">
      <c r="A1113" s="4"/>
      <c r="B1113" s="4"/>
      <c r="C1113" s="4"/>
      <c r="D1113" s="4"/>
      <c r="E1113" s="4"/>
      <c r="F1113" s="4"/>
      <c r="G1113" s="4"/>
      <c r="H1113" s="4"/>
      <c r="I1113" s="4"/>
    </row>
    <row r="1114" spans="1:9" x14ac:dyDescent="0.25">
      <c r="A1114" s="134">
        <v>66</v>
      </c>
      <c r="B1114" s="136" t="s">
        <v>5</v>
      </c>
      <c r="C1114" s="134" t="s">
        <v>6</v>
      </c>
      <c r="D1114" s="266" t="s">
        <v>7</v>
      </c>
      <c r="E1114" s="266"/>
      <c r="F1114" s="1" t="s">
        <v>8</v>
      </c>
      <c r="G1114" s="136" t="s">
        <v>9</v>
      </c>
      <c r="H1114" s="136" t="s">
        <v>10</v>
      </c>
      <c r="I1114" s="136" t="s">
        <v>11</v>
      </c>
    </row>
    <row r="1115" spans="1:9" x14ac:dyDescent="0.25">
      <c r="A1115" s="135" t="s">
        <v>12</v>
      </c>
      <c r="B1115" s="22" t="s">
        <v>632</v>
      </c>
      <c r="C1115" s="135" t="s">
        <v>188</v>
      </c>
      <c r="D1115" s="267" t="s">
        <v>164</v>
      </c>
      <c r="E1115" s="267"/>
      <c r="F1115" s="2" t="s">
        <v>187</v>
      </c>
      <c r="G1115" s="53">
        <v>1</v>
      </c>
      <c r="H1115" s="26">
        <v>1000.33</v>
      </c>
      <c r="I1115" s="26">
        <v>1000.33</v>
      </c>
    </row>
    <row r="1116" spans="1:9" x14ac:dyDescent="0.25">
      <c r="A1116" s="131" t="s">
        <v>22</v>
      </c>
      <c r="B1116" s="10" t="s">
        <v>158</v>
      </c>
      <c r="C1116" s="131" t="s">
        <v>159</v>
      </c>
      <c r="D1116" s="277" t="s">
        <v>160</v>
      </c>
      <c r="E1116" s="277"/>
      <c r="F1116" s="9" t="s">
        <v>68</v>
      </c>
      <c r="G1116" s="54">
        <v>4.4999999999999998E-2</v>
      </c>
      <c r="H1116" s="27">
        <v>3218.94</v>
      </c>
      <c r="I1116" s="27">
        <f>TRUNC(G1116*H1116,2)</f>
        <v>144.85</v>
      </c>
    </row>
    <row r="1117" spans="1:9" x14ac:dyDescent="0.25">
      <c r="A1117" s="131" t="s">
        <v>22</v>
      </c>
      <c r="B1117" s="10" t="s">
        <v>183</v>
      </c>
      <c r="C1117" s="131" t="s">
        <v>184</v>
      </c>
      <c r="D1117" s="277" t="s">
        <v>71</v>
      </c>
      <c r="E1117" s="277"/>
      <c r="F1117" s="9" t="s">
        <v>72</v>
      </c>
      <c r="G1117" s="54">
        <v>4</v>
      </c>
      <c r="H1117" s="27">
        <v>35.26</v>
      </c>
      <c r="I1117" s="27">
        <f t="shared" ref="I1117:I1123" si="89">TRUNC(G1117*H1117,2)</f>
        <v>141.04</v>
      </c>
    </row>
    <row r="1118" spans="1:9" x14ac:dyDescent="0.25">
      <c r="A1118" s="131" t="s">
        <v>22</v>
      </c>
      <c r="B1118" s="10" t="s">
        <v>172</v>
      </c>
      <c r="C1118" s="131" t="s">
        <v>173</v>
      </c>
      <c r="D1118" s="277" t="s">
        <v>71</v>
      </c>
      <c r="E1118" s="277"/>
      <c r="F1118" s="9" t="s">
        <v>72</v>
      </c>
      <c r="G1118" s="54">
        <v>1</v>
      </c>
      <c r="H1118" s="27">
        <v>135.97999999999999</v>
      </c>
      <c r="I1118" s="27">
        <f t="shared" si="89"/>
        <v>135.97999999999999</v>
      </c>
    </row>
    <row r="1119" spans="1:9" ht="26.4" x14ac:dyDescent="0.25">
      <c r="A1119" s="131" t="s">
        <v>22</v>
      </c>
      <c r="B1119" s="10" t="s">
        <v>189</v>
      </c>
      <c r="C1119" s="131" t="s">
        <v>190</v>
      </c>
      <c r="D1119" s="277" t="s">
        <v>67</v>
      </c>
      <c r="E1119" s="277"/>
      <c r="F1119" s="9" t="s">
        <v>180</v>
      </c>
      <c r="G1119" s="54">
        <v>4.4999999999999998E-2</v>
      </c>
      <c r="H1119" s="27">
        <v>950</v>
      </c>
      <c r="I1119" s="27">
        <f t="shared" si="89"/>
        <v>42.75</v>
      </c>
    </row>
    <row r="1120" spans="1:9" x14ac:dyDescent="0.25">
      <c r="A1120" s="131" t="s">
        <v>22</v>
      </c>
      <c r="B1120" s="10" t="s">
        <v>170</v>
      </c>
      <c r="C1120" s="131" t="s">
        <v>171</v>
      </c>
      <c r="D1120" s="277" t="s">
        <v>71</v>
      </c>
      <c r="E1120" s="277"/>
      <c r="F1120" s="9" t="s">
        <v>72</v>
      </c>
      <c r="G1120" s="54">
        <v>9</v>
      </c>
      <c r="H1120" s="27">
        <v>18.809999999999999</v>
      </c>
      <c r="I1120" s="27">
        <f t="shared" si="89"/>
        <v>169.29</v>
      </c>
    </row>
    <row r="1121" spans="1:9" x14ac:dyDescent="0.25">
      <c r="A1121" s="131" t="s">
        <v>22</v>
      </c>
      <c r="B1121" s="10" t="s">
        <v>176</v>
      </c>
      <c r="C1121" s="131" t="s">
        <v>177</v>
      </c>
      <c r="D1121" s="277" t="s">
        <v>67</v>
      </c>
      <c r="E1121" s="277"/>
      <c r="F1121" s="9" t="s">
        <v>72</v>
      </c>
      <c r="G1121" s="54">
        <v>5</v>
      </c>
      <c r="H1121" s="27">
        <v>0.4</v>
      </c>
      <c r="I1121" s="27">
        <f t="shared" si="89"/>
        <v>2</v>
      </c>
    </row>
    <row r="1122" spans="1:9" x14ac:dyDescent="0.25">
      <c r="A1122" s="131" t="s">
        <v>22</v>
      </c>
      <c r="B1122" s="10" t="s">
        <v>178</v>
      </c>
      <c r="C1122" s="131" t="s">
        <v>179</v>
      </c>
      <c r="D1122" s="277" t="s">
        <v>67</v>
      </c>
      <c r="E1122" s="277"/>
      <c r="F1122" s="9" t="s">
        <v>180</v>
      </c>
      <c r="G1122" s="54">
        <v>4.4999999999999998E-2</v>
      </c>
      <c r="H1122" s="27">
        <v>900</v>
      </c>
      <c r="I1122" s="27">
        <f t="shared" si="89"/>
        <v>40.5</v>
      </c>
    </row>
    <row r="1123" spans="1:9" x14ac:dyDescent="0.25">
      <c r="A1123" s="131" t="s">
        <v>22</v>
      </c>
      <c r="B1123" s="10" t="s">
        <v>145</v>
      </c>
      <c r="C1123" s="131" t="s">
        <v>146</v>
      </c>
      <c r="D1123" s="277" t="s">
        <v>67</v>
      </c>
      <c r="E1123" s="277"/>
      <c r="F1123" s="9" t="s">
        <v>147</v>
      </c>
      <c r="G1123" s="54">
        <v>5</v>
      </c>
      <c r="H1123" s="27">
        <v>5.69</v>
      </c>
      <c r="I1123" s="27">
        <f t="shared" si="89"/>
        <v>28.45</v>
      </c>
    </row>
    <row r="1124" spans="1:9" x14ac:dyDescent="0.25">
      <c r="A1124" s="133"/>
      <c r="B1124" s="133"/>
      <c r="C1124" s="133"/>
      <c r="D1124" s="133"/>
      <c r="E1124" s="16"/>
      <c r="F1124" s="133"/>
      <c r="G1124" s="16"/>
      <c r="H1124" s="48" t="s">
        <v>511</v>
      </c>
      <c r="I1124" s="16">
        <f>SUM(I1116:I1123)</f>
        <v>704.86</v>
      </c>
    </row>
    <row r="1125" spans="1:9" x14ac:dyDescent="0.25">
      <c r="A1125" s="133"/>
      <c r="B1125" s="133"/>
      <c r="C1125" s="133"/>
      <c r="D1125" s="133" t="s">
        <v>51</v>
      </c>
      <c r="E1125" s="16">
        <f>TRUNC(I1124*0.2935,2)</f>
        <v>206.87</v>
      </c>
      <c r="F1125" s="133"/>
      <c r="G1125" s="259" t="s">
        <v>52</v>
      </c>
      <c r="H1125" s="259"/>
      <c r="I1125" s="16">
        <f>I1124+E1125</f>
        <v>911.73</v>
      </c>
    </row>
    <row r="1126" spans="1:9" x14ac:dyDescent="0.25">
      <c r="A1126" s="132"/>
      <c r="B1126" s="132"/>
      <c r="C1126" s="132"/>
      <c r="D1126" s="132"/>
      <c r="E1126" s="132"/>
      <c r="F1126" s="132" t="s">
        <v>53</v>
      </c>
      <c r="G1126" s="15" t="s">
        <v>54</v>
      </c>
      <c r="H1126" s="132" t="s">
        <v>55</v>
      </c>
      <c r="I1126" s="13">
        <f>I1125</f>
        <v>911.73</v>
      </c>
    </row>
    <row r="1127" spans="1:9" ht="14.4" thickBot="1" x14ac:dyDescent="0.3">
      <c r="A1127" s="132"/>
      <c r="B1127" s="132"/>
      <c r="C1127" s="132"/>
      <c r="D1127" s="132"/>
      <c r="E1127" s="132"/>
      <c r="F1127" s="132"/>
      <c r="G1127" s="15"/>
      <c r="H1127" s="132"/>
      <c r="I1127" s="13"/>
    </row>
    <row r="1128" spans="1:9" ht="14.4" thickTop="1" x14ac:dyDescent="0.25">
      <c r="A1128" s="4"/>
      <c r="B1128" s="4"/>
      <c r="C1128" s="4"/>
      <c r="D1128" s="4"/>
      <c r="E1128" s="4"/>
      <c r="F1128" s="4"/>
      <c r="G1128" s="4"/>
      <c r="H1128" s="4"/>
      <c r="I1128" s="4"/>
    </row>
    <row r="1129" spans="1:9" x14ac:dyDescent="0.25">
      <c r="A1129" s="134">
        <v>67</v>
      </c>
      <c r="B1129" s="136" t="s">
        <v>5</v>
      </c>
      <c r="C1129" s="134" t="s">
        <v>6</v>
      </c>
      <c r="D1129" s="266" t="s">
        <v>7</v>
      </c>
      <c r="E1129" s="266"/>
      <c r="F1129" s="1" t="s">
        <v>8</v>
      </c>
      <c r="G1129" s="136" t="s">
        <v>9</v>
      </c>
      <c r="H1129" s="136" t="s">
        <v>10</v>
      </c>
      <c r="I1129" s="136" t="s">
        <v>11</v>
      </c>
    </row>
    <row r="1130" spans="1:9" x14ac:dyDescent="0.25">
      <c r="A1130" s="135" t="s">
        <v>12</v>
      </c>
      <c r="B1130" s="22" t="s">
        <v>633</v>
      </c>
      <c r="C1130" s="135" t="s">
        <v>191</v>
      </c>
      <c r="D1130" s="267" t="s">
        <v>164</v>
      </c>
      <c r="E1130" s="267"/>
      <c r="F1130" s="2" t="s">
        <v>132</v>
      </c>
      <c r="G1130" s="53">
        <v>1</v>
      </c>
      <c r="H1130" s="26">
        <f>I1147</f>
        <v>642.16999999999996</v>
      </c>
      <c r="I1130" s="26">
        <f>H1130</f>
        <v>642.16999999999996</v>
      </c>
    </row>
    <row r="1131" spans="1:9" x14ac:dyDescent="0.25">
      <c r="A1131" s="131" t="s">
        <v>22</v>
      </c>
      <c r="B1131" s="10" t="s">
        <v>192</v>
      </c>
      <c r="C1131" s="131" t="s">
        <v>193</v>
      </c>
      <c r="D1131" s="277" t="s">
        <v>67</v>
      </c>
      <c r="E1131" s="277"/>
      <c r="F1131" s="9" t="s">
        <v>68</v>
      </c>
      <c r="G1131" s="54">
        <v>1</v>
      </c>
      <c r="H1131" s="27">
        <v>79.44</v>
      </c>
      <c r="I1131" s="27">
        <f t="shared" ref="I1131:I1145" si="90">TRUNC(G1131*H1131,2)</f>
        <v>79.44</v>
      </c>
    </row>
    <row r="1132" spans="1:9" x14ac:dyDescent="0.25">
      <c r="A1132" s="131" t="s">
        <v>22</v>
      </c>
      <c r="B1132" s="10" t="s">
        <v>170</v>
      </c>
      <c r="C1132" s="131" t="s">
        <v>171</v>
      </c>
      <c r="D1132" s="277" t="s">
        <v>71</v>
      </c>
      <c r="E1132" s="277"/>
      <c r="F1132" s="9" t="s">
        <v>72</v>
      </c>
      <c r="G1132" s="54">
        <v>3</v>
      </c>
      <c r="H1132" s="27">
        <v>18.809999999999999</v>
      </c>
      <c r="I1132" s="27">
        <f t="shared" si="90"/>
        <v>56.43</v>
      </c>
    </row>
    <row r="1133" spans="1:9" x14ac:dyDescent="0.25">
      <c r="A1133" s="131" t="s">
        <v>22</v>
      </c>
      <c r="B1133" s="10" t="s">
        <v>77</v>
      </c>
      <c r="C1133" s="131" t="s">
        <v>78</v>
      </c>
      <c r="D1133" s="277" t="s">
        <v>67</v>
      </c>
      <c r="E1133" s="277"/>
      <c r="F1133" s="9" t="s">
        <v>68</v>
      </c>
      <c r="G1133" s="54">
        <v>1</v>
      </c>
      <c r="H1133" s="27">
        <v>4.5</v>
      </c>
      <c r="I1133" s="27">
        <f t="shared" si="90"/>
        <v>4.5</v>
      </c>
    </row>
    <row r="1134" spans="1:9" x14ac:dyDescent="0.25">
      <c r="A1134" s="131" t="s">
        <v>22</v>
      </c>
      <c r="B1134" s="10" t="s">
        <v>178</v>
      </c>
      <c r="C1134" s="131" t="s">
        <v>179</v>
      </c>
      <c r="D1134" s="277" t="s">
        <v>67</v>
      </c>
      <c r="E1134" s="277"/>
      <c r="F1134" s="9" t="s">
        <v>180</v>
      </c>
      <c r="G1134" s="54">
        <v>1.4999999999999999E-2</v>
      </c>
      <c r="H1134" s="27">
        <v>900</v>
      </c>
      <c r="I1134" s="27">
        <f t="shared" si="90"/>
        <v>13.5</v>
      </c>
    </row>
    <row r="1135" spans="1:9" x14ac:dyDescent="0.25">
      <c r="A1135" s="131" t="s">
        <v>22</v>
      </c>
      <c r="B1135" s="10" t="s">
        <v>168</v>
      </c>
      <c r="C1135" s="131" t="s">
        <v>169</v>
      </c>
      <c r="D1135" s="277" t="s">
        <v>160</v>
      </c>
      <c r="E1135" s="277"/>
      <c r="F1135" s="9" t="s">
        <v>68</v>
      </c>
      <c r="G1135" s="54">
        <v>1.4999999999999999E-2</v>
      </c>
      <c r="H1135" s="27">
        <v>5170</v>
      </c>
      <c r="I1135" s="27">
        <f t="shared" si="90"/>
        <v>77.55</v>
      </c>
    </row>
    <row r="1136" spans="1:9" x14ac:dyDescent="0.25">
      <c r="A1136" s="131" t="s">
        <v>22</v>
      </c>
      <c r="B1136" s="10" t="s">
        <v>150</v>
      </c>
      <c r="C1136" s="131" t="s">
        <v>151</v>
      </c>
      <c r="D1136" s="277" t="s">
        <v>67</v>
      </c>
      <c r="E1136" s="277"/>
      <c r="F1136" s="9" t="s">
        <v>68</v>
      </c>
      <c r="G1136" s="54">
        <v>1</v>
      </c>
      <c r="H1136" s="27">
        <v>2.9</v>
      </c>
      <c r="I1136" s="27">
        <f t="shared" si="90"/>
        <v>2.9</v>
      </c>
    </row>
    <row r="1137" spans="1:9" x14ac:dyDescent="0.25">
      <c r="A1137" s="131" t="s">
        <v>22</v>
      </c>
      <c r="B1137" s="10" t="s">
        <v>172</v>
      </c>
      <c r="C1137" s="131" t="s">
        <v>173</v>
      </c>
      <c r="D1137" s="277" t="s">
        <v>71</v>
      </c>
      <c r="E1137" s="277"/>
      <c r="F1137" s="9" t="s">
        <v>72</v>
      </c>
      <c r="G1137" s="54">
        <v>0.33300000000000002</v>
      </c>
      <c r="H1137" s="27">
        <v>135.97999999999999</v>
      </c>
      <c r="I1137" s="27">
        <f t="shared" si="90"/>
        <v>45.28</v>
      </c>
    </row>
    <row r="1138" spans="1:9" x14ac:dyDescent="0.25">
      <c r="A1138" s="131" t="s">
        <v>22</v>
      </c>
      <c r="B1138" s="10" t="s">
        <v>156</v>
      </c>
      <c r="C1138" s="131" t="s">
        <v>157</v>
      </c>
      <c r="D1138" s="277" t="s">
        <v>71</v>
      </c>
      <c r="E1138" s="277"/>
      <c r="F1138" s="9" t="s">
        <v>72</v>
      </c>
      <c r="G1138" s="54">
        <v>2.6669999999999998</v>
      </c>
      <c r="H1138" s="27">
        <v>29.23</v>
      </c>
      <c r="I1138" s="27">
        <f t="shared" si="90"/>
        <v>77.95</v>
      </c>
    </row>
    <row r="1139" spans="1:9" x14ac:dyDescent="0.25">
      <c r="A1139" s="131" t="s">
        <v>22</v>
      </c>
      <c r="B1139" s="10" t="s">
        <v>123</v>
      </c>
      <c r="C1139" s="131" t="s">
        <v>124</v>
      </c>
      <c r="D1139" s="277" t="s">
        <v>67</v>
      </c>
      <c r="E1139" s="277"/>
      <c r="F1139" s="9" t="s">
        <v>68</v>
      </c>
      <c r="G1139" s="54">
        <v>0.33300000000000002</v>
      </c>
      <c r="H1139" s="27">
        <v>9.9</v>
      </c>
      <c r="I1139" s="27">
        <f t="shared" si="90"/>
        <v>3.29</v>
      </c>
    </row>
    <row r="1140" spans="1:9" x14ac:dyDescent="0.25">
      <c r="A1140" s="131" t="s">
        <v>22</v>
      </c>
      <c r="B1140" s="10" t="s">
        <v>176</v>
      </c>
      <c r="C1140" s="131" t="s">
        <v>177</v>
      </c>
      <c r="D1140" s="277" t="s">
        <v>67</v>
      </c>
      <c r="E1140" s="277"/>
      <c r="F1140" s="9" t="s">
        <v>72</v>
      </c>
      <c r="G1140" s="54">
        <v>1.333</v>
      </c>
      <c r="H1140" s="27">
        <v>0.4</v>
      </c>
      <c r="I1140" s="27">
        <f t="shared" si="90"/>
        <v>0.53</v>
      </c>
    </row>
    <row r="1141" spans="1:9" x14ac:dyDescent="0.25">
      <c r="A1141" s="131" t="s">
        <v>22</v>
      </c>
      <c r="B1141" s="10" t="s">
        <v>183</v>
      </c>
      <c r="C1141" s="131" t="s">
        <v>184</v>
      </c>
      <c r="D1141" s="277" t="s">
        <v>71</v>
      </c>
      <c r="E1141" s="277"/>
      <c r="F1141" s="9" t="s">
        <v>72</v>
      </c>
      <c r="G1141" s="54">
        <v>2.6669999999999998</v>
      </c>
      <c r="H1141" s="27">
        <v>35.26</v>
      </c>
      <c r="I1141" s="27">
        <f t="shared" si="90"/>
        <v>94.03</v>
      </c>
    </row>
    <row r="1142" spans="1:9" x14ac:dyDescent="0.25">
      <c r="A1142" s="131" t="s">
        <v>22</v>
      </c>
      <c r="B1142" s="10" t="s">
        <v>174</v>
      </c>
      <c r="C1142" s="131" t="s">
        <v>175</v>
      </c>
      <c r="D1142" s="277" t="s">
        <v>71</v>
      </c>
      <c r="E1142" s="277"/>
      <c r="F1142" s="9" t="s">
        <v>72</v>
      </c>
      <c r="G1142" s="54">
        <v>0.66700000000000004</v>
      </c>
      <c r="H1142" s="27">
        <v>28.11</v>
      </c>
      <c r="I1142" s="27">
        <f t="shared" si="90"/>
        <v>18.739999999999998</v>
      </c>
    </row>
    <row r="1143" spans="1:9" x14ac:dyDescent="0.25">
      <c r="A1143" s="131" t="s">
        <v>22</v>
      </c>
      <c r="B1143" s="10" t="s">
        <v>79</v>
      </c>
      <c r="C1143" s="131" t="s">
        <v>80</v>
      </c>
      <c r="D1143" s="277" t="s">
        <v>67</v>
      </c>
      <c r="E1143" s="277"/>
      <c r="F1143" s="9" t="s">
        <v>68</v>
      </c>
      <c r="G1143" s="54">
        <v>40</v>
      </c>
      <c r="H1143" s="27">
        <v>0.1</v>
      </c>
      <c r="I1143" s="27">
        <f t="shared" si="90"/>
        <v>4</v>
      </c>
    </row>
    <row r="1144" spans="1:9" x14ac:dyDescent="0.25">
      <c r="A1144" s="131" t="s">
        <v>22</v>
      </c>
      <c r="B1144" s="10" t="s">
        <v>145</v>
      </c>
      <c r="C1144" s="131" t="s">
        <v>146</v>
      </c>
      <c r="D1144" s="277" t="s">
        <v>67</v>
      </c>
      <c r="E1144" s="277"/>
      <c r="F1144" s="9" t="s">
        <v>147</v>
      </c>
      <c r="G1144" s="54">
        <v>3</v>
      </c>
      <c r="H1144" s="27">
        <v>5.69</v>
      </c>
      <c r="I1144" s="27">
        <f t="shared" si="90"/>
        <v>17.07</v>
      </c>
    </row>
    <row r="1145" spans="1:9" x14ac:dyDescent="0.25">
      <c r="A1145" s="131" t="s">
        <v>22</v>
      </c>
      <c r="B1145" s="10" t="s">
        <v>154</v>
      </c>
      <c r="C1145" s="131" t="s">
        <v>155</v>
      </c>
      <c r="D1145" s="277" t="s">
        <v>67</v>
      </c>
      <c r="E1145" s="277"/>
      <c r="F1145" s="9" t="s">
        <v>68</v>
      </c>
      <c r="G1145" s="54">
        <v>1</v>
      </c>
      <c r="H1145" s="27">
        <v>1.25</v>
      </c>
      <c r="I1145" s="27">
        <f t="shared" si="90"/>
        <v>1.25</v>
      </c>
    </row>
    <row r="1146" spans="1:9" x14ac:dyDescent="0.25">
      <c r="A1146" s="133"/>
      <c r="B1146" s="133"/>
      <c r="C1146" s="133"/>
      <c r="D1146" s="133"/>
      <c r="E1146" s="16"/>
      <c r="F1146" s="133"/>
      <c r="G1146" s="16"/>
      <c r="H1146" s="48" t="s">
        <v>511</v>
      </c>
      <c r="I1146" s="16">
        <f>SUM(I1131:I1145)</f>
        <v>496.46</v>
      </c>
    </row>
    <row r="1147" spans="1:9" x14ac:dyDescent="0.25">
      <c r="A1147" s="133"/>
      <c r="B1147" s="133"/>
      <c r="C1147" s="133"/>
      <c r="D1147" s="133" t="s">
        <v>51</v>
      </c>
      <c r="E1147" s="16">
        <f>TRUNC(I1146*0.2935,2)</f>
        <v>145.71</v>
      </c>
      <c r="F1147" s="133"/>
      <c r="G1147" s="259" t="s">
        <v>52</v>
      </c>
      <c r="H1147" s="259"/>
      <c r="I1147" s="16">
        <f>I1146+E1147</f>
        <v>642.16999999999996</v>
      </c>
    </row>
    <row r="1148" spans="1:9" x14ac:dyDescent="0.25">
      <c r="A1148" s="132"/>
      <c r="B1148" s="132"/>
      <c r="C1148" s="132"/>
      <c r="D1148" s="132"/>
      <c r="E1148" s="132"/>
      <c r="F1148" s="132" t="s">
        <v>53</v>
      </c>
      <c r="G1148" s="15" t="s">
        <v>54</v>
      </c>
      <c r="H1148" s="132" t="s">
        <v>55</v>
      </c>
      <c r="I1148" s="13">
        <f>I1147</f>
        <v>642.16999999999996</v>
      </c>
    </row>
    <row r="1149" spans="1:9" ht="14.4" thickBot="1" x14ac:dyDescent="0.3">
      <c r="A1149" s="132"/>
      <c r="B1149" s="132"/>
      <c r="C1149" s="132"/>
      <c r="D1149" s="132"/>
      <c r="E1149" s="132"/>
      <c r="F1149" s="132"/>
      <c r="G1149" s="15"/>
      <c r="H1149" s="132"/>
      <c r="I1149" s="13"/>
    </row>
    <row r="1150" spans="1:9" ht="14.4" thickTop="1" x14ac:dyDescent="0.25">
      <c r="A1150" s="4"/>
      <c r="B1150" s="4"/>
      <c r="C1150" s="4"/>
      <c r="D1150" s="4"/>
      <c r="E1150" s="4"/>
      <c r="F1150" s="4"/>
      <c r="G1150" s="4"/>
      <c r="H1150" s="4"/>
      <c r="I1150" s="4"/>
    </row>
    <row r="1151" spans="1:9" x14ac:dyDescent="0.25">
      <c r="A1151" s="134">
        <v>68</v>
      </c>
      <c r="B1151" s="136" t="s">
        <v>5</v>
      </c>
      <c r="C1151" s="134" t="s">
        <v>6</v>
      </c>
      <c r="D1151" s="266" t="s">
        <v>7</v>
      </c>
      <c r="E1151" s="266"/>
      <c r="F1151" s="1" t="s">
        <v>8</v>
      </c>
      <c r="G1151" s="136" t="s">
        <v>9</v>
      </c>
      <c r="H1151" s="136" t="s">
        <v>10</v>
      </c>
      <c r="I1151" s="136" t="s">
        <v>11</v>
      </c>
    </row>
    <row r="1152" spans="1:9" x14ac:dyDescent="0.25">
      <c r="A1152" s="135" t="s">
        <v>12</v>
      </c>
      <c r="B1152" s="22" t="s">
        <v>634</v>
      </c>
      <c r="C1152" s="135" t="s">
        <v>194</v>
      </c>
      <c r="D1152" s="267" t="s">
        <v>164</v>
      </c>
      <c r="E1152" s="267"/>
      <c r="F1152" s="2" t="s">
        <v>187</v>
      </c>
      <c r="G1152" s="53">
        <v>1</v>
      </c>
      <c r="H1152" s="26">
        <f>I1169</f>
        <v>1812.55</v>
      </c>
      <c r="I1152" s="26">
        <f>H1152</f>
        <v>1812.55</v>
      </c>
    </row>
    <row r="1153" spans="1:9" x14ac:dyDescent="0.25">
      <c r="A1153" s="131" t="s">
        <v>22</v>
      </c>
      <c r="B1153" s="10" t="s">
        <v>145</v>
      </c>
      <c r="C1153" s="131" t="s">
        <v>146</v>
      </c>
      <c r="D1153" s="277" t="s">
        <v>67</v>
      </c>
      <c r="E1153" s="277"/>
      <c r="F1153" s="9" t="s">
        <v>147</v>
      </c>
      <c r="G1153" s="54">
        <v>9</v>
      </c>
      <c r="H1153" s="27">
        <v>5.69</v>
      </c>
      <c r="I1153" s="27">
        <f t="shared" ref="I1153:I1167" si="91">TRUNC(G1153*H1153,2)</f>
        <v>51.21</v>
      </c>
    </row>
    <row r="1154" spans="1:9" x14ac:dyDescent="0.25">
      <c r="A1154" s="131" t="s">
        <v>22</v>
      </c>
      <c r="B1154" s="10" t="s">
        <v>174</v>
      </c>
      <c r="C1154" s="131" t="s">
        <v>175</v>
      </c>
      <c r="D1154" s="277" t="s">
        <v>71</v>
      </c>
      <c r="E1154" s="277"/>
      <c r="F1154" s="9" t="s">
        <v>72</v>
      </c>
      <c r="G1154" s="54">
        <v>2</v>
      </c>
      <c r="H1154" s="27">
        <v>28.11</v>
      </c>
      <c r="I1154" s="27">
        <f t="shared" si="91"/>
        <v>56.22</v>
      </c>
    </row>
    <row r="1155" spans="1:9" x14ac:dyDescent="0.25">
      <c r="A1155" s="131" t="s">
        <v>22</v>
      </c>
      <c r="B1155" s="10" t="s">
        <v>77</v>
      </c>
      <c r="C1155" s="131" t="s">
        <v>78</v>
      </c>
      <c r="D1155" s="277" t="s">
        <v>67</v>
      </c>
      <c r="E1155" s="277"/>
      <c r="F1155" s="9" t="s">
        <v>68</v>
      </c>
      <c r="G1155" s="54">
        <v>3</v>
      </c>
      <c r="H1155" s="27">
        <v>4.5</v>
      </c>
      <c r="I1155" s="27">
        <f t="shared" si="91"/>
        <v>13.5</v>
      </c>
    </row>
    <row r="1156" spans="1:9" x14ac:dyDescent="0.25">
      <c r="A1156" s="131" t="s">
        <v>22</v>
      </c>
      <c r="B1156" s="10" t="s">
        <v>150</v>
      </c>
      <c r="C1156" s="131" t="s">
        <v>151</v>
      </c>
      <c r="D1156" s="277" t="s">
        <v>67</v>
      </c>
      <c r="E1156" s="277"/>
      <c r="F1156" s="9" t="s">
        <v>68</v>
      </c>
      <c r="G1156" s="54">
        <v>2</v>
      </c>
      <c r="H1156" s="27">
        <v>2.9</v>
      </c>
      <c r="I1156" s="27">
        <f t="shared" si="91"/>
        <v>5.8</v>
      </c>
    </row>
    <row r="1157" spans="1:9" x14ac:dyDescent="0.25">
      <c r="A1157" s="131" t="s">
        <v>22</v>
      </c>
      <c r="B1157" s="10" t="s">
        <v>123</v>
      </c>
      <c r="C1157" s="131" t="s">
        <v>124</v>
      </c>
      <c r="D1157" s="277" t="s">
        <v>67</v>
      </c>
      <c r="E1157" s="277"/>
      <c r="F1157" s="9" t="s">
        <v>68</v>
      </c>
      <c r="G1157" s="54">
        <v>1</v>
      </c>
      <c r="H1157" s="27">
        <v>9.9</v>
      </c>
      <c r="I1157" s="27">
        <f t="shared" si="91"/>
        <v>9.9</v>
      </c>
    </row>
    <row r="1158" spans="1:9" x14ac:dyDescent="0.25">
      <c r="A1158" s="131" t="s">
        <v>22</v>
      </c>
      <c r="B1158" s="10" t="s">
        <v>192</v>
      </c>
      <c r="C1158" s="131" t="s">
        <v>193</v>
      </c>
      <c r="D1158" s="277" t="s">
        <v>67</v>
      </c>
      <c r="E1158" s="277"/>
      <c r="F1158" s="9" t="s">
        <v>68</v>
      </c>
      <c r="G1158" s="54">
        <v>3</v>
      </c>
      <c r="H1158" s="27">
        <v>79.44</v>
      </c>
      <c r="I1158" s="27">
        <f t="shared" si="91"/>
        <v>238.32</v>
      </c>
    </row>
    <row r="1159" spans="1:9" x14ac:dyDescent="0.25">
      <c r="A1159" s="131" t="s">
        <v>22</v>
      </c>
      <c r="B1159" s="10" t="s">
        <v>156</v>
      </c>
      <c r="C1159" s="131" t="s">
        <v>157</v>
      </c>
      <c r="D1159" s="277" t="s">
        <v>71</v>
      </c>
      <c r="E1159" s="277"/>
      <c r="F1159" s="9" t="s">
        <v>72</v>
      </c>
      <c r="G1159" s="54">
        <v>8</v>
      </c>
      <c r="H1159" s="27">
        <v>29.23</v>
      </c>
      <c r="I1159" s="27">
        <f t="shared" si="91"/>
        <v>233.84</v>
      </c>
    </row>
    <row r="1160" spans="1:9" x14ac:dyDescent="0.25">
      <c r="A1160" s="131" t="s">
        <v>22</v>
      </c>
      <c r="B1160" s="10" t="s">
        <v>154</v>
      </c>
      <c r="C1160" s="131" t="s">
        <v>155</v>
      </c>
      <c r="D1160" s="277" t="s">
        <v>67</v>
      </c>
      <c r="E1160" s="277"/>
      <c r="F1160" s="9" t="s">
        <v>68</v>
      </c>
      <c r="G1160" s="54">
        <v>3</v>
      </c>
      <c r="H1160" s="27">
        <v>1.25</v>
      </c>
      <c r="I1160" s="27">
        <f t="shared" si="91"/>
        <v>3.75</v>
      </c>
    </row>
    <row r="1161" spans="1:9" x14ac:dyDescent="0.25">
      <c r="A1161" s="131" t="s">
        <v>22</v>
      </c>
      <c r="B1161" s="10" t="s">
        <v>79</v>
      </c>
      <c r="C1161" s="131" t="s">
        <v>80</v>
      </c>
      <c r="D1161" s="277" t="s">
        <v>67</v>
      </c>
      <c r="E1161" s="277"/>
      <c r="F1161" s="9" t="s">
        <v>68</v>
      </c>
      <c r="G1161" s="54">
        <v>120</v>
      </c>
      <c r="H1161" s="27">
        <v>0.1</v>
      </c>
      <c r="I1161" s="27">
        <f t="shared" si="91"/>
        <v>12</v>
      </c>
    </row>
    <row r="1162" spans="1:9" x14ac:dyDescent="0.25">
      <c r="A1162" s="131" t="s">
        <v>22</v>
      </c>
      <c r="B1162" s="10" t="s">
        <v>176</v>
      </c>
      <c r="C1162" s="131" t="s">
        <v>177</v>
      </c>
      <c r="D1162" s="277" t="s">
        <v>67</v>
      </c>
      <c r="E1162" s="277"/>
      <c r="F1162" s="9" t="s">
        <v>72</v>
      </c>
      <c r="G1162" s="54">
        <v>1</v>
      </c>
      <c r="H1162" s="27">
        <v>0.4</v>
      </c>
      <c r="I1162" s="27">
        <f t="shared" si="91"/>
        <v>0.4</v>
      </c>
    </row>
    <row r="1163" spans="1:9" x14ac:dyDescent="0.25">
      <c r="A1163" s="131" t="s">
        <v>22</v>
      </c>
      <c r="B1163" s="10" t="s">
        <v>168</v>
      </c>
      <c r="C1163" s="131" t="s">
        <v>169</v>
      </c>
      <c r="D1163" s="277" t="s">
        <v>160</v>
      </c>
      <c r="E1163" s="277"/>
      <c r="F1163" s="9" t="s">
        <v>68</v>
      </c>
      <c r="G1163" s="54">
        <v>4.4999999999999998E-2</v>
      </c>
      <c r="H1163" s="27">
        <v>5170</v>
      </c>
      <c r="I1163" s="27">
        <f t="shared" si="91"/>
        <v>232.65</v>
      </c>
    </row>
    <row r="1164" spans="1:9" x14ac:dyDescent="0.25">
      <c r="A1164" s="131" t="s">
        <v>22</v>
      </c>
      <c r="B1164" s="10" t="s">
        <v>195</v>
      </c>
      <c r="C1164" s="131" t="s">
        <v>196</v>
      </c>
      <c r="D1164" s="277" t="s">
        <v>67</v>
      </c>
      <c r="E1164" s="277"/>
      <c r="F1164" s="9" t="s">
        <v>180</v>
      </c>
      <c r="G1164" s="54">
        <v>4.4999999999999998E-2</v>
      </c>
      <c r="H1164" s="27">
        <v>3000</v>
      </c>
      <c r="I1164" s="27">
        <f t="shared" si="91"/>
        <v>135</v>
      </c>
    </row>
    <row r="1165" spans="1:9" x14ac:dyDescent="0.25">
      <c r="A1165" s="131" t="s">
        <v>22</v>
      </c>
      <c r="B1165" s="10" t="s">
        <v>183</v>
      </c>
      <c r="C1165" s="131" t="s">
        <v>184</v>
      </c>
      <c r="D1165" s="277" t="s">
        <v>71</v>
      </c>
      <c r="E1165" s="277"/>
      <c r="F1165" s="9" t="s">
        <v>72</v>
      </c>
      <c r="G1165" s="54">
        <v>4</v>
      </c>
      <c r="H1165" s="27">
        <v>35.26</v>
      </c>
      <c r="I1165" s="27">
        <f t="shared" si="91"/>
        <v>141.04</v>
      </c>
    </row>
    <row r="1166" spans="1:9" x14ac:dyDescent="0.25">
      <c r="A1166" s="131" t="s">
        <v>22</v>
      </c>
      <c r="B1166" s="10" t="s">
        <v>172</v>
      </c>
      <c r="C1166" s="131" t="s">
        <v>173</v>
      </c>
      <c r="D1166" s="277" t="s">
        <v>71</v>
      </c>
      <c r="E1166" s="277"/>
      <c r="F1166" s="9" t="s">
        <v>72</v>
      </c>
      <c r="G1166" s="54">
        <v>1</v>
      </c>
      <c r="H1166" s="27">
        <v>135.97999999999999</v>
      </c>
      <c r="I1166" s="27">
        <f t="shared" si="91"/>
        <v>135.97999999999999</v>
      </c>
    </row>
    <row r="1167" spans="1:9" x14ac:dyDescent="0.25">
      <c r="A1167" s="131" t="s">
        <v>22</v>
      </c>
      <c r="B1167" s="10" t="s">
        <v>170</v>
      </c>
      <c r="C1167" s="131" t="s">
        <v>171</v>
      </c>
      <c r="D1167" s="277" t="s">
        <v>71</v>
      </c>
      <c r="E1167" s="277"/>
      <c r="F1167" s="9" t="s">
        <v>72</v>
      </c>
      <c r="G1167" s="54">
        <v>7</v>
      </c>
      <c r="H1167" s="27">
        <v>18.809999999999999</v>
      </c>
      <c r="I1167" s="27">
        <f t="shared" si="91"/>
        <v>131.66999999999999</v>
      </c>
    </row>
    <row r="1168" spans="1:9" x14ac:dyDescent="0.25">
      <c r="A1168" s="133"/>
      <c r="B1168" s="133"/>
      <c r="C1168" s="133"/>
      <c r="D1168" s="133"/>
      <c r="E1168" s="16"/>
      <c r="F1168" s="133"/>
      <c r="G1168" s="16"/>
      <c r="H1168" s="48" t="s">
        <v>511</v>
      </c>
      <c r="I1168" s="16">
        <f>SUM(I1153:I1167)</f>
        <v>1401.28</v>
      </c>
    </row>
    <row r="1169" spans="1:9" x14ac:dyDescent="0.25">
      <c r="A1169" s="133"/>
      <c r="B1169" s="133"/>
      <c r="C1169" s="133"/>
      <c r="D1169" s="133" t="s">
        <v>51</v>
      </c>
      <c r="E1169" s="16">
        <f>TRUNC(I1168*0.2935,2)</f>
        <v>411.27</v>
      </c>
      <c r="F1169" s="133"/>
      <c r="G1169" s="259" t="s">
        <v>52</v>
      </c>
      <c r="H1169" s="259"/>
      <c r="I1169" s="16">
        <f>I1168+E1169</f>
        <v>1812.55</v>
      </c>
    </row>
    <row r="1170" spans="1:9" x14ac:dyDescent="0.25">
      <c r="A1170" s="132"/>
      <c r="B1170" s="132"/>
      <c r="C1170" s="132"/>
      <c r="D1170" s="132"/>
      <c r="E1170" s="132"/>
      <c r="F1170" s="132" t="s">
        <v>53</v>
      </c>
      <c r="G1170" s="15" t="s">
        <v>54</v>
      </c>
      <c r="H1170" s="132" t="s">
        <v>55</v>
      </c>
      <c r="I1170" s="13">
        <f>I1169</f>
        <v>1812.55</v>
      </c>
    </row>
    <row r="1171" spans="1:9" ht="14.4" thickBot="1" x14ac:dyDescent="0.3">
      <c r="A1171" s="132"/>
      <c r="B1171" s="132"/>
      <c r="C1171" s="132"/>
      <c r="D1171" s="132"/>
      <c r="E1171" s="132"/>
      <c r="F1171" s="132"/>
      <c r="G1171" s="15"/>
      <c r="H1171" s="132"/>
      <c r="I1171" s="13"/>
    </row>
    <row r="1172" spans="1:9" ht="14.4" thickTop="1" x14ac:dyDescent="0.25">
      <c r="A1172" s="4"/>
      <c r="B1172" s="4"/>
      <c r="C1172" s="4"/>
      <c r="D1172" s="4"/>
      <c r="E1172" s="4"/>
      <c r="F1172" s="4"/>
      <c r="G1172" s="4"/>
      <c r="H1172" s="4"/>
      <c r="I1172" s="4"/>
    </row>
    <row r="1173" spans="1:9" x14ac:dyDescent="0.25">
      <c r="A1173" s="134">
        <v>69</v>
      </c>
      <c r="B1173" s="136" t="s">
        <v>5</v>
      </c>
      <c r="C1173" s="134" t="s">
        <v>6</v>
      </c>
      <c r="D1173" s="266" t="s">
        <v>7</v>
      </c>
      <c r="E1173" s="266"/>
      <c r="F1173" s="1" t="s">
        <v>8</v>
      </c>
      <c r="G1173" s="136" t="s">
        <v>9</v>
      </c>
      <c r="H1173" s="136" t="s">
        <v>10</v>
      </c>
      <c r="I1173" s="136" t="s">
        <v>11</v>
      </c>
    </row>
    <row r="1174" spans="1:9" ht="26.4" x14ac:dyDescent="0.25">
      <c r="A1174" s="135" t="s">
        <v>12</v>
      </c>
      <c r="B1174" s="22" t="s">
        <v>635</v>
      </c>
      <c r="C1174" s="135" t="s">
        <v>163</v>
      </c>
      <c r="D1174" s="267" t="s">
        <v>164</v>
      </c>
      <c r="E1174" s="267"/>
      <c r="F1174" s="2" t="s">
        <v>165</v>
      </c>
      <c r="G1174" s="53">
        <v>1</v>
      </c>
      <c r="H1174" s="26">
        <f>I1191</f>
        <v>0.63349999999999995</v>
      </c>
      <c r="I1174" s="26">
        <f>H1174</f>
        <v>0.63349999999999995</v>
      </c>
    </row>
    <row r="1175" spans="1:9" x14ac:dyDescent="0.25">
      <c r="A1175" s="131" t="s">
        <v>22</v>
      </c>
      <c r="B1175" s="10" t="s">
        <v>166</v>
      </c>
      <c r="C1175" s="131" t="s">
        <v>167</v>
      </c>
      <c r="D1175" s="277" t="s">
        <v>71</v>
      </c>
      <c r="E1175" s="277"/>
      <c r="F1175" s="9" t="s">
        <v>72</v>
      </c>
      <c r="G1175" s="61">
        <v>2E-3</v>
      </c>
      <c r="H1175" s="27">
        <v>28.11</v>
      </c>
      <c r="I1175" s="62">
        <f>TRUNC(G1175*H1175,4)</f>
        <v>5.62E-2</v>
      </c>
    </row>
    <row r="1176" spans="1:9" x14ac:dyDescent="0.25">
      <c r="A1176" s="131" t="s">
        <v>22</v>
      </c>
      <c r="B1176" s="10" t="s">
        <v>156</v>
      </c>
      <c r="C1176" s="131" t="s">
        <v>157</v>
      </c>
      <c r="D1176" s="277" t="s">
        <v>71</v>
      </c>
      <c r="E1176" s="277"/>
      <c r="F1176" s="9" t="s">
        <v>72</v>
      </c>
      <c r="G1176" s="61">
        <v>2E-3</v>
      </c>
      <c r="H1176" s="27">
        <v>29.23</v>
      </c>
      <c r="I1176" s="62">
        <f t="shared" ref="I1176:I1189" si="92">TRUNC(G1176*H1176,4)</f>
        <v>5.8400000000000001E-2</v>
      </c>
    </row>
    <row r="1177" spans="1:9" x14ac:dyDescent="0.25">
      <c r="A1177" s="131" t="s">
        <v>22</v>
      </c>
      <c r="B1177" s="10" t="s">
        <v>145</v>
      </c>
      <c r="C1177" s="131" t="s">
        <v>146</v>
      </c>
      <c r="D1177" s="277" t="s">
        <v>67</v>
      </c>
      <c r="E1177" s="277"/>
      <c r="F1177" s="9" t="s">
        <v>147</v>
      </c>
      <c r="G1177" s="61">
        <v>1.8E-3</v>
      </c>
      <c r="H1177" s="27">
        <v>5.69</v>
      </c>
      <c r="I1177" s="62">
        <f t="shared" si="92"/>
        <v>1.0200000000000001E-2</v>
      </c>
    </row>
    <row r="1178" spans="1:9" x14ac:dyDescent="0.25">
      <c r="A1178" s="131" t="s">
        <v>22</v>
      </c>
      <c r="B1178" s="10" t="s">
        <v>168</v>
      </c>
      <c r="C1178" s="131" t="s">
        <v>169</v>
      </c>
      <c r="D1178" s="277" t="s">
        <v>160</v>
      </c>
      <c r="E1178" s="277"/>
      <c r="F1178" s="9" t="s">
        <v>68</v>
      </c>
      <c r="G1178" s="61">
        <v>9.0000000000000002E-6</v>
      </c>
      <c r="H1178" s="27">
        <v>5170</v>
      </c>
      <c r="I1178" s="62">
        <f t="shared" si="92"/>
        <v>4.65E-2</v>
      </c>
    </row>
    <row r="1179" spans="1:9" x14ac:dyDescent="0.25">
      <c r="A1179" s="131" t="s">
        <v>22</v>
      </c>
      <c r="B1179" s="10" t="s">
        <v>170</v>
      </c>
      <c r="C1179" s="131" t="s">
        <v>171</v>
      </c>
      <c r="D1179" s="277" t="s">
        <v>71</v>
      </c>
      <c r="E1179" s="277"/>
      <c r="F1179" s="9" t="s">
        <v>72</v>
      </c>
      <c r="G1179" s="61">
        <v>5.4999999999999997E-3</v>
      </c>
      <c r="H1179" s="27">
        <v>18.809999999999999</v>
      </c>
      <c r="I1179" s="62">
        <f t="shared" si="92"/>
        <v>0.10340000000000001</v>
      </c>
    </row>
    <row r="1180" spans="1:9" x14ac:dyDescent="0.25">
      <c r="A1180" s="131" t="s">
        <v>22</v>
      </c>
      <c r="B1180" s="10" t="s">
        <v>172</v>
      </c>
      <c r="C1180" s="131" t="s">
        <v>173</v>
      </c>
      <c r="D1180" s="277" t="s">
        <v>71</v>
      </c>
      <c r="E1180" s="277"/>
      <c r="F1180" s="9" t="s">
        <v>72</v>
      </c>
      <c r="G1180" s="61">
        <v>5.9999999999999995E-4</v>
      </c>
      <c r="H1180" s="27">
        <v>135.97999999999999</v>
      </c>
      <c r="I1180" s="62">
        <f t="shared" si="92"/>
        <v>8.1500000000000003E-2</v>
      </c>
    </row>
    <row r="1181" spans="1:9" x14ac:dyDescent="0.25">
      <c r="A1181" s="131" t="s">
        <v>22</v>
      </c>
      <c r="B1181" s="10" t="s">
        <v>174</v>
      </c>
      <c r="C1181" s="131" t="s">
        <v>175</v>
      </c>
      <c r="D1181" s="277" t="s">
        <v>71</v>
      </c>
      <c r="E1181" s="277"/>
      <c r="F1181" s="9" t="s">
        <v>72</v>
      </c>
      <c r="G1181" s="61">
        <v>2E-3</v>
      </c>
      <c r="H1181" s="27">
        <v>28.11</v>
      </c>
      <c r="I1181" s="62">
        <f t="shared" si="92"/>
        <v>5.62E-2</v>
      </c>
    </row>
    <row r="1182" spans="1:9" x14ac:dyDescent="0.25">
      <c r="A1182" s="131" t="s">
        <v>22</v>
      </c>
      <c r="B1182" s="10" t="s">
        <v>154</v>
      </c>
      <c r="C1182" s="131" t="s">
        <v>155</v>
      </c>
      <c r="D1182" s="277" t="s">
        <v>67</v>
      </c>
      <c r="E1182" s="277"/>
      <c r="F1182" s="9" t="s">
        <v>68</v>
      </c>
      <c r="G1182" s="61">
        <v>5.9999999999999995E-4</v>
      </c>
      <c r="H1182" s="27">
        <v>1.25</v>
      </c>
      <c r="I1182" s="62">
        <f t="shared" si="92"/>
        <v>6.9999999999999999E-4</v>
      </c>
    </row>
    <row r="1183" spans="1:9" x14ac:dyDescent="0.25">
      <c r="A1183" s="131" t="s">
        <v>22</v>
      </c>
      <c r="B1183" s="10" t="s">
        <v>77</v>
      </c>
      <c r="C1183" s="131" t="s">
        <v>78</v>
      </c>
      <c r="D1183" s="277" t="s">
        <v>67</v>
      </c>
      <c r="E1183" s="277"/>
      <c r="F1183" s="9" t="s">
        <v>68</v>
      </c>
      <c r="G1183" s="61">
        <v>5.9999999999999995E-4</v>
      </c>
      <c r="H1183" s="27">
        <v>4.5</v>
      </c>
      <c r="I1183" s="62">
        <f t="shared" si="92"/>
        <v>2.7000000000000001E-3</v>
      </c>
    </row>
    <row r="1184" spans="1:9" x14ac:dyDescent="0.25">
      <c r="A1184" s="131" t="s">
        <v>22</v>
      </c>
      <c r="B1184" s="10" t="s">
        <v>176</v>
      </c>
      <c r="C1184" s="131" t="s">
        <v>177</v>
      </c>
      <c r="D1184" s="277" t="s">
        <v>67</v>
      </c>
      <c r="E1184" s="277"/>
      <c r="F1184" s="9" t="s">
        <v>72</v>
      </c>
      <c r="G1184" s="61">
        <v>2E-3</v>
      </c>
      <c r="H1184" s="27">
        <v>0.4</v>
      </c>
      <c r="I1184" s="62">
        <f t="shared" si="92"/>
        <v>8.0000000000000004E-4</v>
      </c>
    </row>
    <row r="1185" spans="1:9" x14ac:dyDescent="0.25">
      <c r="A1185" s="131" t="s">
        <v>22</v>
      </c>
      <c r="B1185" s="10" t="s">
        <v>178</v>
      </c>
      <c r="C1185" s="131" t="s">
        <v>179</v>
      </c>
      <c r="D1185" s="277" t="s">
        <v>67</v>
      </c>
      <c r="E1185" s="277"/>
      <c r="F1185" s="9" t="s">
        <v>180</v>
      </c>
      <c r="G1185" s="61">
        <v>9.0000000000000002E-6</v>
      </c>
      <c r="H1185" s="27">
        <v>900</v>
      </c>
      <c r="I1185" s="62">
        <f t="shared" si="92"/>
        <v>8.0999999999999996E-3</v>
      </c>
    </row>
    <row r="1186" spans="1:9" x14ac:dyDescent="0.25">
      <c r="A1186" s="131" t="s">
        <v>22</v>
      </c>
      <c r="B1186" s="10" t="s">
        <v>79</v>
      </c>
      <c r="C1186" s="131" t="s">
        <v>80</v>
      </c>
      <c r="D1186" s="277" t="s">
        <v>67</v>
      </c>
      <c r="E1186" s="277"/>
      <c r="F1186" s="9" t="s">
        <v>68</v>
      </c>
      <c r="G1186" s="61">
        <v>0.06</v>
      </c>
      <c r="H1186" s="27">
        <v>0.1</v>
      </c>
      <c r="I1186" s="62">
        <f t="shared" si="92"/>
        <v>6.0000000000000001E-3</v>
      </c>
    </row>
    <row r="1187" spans="1:9" x14ac:dyDescent="0.25">
      <c r="A1187" s="131" t="s">
        <v>22</v>
      </c>
      <c r="B1187" s="10" t="s">
        <v>181</v>
      </c>
      <c r="C1187" s="131" t="s">
        <v>182</v>
      </c>
      <c r="D1187" s="277" t="s">
        <v>67</v>
      </c>
      <c r="E1187" s="277"/>
      <c r="F1187" s="9" t="s">
        <v>68</v>
      </c>
      <c r="G1187" s="61">
        <v>5.9999999999999995E-4</v>
      </c>
      <c r="H1187" s="27">
        <v>7.5</v>
      </c>
      <c r="I1187" s="62">
        <f t="shared" si="92"/>
        <v>4.4999999999999997E-3</v>
      </c>
    </row>
    <row r="1188" spans="1:9" x14ac:dyDescent="0.25">
      <c r="A1188" s="131" t="s">
        <v>22</v>
      </c>
      <c r="B1188" s="10" t="s">
        <v>183</v>
      </c>
      <c r="C1188" s="131" t="s">
        <v>184</v>
      </c>
      <c r="D1188" s="277" t="s">
        <v>71</v>
      </c>
      <c r="E1188" s="277"/>
      <c r="F1188" s="9" t="s">
        <v>72</v>
      </c>
      <c r="G1188" s="61">
        <v>1.6000000000000001E-3</v>
      </c>
      <c r="H1188" s="27">
        <v>35.26</v>
      </c>
      <c r="I1188" s="62">
        <f t="shared" si="92"/>
        <v>5.6399999999999999E-2</v>
      </c>
    </row>
    <row r="1189" spans="1:9" x14ac:dyDescent="0.25">
      <c r="A1189" s="131" t="s">
        <v>22</v>
      </c>
      <c r="B1189" s="10" t="s">
        <v>123</v>
      </c>
      <c r="C1189" s="131" t="s">
        <v>124</v>
      </c>
      <c r="D1189" s="277" t="s">
        <v>67</v>
      </c>
      <c r="E1189" s="277"/>
      <c r="F1189" s="9" t="s">
        <v>68</v>
      </c>
      <c r="G1189" s="61">
        <v>2.0000000000000001E-4</v>
      </c>
      <c r="H1189" s="27">
        <v>9.9</v>
      </c>
      <c r="I1189" s="62">
        <f t="shared" si="92"/>
        <v>1.9E-3</v>
      </c>
    </row>
    <row r="1190" spans="1:9" x14ac:dyDescent="0.25">
      <c r="A1190" s="133"/>
      <c r="B1190" s="133"/>
      <c r="C1190" s="133"/>
      <c r="D1190" s="133"/>
      <c r="E1190" s="16"/>
      <c r="F1190" s="133"/>
      <c r="G1190" s="16"/>
      <c r="H1190" s="48" t="s">
        <v>511</v>
      </c>
      <c r="I1190" s="16">
        <f>SUM(I1175:I1189)</f>
        <v>0.49349999999999999</v>
      </c>
    </row>
    <row r="1191" spans="1:9" x14ac:dyDescent="0.25">
      <c r="A1191" s="133"/>
      <c r="B1191" s="133"/>
      <c r="C1191" s="133"/>
      <c r="D1191" s="133" t="s">
        <v>51</v>
      </c>
      <c r="E1191" s="16">
        <f>TRUNC(I1190*0.2935,2)</f>
        <v>0.14000000000000001</v>
      </c>
      <c r="F1191" s="133"/>
      <c r="G1191" s="259" t="s">
        <v>52</v>
      </c>
      <c r="H1191" s="259"/>
      <c r="I1191" s="16">
        <f>I1190+E1191</f>
        <v>0.63349999999999995</v>
      </c>
    </row>
    <row r="1192" spans="1:9" x14ac:dyDescent="0.25">
      <c r="A1192" s="132"/>
      <c r="B1192" s="132"/>
      <c r="C1192" s="132"/>
      <c r="D1192" s="132"/>
      <c r="E1192" s="132"/>
      <c r="F1192" s="132" t="s">
        <v>53</v>
      </c>
      <c r="G1192" s="15" t="s">
        <v>54</v>
      </c>
      <c r="H1192" s="132" t="s">
        <v>55</v>
      </c>
      <c r="I1192" s="13">
        <f>I1191</f>
        <v>0.63349999999999995</v>
      </c>
    </row>
    <row r="1193" spans="1:9" ht="14.4" thickBot="1" x14ac:dyDescent="0.3">
      <c r="A1193" s="132"/>
      <c r="B1193" s="132"/>
      <c r="C1193" s="132"/>
      <c r="D1193" s="132"/>
      <c r="E1193" s="132"/>
      <c r="F1193" s="132"/>
      <c r="G1193" s="15"/>
      <c r="H1193" s="132"/>
      <c r="I1193" s="13"/>
    </row>
    <row r="1194" spans="1:9" ht="14.4" thickTop="1" x14ac:dyDescent="0.25">
      <c r="A1194" s="4"/>
      <c r="B1194" s="4"/>
      <c r="C1194" s="4"/>
      <c r="D1194" s="4"/>
      <c r="E1194" s="4"/>
      <c r="F1194" s="4"/>
      <c r="G1194" s="4"/>
      <c r="H1194" s="4"/>
      <c r="I1194" s="4"/>
    </row>
    <row r="1195" spans="1:9" x14ac:dyDescent="0.25">
      <c r="A1195" s="134">
        <v>70</v>
      </c>
      <c r="B1195" s="136" t="s">
        <v>5</v>
      </c>
      <c r="C1195" s="134" t="s">
        <v>6</v>
      </c>
      <c r="D1195" s="266" t="s">
        <v>7</v>
      </c>
      <c r="E1195" s="266"/>
      <c r="F1195" s="1" t="s">
        <v>8</v>
      </c>
      <c r="G1195" s="136" t="s">
        <v>9</v>
      </c>
      <c r="H1195" s="136" t="s">
        <v>10</v>
      </c>
      <c r="I1195" s="136" t="s">
        <v>11</v>
      </c>
    </row>
    <row r="1196" spans="1:9" ht="26.4" x14ac:dyDescent="0.25">
      <c r="A1196" s="135" t="s">
        <v>12</v>
      </c>
      <c r="B1196" s="22" t="s">
        <v>636</v>
      </c>
      <c r="C1196" s="135" t="s">
        <v>185</v>
      </c>
      <c r="D1196" s="267" t="s">
        <v>164</v>
      </c>
      <c r="E1196" s="267"/>
      <c r="F1196" s="2" t="s">
        <v>165</v>
      </c>
      <c r="G1196" s="53">
        <v>1</v>
      </c>
      <c r="H1196" s="3">
        <f>I1213</f>
        <v>0.55869999999999997</v>
      </c>
      <c r="I1196" s="3">
        <f>H1196</f>
        <v>0.55869999999999997</v>
      </c>
    </row>
    <row r="1197" spans="1:9" x14ac:dyDescent="0.25">
      <c r="A1197" s="131" t="s">
        <v>22</v>
      </c>
      <c r="B1197" s="10" t="s">
        <v>156</v>
      </c>
      <c r="C1197" s="131" t="s">
        <v>157</v>
      </c>
      <c r="D1197" s="277" t="s">
        <v>71</v>
      </c>
      <c r="E1197" s="277"/>
      <c r="F1197" s="9" t="s">
        <v>72</v>
      </c>
      <c r="G1197" s="12">
        <v>1.333E-3</v>
      </c>
      <c r="H1197" s="11">
        <v>29.23</v>
      </c>
      <c r="I1197" s="62">
        <f t="shared" ref="I1197:I1211" si="93">TRUNC(G1197*H1197,4)</f>
        <v>3.8899999999999997E-2</v>
      </c>
    </row>
    <row r="1198" spans="1:9" x14ac:dyDescent="0.25">
      <c r="A1198" s="131" t="s">
        <v>22</v>
      </c>
      <c r="B1198" s="10" t="s">
        <v>172</v>
      </c>
      <c r="C1198" s="131" t="s">
        <v>173</v>
      </c>
      <c r="D1198" s="277" t="s">
        <v>71</v>
      </c>
      <c r="E1198" s="277"/>
      <c r="F1198" s="9" t="s">
        <v>72</v>
      </c>
      <c r="G1198" s="12">
        <v>3.3300000000000002E-4</v>
      </c>
      <c r="H1198" s="11">
        <v>135.97999999999999</v>
      </c>
      <c r="I1198" s="62">
        <f t="shared" si="93"/>
        <v>4.5199999999999997E-2</v>
      </c>
    </row>
    <row r="1199" spans="1:9" x14ac:dyDescent="0.25">
      <c r="A1199" s="131" t="s">
        <v>22</v>
      </c>
      <c r="B1199" s="10" t="s">
        <v>123</v>
      </c>
      <c r="C1199" s="131" t="s">
        <v>124</v>
      </c>
      <c r="D1199" s="277" t="s">
        <v>67</v>
      </c>
      <c r="E1199" s="277"/>
      <c r="F1199" s="9" t="s">
        <v>68</v>
      </c>
      <c r="G1199" s="12">
        <v>1.4999999999999999E-4</v>
      </c>
      <c r="H1199" s="11">
        <v>9.9</v>
      </c>
      <c r="I1199" s="62">
        <f t="shared" si="93"/>
        <v>1.4E-3</v>
      </c>
    </row>
    <row r="1200" spans="1:9" x14ac:dyDescent="0.25">
      <c r="A1200" s="131" t="s">
        <v>22</v>
      </c>
      <c r="B1200" s="10" t="s">
        <v>168</v>
      </c>
      <c r="C1200" s="131" t="s">
        <v>169</v>
      </c>
      <c r="D1200" s="277" t="s">
        <v>160</v>
      </c>
      <c r="E1200" s="277"/>
      <c r="F1200" s="9" t="s">
        <v>68</v>
      </c>
      <c r="G1200" s="12">
        <v>7.9999999999999996E-6</v>
      </c>
      <c r="H1200" s="11">
        <v>5170</v>
      </c>
      <c r="I1200" s="62">
        <f t="shared" si="93"/>
        <v>4.1300000000000003E-2</v>
      </c>
    </row>
    <row r="1201" spans="1:9" x14ac:dyDescent="0.25">
      <c r="A1201" s="131" t="s">
        <v>22</v>
      </c>
      <c r="B1201" s="10" t="s">
        <v>145</v>
      </c>
      <c r="C1201" s="131" t="s">
        <v>146</v>
      </c>
      <c r="D1201" s="277" t="s">
        <v>67</v>
      </c>
      <c r="E1201" s="277"/>
      <c r="F1201" s="9" t="s">
        <v>147</v>
      </c>
      <c r="G1201" s="12">
        <v>1.4E-3</v>
      </c>
      <c r="H1201" s="11">
        <v>5.69</v>
      </c>
      <c r="I1201" s="62">
        <f t="shared" si="93"/>
        <v>7.9000000000000008E-3</v>
      </c>
    </row>
    <row r="1202" spans="1:9" x14ac:dyDescent="0.25">
      <c r="A1202" s="131" t="s">
        <v>22</v>
      </c>
      <c r="B1202" s="10" t="s">
        <v>174</v>
      </c>
      <c r="C1202" s="131" t="s">
        <v>175</v>
      </c>
      <c r="D1202" s="277" t="s">
        <v>71</v>
      </c>
      <c r="E1202" s="277"/>
      <c r="F1202" s="9" t="s">
        <v>72</v>
      </c>
      <c r="G1202" s="12">
        <v>1.222E-3</v>
      </c>
      <c r="H1202" s="11">
        <v>28.11</v>
      </c>
      <c r="I1202" s="62">
        <f t="shared" si="93"/>
        <v>3.4299999999999997E-2</v>
      </c>
    </row>
    <row r="1203" spans="1:9" x14ac:dyDescent="0.25">
      <c r="A1203" s="131" t="s">
        <v>22</v>
      </c>
      <c r="B1203" s="10" t="s">
        <v>183</v>
      </c>
      <c r="C1203" s="131" t="s">
        <v>184</v>
      </c>
      <c r="D1203" s="277" t="s">
        <v>71</v>
      </c>
      <c r="E1203" s="277"/>
      <c r="F1203" s="9" t="s">
        <v>72</v>
      </c>
      <c r="G1203" s="12">
        <v>5.0000000000000001E-3</v>
      </c>
      <c r="H1203" s="11">
        <v>35.26</v>
      </c>
      <c r="I1203" s="62">
        <f t="shared" si="93"/>
        <v>0.17630000000000001</v>
      </c>
    </row>
    <row r="1204" spans="1:9" x14ac:dyDescent="0.25">
      <c r="A1204" s="131" t="s">
        <v>22</v>
      </c>
      <c r="B1204" s="10" t="s">
        <v>178</v>
      </c>
      <c r="C1204" s="131" t="s">
        <v>179</v>
      </c>
      <c r="D1204" s="277" t="s">
        <v>67</v>
      </c>
      <c r="E1204" s="277"/>
      <c r="F1204" s="9" t="s">
        <v>180</v>
      </c>
      <c r="G1204" s="12">
        <v>6.9999999999999999E-6</v>
      </c>
      <c r="H1204" s="11">
        <v>900</v>
      </c>
      <c r="I1204" s="62">
        <f t="shared" si="93"/>
        <v>6.3E-3</v>
      </c>
    </row>
    <row r="1205" spans="1:9" x14ac:dyDescent="0.25">
      <c r="A1205" s="131" t="s">
        <v>22</v>
      </c>
      <c r="B1205" s="10" t="s">
        <v>181</v>
      </c>
      <c r="C1205" s="131" t="s">
        <v>182</v>
      </c>
      <c r="D1205" s="277" t="s">
        <v>67</v>
      </c>
      <c r="E1205" s="277"/>
      <c r="F1205" s="9" t="s">
        <v>68</v>
      </c>
      <c r="G1205" s="12">
        <v>2.9999999999999997E-4</v>
      </c>
      <c r="H1205" s="11">
        <v>7.5</v>
      </c>
      <c r="I1205" s="62">
        <f t="shared" si="93"/>
        <v>2.2000000000000001E-3</v>
      </c>
    </row>
    <row r="1206" spans="1:9" x14ac:dyDescent="0.25">
      <c r="A1206" s="131" t="s">
        <v>22</v>
      </c>
      <c r="B1206" s="10" t="s">
        <v>77</v>
      </c>
      <c r="C1206" s="131" t="s">
        <v>78</v>
      </c>
      <c r="D1206" s="277" t="s">
        <v>67</v>
      </c>
      <c r="E1206" s="277"/>
      <c r="F1206" s="9" t="s">
        <v>68</v>
      </c>
      <c r="G1206" s="12">
        <v>2.9999999999999997E-4</v>
      </c>
      <c r="H1206" s="11">
        <v>4.5</v>
      </c>
      <c r="I1206" s="62">
        <f t="shared" si="93"/>
        <v>1.2999999999999999E-3</v>
      </c>
    </row>
    <row r="1207" spans="1:9" x14ac:dyDescent="0.25">
      <c r="A1207" s="131" t="s">
        <v>22</v>
      </c>
      <c r="B1207" s="10" t="s">
        <v>170</v>
      </c>
      <c r="C1207" s="131" t="s">
        <v>171</v>
      </c>
      <c r="D1207" s="277" t="s">
        <v>71</v>
      </c>
      <c r="E1207" s="277"/>
      <c r="F1207" s="9" t="s">
        <v>72</v>
      </c>
      <c r="G1207" s="12">
        <v>2.4429999999999999E-3</v>
      </c>
      <c r="H1207" s="11">
        <v>18.809999999999999</v>
      </c>
      <c r="I1207" s="62">
        <f t="shared" si="93"/>
        <v>4.5900000000000003E-2</v>
      </c>
    </row>
    <row r="1208" spans="1:9" x14ac:dyDescent="0.25">
      <c r="A1208" s="131" t="s">
        <v>22</v>
      </c>
      <c r="B1208" s="10" t="s">
        <v>79</v>
      </c>
      <c r="C1208" s="131" t="s">
        <v>80</v>
      </c>
      <c r="D1208" s="277" t="s">
        <v>67</v>
      </c>
      <c r="E1208" s="277"/>
      <c r="F1208" s="9" t="s">
        <v>68</v>
      </c>
      <c r="G1208" s="12">
        <v>2.444E-2</v>
      </c>
      <c r="H1208" s="11">
        <v>0.1</v>
      </c>
      <c r="I1208" s="62">
        <f t="shared" si="93"/>
        <v>2.3999999999999998E-3</v>
      </c>
    </row>
    <row r="1209" spans="1:9" x14ac:dyDescent="0.25">
      <c r="A1209" s="131" t="s">
        <v>22</v>
      </c>
      <c r="B1209" s="10" t="s">
        <v>166</v>
      </c>
      <c r="C1209" s="131" t="s">
        <v>167</v>
      </c>
      <c r="D1209" s="277" t="s">
        <v>71</v>
      </c>
      <c r="E1209" s="277"/>
      <c r="F1209" s="9" t="s">
        <v>72</v>
      </c>
      <c r="G1209" s="12">
        <v>1.222E-3</v>
      </c>
      <c r="H1209" s="11">
        <v>28.11</v>
      </c>
      <c r="I1209" s="62">
        <f t="shared" si="93"/>
        <v>3.4299999999999997E-2</v>
      </c>
    </row>
    <row r="1210" spans="1:9" x14ac:dyDescent="0.25">
      <c r="A1210" s="131" t="s">
        <v>22</v>
      </c>
      <c r="B1210" s="10" t="s">
        <v>176</v>
      </c>
      <c r="C1210" s="131" t="s">
        <v>177</v>
      </c>
      <c r="D1210" s="277" t="s">
        <v>67</v>
      </c>
      <c r="E1210" s="277"/>
      <c r="F1210" s="9" t="s">
        <v>72</v>
      </c>
      <c r="G1210" s="12">
        <v>1.333E-3</v>
      </c>
      <c r="H1210" s="11">
        <v>0.4</v>
      </c>
      <c r="I1210" s="62">
        <f t="shared" si="93"/>
        <v>5.0000000000000001E-4</v>
      </c>
    </row>
    <row r="1211" spans="1:9" x14ac:dyDescent="0.25">
      <c r="A1211" s="131" t="s">
        <v>22</v>
      </c>
      <c r="B1211" s="10" t="s">
        <v>154</v>
      </c>
      <c r="C1211" s="131" t="s">
        <v>155</v>
      </c>
      <c r="D1211" s="277" t="s">
        <v>67</v>
      </c>
      <c r="E1211" s="277"/>
      <c r="F1211" s="9" t="s">
        <v>68</v>
      </c>
      <c r="G1211" s="12">
        <v>4.0000000000000002E-4</v>
      </c>
      <c r="H1211" s="11">
        <v>1.25</v>
      </c>
      <c r="I1211" s="62">
        <f t="shared" si="93"/>
        <v>5.0000000000000001E-4</v>
      </c>
    </row>
    <row r="1212" spans="1:9" x14ac:dyDescent="0.25">
      <c r="A1212" s="133"/>
      <c r="B1212" s="133"/>
      <c r="C1212" s="133"/>
      <c r="D1212" s="133"/>
      <c r="E1212" s="16"/>
      <c r="F1212" s="133"/>
      <c r="G1212" s="16"/>
      <c r="H1212" s="48" t="s">
        <v>511</v>
      </c>
      <c r="I1212" s="16">
        <f>SUM(I1197:I1211)</f>
        <v>0.43870000000000003</v>
      </c>
    </row>
    <row r="1213" spans="1:9" x14ac:dyDescent="0.25">
      <c r="A1213" s="133"/>
      <c r="B1213" s="133"/>
      <c r="C1213" s="133"/>
      <c r="D1213" s="133" t="s">
        <v>51</v>
      </c>
      <c r="E1213" s="16">
        <f>TRUNC(I1212*0.2935,2)</f>
        <v>0.12</v>
      </c>
      <c r="F1213" s="133"/>
      <c r="G1213" s="259" t="s">
        <v>52</v>
      </c>
      <c r="H1213" s="259"/>
      <c r="I1213" s="16">
        <f>I1212+E1213</f>
        <v>0.55869999999999997</v>
      </c>
    </row>
    <row r="1214" spans="1:9" x14ac:dyDescent="0.25">
      <c r="A1214" s="132"/>
      <c r="B1214" s="132"/>
      <c r="C1214" s="132"/>
      <c r="D1214" s="132"/>
      <c r="E1214" s="132"/>
      <c r="F1214" s="132" t="s">
        <v>53</v>
      </c>
      <c r="G1214" s="15" t="s">
        <v>54</v>
      </c>
      <c r="H1214" s="132" t="s">
        <v>55</v>
      </c>
      <c r="I1214" s="13">
        <f>I1213</f>
        <v>0.55869999999999997</v>
      </c>
    </row>
    <row r="1215" spans="1:9" ht="14.4" thickBot="1" x14ac:dyDescent="0.3">
      <c r="A1215" s="132"/>
      <c r="B1215" s="132"/>
      <c r="C1215" s="132"/>
      <c r="D1215" s="132"/>
      <c r="E1215" s="132"/>
      <c r="F1215" s="132"/>
      <c r="G1215" s="15"/>
      <c r="H1215" s="132"/>
      <c r="I1215" s="13"/>
    </row>
    <row r="1216" spans="1:9" ht="14.4" thickTop="1" x14ac:dyDescent="0.25">
      <c r="A1216" s="4"/>
      <c r="B1216" s="4"/>
      <c r="C1216" s="4"/>
      <c r="D1216" s="4"/>
      <c r="E1216" s="4"/>
      <c r="F1216" s="4"/>
      <c r="G1216" s="4"/>
      <c r="H1216" s="4"/>
      <c r="I1216" s="4"/>
    </row>
    <row r="1217" spans="1:9" x14ac:dyDescent="0.25">
      <c r="A1217" s="134">
        <v>71</v>
      </c>
      <c r="B1217" s="136" t="s">
        <v>5</v>
      </c>
      <c r="C1217" s="134" t="s">
        <v>6</v>
      </c>
      <c r="D1217" s="266" t="s">
        <v>7</v>
      </c>
      <c r="E1217" s="266"/>
      <c r="F1217" s="1" t="s">
        <v>8</v>
      </c>
      <c r="G1217" s="136" t="s">
        <v>9</v>
      </c>
      <c r="H1217" s="136" t="s">
        <v>10</v>
      </c>
      <c r="I1217" s="136" t="s">
        <v>11</v>
      </c>
    </row>
    <row r="1218" spans="1:9" x14ac:dyDescent="0.25">
      <c r="A1218" s="135" t="s">
        <v>12</v>
      </c>
      <c r="B1218" s="22" t="s">
        <v>637</v>
      </c>
      <c r="C1218" s="135" t="s">
        <v>197</v>
      </c>
      <c r="D1218" s="267" t="s">
        <v>164</v>
      </c>
      <c r="E1218" s="267"/>
      <c r="F1218" s="2" t="s">
        <v>165</v>
      </c>
      <c r="G1218" s="24">
        <v>1</v>
      </c>
      <c r="H1218" s="3">
        <f>I1235</f>
        <v>0.16060000000000002</v>
      </c>
      <c r="I1218" s="3">
        <f>H1218</f>
        <v>0.16060000000000002</v>
      </c>
    </row>
    <row r="1219" spans="1:9" x14ac:dyDescent="0.25">
      <c r="A1219" s="131" t="s">
        <v>22</v>
      </c>
      <c r="B1219" s="10" t="s">
        <v>181</v>
      </c>
      <c r="C1219" s="131" t="s">
        <v>182</v>
      </c>
      <c r="D1219" s="277" t="s">
        <v>67</v>
      </c>
      <c r="E1219" s="277"/>
      <c r="F1219" s="9" t="s">
        <v>68</v>
      </c>
      <c r="G1219" s="12">
        <v>5.9999999999999995E-4</v>
      </c>
      <c r="H1219" s="11">
        <v>7.5</v>
      </c>
      <c r="I1219" s="62">
        <f t="shared" ref="I1219:I1233" si="94">TRUNC(G1219*H1219,4)</f>
        <v>4.4999999999999997E-3</v>
      </c>
    </row>
    <row r="1220" spans="1:9" x14ac:dyDescent="0.25">
      <c r="A1220" s="131" t="s">
        <v>22</v>
      </c>
      <c r="B1220" s="10" t="s">
        <v>166</v>
      </c>
      <c r="C1220" s="131" t="s">
        <v>167</v>
      </c>
      <c r="D1220" s="277" t="s">
        <v>71</v>
      </c>
      <c r="E1220" s="277"/>
      <c r="F1220" s="9" t="s">
        <v>72</v>
      </c>
      <c r="G1220" s="12">
        <v>8.0000000000000004E-4</v>
      </c>
      <c r="H1220" s="11">
        <v>28.11</v>
      </c>
      <c r="I1220" s="62">
        <f t="shared" si="94"/>
        <v>2.24E-2</v>
      </c>
    </row>
    <row r="1221" spans="1:9" x14ac:dyDescent="0.25">
      <c r="A1221" s="131" t="s">
        <v>22</v>
      </c>
      <c r="B1221" s="10" t="s">
        <v>154</v>
      </c>
      <c r="C1221" s="131" t="s">
        <v>155</v>
      </c>
      <c r="D1221" s="277" t="s">
        <v>67</v>
      </c>
      <c r="E1221" s="277"/>
      <c r="F1221" s="9" t="s">
        <v>68</v>
      </c>
      <c r="G1221" s="12">
        <v>2.9999999999999997E-4</v>
      </c>
      <c r="H1221" s="11">
        <v>1.25</v>
      </c>
      <c r="I1221" s="62">
        <f t="shared" si="94"/>
        <v>2.9999999999999997E-4</v>
      </c>
    </row>
    <row r="1222" spans="1:9" x14ac:dyDescent="0.25">
      <c r="A1222" s="131" t="s">
        <v>22</v>
      </c>
      <c r="B1222" s="10" t="s">
        <v>145</v>
      </c>
      <c r="C1222" s="131" t="s">
        <v>146</v>
      </c>
      <c r="D1222" s="277" t="s">
        <v>67</v>
      </c>
      <c r="E1222" s="277"/>
      <c r="F1222" s="9" t="s">
        <v>147</v>
      </c>
      <c r="G1222" s="12">
        <v>2.9999999999999997E-4</v>
      </c>
      <c r="H1222" s="11">
        <v>5.69</v>
      </c>
      <c r="I1222" s="62">
        <f t="shared" si="94"/>
        <v>1.6999999999999999E-3</v>
      </c>
    </row>
    <row r="1223" spans="1:9" x14ac:dyDescent="0.25">
      <c r="A1223" s="131" t="s">
        <v>22</v>
      </c>
      <c r="B1223" s="10" t="s">
        <v>178</v>
      </c>
      <c r="C1223" s="131" t="s">
        <v>179</v>
      </c>
      <c r="D1223" s="277" t="s">
        <v>67</v>
      </c>
      <c r="E1223" s="277"/>
      <c r="F1223" s="9" t="s">
        <v>180</v>
      </c>
      <c r="G1223" s="12">
        <v>1.9999999999999999E-6</v>
      </c>
      <c r="H1223" s="11">
        <v>900</v>
      </c>
      <c r="I1223" s="62">
        <f t="shared" si="94"/>
        <v>1.8E-3</v>
      </c>
    </row>
    <row r="1224" spans="1:9" x14ac:dyDescent="0.25">
      <c r="A1224" s="131" t="s">
        <v>22</v>
      </c>
      <c r="B1224" s="10" t="s">
        <v>77</v>
      </c>
      <c r="C1224" s="131" t="s">
        <v>78</v>
      </c>
      <c r="D1224" s="277" t="s">
        <v>67</v>
      </c>
      <c r="E1224" s="277"/>
      <c r="F1224" s="9" t="s">
        <v>68</v>
      </c>
      <c r="G1224" s="12">
        <v>1E-4</v>
      </c>
      <c r="H1224" s="11">
        <v>4.5</v>
      </c>
      <c r="I1224" s="62">
        <f t="shared" si="94"/>
        <v>4.0000000000000002E-4</v>
      </c>
    </row>
    <row r="1225" spans="1:9" x14ac:dyDescent="0.25">
      <c r="A1225" s="131" t="s">
        <v>22</v>
      </c>
      <c r="B1225" s="10" t="s">
        <v>79</v>
      </c>
      <c r="C1225" s="131" t="s">
        <v>80</v>
      </c>
      <c r="D1225" s="277" t="s">
        <v>67</v>
      </c>
      <c r="E1225" s="277"/>
      <c r="F1225" s="9" t="s">
        <v>68</v>
      </c>
      <c r="G1225" s="12">
        <v>0.01</v>
      </c>
      <c r="H1225" s="11">
        <v>0.1</v>
      </c>
      <c r="I1225" s="62">
        <f t="shared" si="94"/>
        <v>1E-3</v>
      </c>
    </row>
    <row r="1226" spans="1:9" x14ac:dyDescent="0.25">
      <c r="A1226" s="131" t="s">
        <v>22</v>
      </c>
      <c r="B1226" s="10" t="s">
        <v>176</v>
      </c>
      <c r="C1226" s="131" t="s">
        <v>177</v>
      </c>
      <c r="D1226" s="277" t="s">
        <v>67</v>
      </c>
      <c r="E1226" s="277"/>
      <c r="F1226" s="9" t="s">
        <v>72</v>
      </c>
      <c r="G1226" s="12">
        <v>1E-3</v>
      </c>
      <c r="H1226" s="11">
        <v>0.4</v>
      </c>
      <c r="I1226" s="62">
        <f t="shared" si="94"/>
        <v>4.0000000000000002E-4</v>
      </c>
    </row>
    <row r="1227" spans="1:9" x14ac:dyDescent="0.25">
      <c r="A1227" s="131" t="s">
        <v>22</v>
      </c>
      <c r="B1227" s="10" t="s">
        <v>168</v>
      </c>
      <c r="C1227" s="131" t="s">
        <v>169</v>
      </c>
      <c r="D1227" s="277" t="s">
        <v>160</v>
      </c>
      <c r="E1227" s="277"/>
      <c r="F1227" s="9" t="s">
        <v>68</v>
      </c>
      <c r="G1227" s="12">
        <v>1.9999999999999999E-6</v>
      </c>
      <c r="H1227" s="11">
        <v>5170</v>
      </c>
      <c r="I1227" s="62">
        <f t="shared" si="94"/>
        <v>1.03E-2</v>
      </c>
    </row>
    <row r="1228" spans="1:9" x14ac:dyDescent="0.25">
      <c r="A1228" s="131" t="s">
        <v>22</v>
      </c>
      <c r="B1228" s="10" t="s">
        <v>172</v>
      </c>
      <c r="C1228" s="131" t="s">
        <v>173</v>
      </c>
      <c r="D1228" s="277" t="s">
        <v>71</v>
      </c>
      <c r="E1228" s="277"/>
      <c r="F1228" s="9" t="s">
        <v>72</v>
      </c>
      <c r="G1228" s="12">
        <v>1E-4</v>
      </c>
      <c r="H1228" s="11">
        <v>135.97999999999999</v>
      </c>
      <c r="I1228" s="62">
        <f t="shared" si="94"/>
        <v>1.35E-2</v>
      </c>
    </row>
    <row r="1229" spans="1:9" x14ac:dyDescent="0.25">
      <c r="A1229" s="131" t="s">
        <v>22</v>
      </c>
      <c r="B1229" s="10" t="s">
        <v>156</v>
      </c>
      <c r="C1229" s="131" t="s">
        <v>157</v>
      </c>
      <c r="D1229" s="277" t="s">
        <v>71</v>
      </c>
      <c r="E1229" s="277"/>
      <c r="F1229" s="9" t="s">
        <v>72</v>
      </c>
      <c r="G1229" s="12">
        <v>5.0000000000000001E-4</v>
      </c>
      <c r="H1229" s="11">
        <v>29.23</v>
      </c>
      <c r="I1229" s="62">
        <f t="shared" si="94"/>
        <v>1.46E-2</v>
      </c>
    </row>
    <row r="1230" spans="1:9" x14ac:dyDescent="0.25">
      <c r="A1230" s="131" t="s">
        <v>22</v>
      </c>
      <c r="B1230" s="10" t="s">
        <v>183</v>
      </c>
      <c r="C1230" s="131" t="s">
        <v>184</v>
      </c>
      <c r="D1230" s="277" t="s">
        <v>71</v>
      </c>
      <c r="E1230" s="277"/>
      <c r="F1230" s="9" t="s">
        <v>72</v>
      </c>
      <c r="G1230" s="12">
        <v>5.0000000000000001E-4</v>
      </c>
      <c r="H1230" s="11">
        <v>35.26</v>
      </c>
      <c r="I1230" s="62">
        <f t="shared" si="94"/>
        <v>1.7600000000000001E-2</v>
      </c>
    </row>
    <row r="1231" spans="1:9" x14ac:dyDescent="0.25">
      <c r="A1231" s="131" t="s">
        <v>22</v>
      </c>
      <c r="B1231" s="10" t="s">
        <v>170</v>
      </c>
      <c r="C1231" s="131" t="s">
        <v>171</v>
      </c>
      <c r="D1231" s="277" t="s">
        <v>71</v>
      </c>
      <c r="E1231" s="277"/>
      <c r="F1231" s="9" t="s">
        <v>72</v>
      </c>
      <c r="G1231" s="12">
        <v>1.2999999999999999E-3</v>
      </c>
      <c r="H1231" s="11">
        <v>18.809999999999999</v>
      </c>
      <c r="I1231" s="62">
        <f t="shared" si="94"/>
        <v>2.4400000000000002E-2</v>
      </c>
    </row>
    <row r="1232" spans="1:9" x14ac:dyDescent="0.25">
      <c r="A1232" s="131" t="s">
        <v>22</v>
      </c>
      <c r="B1232" s="10" t="s">
        <v>174</v>
      </c>
      <c r="C1232" s="131" t="s">
        <v>175</v>
      </c>
      <c r="D1232" s="277" t="s">
        <v>71</v>
      </c>
      <c r="E1232" s="277"/>
      <c r="F1232" s="9" t="s">
        <v>72</v>
      </c>
      <c r="G1232" s="12">
        <v>5.9999999999999995E-4</v>
      </c>
      <c r="H1232" s="11">
        <v>28.11</v>
      </c>
      <c r="I1232" s="62">
        <f t="shared" si="94"/>
        <v>1.6799999999999999E-2</v>
      </c>
    </row>
    <row r="1233" spans="1:9" x14ac:dyDescent="0.25">
      <c r="A1233" s="131" t="s">
        <v>22</v>
      </c>
      <c r="B1233" s="10" t="s">
        <v>123</v>
      </c>
      <c r="C1233" s="131" t="s">
        <v>124</v>
      </c>
      <c r="D1233" s="277" t="s">
        <v>67</v>
      </c>
      <c r="E1233" s="277"/>
      <c r="F1233" s="9" t="s">
        <v>68</v>
      </c>
      <c r="G1233" s="12">
        <v>1E-4</v>
      </c>
      <c r="H1233" s="11">
        <v>9.9</v>
      </c>
      <c r="I1233" s="62">
        <f t="shared" si="94"/>
        <v>8.9999999999999998E-4</v>
      </c>
    </row>
    <row r="1234" spans="1:9" x14ac:dyDescent="0.25">
      <c r="A1234" s="133"/>
      <c r="B1234" s="133"/>
      <c r="C1234" s="133"/>
      <c r="D1234" s="133"/>
      <c r="E1234" s="16"/>
      <c r="F1234" s="133"/>
      <c r="G1234" s="16"/>
      <c r="H1234" s="48" t="s">
        <v>511</v>
      </c>
      <c r="I1234" s="16">
        <f>SUM(I1219:I1233)</f>
        <v>0.13060000000000002</v>
      </c>
    </row>
    <row r="1235" spans="1:9" x14ac:dyDescent="0.25">
      <c r="A1235" s="133"/>
      <c r="B1235" s="133"/>
      <c r="C1235" s="133"/>
      <c r="D1235" s="133" t="s">
        <v>51</v>
      </c>
      <c r="E1235" s="16">
        <f>TRUNC(I1234*0.2935,2)</f>
        <v>0.03</v>
      </c>
      <c r="F1235" s="133"/>
      <c r="G1235" s="259" t="s">
        <v>52</v>
      </c>
      <c r="H1235" s="259"/>
      <c r="I1235" s="16">
        <f>I1234+E1235</f>
        <v>0.16060000000000002</v>
      </c>
    </row>
    <row r="1236" spans="1:9" x14ac:dyDescent="0.25">
      <c r="A1236" s="132"/>
      <c r="B1236" s="132"/>
      <c r="C1236" s="132"/>
      <c r="D1236" s="132"/>
      <c r="E1236" s="132"/>
      <c r="F1236" s="132" t="s">
        <v>53</v>
      </c>
      <c r="G1236" s="15" t="s">
        <v>54</v>
      </c>
      <c r="H1236" s="132" t="s">
        <v>55</v>
      </c>
      <c r="I1236" s="13">
        <f>I1235</f>
        <v>0.16060000000000002</v>
      </c>
    </row>
    <row r="1237" spans="1:9" ht="14.4" thickBot="1" x14ac:dyDescent="0.3">
      <c r="A1237" s="132"/>
      <c r="B1237" s="132"/>
      <c r="C1237" s="132"/>
      <c r="D1237" s="132"/>
      <c r="E1237" s="132"/>
      <c r="F1237" s="132"/>
      <c r="G1237" s="15"/>
      <c r="H1237" s="132"/>
      <c r="I1237" s="13"/>
    </row>
    <row r="1238" spans="1:9" ht="14.4" thickTop="1" x14ac:dyDescent="0.25">
      <c r="A1238" s="4"/>
      <c r="B1238" s="4"/>
      <c r="C1238" s="4"/>
      <c r="D1238" s="4"/>
      <c r="E1238" s="4"/>
      <c r="F1238" s="4"/>
      <c r="G1238" s="4"/>
      <c r="H1238" s="4"/>
      <c r="I1238" s="4"/>
    </row>
    <row r="1239" spans="1:9" x14ac:dyDescent="0.25">
      <c r="A1239" s="134">
        <v>72</v>
      </c>
      <c r="B1239" s="136" t="s">
        <v>5</v>
      </c>
      <c r="C1239" s="134" t="s">
        <v>6</v>
      </c>
      <c r="D1239" s="266" t="s">
        <v>7</v>
      </c>
      <c r="E1239" s="266"/>
      <c r="F1239" s="1" t="s">
        <v>8</v>
      </c>
      <c r="G1239" s="136" t="s">
        <v>9</v>
      </c>
      <c r="H1239" s="136" t="s">
        <v>10</v>
      </c>
      <c r="I1239" s="136" t="s">
        <v>11</v>
      </c>
    </row>
    <row r="1240" spans="1:9" ht="26.4" x14ac:dyDescent="0.25">
      <c r="A1240" s="135" t="s">
        <v>12</v>
      </c>
      <c r="B1240" s="22" t="s">
        <v>638</v>
      </c>
      <c r="C1240" s="135" t="s">
        <v>785</v>
      </c>
      <c r="D1240" s="267" t="s">
        <v>164</v>
      </c>
      <c r="E1240" s="267"/>
      <c r="F1240" s="2" t="s">
        <v>132</v>
      </c>
      <c r="G1240" s="53">
        <v>1</v>
      </c>
      <c r="H1240" s="3">
        <f>I1255</f>
        <v>533.28</v>
      </c>
      <c r="I1240" s="26">
        <f>I1255</f>
        <v>533.28</v>
      </c>
    </row>
    <row r="1241" spans="1:9" x14ac:dyDescent="0.25">
      <c r="A1241" s="131" t="s">
        <v>22</v>
      </c>
      <c r="B1241" s="10" t="s">
        <v>174</v>
      </c>
      <c r="C1241" s="131" t="s">
        <v>175</v>
      </c>
      <c r="D1241" s="277" t="s">
        <v>71</v>
      </c>
      <c r="E1241" s="277"/>
      <c r="F1241" s="9" t="s">
        <v>72</v>
      </c>
      <c r="G1241" s="54">
        <v>1</v>
      </c>
      <c r="H1241" s="11">
        <v>28.11</v>
      </c>
      <c r="I1241" s="27">
        <f>TRUNC(G1241*H1241,2)</f>
        <v>28.11</v>
      </c>
    </row>
    <row r="1242" spans="1:9" x14ac:dyDescent="0.25">
      <c r="A1242" s="131" t="s">
        <v>22</v>
      </c>
      <c r="B1242" s="10" t="s">
        <v>178</v>
      </c>
      <c r="C1242" s="131" t="s">
        <v>179</v>
      </c>
      <c r="D1242" s="277" t="s">
        <v>67</v>
      </c>
      <c r="E1242" s="277"/>
      <c r="F1242" s="9" t="s">
        <v>180</v>
      </c>
      <c r="G1242" s="54">
        <v>2.2499999999999999E-2</v>
      </c>
      <c r="H1242" s="11">
        <v>900</v>
      </c>
      <c r="I1242" s="27">
        <f t="shared" ref="I1242:I1253" si="95">TRUNC(G1242*H1242,2)</f>
        <v>20.25</v>
      </c>
    </row>
    <row r="1243" spans="1:9" x14ac:dyDescent="0.25">
      <c r="A1243" s="131" t="s">
        <v>22</v>
      </c>
      <c r="B1243" s="10" t="s">
        <v>170</v>
      </c>
      <c r="C1243" s="131" t="s">
        <v>171</v>
      </c>
      <c r="D1243" s="277" t="s">
        <v>71</v>
      </c>
      <c r="E1243" s="277"/>
      <c r="F1243" s="9" t="s">
        <v>72</v>
      </c>
      <c r="G1243" s="54">
        <v>5</v>
      </c>
      <c r="H1243" s="11">
        <v>18.809999999999999</v>
      </c>
      <c r="I1243" s="27">
        <f t="shared" si="95"/>
        <v>94.05</v>
      </c>
    </row>
    <row r="1244" spans="1:9" x14ac:dyDescent="0.25">
      <c r="A1244" s="131" t="s">
        <v>22</v>
      </c>
      <c r="B1244" s="10" t="s">
        <v>145</v>
      </c>
      <c r="C1244" s="131" t="s">
        <v>146</v>
      </c>
      <c r="D1244" s="277" t="s">
        <v>67</v>
      </c>
      <c r="E1244" s="277"/>
      <c r="F1244" s="9" t="s">
        <v>147</v>
      </c>
      <c r="G1244" s="54">
        <v>5</v>
      </c>
      <c r="H1244" s="11">
        <v>5.69</v>
      </c>
      <c r="I1244" s="27">
        <f t="shared" si="95"/>
        <v>28.45</v>
      </c>
    </row>
    <row r="1245" spans="1:9" x14ac:dyDescent="0.25">
      <c r="A1245" s="131" t="s">
        <v>22</v>
      </c>
      <c r="B1245" s="10" t="s">
        <v>168</v>
      </c>
      <c r="C1245" s="131" t="s">
        <v>169</v>
      </c>
      <c r="D1245" s="277" t="s">
        <v>160</v>
      </c>
      <c r="E1245" s="277"/>
      <c r="F1245" s="9" t="s">
        <v>68</v>
      </c>
      <c r="G1245" s="54">
        <v>2.2499999999999999E-2</v>
      </c>
      <c r="H1245" s="11">
        <v>5170</v>
      </c>
      <c r="I1245" s="27">
        <f t="shared" si="95"/>
        <v>116.32</v>
      </c>
    </row>
    <row r="1246" spans="1:9" x14ac:dyDescent="0.25">
      <c r="A1246" s="131" t="s">
        <v>22</v>
      </c>
      <c r="B1246" s="10" t="s">
        <v>77</v>
      </c>
      <c r="C1246" s="131" t="s">
        <v>78</v>
      </c>
      <c r="D1246" s="277" t="s">
        <v>67</v>
      </c>
      <c r="E1246" s="277"/>
      <c r="F1246" s="9" t="s">
        <v>68</v>
      </c>
      <c r="G1246" s="54">
        <v>1.5</v>
      </c>
      <c r="H1246" s="11">
        <v>4.5</v>
      </c>
      <c r="I1246" s="27">
        <f t="shared" si="95"/>
        <v>6.75</v>
      </c>
    </row>
    <row r="1247" spans="1:9" x14ac:dyDescent="0.25">
      <c r="A1247" s="131" t="s">
        <v>22</v>
      </c>
      <c r="B1247" s="10" t="s">
        <v>183</v>
      </c>
      <c r="C1247" s="131" t="s">
        <v>184</v>
      </c>
      <c r="D1247" s="277" t="s">
        <v>71</v>
      </c>
      <c r="E1247" s="277"/>
      <c r="F1247" s="9" t="s">
        <v>72</v>
      </c>
      <c r="G1247" s="54">
        <v>1</v>
      </c>
      <c r="H1247" s="11">
        <v>35.26</v>
      </c>
      <c r="I1247" s="27">
        <f t="shared" si="95"/>
        <v>35.26</v>
      </c>
    </row>
    <row r="1248" spans="1:9" x14ac:dyDescent="0.25">
      <c r="A1248" s="131" t="s">
        <v>22</v>
      </c>
      <c r="B1248" s="10" t="s">
        <v>176</v>
      </c>
      <c r="C1248" s="131" t="s">
        <v>177</v>
      </c>
      <c r="D1248" s="277" t="s">
        <v>67</v>
      </c>
      <c r="E1248" s="277"/>
      <c r="F1248" s="9" t="s">
        <v>72</v>
      </c>
      <c r="G1248" s="54">
        <v>1</v>
      </c>
      <c r="H1248" s="11">
        <v>0.4</v>
      </c>
      <c r="I1248" s="27">
        <f t="shared" si="95"/>
        <v>0.4</v>
      </c>
    </row>
    <row r="1249" spans="1:9" x14ac:dyDescent="0.25">
      <c r="A1249" s="131" t="s">
        <v>22</v>
      </c>
      <c r="B1249" s="10" t="s">
        <v>181</v>
      </c>
      <c r="C1249" s="131" t="s">
        <v>182</v>
      </c>
      <c r="D1249" s="277" t="s">
        <v>67</v>
      </c>
      <c r="E1249" s="277"/>
      <c r="F1249" s="9" t="s">
        <v>68</v>
      </c>
      <c r="G1249" s="54">
        <v>1</v>
      </c>
      <c r="H1249" s="11">
        <v>7.5</v>
      </c>
      <c r="I1249" s="27">
        <f t="shared" si="95"/>
        <v>7.5</v>
      </c>
    </row>
    <row r="1250" spans="1:9" x14ac:dyDescent="0.25">
      <c r="A1250" s="131" t="s">
        <v>22</v>
      </c>
      <c r="B1250" s="10" t="s">
        <v>154</v>
      </c>
      <c r="C1250" s="131" t="s">
        <v>155</v>
      </c>
      <c r="D1250" s="277" t="s">
        <v>67</v>
      </c>
      <c r="E1250" s="277"/>
      <c r="F1250" s="9" t="s">
        <v>68</v>
      </c>
      <c r="G1250" s="54">
        <v>1</v>
      </c>
      <c r="H1250" s="11">
        <v>1.25</v>
      </c>
      <c r="I1250" s="27">
        <f t="shared" si="95"/>
        <v>1.25</v>
      </c>
    </row>
    <row r="1251" spans="1:9" x14ac:dyDescent="0.25">
      <c r="A1251" s="131" t="s">
        <v>22</v>
      </c>
      <c r="B1251" s="10" t="s">
        <v>123</v>
      </c>
      <c r="C1251" s="131" t="s">
        <v>124</v>
      </c>
      <c r="D1251" s="277" t="s">
        <v>67</v>
      </c>
      <c r="E1251" s="277"/>
      <c r="F1251" s="9" t="s">
        <v>68</v>
      </c>
      <c r="G1251" s="54">
        <v>0.5</v>
      </c>
      <c r="H1251" s="11">
        <v>9.9</v>
      </c>
      <c r="I1251" s="27">
        <f t="shared" si="95"/>
        <v>4.95</v>
      </c>
    </row>
    <row r="1252" spans="1:9" x14ac:dyDescent="0.25">
      <c r="A1252" s="131" t="s">
        <v>22</v>
      </c>
      <c r="B1252" s="10" t="s">
        <v>79</v>
      </c>
      <c r="C1252" s="131" t="s">
        <v>80</v>
      </c>
      <c r="D1252" s="277" t="s">
        <v>67</v>
      </c>
      <c r="E1252" s="277"/>
      <c r="F1252" s="9" t="s">
        <v>68</v>
      </c>
      <c r="G1252" s="54">
        <v>10</v>
      </c>
      <c r="H1252" s="11">
        <v>0.1</v>
      </c>
      <c r="I1252" s="27">
        <f t="shared" si="95"/>
        <v>1</v>
      </c>
    </row>
    <row r="1253" spans="1:9" x14ac:dyDescent="0.25">
      <c r="A1253" s="131" t="s">
        <v>22</v>
      </c>
      <c r="B1253" s="10" t="s">
        <v>172</v>
      </c>
      <c r="C1253" s="131" t="s">
        <v>173</v>
      </c>
      <c r="D1253" s="277" t="s">
        <v>71</v>
      </c>
      <c r="E1253" s="277"/>
      <c r="F1253" s="9" t="s">
        <v>72</v>
      </c>
      <c r="G1253" s="54">
        <v>0.5</v>
      </c>
      <c r="H1253" s="11">
        <v>135.97999999999999</v>
      </c>
      <c r="I1253" s="27">
        <f t="shared" si="95"/>
        <v>67.989999999999995</v>
      </c>
    </row>
    <row r="1254" spans="1:9" x14ac:dyDescent="0.25">
      <c r="A1254" s="133"/>
      <c r="B1254" s="133"/>
      <c r="C1254" s="133"/>
      <c r="D1254" s="133"/>
      <c r="E1254" s="16"/>
      <c r="F1254" s="133"/>
      <c r="G1254" s="16"/>
      <c r="H1254" s="48" t="s">
        <v>511</v>
      </c>
      <c r="I1254" s="16">
        <f>SUM(I1241:I1253)</f>
        <v>412.27999999999992</v>
      </c>
    </row>
    <row r="1255" spans="1:9" x14ac:dyDescent="0.25">
      <c r="A1255" s="133"/>
      <c r="B1255" s="133"/>
      <c r="C1255" s="133"/>
      <c r="D1255" s="133" t="s">
        <v>51</v>
      </c>
      <c r="E1255" s="16">
        <f>TRUNC(I1254*0.2935,2)</f>
        <v>121</v>
      </c>
      <c r="F1255" s="133"/>
      <c r="G1255" s="259" t="s">
        <v>52</v>
      </c>
      <c r="H1255" s="259"/>
      <c r="I1255" s="16">
        <f>I1254+E1255</f>
        <v>533.28</v>
      </c>
    </row>
    <row r="1256" spans="1:9" x14ac:dyDescent="0.25">
      <c r="A1256" s="132"/>
      <c r="B1256" s="132"/>
      <c r="C1256" s="132"/>
      <c r="D1256" s="132"/>
      <c r="E1256" s="132"/>
      <c r="F1256" s="132" t="s">
        <v>53</v>
      </c>
      <c r="G1256" s="15" t="s">
        <v>54</v>
      </c>
      <c r="H1256" s="132" t="s">
        <v>55</v>
      </c>
      <c r="I1256" s="13">
        <f>I1255</f>
        <v>533.28</v>
      </c>
    </row>
    <row r="1257" spans="1:9" ht="14.4" thickBot="1" x14ac:dyDescent="0.3">
      <c r="A1257" s="132"/>
      <c r="B1257" s="132"/>
      <c r="C1257" s="132"/>
      <c r="D1257" s="132"/>
      <c r="E1257" s="132"/>
      <c r="F1257" s="132"/>
      <c r="G1257" s="15"/>
      <c r="H1257" s="132"/>
      <c r="I1257" s="13"/>
    </row>
    <row r="1258" spans="1:9" ht="14.4" thickTop="1" x14ac:dyDescent="0.25">
      <c r="A1258" s="4"/>
      <c r="B1258" s="4"/>
      <c r="C1258" s="4"/>
      <c r="D1258" s="4"/>
      <c r="E1258" s="4"/>
      <c r="F1258" s="4"/>
      <c r="G1258" s="4"/>
      <c r="H1258" s="4"/>
      <c r="I1258" s="4"/>
    </row>
    <row r="1259" spans="1:9" x14ac:dyDescent="0.25">
      <c r="A1259" s="134">
        <v>73</v>
      </c>
      <c r="B1259" s="136" t="s">
        <v>5</v>
      </c>
      <c r="C1259" s="134" t="s">
        <v>6</v>
      </c>
      <c r="D1259" s="266" t="s">
        <v>7</v>
      </c>
      <c r="E1259" s="266"/>
      <c r="F1259" s="1" t="s">
        <v>8</v>
      </c>
      <c r="G1259" s="136" t="s">
        <v>9</v>
      </c>
      <c r="H1259" s="136" t="s">
        <v>10</v>
      </c>
      <c r="I1259" s="136" t="s">
        <v>11</v>
      </c>
    </row>
    <row r="1260" spans="1:9" x14ac:dyDescent="0.25">
      <c r="A1260" s="135" t="s">
        <v>12</v>
      </c>
      <c r="B1260" s="22" t="s">
        <v>639</v>
      </c>
      <c r="C1260" s="135" t="s">
        <v>198</v>
      </c>
      <c r="D1260" s="267" t="s">
        <v>164</v>
      </c>
      <c r="E1260" s="267"/>
      <c r="F1260" s="2" t="s">
        <v>64</v>
      </c>
      <c r="G1260" s="53">
        <v>1</v>
      </c>
      <c r="H1260" s="3">
        <f>I1268</f>
        <v>248.3</v>
      </c>
      <c r="I1260" s="3">
        <f>H1260</f>
        <v>248.3</v>
      </c>
    </row>
    <row r="1261" spans="1:9" x14ac:dyDescent="0.25">
      <c r="A1261" s="131" t="s">
        <v>22</v>
      </c>
      <c r="B1261" s="10" t="s">
        <v>65</v>
      </c>
      <c r="C1261" s="131" t="s">
        <v>66</v>
      </c>
      <c r="D1261" s="277" t="s">
        <v>67</v>
      </c>
      <c r="E1261" s="277"/>
      <c r="F1261" s="9" t="s">
        <v>68</v>
      </c>
      <c r="G1261" s="54">
        <v>1</v>
      </c>
      <c r="H1261" s="11">
        <v>6</v>
      </c>
      <c r="I1261" s="27">
        <f t="shared" ref="I1261:I1266" si="96">TRUNC(G1261*H1261,2)</f>
        <v>6</v>
      </c>
    </row>
    <row r="1262" spans="1:9" x14ac:dyDescent="0.25">
      <c r="A1262" s="131" t="s">
        <v>22</v>
      </c>
      <c r="B1262" s="10" t="s">
        <v>176</v>
      </c>
      <c r="C1262" s="131" t="s">
        <v>177</v>
      </c>
      <c r="D1262" s="277" t="s">
        <v>67</v>
      </c>
      <c r="E1262" s="277"/>
      <c r="F1262" s="9" t="s">
        <v>72</v>
      </c>
      <c r="G1262" s="54">
        <v>2</v>
      </c>
      <c r="H1262" s="11">
        <v>0.4</v>
      </c>
      <c r="I1262" s="27">
        <f t="shared" si="96"/>
        <v>0.8</v>
      </c>
    </row>
    <row r="1263" spans="1:9" x14ac:dyDescent="0.25">
      <c r="A1263" s="131" t="s">
        <v>22</v>
      </c>
      <c r="B1263" s="10" t="s">
        <v>69</v>
      </c>
      <c r="C1263" s="131" t="s">
        <v>70</v>
      </c>
      <c r="D1263" s="277" t="s">
        <v>71</v>
      </c>
      <c r="E1263" s="277"/>
      <c r="F1263" s="9" t="s">
        <v>72</v>
      </c>
      <c r="G1263" s="54">
        <v>1</v>
      </c>
      <c r="H1263" s="11">
        <v>38.78</v>
      </c>
      <c r="I1263" s="27">
        <f t="shared" si="96"/>
        <v>38.78</v>
      </c>
    </row>
    <row r="1264" spans="1:9" x14ac:dyDescent="0.25">
      <c r="A1264" s="131" t="s">
        <v>22</v>
      </c>
      <c r="B1264" s="10" t="s">
        <v>79</v>
      </c>
      <c r="C1264" s="131" t="s">
        <v>80</v>
      </c>
      <c r="D1264" s="277" t="s">
        <v>67</v>
      </c>
      <c r="E1264" s="277"/>
      <c r="F1264" s="9" t="s">
        <v>68</v>
      </c>
      <c r="G1264" s="54">
        <v>5</v>
      </c>
      <c r="H1264" s="11">
        <v>0.1</v>
      </c>
      <c r="I1264" s="27">
        <f t="shared" si="96"/>
        <v>0.5</v>
      </c>
    </row>
    <row r="1265" spans="1:9" x14ac:dyDescent="0.25">
      <c r="A1265" s="131" t="s">
        <v>22</v>
      </c>
      <c r="B1265" s="10" t="s">
        <v>172</v>
      </c>
      <c r="C1265" s="131" t="s">
        <v>173</v>
      </c>
      <c r="D1265" s="277" t="s">
        <v>71</v>
      </c>
      <c r="E1265" s="277"/>
      <c r="F1265" s="9" t="s">
        <v>72</v>
      </c>
      <c r="G1265" s="54">
        <v>1</v>
      </c>
      <c r="H1265" s="11">
        <v>135.97999999999999</v>
      </c>
      <c r="I1265" s="27">
        <f t="shared" si="96"/>
        <v>135.97999999999999</v>
      </c>
    </row>
    <row r="1266" spans="1:9" x14ac:dyDescent="0.25">
      <c r="A1266" s="131" t="s">
        <v>22</v>
      </c>
      <c r="B1266" s="10" t="s">
        <v>123</v>
      </c>
      <c r="C1266" s="131" t="s">
        <v>124</v>
      </c>
      <c r="D1266" s="277" t="s">
        <v>67</v>
      </c>
      <c r="E1266" s="277"/>
      <c r="F1266" s="9" t="s">
        <v>68</v>
      </c>
      <c r="G1266" s="54">
        <v>1</v>
      </c>
      <c r="H1266" s="11">
        <v>9.9</v>
      </c>
      <c r="I1266" s="27">
        <f t="shared" si="96"/>
        <v>9.9</v>
      </c>
    </row>
    <row r="1267" spans="1:9" x14ac:dyDescent="0.25">
      <c r="A1267" s="133"/>
      <c r="B1267" s="133"/>
      <c r="C1267" s="133"/>
      <c r="D1267" s="133"/>
      <c r="E1267" s="16"/>
      <c r="F1267" s="133"/>
      <c r="G1267" s="16"/>
      <c r="H1267" s="48" t="s">
        <v>511</v>
      </c>
      <c r="I1267" s="16">
        <f>SUM(I1261:I1266)</f>
        <v>191.96</v>
      </c>
    </row>
    <row r="1268" spans="1:9" x14ac:dyDescent="0.25">
      <c r="A1268" s="133"/>
      <c r="B1268" s="133"/>
      <c r="C1268" s="133"/>
      <c r="D1268" s="133" t="s">
        <v>51</v>
      </c>
      <c r="E1268" s="16">
        <f>TRUNC(I1267*0.2935,2)</f>
        <v>56.34</v>
      </c>
      <c r="F1268" s="133"/>
      <c r="G1268" s="259" t="s">
        <v>52</v>
      </c>
      <c r="H1268" s="259"/>
      <c r="I1268" s="16">
        <f>I1267+E1268</f>
        <v>248.3</v>
      </c>
    </row>
    <row r="1269" spans="1:9" x14ac:dyDescent="0.25">
      <c r="A1269" s="132"/>
      <c r="B1269" s="132"/>
      <c r="C1269" s="132"/>
      <c r="D1269" s="132"/>
      <c r="E1269" s="132"/>
      <c r="F1269" s="132" t="s">
        <v>53</v>
      </c>
      <c r="G1269" s="15" t="s">
        <v>54</v>
      </c>
      <c r="H1269" s="132" t="s">
        <v>55</v>
      </c>
      <c r="I1269" s="13">
        <f>I1268</f>
        <v>248.3</v>
      </c>
    </row>
    <row r="1270" spans="1:9" ht="14.4" thickBot="1" x14ac:dyDescent="0.3">
      <c r="A1270" s="132"/>
      <c r="B1270" s="132"/>
      <c r="C1270" s="132"/>
      <c r="D1270" s="132"/>
      <c r="E1270" s="132"/>
      <c r="F1270" s="132"/>
      <c r="G1270" s="15"/>
      <c r="H1270" s="132"/>
      <c r="I1270" s="13"/>
    </row>
    <row r="1271" spans="1:9" ht="14.4" thickTop="1" x14ac:dyDescent="0.25">
      <c r="A1271" s="4"/>
      <c r="B1271" s="4"/>
      <c r="C1271" s="4"/>
      <c r="D1271" s="4"/>
      <c r="E1271" s="4"/>
      <c r="F1271" s="4"/>
      <c r="G1271" s="4"/>
      <c r="H1271" s="4"/>
      <c r="I1271" s="4"/>
    </row>
    <row r="1272" spans="1:9" x14ac:dyDescent="0.25">
      <c r="A1272" s="134">
        <v>74</v>
      </c>
      <c r="B1272" s="136" t="s">
        <v>5</v>
      </c>
      <c r="C1272" s="134" t="s">
        <v>6</v>
      </c>
      <c r="D1272" s="266" t="s">
        <v>7</v>
      </c>
      <c r="E1272" s="266"/>
      <c r="F1272" s="1" t="s">
        <v>8</v>
      </c>
      <c r="G1272" s="136" t="s">
        <v>9</v>
      </c>
      <c r="H1272" s="136" t="s">
        <v>10</v>
      </c>
      <c r="I1272" s="136" t="s">
        <v>11</v>
      </c>
    </row>
    <row r="1273" spans="1:9" x14ac:dyDescent="0.25">
      <c r="A1273" s="135" t="s">
        <v>12</v>
      </c>
      <c r="B1273" s="22" t="s">
        <v>640</v>
      </c>
      <c r="C1273" s="135" t="s">
        <v>199</v>
      </c>
      <c r="D1273" s="267" t="s">
        <v>164</v>
      </c>
      <c r="E1273" s="267"/>
      <c r="F1273" s="2" t="s">
        <v>64</v>
      </c>
      <c r="G1273" s="53">
        <v>1</v>
      </c>
      <c r="H1273" s="26">
        <f>I1281</f>
        <v>548.33999999999992</v>
      </c>
      <c r="I1273" s="26">
        <f>H1273</f>
        <v>548.33999999999992</v>
      </c>
    </row>
    <row r="1274" spans="1:9" x14ac:dyDescent="0.25">
      <c r="A1274" s="131" t="s">
        <v>22</v>
      </c>
      <c r="B1274" s="10" t="s">
        <v>69</v>
      </c>
      <c r="C1274" s="131" t="s">
        <v>70</v>
      </c>
      <c r="D1274" s="277" t="s">
        <v>71</v>
      </c>
      <c r="E1274" s="277"/>
      <c r="F1274" s="9" t="s">
        <v>72</v>
      </c>
      <c r="G1274" s="54">
        <v>7</v>
      </c>
      <c r="H1274" s="27">
        <v>38.78</v>
      </c>
      <c r="I1274" s="27">
        <f t="shared" ref="I1274:I1279" si="97">TRUNC(G1274*H1274,2)</f>
        <v>271.45999999999998</v>
      </c>
    </row>
    <row r="1275" spans="1:9" x14ac:dyDescent="0.25">
      <c r="A1275" s="131" t="s">
        <v>22</v>
      </c>
      <c r="B1275" s="10" t="s">
        <v>117</v>
      </c>
      <c r="C1275" s="131" t="s">
        <v>118</v>
      </c>
      <c r="D1275" s="277" t="s">
        <v>71</v>
      </c>
      <c r="E1275" s="277"/>
      <c r="F1275" s="9" t="s">
        <v>72</v>
      </c>
      <c r="G1275" s="54">
        <v>1</v>
      </c>
      <c r="H1275" s="27">
        <v>132.86000000000001</v>
      </c>
      <c r="I1275" s="27">
        <f t="shared" si="97"/>
        <v>132.86000000000001</v>
      </c>
    </row>
    <row r="1276" spans="1:9" x14ac:dyDescent="0.25">
      <c r="A1276" s="131" t="s">
        <v>22</v>
      </c>
      <c r="B1276" s="10" t="s">
        <v>123</v>
      </c>
      <c r="C1276" s="131" t="s">
        <v>124</v>
      </c>
      <c r="D1276" s="277" t="s">
        <v>67</v>
      </c>
      <c r="E1276" s="277"/>
      <c r="F1276" s="9" t="s">
        <v>68</v>
      </c>
      <c r="G1276" s="54">
        <v>1</v>
      </c>
      <c r="H1276" s="27">
        <v>9.9</v>
      </c>
      <c r="I1276" s="27">
        <f t="shared" si="97"/>
        <v>9.9</v>
      </c>
    </row>
    <row r="1277" spans="1:9" x14ac:dyDescent="0.25">
      <c r="A1277" s="131" t="s">
        <v>22</v>
      </c>
      <c r="B1277" s="10" t="s">
        <v>79</v>
      </c>
      <c r="C1277" s="131" t="s">
        <v>80</v>
      </c>
      <c r="D1277" s="277" t="s">
        <v>67</v>
      </c>
      <c r="E1277" s="277"/>
      <c r="F1277" s="9" t="s">
        <v>68</v>
      </c>
      <c r="G1277" s="54">
        <v>5</v>
      </c>
      <c r="H1277" s="27">
        <v>0.1</v>
      </c>
      <c r="I1277" s="27">
        <f t="shared" si="97"/>
        <v>0.5</v>
      </c>
    </row>
    <row r="1278" spans="1:9" x14ac:dyDescent="0.25">
      <c r="A1278" s="131" t="s">
        <v>22</v>
      </c>
      <c r="B1278" s="10" t="s">
        <v>65</v>
      </c>
      <c r="C1278" s="131" t="s">
        <v>66</v>
      </c>
      <c r="D1278" s="277" t="s">
        <v>67</v>
      </c>
      <c r="E1278" s="277"/>
      <c r="F1278" s="9" t="s">
        <v>68</v>
      </c>
      <c r="G1278" s="54">
        <v>1</v>
      </c>
      <c r="H1278" s="27">
        <v>6</v>
      </c>
      <c r="I1278" s="27">
        <f t="shared" si="97"/>
        <v>6</v>
      </c>
    </row>
    <row r="1279" spans="1:9" x14ac:dyDescent="0.25">
      <c r="A1279" s="131" t="s">
        <v>22</v>
      </c>
      <c r="B1279" s="10" t="s">
        <v>176</v>
      </c>
      <c r="C1279" s="131" t="s">
        <v>177</v>
      </c>
      <c r="D1279" s="277" t="s">
        <v>67</v>
      </c>
      <c r="E1279" s="277"/>
      <c r="F1279" s="9" t="s">
        <v>72</v>
      </c>
      <c r="G1279" s="54">
        <v>8</v>
      </c>
      <c r="H1279" s="27">
        <v>0.4</v>
      </c>
      <c r="I1279" s="27">
        <f t="shared" si="97"/>
        <v>3.2</v>
      </c>
    </row>
    <row r="1280" spans="1:9" x14ac:dyDescent="0.25">
      <c r="A1280" s="133"/>
      <c r="B1280" s="133"/>
      <c r="C1280" s="133"/>
      <c r="D1280" s="133"/>
      <c r="E1280" s="16"/>
      <c r="F1280" s="133"/>
      <c r="G1280" s="16"/>
      <c r="H1280" s="48" t="s">
        <v>511</v>
      </c>
      <c r="I1280" s="16">
        <f>SUM(I1274:I1279)</f>
        <v>423.91999999999996</v>
      </c>
    </row>
    <row r="1281" spans="1:9" x14ac:dyDescent="0.25">
      <c r="A1281" s="133"/>
      <c r="B1281" s="133"/>
      <c r="C1281" s="133"/>
      <c r="D1281" s="133" t="s">
        <v>51</v>
      </c>
      <c r="E1281" s="16">
        <f>TRUNC(I1280*0.2935,2)</f>
        <v>124.42</v>
      </c>
      <c r="F1281" s="133"/>
      <c r="G1281" s="259" t="s">
        <v>52</v>
      </c>
      <c r="H1281" s="259"/>
      <c r="I1281" s="16">
        <f>I1280+E1281</f>
        <v>548.33999999999992</v>
      </c>
    </row>
    <row r="1282" spans="1:9" x14ac:dyDescent="0.25">
      <c r="A1282" s="132"/>
      <c r="B1282" s="132"/>
      <c r="C1282" s="132"/>
      <c r="D1282" s="132"/>
      <c r="E1282" s="132"/>
      <c r="F1282" s="132" t="s">
        <v>53</v>
      </c>
      <c r="G1282" s="15" t="s">
        <v>54</v>
      </c>
      <c r="H1282" s="132" t="s">
        <v>55</v>
      </c>
      <c r="I1282" s="13">
        <f>I1281</f>
        <v>548.33999999999992</v>
      </c>
    </row>
    <row r="1283" spans="1:9" ht="14.4" thickBot="1" x14ac:dyDescent="0.3">
      <c r="A1283" s="132"/>
      <c r="B1283" s="132"/>
      <c r="C1283" s="132"/>
      <c r="D1283" s="132"/>
      <c r="E1283" s="132"/>
      <c r="F1283" s="132"/>
      <c r="G1283" s="15"/>
      <c r="H1283" s="132"/>
      <c r="I1283" s="13"/>
    </row>
    <row r="1284" spans="1:9" ht="14.4" thickTop="1" x14ac:dyDescent="0.25">
      <c r="A1284" s="4"/>
      <c r="B1284" s="4"/>
      <c r="C1284" s="4"/>
      <c r="D1284" s="4"/>
      <c r="E1284" s="4"/>
      <c r="F1284" s="4"/>
      <c r="G1284" s="4"/>
      <c r="H1284" s="4"/>
      <c r="I1284" s="4"/>
    </row>
    <row r="1285" spans="1:9" x14ac:dyDescent="0.25">
      <c r="A1285" s="134">
        <v>75</v>
      </c>
      <c r="B1285" s="136" t="s">
        <v>5</v>
      </c>
      <c r="C1285" s="134" t="s">
        <v>6</v>
      </c>
      <c r="D1285" s="266" t="s">
        <v>7</v>
      </c>
      <c r="E1285" s="266"/>
      <c r="F1285" s="1" t="s">
        <v>8</v>
      </c>
      <c r="G1285" s="136" t="s">
        <v>9</v>
      </c>
      <c r="H1285" s="136" t="s">
        <v>10</v>
      </c>
      <c r="I1285" s="136" t="s">
        <v>11</v>
      </c>
    </row>
    <row r="1286" spans="1:9" ht="26.4" x14ac:dyDescent="0.25">
      <c r="A1286" s="135" t="s">
        <v>12</v>
      </c>
      <c r="B1286" s="22" t="s">
        <v>641</v>
      </c>
      <c r="C1286" s="135" t="s">
        <v>200</v>
      </c>
      <c r="D1286" s="267" t="s">
        <v>164</v>
      </c>
      <c r="E1286" s="267"/>
      <c r="F1286" s="2" t="s">
        <v>64</v>
      </c>
      <c r="G1286" s="53">
        <v>1</v>
      </c>
      <c r="H1286" s="26">
        <f>I1294</f>
        <v>399.14000000000004</v>
      </c>
      <c r="I1286" s="26">
        <f>H1286</f>
        <v>399.14000000000004</v>
      </c>
    </row>
    <row r="1287" spans="1:9" x14ac:dyDescent="0.25">
      <c r="A1287" s="131" t="s">
        <v>22</v>
      </c>
      <c r="B1287" s="10" t="s">
        <v>181</v>
      </c>
      <c r="C1287" s="131" t="s">
        <v>182</v>
      </c>
      <c r="D1287" s="277" t="s">
        <v>67</v>
      </c>
      <c r="E1287" s="277"/>
      <c r="F1287" s="9" t="s">
        <v>68</v>
      </c>
      <c r="G1287" s="54">
        <v>3</v>
      </c>
      <c r="H1287" s="27">
        <v>7.5</v>
      </c>
      <c r="I1287" s="27">
        <f t="shared" ref="I1287:I1292" si="98">TRUNC(G1287*H1287,2)</f>
        <v>22.5</v>
      </c>
    </row>
    <row r="1288" spans="1:9" x14ac:dyDescent="0.25">
      <c r="A1288" s="131" t="s">
        <v>22</v>
      </c>
      <c r="B1288" s="10" t="s">
        <v>176</v>
      </c>
      <c r="C1288" s="131" t="s">
        <v>177</v>
      </c>
      <c r="D1288" s="277" t="s">
        <v>67</v>
      </c>
      <c r="E1288" s="277"/>
      <c r="F1288" s="9" t="s">
        <v>72</v>
      </c>
      <c r="G1288" s="54">
        <v>2</v>
      </c>
      <c r="H1288" s="27">
        <v>0.4</v>
      </c>
      <c r="I1288" s="27">
        <f t="shared" si="98"/>
        <v>0.8</v>
      </c>
    </row>
    <row r="1289" spans="1:9" x14ac:dyDescent="0.25">
      <c r="A1289" s="131" t="s">
        <v>22</v>
      </c>
      <c r="B1289" s="10" t="s">
        <v>154</v>
      </c>
      <c r="C1289" s="131" t="s">
        <v>155</v>
      </c>
      <c r="D1289" s="277" t="s">
        <v>67</v>
      </c>
      <c r="E1289" s="277"/>
      <c r="F1289" s="9" t="s">
        <v>68</v>
      </c>
      <c r="G1289" s="54">
        <v>3</v>
      </c>
      <c r="H1289" s="27">
        <v>1.25</v>
      </c>
      <c r="I1289" s="27">
        <f t="shared" si="98"/>
        <v>3.75</v>
      </c>
    </row>
    <row r="1290" spans="1:9" x14ac:dyDescent="0.25">
      <c r="A1290" s="131" t="s">
        <v>22</v>
      </c>
      <c r="B1290" s="10" t="s">
        <v>172</v>
      </c>
      <c r="C1290" s="131" t="s">
        <v>173</v>
      </c>
      <c r="D1290" s="277" t="s">
        <v>71</v>
      </c>
      <c r="E1290" s="277"/>
      <c r="F1290" s="9" t="s">
        <v>72</v>
      </c>
      <c r="G1290" s="54">
        <v>1</v>
      </c>
      <c r="H1290" s="27">
        <v>135.97999999999999</v>
      </c>
      <c r="I1290" s="27">
        <f t="shared" si="98"/>
        <v>135.97999999999999</v>
      </c>
    </row>
    <row r="1291" spans="1:9" x14ac:dyDescent="0.25">
      <c r="A1291" s="131" t="s">
        <v>22</v>
      </c>
      <c r="B1291" s="10" t="s">
        <v>174</v>
      </c>
      <c r="C1291" s="131" t="s">
        <v>175</v>
      </c>
      <c r="D1291" s="277" t="s">
        <v>71</v>
      </c>
      <c r="E1291" s="277"/>
      <c r="F1291" s="9" t="s">
        <v>72</v>
      </c>
      <c r="G1291" s="54">
        <v>5</v>
      </c>
      <c r="H1291" s="27">
        <v>28.11</v>
      </c>
      <c r="I1291" s="27">
        <f t="shared" si="98"/>
        <v>140.55000000000001</v>
      </c>
    </row>
    <row r="1292" spans="1:9" x14ac:dyDescent="0.25">
      <c r="A1292" s="131" t="s">
        <v>22</v>
      </c>
      <c r="B1292" s="10" t="s">
        <v>79</v>
      </c>
      <c r="C1292" s="131" t="s">
        <v>80</v>
      </c>
      <c r="D1292" s="277" t="s">
        <v>67</v>
      </c>
      <c r="E1292" s="277"/>
      <c r="F1292" s="9" t="s">
        <v>68</v>
      </c>
      <c r="G1292" s="54">
        <v>50</v>
      </c>
      <c r="H1292" s="27">
        <v>0.1</v>
      </c>
      <c r="I1292" s="27">
        <f t="shared" si="98"/>
        <v>5</v>
      </c>
    </row>
    <row r="1293" spans="1:9" x14ac:dyDescent="0.25">
      <c r="A1293" s="133"/>
      <c r="B1293" s="133"/>
      <c r="C1293" s="133"/>
      <c r="D1293" s="133"/>
      <c r="E1293" s="16"/>
      <c r="F1293" s="133"/>
      <c r="G1293" s="16"/>
      <c r="H1293" s="48" t="s">
        <v>511</v>
      </c>
      <c r="I1293" s="16">
        <f>SUM(I1287:I1292)</f>
        <v>308.58000000000004</v>
      </c>
    </row>
    <row r="1294" spans="1:9" x14ac:dyDescent="0.25">
      <c r="A1294" s="133"/>
      <c r="B1294" s="133"/>
      <c r="C1294" s="133"/>
      <c r="D1294" s="133" t="s">
        <v>51</v>
      </c>
      <c r="E1294" s="16">
        <f>TRUNC(I1293*0.2935,2)</f>
        <v>90.56</v>
      </c>
      <c r="F1294" s="133"/>
      <c r="G1294" s="259" t="s">
        <v>52</v>
      </c>
      <c r="H1294" s="259"/>
      <c r="I1294" s="16">
        <f>I1293+E1294</f>
        <v>399.14000000000004</v>
      </c>
    </row>
    <row r="1295" spans="1:9" x14ac:dyDescent="0.25">
      <c r="A1295" s="132"/>
      <c r="B1295" s="132"/>
      <c r="C1295" s="132"/>
      <c r="D1295" s="132"/>
      <c r="E1295" s="132"/>
      <c r="F1295" s="132" t="s">
        <v>53</v>
      </c>
      <c r="G1295" s="15" t="s">
        <v>54</v>
      </c>
      <c r="H1295" s="132" t="s">
        <v>55</v>
      </c>
      <c r="I1295" s="13">
        <f>I1294</f>
        <v>399.14000000000004</v>
      </c>
    </row>
    <row r="1296" spans="1:9" ht="14.4" thickBot="1" x14ac:dyDescent="0.3">
      <c r="A1296" s="132"/>
      <c r="B1296" s="132"/>
      <c r="C1296" s="132"/>
      <c r="D1296" s="132"/>
      <c r="E1296" s="132"/>
      <c r="F1296" s="132"/>
      <c r="G1296" s="15"/>
      <c r="H1296" s="132"/>
      <c r="I1296" s="13"/>
    </row>
    <row r="1297" spans="1:9" ht="14.4" thickTop="1" x14ac:dyDescent="0.25">
      <c r="A1297" s="4"/>
      <c r="B1297" s="4"/>
      <c r="C1297" s="4"/>
      <c r="D1297" s="4"/>
      <c r="E1297" s="4"/>
      <c r="F1297" s="4"/>
      <c r="G1297" s="4"/>
      <c r="H1297" s="4"/>
      <c r="I1297" s="4"/>
    </row>
    <row r="1298" spans="1:9" x14ac:dyDescent="0.25">
      <c r="A1298" s="134">
        <v>76</v>
      </c>
      <c r="B1298" s="136" t="s">
        <v>5</v>
      </c>
      <c r="C1298" s="134" t="s">
        <v>6</v>
      </c>
      <c r="D1298" s="266" t="s">
        <v>7</v>
      </c>
      <c r="E1298" s="266"/>
      <c r="F1298" s="1" t="s">
        <v>8</v>
      </c>
      <c r="G1298" s="136" t="s">
        <v>9</v>
      </c>
      <c r="H1298" s="136" t="s">
        <v>10</v>
      </c>
      <c r="I1298" s="136" t="s">
        <v>11</v>
      </c>
    </row>
    <row r="1299" spans="1:9" x14ac:dyDescent="0.25">
      <c r="A1299" s="135" t="s">
        <v>12</v>
      </c>
      <c r="B1299" s="22" t="s">
        <v>642</v>
      </c>
      <c r="C1299" s="135" t="s">
        <v>201</v>
      </c>
      <c r="D1299" s="267" t="s">
        <v>164</v>
      </c>
      <c r="E1299" s="267"/>
      <c r="F1299" s="2" t="s">
        <v>64</v>
      </c>
      <c r="G1299" s="53">
        <v>1</v>
      </c>
      <c r="H1299" s="26">
        <f>I1308</f>
        <v>399.92</v>
      </c>
      <c r="I1299" s="26">
        <f>H1299</f>
        <v>399.92</v>
      </c>
    </row>
    <row r="1300" spans="1:9" x14ac:dyDescent="0.25">
      <c r="A1300" s="131" t="s">
        <v>22</v>
      </c>
      <c r="B1300" s="10" t="s">
        <v>176</v>
      </c>
      <c r="C1300" s="131" t="s">
        <v>177</v>
      </c>
      <c r="D1300" s="277" t="s">
        <v>67</v>
      </c>
      <c r="E1300" s="277"/>
      <c r="F1300" s="9" t="s">
        <v>72</v>
      </c>
      <c r="G1300" s="54">
        <v>5</v>
      </c>
      <c r="H1300" s="27">
        <v>0.4</v>
      </c>
      <c r="I1300" s="27">
        <f t="shared" ref="I1300:I1306" si="99">TRUNC(G1300*H1300,2)</f>
        <v>2</v>
      </c>
    </row>
    <row r="1301" spans="1:9" x14ac:dyDescent="0.25">
      <c r="A1301" s="131" t="s">
        <v>22</v>
      </c>
      <c r="B1301" s="10" t="s">
        <v>123</v>
      </c>
      <c r="C1301" s="131" t="s">
        <v>124</v>
      </c>
      <c r="D1301" s="277" t="s">
        <v>67</v>
      </c>
      <c r="E1301" s="277"/>
      <c r="F1301" s="9" t="s">
        <v>68</v>
      </c>
      <c r="G1301" s="54">
        <v>1</v>
      </c>
      <c r="H1301" s="27">
        <v>9.9</v>
      </c>
      <c r="I1301" s="27">
        <f t="shared" si="99"/>
        <v>9.9</v>
      </c>
    </row>
    <row r="1302" spans="1:9" x14ac:dyDescent="0.25">
      <c r="A1302" s="131" t="s">
        <v>22</v>
      </c>
      <c r="B1302" s="10" t="s">
        <v>181</v>
      </c>
      <c r="C1302" s="131" t="s">
        <v>182</v>
      </c>
      <c r="D1302" s="277" t="s">
        <v>67</v>
      </c>
      <c r="E1302" s="277"/>
      <c r="F1302" s="9" t="s">
        <v>68</v>
      </c>
      <c r="G1302" s="54">
        <v>2</v>
      </c>
      <c r="H1302" s="27">
        <v>7.5</v>
      </c>
      <c r="I1302" s="27">
        <f t="shared" si="99"/>
        <v>15</v>
      </c>
    </row>
    <row r="1303" spans="1:9" x14ac:dyDescent="0.25">
      <c r="A1303" s="131" t="s">
        <v>22</v>
      </c>
      <c r="B1303" s="10" t="s">
        <v>174</v>
      </c>
      <c r="C1303" s="131" t="s">
        <v>175</v>
      </c>
      <c r="D1303" s="277" t="s">
        <v>71</v>
      </c>
      <c r="E1303" s="277"/>
      <c r="F1303" s="9" t="s">
        <v>72</v>
      </c>
      <c r="G1303" s="54">
        <v>5</v>
      </c>
      <c r="H1303" s="27">
        <v>28.11</v>
      </c>
      <c r="I1303" s="27">
        <f t="shared" si="99"/>
        <v>140.55000000000001</v>
      </c>
    </row>
    <row r="1304" spans="1:9" x14ac:dyDescent="0.25">
      <c r="A1304" s="131" t="s">
        <v>22</v>
      </c>
      <c r="B1304" s="10" t="s">
        <v>154</v>
      </c>
      <c r="C1304" s="131" t="s">
        <v>155</v>
      </c>
      <c r="D1304" s="277" t="s">
        <v>67</v>
      </c>
      <c r="E1304" s="277"/>
      <c r="F1304" s="9" t="s">
        <v>68</v>
      </c>
      <c r="G1304" s="54">
        <v>3</v>
      </c>
      <c r="H1304" s="27">
        <v>1.25</v>
      </c>
      <c r="I1304" s="27">
        <f t="shared" si="99"/>
        <v>3.75</v>
      </c>
    </row>
    <row r="1305" spans="1:9" x14ac:dyDescent="0.25">
      <c r="A1305" s="131" t="s">
        <v>22</v>
      </c>
      <c r="B1305" s="10" t="s">
        <v>172</v>
      </c>
      <c r="C1305" s="131" t="s">
        <v>173</v>
      </c>
      <c r="D1305" s="277" t="s">
        <v>71</v>
      </c>
      <c r="E1305" s="277"/>
      <c r="F1305" s="9" t="s">
        <v>72</v>
      </c>
      <c r="G1305" s="54">
        <v>1</v>
      </c>
      <c r="H1305" s="27">
        <v>135.97999999999999</v>
      </c>
      <c r="I1305" s="27">
        <f t="shared" si="99"/>
        <v>135.97999999999999</v>
      </c>
    </row>
    <row r="1306" spans="1:9" x14ac:dyDescent="0.25">
      <c r="A1306" s="131" t="s">
        <v>22</v>
      </c>
      <c r="B1306" s="10" t="s">
        <v>79</v>
      </c>
      <c r="C1306" s="131" t="s">
        <v>80</v>
      </c>
      <c r="D1306" s="277" t="s">
        <v>67</v>
      </c>
      <c r="E1306" s="277"/>
      <c r="F1306" s="9" t="s">
        <v>68</v>
      </c>
      <c r="G1306" s="54">
        <v>20</v>
      </c>
      <c r="H1306" s="27">
        <v>0.1</v>
      </c>
      <c r="I1306" s="27">
        <f t="shared" si="99"/>
        <v>2</v>
      </c>
    </row>
    <row r="1307" spans="1:9" x14ac:dyDescent="0.25">
      <c r="A1307" s="133"/>
      <c r="B1307" s="133"/>
      <c r="C1307" s="133"/>
      <c r="D1307" s="133"/>
      <c r="E1307" s="16"/>
      <c r="F1307" s="133"/>
      <c r="G1307" s="16"/>
      <c r="H1307" s="48" t="s">
        <v>511</v>
      </c>
      <c r="I1307" s="16">
        <f>SUM(I1300:I1306)</f>
        <v>309.18</v>
      </c>
    </row>
    <row r="1308" spans="1:9" x14ac:dyDescent="0.25">
      <c r="A1308" s="133"/>
      <c r="B1308" s="133"/>
      <c r="C1308" s="133"/>
      <c r="D1308" s="133" t="s">
        <v>51</v>
      </c>
      <c r="E1308" s="16">
        <f>TRUNC(I1307*0.2935,2)</f>
        <v>90.74</v>
      </c>
      <c r="F1308" s="133"/>
      <c r="G1308" s="259" t="s">
        <v>52</v>
      </c>
      <c r="H1308" s="259"/>
      <c r="I1308" s="16">
        <f>I1307+E1308</f>
        <v>399.92</v>
      </c>
    </row>
    <row r="1309" spans="1:9" x14ac:dyDescent="0.25">
      <c r="A1309" s="132"/>
      <c r="B1309" s="132"/>
      <c r="C1309" s="132"/>
      <c r="D1309" s="132"/>
      <c r="E1309" s="132"/>
      <c r="F1309" s="132" t="s">
        <v>53</v>
      </c>
      <c r="G1309" s="15" t="s">
        <v>54</v>
      </c>
      <c r="H1309" s="132" t="s">
        <v>55</v>
      </c>
      <c r="I1309" s="13">
        <f>I1308</f>
        <v>399.92</v>
      </c>
    </row>
    <row r="1310" spans="1:9" ht="14.4" thickBot="1" x14ac:dyDescent="0.3">
      <c r="A1310" s="132"/>
      <c r="B1310" s="132"/>
      <c r="C1310" s="132"/>
      <c r="D1310" s="132"/>
      <c r="E1310" s="132"/>
      <c r="F1310" s="132"/>
      <c r="G1310" s="15"/>
      <c r="H1310" s="132"/>
      <c r="I1310" s="13"/>
    </row>
    <row r="1311" spans="1:9" ht="14.4" thickTop="1" x14ac:dyDescent="0.25">
      <c r="A1311" s="4"/>
      <c r="B1311" s="4"/>
      <c r="C1311" s="4"/>
      <c r="D1311" s="4"/>
      <c r="E1311" s="4"/>
      <c r="F1311" s="4"/>
      <c r="G1311" s="4"/>
      <c r="H1311" s="4"/>
      <c r="I1311" s="4"/>
    </row>
    <row r="1312" spans="1:9" x14ac:dyDescent="0.25">
      <c r="A1312" s="134">
        <v>77</v>
      </c>
      <c r="B1312" s="136" t="s">
        <v>5</v>
      </c>
      <c r="C1312" s="134" t="s">
        <v>6</v>
      </c>
      <c r="D1312" s="266" t="s">
        <v>7</v>
      </c>
      <c r="E1312" s="266"/>
      <c r="F1312" s="1" t="s">
        <v>8</v>
      </c>
      <c r="G1312" s="136" t="s">
        <v>9</v>
      </c>
      <c r="H1312" s="136" t="s">
        <v>10</v>
      </c>
      <c r="I1312" s="136" t="s">
        <v>11</v>
      </c>
    </row>
    <row r="1313" spans="1:9" x14ac:dyDescent="0.25">
      <c r="A1313" s="135" t="s">
        <v>12</v>
      </c>
      <c r="B1313" s="22" t="s">
        <v>643</v>
      </c>
      <c r="C1313" s="135" t="s">
        <v>202</v>
      </c>
      <c r="D1313" s="267" t="s">
        <v>203</v>
      </c>
      <c r="E1313" s="267"/>
      <c r="F1313" s="2" t="s">
        <v>180</v>
      </c>
      <c r="G1313" s="53">
        <v>1</v>
      </c>
      <c r="H1313" s="26">
        <f>I1322</f>
        <v>15617.179999999998</v>
      </c>
      <c r="I1313" s="26">
        <f>H1313</f>
        <v>15617.179999999998</v>
      </c>
    </row>
    <row r="1314" spans="1:9" x14ac:dyDescent="0.25">
      <c r="A1314" s="131" t="s">
        <v>22</v>
      </c>
      <c r="B1314" s="10" t="s">
        <v>178</v>
      </c>
      <c r="C1314" s="131" t="s">
        <v>179</v>
      </c>
      <c r="D1314" s="277" t="s">
        <v>67</v>
      </c>
      <c r="E1314" s="277"/>
      <c r="F1314" s="9" t="s">
        <v>180</v>
      </c>
      <c r="G1314" s="54">
        <v>1</v>
      </c>
      <c r="H1314" s="27">
        <v>900</v>
      </c>
      <c r="I1314" s="27">
        <f t="shared" ref="I1314:I1320" si="100">TRUNC(G1314*H1314,2)</f>
        <v>900</v>
      </c>
    </row>
    <row r="1315" spans="1:9" x14ac:dyDescent="0.25">
      <c r="A1315" s="131" t="s">
        <v>22</v>
      </c>
      <c r="B1315" s="10" t="s">
        <v>158</v>
      </c>
      <c r="C1315" s="131" t="s">
        <v>159</v>
      </c>
      <c r="D1315" s="277" t="s">
        <v>160</v>
      </c>
      <c r="E1315" s="277"/>
      <c r="F1315" s="9" t="s">
        <v>68</v>
      </c>
      <c r="G1315" s="54">
        <v>1</v>
      </c>
      <c r="H1315" s="27">
        <v>3218.94</v>
      </c>
      <c r="I1315" s="27">
        <f t="shared" si="100"/>
        <v>3218.94</v>
      </c>
    </row>
    <row r="1316" spans="1:9" x14ac:dyDescent="0.25">
      <c r="A1316" s="131" t="s">
        <v>22</v>
      </c>
      <c r="B1316" s="10" t="s">
        <v>204</v>
      </c>
      <c r="C1316" s="131" t="s">
        <v>205</v>
      </c>
      <c r="D1316" s="277" t="s">
        <v>71</v>
      </c>
      <c r="E1316" s="277"/>
      <c r="F1316" s="9" t="s">
        <v>180</v>
      </c>
      <c r="G1316" s="54">
        <v>0.125</v>
      </c>
      <c r="H1316" s="27">
        <v>21410.52</v>
      </c>
      <c r="I1316" s="27">
        <f t="shared" si="100"/>
        <v>2676.31</v>
      </c>
    </row>
    <row r="1317" spans="1:9" x14ac:dyDescent="0.25">
      <c r="A1317" s="131" t="s">
        <v>22</v>
      </c>
      <c r="B1317" s="10" t="s">
        <v>206</v>
      </c>
      <c r="C1317" s="131" t="s">
        <v>207</v>
      </c>
      <c r="D1317" s="277" t="s">
        <v>71</v>
      </c>
      <c r="E1317" s="277"/>
      <c r="F1317" s="9" t="s">
        <v>72</v>
      </c>
      <c r="G1317" s="54">
        <v>140</v>
      </c>
      <c r="H1317" s="27">
        <v>17.75</v>
      </c>
      <c r="I1317" s="27">
        <f t="shared" si="100"/>
        <v>2485</v>
      </c>
    </row>
    <row r="1318" spans="1:9" x14ac:dyDescent="0.25">
      <c r="A1318" s="131" t="s">
        <v>22</v>
      </c>
      <c r="B1318" s="10" t="s">
        <v>208</v>
      </c>
      <c r="C1318" s="131" t="s">
        <v>209</v>
      </c>
      <c r="D1318" s="277" t="s">
        <v>71</v>
      </c>
      <c r="E1318" s="277"/>
      <c r="F1318" s="9" t="s">
        <v>72</v>
      </c>
      <c r="G1318" s="54">
        <v>93</v>
      </c>
      <c r="H1318" s="27">
        <v>28.04</v>
      </c>
      <c r="I1318" s="27">
        <f t="shared" si="100"/>
        <v>2607.7199999999998</v>
      </c>
    </row>
    <row r="1319" spans="1:9" x14ac:dyDescent="0.25">
      <c r="A1319" s="131" t="s">
        <v>22</v>
      </c>
      <c r="B1319" s="10" t="s">
        <v>210</v>
      </c>
      <c r="C1319" s="131" t="s">
        <v>211</v>
      </c>
      <c r="D1319" s="277" t="s">
        <v>67</v>
      </c>
      <c r="E1319" s="277"/>
      <c r="F1319" s="9" t="s">
        <v>147</v>
      </c>
      <c r="G1319" s="54">
        <v>18</v>
      </c>
      <c r="H1319" s="27">
        <v>3.99</v>
      </c>
      <c r="I1319" s="27">
        <f t="shared" si="100"/>
        <v>71.819999999999993</v>
      </c>
    </row>
    <row r="1320" spans="1:9" x14ac:dyDescent="0.25">
      <c r="A1320" s="131" t="s">
        <v>22</v>
      </c>
      <c r="B1320" s="10" t="s">
        <v>145</v>
      </c>
      <c r="C1320" s="131" t="s">
        <v>146</v>
      </c>
      <c r="D1320" s="277" t="s">
        <v>67</v>
      </c>
      <c r="E1320" s="277"/>
      <c r="F1320" s="9" t="s">
        <v>147</v>
      </c>
      <c r="G1320" s="54">
        <v>20</v>
      </c>
      <c r="H1320" s="27">
        <v>5.69</v>
      </c>
      <c r="I1320" s="27">
        <f t="shared" si="100"/>
        <v>113.8</v>
      </c>
    </row>
    <row r="1321" spans="1:9" x14ac:dyDescent="0.25">
      <c r="A1321" s="133"/>
      <c r="B1321" s="133"/>
      <c r="C1321" s="133"/>
      <c r="D1321" s="133"/>
      <c r="E1321" s="16"/>
      <c r="F1321" s="133"/>
      <c r="G1321" s="16"/>
      <c r="H1321" s="48" t="s">
        <v>511</v>
      </c>
      <c r="I1321" s="16">
        <f>SUM(I1314:I1320)</f>
        <v>12073.589999999998</v>
      </c>
    </row>
    <row r="1322" spans="1:9" x14ac:dyDescent="0.25">
      <c r="A1322" s="133"/>
      <c r="B1322" s="133"/>
      <c r="C1322" s="133"/>
      <c r="D1322" s="133" t="s">
        <v>51</v>
      </c>
      <c r="E1322" s="16">
        <f>TRUNC(I1321*0.2935,2)</f>
        <v>3543.59</v>
      </c>
      <c r="F1322" s="133"/>
      <c r="G1322" s="259" t="s">
        <v>52</v>
      </c>
      <c r="H1322" s="259"/>
      <c r="I1322" s="16">
        <f>I1321+E1322</f>
        <v>15617.179999999998</v>
      </c>
    </row>
    <row r="1323" spans="1:9" x14ac:dyDescent="0.25">
      <c r="A1323" s="132"/>
      <c r="B1323" s="132"/>
      <c r="C1323" s="132"/>
      <c r="D1323" s="132"/>
      <c r="E1323" s="132"/>
      <c r="F1323" s="132" t="s">
        <v>53</v>
      </c>
      <c r="G1323" s="15" t="s">
        <v>54</v>
      </c>
      <c r="H1323" s="132" t="s">
        <v>55</v>
      </c>
      <c r="I1323" s="13">
        <f>I1322</f>
        <v>15617.179999999998</v>
      </c>
    </row>
    <row r="1324" spans="1:9" ht="14.4" thickBot="1" x14ac:dyDescent="0.3">
      <c r="A1324" s="132"/>
      <c r="B1324" s="132"/>
      <c r="C1324" s="132"/>
      <c r="D1324" s="132"/>
      <c r="E1324" s="132"/>
      <c r="F1324" s="132"/>
      <c r="G1324" s="15"/>
      <c r="H1324" s="132"/>
      <c r="I1324" s="13"/>
    </row>
    <row r="1325" spans="1:9" ht="14.4" thickTop="1" x14ac:dyDescent="0.25">
      <c r="A1325" s="4"/>
      <c r="B1325" s="4"/>
      <c r="C1325" s="4"/>
      <c r="D1325" s="4"/>
      <c r="E1325" s="4"/>
      <c r="F1325" s="4"/>
      <c r="G1325" s="4"/>
      <c r="H1325" s="4"/>
      <c r="I1325" s="4"/>
    </row>
    <row r="1326" spans="1:9" x14ac:dyDescent="0.25">
      <c r="A1326" s="134">
        <v>78</v>
      </c>
      <c r="B1326" s="136" t="s">
        <v>5</v>
      </c>
      <c r="C1326" s="134" t="s">
        <v>6</v>
      </c>
      <c r="D1326" s="266" t="s">
        <v>7</v>
      </c>
      <c r="E1326" s="266"/>
      <c r="F1326" s="1" t="s">
        <v>8</v>
      </c>
      <c r="G1326" s="136" t="s">
        <v>9</v>
      </c>
      <c r="H1326" s="136" t="s">
        <v>10</v>
      </c>
      <c r="I1326" s="136" t="s">
        <v>11</v>
      </c>
    </row>
    <row r="1327" spans="1:9" ht="26.4" x14ac:dyDescent="0.25">
      <c r="A1327" s="135" t="s">
        <v>12</v>
      </c>
      <c r="B1327" s="22" t="s">
        <v>644</v>
      </c>
      <c r="C1327" s="135" t="s">
        <v>163</v>
      </c>
      <c r="D1327" s="267" t="s">
        <v>164</v>
      </c>
      <c r="E1327" s="267"/>
      <c r="F1327" s="2" t="s">
        <v>165</v>
      </c>
      <c r="G1327" s="53">
        <v>1</v>
      </c>
      <c r="H1327" s="26">
        <f>I1345</f>
        <v>0.63797999999999999</v>
      </c>
      <c r="I1327" s="26">
        <f>H1327</f>
        <v>0.63797999999999999</v>
      </c>
    </row>
    <row r="1328" spans="1:9" x14ac:dyDescent="0.25">
      <c r="A1328" s="131" t="s">
        <v>22</v>
      </c>
      <c r="B1328" s="10" t="s">
        <v>166</v>
      </c>
      <c r="C1328" s="131" t="s">
        <v>167</v>
      </c>
      <c r="D1328" s="277" t="s">
        <v>71</v>
      </c>
      <c r="E1328" s="277"/>
      <c r="F1328" s="9" t="s">
        <v>72</v>
      </c>
      <c r="G1328" s="12">
        <v>1.6000000000000001E-3</v>
      </c>
      <c r="H1328" s="11">
        <v>28.11</v>
      </c>
      <c r="I1328" s="27">
        <f>TRUNC(G1328*H1328,5)</f>
        <v>4.4970000000000003E-2</v>
      </c>
    </row>
    <row r="1329" spans="1:9" x14ac:dyDescent="0.25">
      <c r="A1329" s="131" t="s">
        <v>22</v>
      </c>
      <c r="B1329" s="10" t="s">
        <v>156</v>
      </c>
      <c r="C1329" s="131" t="s">
        <v>157</v>
      </c>
      <c r="D1329" s="277" t="s">
        <v>71</v>
      </c>
      <c r="E1329" s="277"/>
      <c r="F1329" s="9" t="s">
        <v>72</v>
      </c>
      <c r="G1329" s="12">
        <v>1.6000000000000001E-3</v>
      </c>
      <c r="H1329" s="11">
        <v>29.23</v>
      </c>
      <c r="I1329" s="27">
        <f t="shared" ref="I1329:I1342" si="101">TRUNC(G1329*H1329,5)</f>
        <v>4.6760000000000003E-2</v>
      </c>
    </row>
    <row r="1330" spans="1:9" x14ac:dyDescent="0.25">
      <c r="A1330" s="131" t="s">
        <v>22</v>
      </c>
      <c r="B1330" s="10" t="s">
        <v>145</v>
      </c>
      <c r="C1330" s="131" t="s">
        <v>146</v>
      </c>
      <c r="D1330" s="277" t="s">
        <v>67</v>
      </c>
      <c r="E1330" s="277"/>
      <c r="F1330" s="9" t="s">
        <v>147</v>
      </c>
      <c r="G1330" s="12">
        <v>1.8E-3</v>
      </c>
      <c r="H1330" s="11">
        <v>5.69</v>
      </c>
      <c r="I1330" s="27">
        <f t="shared" si="101"/>
        <v>1.0240000000000001E-2</v>
      </c>
    </row>
    <row r="1331" spans="1:9" x14ac:dyDescent="0.25">
      <c r="A1331" s="131" t="s">
        <v>22</v>
      </c>
      <c r="B1331" s="10" t="s">
        <v>168</v>
      </c>
      <c r="C1331" s="131" t="s">
        <v>169</v>
      </c>
      <c r="D1331" s="277" t="s">
        <v>160</v>
      </c>
      <c r="E1331" s="277"/>
      <c r="F1331" s="9" t="s">
        <v>68</v>
      </c>
      <c r="G1331" s="12">
        <v>9.0000000000000002E-6</v>
      </c>
      <c r="H1331" s="11">
        <v>5170</v>
      </c>
      <c r="I1331" s="27">
        <f t="shared" si="101"/>
        <v>4.6530000000000002E-2</v>
      </c>
    </row>
    <row r="1332" spans="1:9" x14ac:dyDescent="0.25">
      <c r="A1332" s="131" t="s">
        <v>22</v>
      </c>
      <c r="B1332" s="10" t="s">
        <v>170</v>
      </c>
      <c r="C1332" s="131" t="s">
        <v>171</v>
      </c>
      <c r="D1332" s="277" t="s">
        <v>71</v>
      </c>
      <c r="E1332" s="277"/>
      <c r="F1332" s="9" t="s">
        <v>72</v>
      </c>
      <c r="G1332" s="12">
        <v>3.2000000000000002E-3</v>
      </c>
      <c r="H1332" s="11">
        <v>18.809999999999999</v>
      </c>
      <c r="I1332" s="27">
        <f t="shared" si="101"/>
        <v>6.019E-2</v>
      </c>
    </row>
    <row r="1333" spans="1:9" x14ac:dyDescent="0.25">
      <c r="A1333" s="131" t="s">
        <v>22</v>
      </c>
      <c r="B1333" s="10" t="s">
        <v>172</v>
      </c>
      <c r="C1333" s="131" t="s">
        <v>173</v>
      </c>
      <c r="D1333" s="277" t="s">
        <v>71</v>
      </c>
      <c r="E1333" s="277"/>
      <c r="F1333" s="9" t="s">
        <v>72</v>
      </c>
      <c r="G1333" s="12">
        <v>5.0000000000000001E-4</v>
      </c>
      <c r="H1333" s="11">
        <v>135.97999999999999</v>
      </c>
      <c r="I1333" s="27">
        <f t="shared" si="101"/>
        <v>6.7989999999999995E-2</v>
      </c>
    </row>
    <row r="1334" spans="1:9" x14ac:dyDescent="0.25">
      <c r="A1334" s="131" t="s">
        <v>22</v>
      </c>
      <c r="B1334" s="10" t="s">
        <v>174</v>
      </c>
      <c r="C1334" s="131" t="s">
        <v>175</v>
      </c>
      <c r="D1334" s="277" t="s">
        <v>71</v>
      </c>
      <c r="E1334" s="277"/>
      <c r="F1334" s="9" t="s">
        <v>72</v>
      </c>
      <c r="G1334" s="12">
        <v>3.0000000000000001E-3</v>
      </c>
      <c r="H1334" s="11">
        <v>28.11</v>
      </c>
      <c r="I1334" s="27">
        <f t="shared" si="101"/>
        <v>8.4330000000000002E-2</v>
      </c>
    </row>
    <row r="1335" spans="1:9" x14ac:dyDescent="0.25">
      <c r="A1335" s="131" t="s">
        <v>22</v>
      </c>
      <c r="B1335" s="10" t="s">
        <v>154</v>
      </c>
      <c r="C1335" s="131" t="s">
        <v>155</v>
      </c>
      <c r="D1335" s="277" t="s">
        <v>67</v>
      </c>
      <c r="E1335" s="277"/>
      <c r="F1335" s="9" t="s">
        <v>68</v>
      </c>
      <c r="G1335" s="12">
        <v>8.9999999999999998E-4</v>
      </c>
      <c r="H1335" s="11">
        <v>1.25</v>
      </c>
      <c r="I1335" s="27">
        <f t="shared" si="101"/>
        <v>1.1199999999999999E-3</v>
      </c>
    </row>
    <row r="1336" spans="1:9" x14ac:dyDescent="0.25">
      <c r="A1336" s="131" t="s">
        <v>22</v>
      </c>
      <c r="B1336" s="10" t="s">
        <v>77</v>
      </c>
      <c r="C1336" s="131" t="s">
        <v>78</v>
      </c>
      <c r="D1336" s="277" t="s">
        <v>67</v>
      </c>
      <c r="E1336" s="277"/>
      <c r="F1336" s="9" t="s">
        <v>68</v>
      </c>
      <c r="G1336" s="12">
        <v>8.0000000000000004E-4</v>
      </c>
      <c r="H1336" s="11">
        <v>4.5</v>
      </c>
      <c r="I1336" s="27">
        <f t="shared" si="101"/>
        <v>3.5999999999999999E-3</v>
      </c>
    </row>
    <row r="1337" spans="1:9" x14ac:dyDescent="0.25">
      <c r="A1337" s="131" t="s">
        <v>22</v>
      </c>
      <c r="B1337" s="10" t="s">
        <v>176</v>
      </c>
      <c r="C1337" s="131" t="s">
        <v>177</v>
      </c>
      <c r="D1337" s="277" t="s">
        <v>67</v>
      </c>
      <c r="E1337" s="277"/>
      <c r="F1337" s="9" t="s">
        <v>72</v>
      </c>
      <c r="G1337" s="12">
        <v>5.0000000000000001E-3</v>
      </c>
      <c r="H1337" s="11">
        <v>0.4</v>
      </c>
      <c r="I1337" s="27">
        <f t="shared" si="101"/>
        <v>2E-3</v>
      </c>
    </row>
    <row r="1338" spans="1:9" x14ac:dyDescent="0.25">
      <c r="A1338" s="131" t="s">
        <v>22</v>
      </c>
      <c r="B1338" s="10" t="s">
        <v>178</v>
      </c>
      <c r="C1338" s="131" t="s">
        <v>179</v>
      </c>
      <c r="D1338" s="277" t="s">
        <v>67</v>
      </c>
      <c r="E1338" s="277"/>
      <c r="F1338" s="9" t="s">
        <v>180</v>
      </c>
      <c r="G1338" s="12">
        <v>9.0000000000000002E-6</v>
      </c>
      <c r="H1338" s="11">
        <v>900</v>
      </c>
      <c r="I1338" s="27">
        <f t="shared" si="101"/>
        <v>8.0999999999999996E-3</v>
      </c>
    </row>
    <row r="1339" spans="1:9" x14ac:dyDescent="0.25">
      <c r="A1339" s="131" t="s">
        <v>22</v>
      </c>
      <c r="B1339" s="10" t="s">
        <v>79</v>
      </c>
      <c r="C1339" s="131" t="s">
        <v>80</v>
      </c>
      <c r="D1339" s="277" t="s">
        <v>67</v>
      </c>
      <c r="E1339" s="277"/>
      <c r="F1339" s="9" t="s">
        <v>68</v>
      </c>
      <c r="G1339" s="12">
        <v>3.2000000000000001E-2</v>
      </c>
      <c r="H1339" s="11">
        <v>0.1</v>
      </c>
      <c r="I1339" s="27">
        <f t="shared" si="101"/>
        <v>3.2000000000000002E-3</v>
      </c>
    </row>
    <row r="1340" spans="1:9" x14ac:dyDescent="0.25">
      <c r="A1340" s="131" t="s">
        <v>22</v>
      </c>
      <c r="B1340" s="10" t="s">
        <v>181</v>
      </c>
      <c r="C1340" s="131" t="s">
        <v>182</v>
      </c>
      <c r="D1340" s="277" t="s">
        <v>67</v>
      </c>
      <c r="E1340" s="277"/>
      <c r="F1340" s="9" t="s">
        <v>68</v>
      </c>
      <c r="G1340" s="12">
        <v>6.9999999999999999E-4</v>
      </c>
      <c r="H1340" s="11">
        <v>7.5</v>
      </c>
      <c r="I1340" s="27">
        <f t="shared" si="101"/>
        <v>5.2500000000000003E-3</v>
      </c>
    </row>
    <row r="1341" spans="1:9" x14ac:dyDescent="0.25">
      <c r="A1341" s="131" t="s">
        <v>22</v>
      </c>
      <c r="B1341" s="10" t="s">
        <v>183</v>
      </c>
      <c r="C1341" s="131" t="s">
        <v>184</v>
      </c>
      <c r="D1341" s="277" t="s">
        <v>71</v>
      </c>
      <c r="E1341" s="277"/>
      <c r="F1341" s="9" t="s">
        <v>72</v>
      </c>
      <c r="G1341" s="12">
        <v>3.0000000000000001E-3</v>
      </c>
      <c r="H1341" s="11">
        <v>35.26</v>
      </c>
      <c r="I1341" s="27">
        <f t="shared" si="101"/>
        <v>0.10578</v>
      </c>
    </row>
    <row r="1342" spans="1:9" x14ac:dyDescent="0.25">
      <c r="A1342" s="131" t="s">
        <v>22</v>
      </c>
      <c r="B1342" s="10" t="s">
        <v>123</v>
      </c>
      <c r="C1342" s="131" t="s">
        <v>124</v>
      </c>
      <c r="D1342" s="277" t="s">
        <v>67</v>
      </c>
      <c r="E1342" s="277"/>
      <c r="F1342" s="9" t="s">
        <v>68</v>
      </c>
      <c r="G1342" s="12">
        <v>8.0000000000000004E-4</v>
      </c>
      <c r="H1342" s="11">
        <v>9.9</v>
      </c>
      <c r="I1342" s="27">
        <f t="shared" si="101"/>
        <v>7.92E-3</v>
      </c>
    </row>
    <row r="1343" spans="1:9" x14ac:dyDescent="0.25">
      <c r="A1343" s="133"/>
      <c r="B1343" s="133"/>
      <c r="C1343" s="133"/>
      <c r="D1343" s="133"/>
      <c r="E1343" s="16"/>
      <c r="F1343" s="133"/>
      <c r="G1343" s="16"/>
      <c r="H1343" s="48" t="s">
        <v>511</v>
      </c>
      <c r="I1343" s="16">
        <f>SUM(I1328:I1342)</f>
        <v>0.49797999999999998</v>
      </c>
    </row>
    <row r="1344" spans="1:9" x14ac:dyDescent="0.25">
      <c r="A1344" s="133"/>
      <c r="B1344" s="133"/>
      <c r="C1344" s="133"/>
      <c r="D1344" s="133" t="s">
        <v>51</v>
      </c>
      <c r="E1344" s="16">
        <f>TRUNC(I1343*0.2935,2)</f>
        <v>0.14000000000000001</v>
      </c>
      <c r="F1344" s="133"/>
      <c r="G1344" s="259" t="s">
        <v>52</v>
      </c>
      <c r="H1344" s="259"/>
      <c r="I1344" s="16">
        <f>I1343+E1344</f>
        <v>0.63797999999999999</v>
      </c>
    </row>
    <row r="1345" spans="1:9" x14ac:dyDescent="0.25">
      <c r="A1345" s="132"/>
      <c r="B1345" s="132"/>
      <c r="C1345" s="132"/>
      <c r="D1345" s="132"/>
      <c r="E1345" s="132"/>
      <c r="F1345" s="132" t="s">
        <v>53</v>
      </c>
      <c r="G1345" s="15" t="s">
        <v>54</v>
      </c>
      <c r="H1345" s="132" t="s">
        <v>55</v>
      </c>
      <c r="I1345" s="13">
        <f>I1344</f>
        <v>0.63797999999999999</v>
      </c>
    </row>
    <row r="1346" spans="1:9" ht="14.4" thickBot="1" x14ac:dyDescent="0.3">
      <c r="A1346" s="132"/>
      <c r="B1346" s="132"/>
      <c r="C1346" s="132"/>
      <c r="D1346" s="132"/>
      <c r="E1346" s="132"/>
      <c r="F1346" s="132"/>
      <c r="G1346" s="15"/>
      <c r="H1346" s="132"/>
      <c r="I1346" s="13"/>
    </row>
    <row r="1347" spans="1:9" ht="14.4" thickTop="1" x14ac:dyDescent="0.25">
      <c r="A1347" s="4"/>
      <c r="B1347" s="4"/>
      <c r="C1347" s="4"/>
      <c r="D1347" s="4"/>
      <c r="E1347" s="4"/>
      <c r="F1347" s="4"/>
      <c r="G1347" s="4"/>
      <c r="H1347" s="4"/>
      <c r="I1347" s="4"/>
    </row>
    <row r="1348" spans="1:9" x14ac:dyDescent="0.25">
      <c r="A1348" s="134">
        <v>79</v>
      </c>
      <c r="B1348" s="136" t="s">
        <v>5</v>
      </c>
      <c r="C1348" s="134" t="s">
        <v>6</v>
      </c>
      <c r="D1348" s="266" t="s">
        <v>7</v>
      </c>
      <c r="E1348" s="266"/>
      <c r="F1348" s="1" t="s">
        <v>8</v>
      </c>
      <c r="G1348" s="136" t="s">
        <v>9</v>
      </c>
      <c r="H1348" s="136" t="s">
        <v>10</v>
      </c>
      <c r="I1348" s="136" t="s">
        <v>11</v>
      </c>
    </row>
    <row r="1349" spans="1:9" ht="26.4" x14ac:dyDescent="0.25">
      <c r="A1349" s="135" t="s">
        <v>12</v>
      </c>
      <c r="B1349" s="22" t="s">
        <v>645</v>
      </c>
      <c r="C1349" s="135" t="s">
        <v>185</v>
      </c>
      <c r="D1349" s="267" t="s">
        <v>164</v>
      </c>
      <c r="E1349" s="267"/>
      <c r="F1349" s="2" t="s">
        <v>165</v>
      </c>
      <c r="G1349" s="24">
        <v>1</v>
      </c>
      <c r="H1349" s="3">
        <f>I1366</f>
        <v>0.58474999999999999</v>
      </c>
      <c r="I1349" s="3">
        <f>H1349</f>
        <v>0.58474999999999999</v>
      </c>
    </row>
    <row r="1350" spans="1:9" x14ac:dyDescent="0.25">
      <c r="A1350" s="131" t="s">
        <v>22</v>
      </c>
      <c r="B1350" s="10" t="s">
        <v>156</v>
      </c>
      <c r="C1350" s="131" t="s">
        <v>157</v>
      </c>
      <c r="D1350" s="277" t="s">
        <v>71</v>
      </c>
      <c r="E1350" s="277"/>
      <c r="F1350" s="9" t="s">
        <v>72</v>
      </c>
      <c r="G1350" s="12">
        <v>1.333E-3</v>
      </c>
      <c r="H1350" s="11">
        <v>29.23</v>
      </c>
      <c r="I1350" s="27">
        <f t="shared" ref="I1350:I1364" si="102">TRUNC(G1350*H1350,5)</f>
        <v>3.8960000000000002E-2</v>
      </c>
    </row>
    <row r="1351" spans="1:9" x14ac:dyDescent="0.25">
      <c r="A1351" s="131" t="s">
        <v>22</v>
      </c>
      <c r="B1351" s="10" t="s">
        <v>172</v>
      </c>
      <c r="C1351" s="131" t="s">
        <v>173</v>
      </c>
      <c r="D1351" s="277" t="s">
        <v>71</v>
      </c>
      <c r="E1351" s="277"/>
      <c r="F1351" s="9" t="s">
        <v>72</v>
      </c>
      <c r="G1351" s="12">
        <v>3.3300000000000002E-4</v>
      </c>
      <c r="H1351" s="11">
        <v>135.97999999999999</v>
      </c>
      <c r="I1351" s="27">
        <f t="shared" si="102"/>
        <v>4.5280000000000001E-2</v>
      </c>
    </row>
    <row r="1352" spans="1:9" x14ac:dyDescent="0.25">
      <c r="A1352" s="131" t="s">
        <v>22</v>
      </c>
      <c r="B1352" s="10" t="s">
        <v>123</v>
      </c>
      <c r="C1352" s="131" t="s">
        <v>124</v>
      </c>
      <c r="D1352" s="277" t="s">
        <v>67</v>
      </c>
      <c r="E1352" s="277"/>
      <c r="F1352" s="9" t="s">
        <v>68</v>
      </c>
      <c r="G1352" s="12">
        <v>1.6699999999999999E-4</v>
      </c>
      <c r="H1352" s="11">
        <v>9.9</v>
      </c>
      <c r="I1352" s="27">
        <f t="shared" si="102"/>
        <v>1.65E-3</v>
      </c>
    </row>
    <row r="1353" spans="1:9" x14ac:dyDescent="0.25">
      <c r="A1353" s="131" t="s">
        <v>22</v>
      </c>
      <c r="B1353" s="10" t="s">
        <v>168</v>
      </c>
      <c r="C1353" s="131" t="s">
        <v>169</v>
      </c>
      <c r="D1353" s="277" t="s">
        <v>160</v>
      </c>
      <c r="E1353" s="277"/>
      <c r="F1353" s="9" t="s">
        <v>68</v>
      </c>
      <c r="G1353" s="12">
        <v>7.9999999999999996E-6</v>
      </c>
      <c r="H1353" s="11">
        <v>5170</v>
      </c>
      <c r="I1353" s="27">
        <f t="shared" si="102"/>
        <v>4.1360000000000001E-2</v>
      </c>
    </row>
    <row r="1354" spans="1:9" x14ac:dyDescent="0.25">
      <c r="A1354" s="131" t="s">
        <v>22</v>
      </c>
      <c r="B1354" s="10" t="s">
        <v>145</v>
      </c>
      <c r="C1354" s="131" t="s">
        <v>146</v>
      </c>
      <c r="D1354" s="277" t="s">
        <v>67</v>
      </c>
      <c r="E1354" s="277"/>
      <c r="F1354" s="9" t="s">
        <v>147</v>
      </c>
      <c r="G1354" s="12">
        <v>1.5E-3</v>
      </c>
      <c r="H1354" s="11">
        <v>5.69</v>
      </c>
      <c r="I1354" s="27">
        <f t="shared" si="102"/>
        <v>8.5299999999999994E-3</v>
      </c>
    </row>
    <row r="1355" spans="1:9" x14ac:dyDescent="0.25">
      <c r="A1355" s="131" t="s">
        <v>22</v>
      </c>
      <c r="B1355" s="10" t="s">
        <v>174</v>
      </c>
      <c r="C1355" s="131" t="s">
        <v>175</v>
      </c>
      <c r="D1355" s="277" t="s">
        <v>71</v>
      </c>
      <c r="E1355" s="277"/>
      <c r="F1355" s="9" t="s">
        <v>72</v>
      </c>
      <c r="G1355" s="12">
        <v>1.333E-3</v>
      </c>
      <c r="H1355" s="11">
        <v>28.11</v>
      </c>
      <c r="I1355" s="27">
        <f t="shared" si="102"/>
        <v>3.7470000000000003E-2</v>
      </c>
    </row>
    <row r="1356" spans="1:9" x14ac:dyDescent="0.25">
      <c r="A1356" s="131" t="s">
        <v>22</v>
      </c>
      <c r="B1356" s="10" t="s">
        <v>183</v>
      </c>
      <c r="C1356" s="131" t="s">
        <v>184</v>
      </c>
      <c r="D1356" s="277" t="s">
        <v>71</v>
      </c>
      <c r="E1356" s="277"/>
      <c r="F1356" s="9" t="s">
        <v>72</v>
      </c>
      <c r="G1356" s="12">
        <v>1.333E-3</v>
      </c>
      <c r="H1356" s="11">
        <v>35.26</v>
      </c>
      <c r="I1356" s="27">
        <f t="shared" si="102"/>
        <v>4.7E-2</v>
      </c>
    </row>
    <row r="1357" spans="1:9" x14ac:dyDescent="0.25">
      <c r="A1357" s="131" t="s">
        <v>22</v>
      </c>
      <c r="B1357" s="10" t="s">
        <v>178</v>
      </c>
      <c r="C1357" s="131" t="s">
        <v>179</v>
      </c>
      <c r="D1357" s="277" t="s">
        <v>67</v>
      </c>
      <c r="E1357" s="277"/>
      <c r="F1357" s="9" t="s">
        <v>180</v>
      </c>
      <c r="G1357" s="12">
        <v>5.0000000000000004E-6</v>
      </c>
      <c r="H1357" s="11">
        <v>900</v>
      </c>
      <c r="I1357" s="27">
        <f t="shared" si="102"/>
        <v>4.4999999999999997E-3</v>
      </c>
    </row>
    <row r="1358" spans="1:9" x14ac:dyDescent="0.25">
      <c r="A1358" s="131" t="s">
        <v>22</v>
      </c>
      <c r="B1358" s="10" t="s">
        <v>181</v>
      </c>
      <c r="C1358" s="131" t="s">
        <v>182</v>
      </c>
      <c r="D1358" s="277" t="s">
        <v>67</v>
      </c>
      <c r="E1358" s="277"/>
      <c r="F1358" s="9" t="s">
        <v>68</v>
      </c>
      <c r="G1358" s="12">
        <v>2.9999999999999997E-4</v>
      </c>
      <c r="H1358" s="11">
        <v>7.5</v>
      </c>
      <c r="I1358" s="27">
        <f t="shared" si="102"/>
        <v>2.2499999999999998E-3</v>
      </c>
    </row>
    <row r="1359" spans="1:9" x14ac:dyDescent="0.25">
      <c r="A1359" s="131" t="s">
        <v>22</v>
      </c>
      <c r="B1359" s="10" t="s">
        <v>77</v>
      </c>
      <c r="C1359" s="131" t="s">
        <v>78</v>
      </c>
      <c r="D1359" s="277" t="s">
        <v>67</v>
      </c>
      <c r="E1359" s="277"/>
      <c r="F1359" s="9" t="s">
        <v>68</v>
      </c>
      <c r="G1359" s="12">
        <v>5.0000000000000001E-4</v>
      </c>
      <c r="H1359" s="11">
        <v>4.5</v>
      </c>
      <c r="I1359" s="27">
        <f>TRUNC(G1359*H1359,5)</f>
        <v>2.2499999999999998E-3</v>
      </c>
    </row>
    <row r="1360" spans="1:9" x14ac:dyDescent="0.25">
      <c r="A1360" s="131" t="s">
        <v>22</v>
      </c>
      <c r="B1360" s="10" t="s">
        <v>170</v>
      </c>
      <c r="C1360" s="131" t="s">
        <v>171</v>
      </c>
      <c r="D1360" s="277" t="s">
        <v>71</v>
      </c>
      <c r="E1360" s="277"/>
      <c r="F1360" s="9" t="s">
        <v>72</v>
      </c>
      <c r="G1360" s="12">
        <v>5.6600000000000001E-3</v>
      </c>
      <c r="H1360" s="11">
        <v>18.809999999999999</v>
      </c>
      <c r="I1360" s="27">
        <f t="shared" si="102"/>
        <v>0.10646</v>
      </c>
    </row>
    <row r="1361" spans="1:9" x14ac:dyDescent="0.25">
      <c r="A1361" s="131" t="s">
        <v>22</v>
      </c>
      <c r="B1361" s="10" t="s">
        <v>79</v>
      </c>
      <c r="C1361" s="131" t="s">
        <v>80</v>
      </c>
      <c r="D1361" s="277" t="s">
        <v>67</v>
      </c>
      <c r="E1361" s="277"/>
      <c r="F1361" s="9" t="s">
        <v>68</v>
      </c>
      <c r="G1361" s="12">
        <v>0.04</v>
      </c>
      <c r="H1361" s="11">
        <v>0.1</v>
      </c>
      <c r="I1361" s="27">
        <f t="shared" si="102"/>
        <v>4.0000000000000001E-3</v>
      </c>
    </row>
    <row r="1362" spans="1:9" x14ac:dyDescent="0.25">
      <c r="A1362" s="131" t="s">
        <v>22</v>
      </c>
      <c r="B1362" s="10" t="s">
        <v>166</v>
      </c>
      <c r="C1362" s="131" t="s">
        <v>167</v>
      </c>
      <c r="D1362" s="277" t="s">
        <v>71</v>
      </c>
      <c r="E1362" s="277"/>
      <c r="F1362" s="9" t="s">
        <v>72</v>
      </c>
      <c r="G1362" s="12">
        <v>4.0000000000000001E-3</v>
      </c>
      <c r="H1362" s="11">
        <v>28.11</v>
      </c>
      <c r="I1362" s="27">
        <f t="shared" si="102"/>
        <v>0.11244</v>
      </c>
    </row>
    <row r="1363" spans="1:9" x14ac:dyDescent="0.25">
      <c r="A1363" s="131" t="s">
        <v>22</v>
      </c>
      <c r="B1363" s="10" t="s">
        <v>176</v>
      </c>
      <c r="C1363" s="131" t="s">
        <v>177</v>
      </c>
      <c r="D1363" s="277" t="s">
        <v>67</v>
      </c>
      <c r="E1363" s="277"/>
      <c r="F1363" s="9" t="s">
        <v>72</v>
      </c>
      <c r="G1363" s="12">
        <v>4.0000000000000001E-3</v>
      </c>
      <c r="H1363" s="11">
        <v>0.4</v>
      </c>
      <c r="I1363" s="27">
        <f t="shared" si="102"/>
        <v>1.6000000000000001E-3</v>
      </c>
    </row>
    <row r="1364" spans="1:9" x14ac:dyDescent="0.25">
      <c r="A1364" s="131" t="s">
        <v>22</v>
      </c>
      <c r="B1364" s="10" t="s">
        <v>154</v>
      </c>
      <c r="C1364" s="131" t="s">
        <v>155</v>
      </c>
      <c r="D1364" s="277" t="s">
        <v>67</v>
      </c>
      <c r="E1364" s="277"/>
      <c r="F1364" s="9" t="s">
        <v>68</v>
      </c>
      <c r="G1364" s="12">
        <v>8.0000000000000004E-4</v>
      </c>
      <c r="H1364" s="11">
        <v>1.25</v>
      </c>
      <c r="I1364" s="27">
        <f t="shared" si="102"/>
        <v>1E-3</v>
      </c>
    </row>
    <row r="1365" spans="1:9" x14ac:dyDescent="0.25">
      <c r="A1365" s="133"/>
      <c r="B1365" s="133"/>
      <c r="C1365" s="133"/>
      <c r="D1365" s="133"/>
      <c r="E1365" s="16"/>
      <c r="F1365" s="133"/>
      <c r="G1365" s="16"/>
      <c r="H1365" s="48" t="s">
        <v>511</v>
      </c>
      <c r="I1365" s="16">
        <f>SUM(I1350:I1364)</f>
        <v>0.45474999999999999</v>
      </c>
    </row>
    <row r="1366" spans="1:9" x14ac:dyDescent="0.25">
      <c r="A1366" s="133"/>
      <c r="B1366" s="133"/>
      <c r="C1366" s="133"/>
      <c r="D1366" s="133" t="s">
        <v>51</v>
      </c>
      <c r="E1366" s="16">
        <f>TRUNC(I1365*0.2935,2)</f>
        <v>0.13</v>
      </c>
      <c r="F1366" s="133"/>
      <c r="G1366" s="259" t="s">
        <v>52</v>
      </c>
      <c r="H1366" s="259"/>
      <c r="I1366" s="16">
        <f>I1365+E1366</f>
        <v>0.58474999999999999</v>
      </c>
    </row>
    <row r="1367" spans="1:9" x14ac:dyDescent="0.25">
      <c r="A1367" s="132"/>
      <c r="B1367" s="132"/>
      <c r="C1367" s="132"/>
      <c r="D1367" s="132"/>
      <c r="E1367" s="132"/>
      <c r="F1367" s="132" t="s">
        <v>53</v>
      </c>
      <c r="G1367" s="15" t="s">
        <v>54</v>
      </c>
      <c r="H1367" s="132" t="s">
        <v>55</v>
      </c>
      <c r="I1367" s="13">
        <f>I1366</f>
        <v>0.58474999999999999</v>
      </c>
    </row>
    <row r="1368" spans="1:9" ht="14.4" thickBot="1" x14ac:dyDescent="0.3">
      <c r="A1368" s="132"/>
      <c r="B1368" s="132"/>
      <c r="C1368" s="132"/>
      <c r="D1368" s="132"/>
      <c r="E1368" s="132"/>
      <c r="F1368" s="132"/>
      <c r="G1368" s="15"/>
      <c r="H1368" s="132"/>
      <c r="I1368" s="13"/>
    </row>
    <row r="1369" spans="1:9" ht="14.4" thickTop="1" x14ac:dyDescent="0.25">
      <c r="A1369" s="4"/>
      <c r="B1369" s="4"/>
      <c r="C1369" s="4"/>
      <c r="D1369" s="4"/>
      <c r="E1369" s="4"/>
      <c r="F1369" s="4"/>
      <c r="G1369" s="4"/>
      <c r="H1369" s="4"/>
      <c r="I1369" s="4"/>
    </row>
    <row r="1370" spans="1:9" x14ac:dyDescent="0.25">
      <c r="A1370" s="134">
        <v>80</v>
      </c>
      <c r="B1370" s="136" t="s">
        <v>5</v>
      </c>
      <c r="C1370" s="134" t="s">
        <v>6</v>
      </c>
      <c r="D1370" s="266" t="s">
        <v>7</v>
      </c>
      <c r="E1370" s="266"/>
      <c r="F1370" s="1" t="s">
        <v>8</v>
      </c>
      <c r="G1370" s="136" t="s">
        <v>9</v>
      </c>
      <c r="H1370" s="136" t="s">
        <v>10</v>
      </c>
      <c r="I1370" s="136" t="s">
        <v>11</v>
      </c>
    </row>
    <row r="1371" spans="1:9" ht="26.4" x14ac:dyDescent="0.25">
      <c r="A1371" s="172" t="s">
        <v>12</v>
      </c>
      <c r="B1371" s="173" t="s">
        <v>646</v>
      </c>
      <c r="C1371" s="172" t="s">
        <v>212</v>
      </c>
      <c r="D1371" s="287" t="s">
        <v>14</v>
      </c>
      <c r="E1371" s="287"/>
      <c r="F1371" s="174" t="s">
        <v>25</v>
      </c>
      <c r="G1371" s="177">
        <v>1</v>
      </c>
      <c r="H1371" s="178">
        <f>I1390</f>
        <v>3863.1800000000003</v>
      </c>
      <c r="I1371" s="178">
        <f>H1371</f>
        <v>3863.1800000000003</v>
      </c>
    </row>
    <row r="1372" spans="1:9" x14ac:dyDescent="0.25">
      <c r="A1372" s="253"/>
      <c r="B1372" s="253"/>
      <c r="C1372" s="253"/>
      <c r="D1372" s="253"/>
      <c r="E1372" s="253"/>
      <c r="F1372" s="253"/>
      <c r="G1372" s="253"/>
      <c r="H1372" s="253"/>
      <c r="I1372" s="132"/>
    </row>
    <row r="1373" spans="1:9" x14ac:dyDescent="0.25">
      <c r="A1373" s="134" t="s">
        <v>16</v>
      </c>
      <c r="B1373" s="136" t="s">
        <v>5</v>
      </c>
      <c r="C1373" s="134" t="s">
        <v>17</v>
      </c>
      <c r="D1373" s="136" t="s">
        <v>18</v>
      </c>
      <c r="E1373" s="136" t="s">
        <v>19</v>
      </c>
      <c r="F1373" s="263" t="s">
        <v>20</v>
      </c>
      <c r="G1373" s="264"/>
      <c r="H1373" s="265"/>
      <c r="I1373" s="136" t="s">
        <v>21</v>
      </c>
    </row>
    <row r="1374" spans="1:9" ht="79.2" x14ac:dyDescent="0.25">
      <c r="A1374" s="131" t="s">
        <v>22</v>
      </c>
      <c r="B1374" s="10" t="s">
        <v>213</v>
      </c>
      <c r="C1374" s="131" t="s">
        <v>214</v>
      </c>
      <c r="D1374" s="12">
        <v>5.9090900000000002E-2</v>
      </c>
      <c r="E1374" s="9" t="s">
        <v>215</v>
      </c>
      <c r="F1374" s="261">
        <v>1869.604</v>
      </c>
      <c r="G1374" s="261"/>
      <c r="H1374" s="262"/>
      <c r="I1374" s="27">
        <f>TRUNC(D1374*F1374,2)</f>
        <v>110.47</v>
      </c>
    </row>
    <row r="1375" spans="1:9" ht="79.2" x14ac:dyDescent="0.25">
      <c r="A1375" s="131" t="s">
        <v>22</v>
      </c>
      <c r="B1375" s="10" t="s">
        <v>216</v>
      </c>
      <c r="C1375" s="131" t="s">
        <v>217</v>
      </c>
      <c r="D1375" s="12">
        <v>50.249366000000002</v>
      </c>
      <c r="E1375" s="9" t="s">
        <v>218</v>
      </c>
      <c r="F1375" s="261">
        <v>1.2488999999999999</v>
      </c>
      <c r="G1375" s="261"/>
      <c r="H1375" s="262"/>
      <c r="I1375" s="27">
        <f t="shared" ref="I1375:I1381" si="103">TRUNC(D1375*F1375,2)</f>
        <v>62.75</v>
      </c>
    </row>
    <row r="1376" spans="1:9" ht="26.4" x14ac:dyDescent="0.25">
      <c r="A1376" s="131" t="s">
        <v>22</v>
      </c>
      <c r="B1376" s="10" t="s">
        <v>34</v>
      </c>
      <c r="C1376" s="131" t="s">
        <v>35</v>
      </c>
      <c r="D1376" s="12">
        <v>1</v>
      </c>
      <c r="E1376" s="9" t="s">
        <v>25</v>
      </c>
      <c r="F1376" s="261">
        <v>6.78</v>
      </c>
      <c r="G1376" s="261"/>
      <c r="H1376" s="262"/>
      <c r="I1376" s="27">
        <f t="shared" si="103"/>
        <v>6.78</v>
      </c>
    </row>
    <row r="1377" spans="1:9" ht="26.4" x14ac:dyDescent="0.25">
      <c r="A1377" s="131" t="s">
        <v>22</v>
      </c>
      <c r="B1377" s="10" t="s">
        <v>30</v>
      </c>
      <c r="C1377" s="131" t="s">
        <v>31</v>
      </c>
      <c r="D1377" s="12">
        <v>2</v>
      </c>
      <c r="E1377" s="9" t="s">
        <v>25</v>
      </c>
      <c r="F1377" s="261">
        <v>9.1</v>
      </c>
      <c r="G1377" s="261"/>
      <c r="H1377" s="262"/>
      <c r="I1377" s="27">
        <f t="shared" si="103"/>
        <v>18.2</v>
      </c>
    </row>
    <row r="1378" spans="1:9" ht="26.4" x14ac:dyDescent="0.25">
      <c r="A1378" s="131" t="s">
        <v>22</v>
      </c>
      <c r="B1378" s="10" t="s">
        <v>32</v>
      </c>
      <c r="C1378" s="131" t="s">
        <v>33</v>
      </c>
      <c r="D1378" s="12">
        <v>30</v>
      </c>
      <c r="E1378" s="9" t="s">
        <v>25</v>
      </c>
      <c r="F1378" s="261">
        <v>0.19</v>
      </c>
      <c r="G1378" s="261"/>
      <c r="H1378" s="262"/>
      <c r="I1378" s="27">
        <f t="shared" si="103"/>
        <v>5.7</v>
      </c>
    </row>
    <row r="1379" spans="1:9" ht="26.4" x14ac:dyDescent="0.25">
      <c r="A1379" s="131" t="s">
        <v>22</v>
      </c>
      <c r="B1379" s="10" t="s">
        <v>23</v>
      </c>
      <c r="C1379" s="131" t="s">
        <v>24</v>
      </c>
      <c r="D1379" s="12">
        <v>2</v>
      </c>
      <c r="E1379" s="9" t="s">
        <v>25</v>
      </c>
      <c r="F1379" s="261">
        <v>3.13</v>
      </c>
      <c r="G1379" s="261"/>
      <c r="H1379" s="262"/>
      <c r="I1379" s="27">
        <f t="shared" si="103"/>
        <v>6.26</v>
      </c>
    </row>
    <row r="1380" spans="1:9" ht="39.6" x14ac:dyDescent="0.25">
      <c r="A1380" s="131" t="s">
        <v>22</v>
      </c>
      <c r="B1380" s="10" t="s">
        <v>28</v>
      </c>
      <c r="C1380" s="131" t="s">
        <v>29</v>
      </c>
      <c r="D1380" s="12">
        <v>0.25</v>
      </c>
      <c r="E1380" s="9" t="s">
        <v>25</v>
      </c>
      <c r="F1380" s="261">
        <v>3.6</v>
      </c>
      <c r="G1380" s="261"/>
      <c r="H1380" s="262"/>
      <c r="I1380" s="27">
        <f t="shared" si="103"/>
        <v>0.9</v>
      </c>
    </row>
    <row r="1381" spans="1:9" ht="39.6" x14ac:dyDescent="0.25">
      <c r="A1381" s="131" t="s">
        <v>22</v>
      </c>
      <c r="B1381" s="10" t="s">
        <v>219</v>
      </c>
      <c r="C1381" s="131" t="s">
        <v>220</v>
      </c>
      <c r="D1381" s="12">
        <v>0.1</v>
      </c>
      <c r="E1381" s="9" t="s">
        <v>25</v>
      </c>
      <c r="F1381" s="261">
        <v>1464.22</v>
      </c>
      <c r="G1381" s="261"/>
      <c r="H1381" s="262"/>
      <c r="I1381" s="27">
        <f t="shared" si="103"/>
        <v>146.41999999999999</v>
      </c>
    </row>
    <row r="1382" spans="1:9" x14ac:dyDescent="0.25">
      <c r="A1382" s="253"/>
      <c r="B1382" s="253"/>
      <c r="C1382" s="253"/>
      <c r="D1382" s="253"/>
      <c r="E1382" s="252" t="s">
        <v>511</v>
      </c>
      <c r="F1382" s="253"/>
      <c r="G1382" s="253"/>
      <c r="H1382" s="253"/>
      <c r="I1382" s="18">
        <f>SUM(I1374:I1381)</f>
        <v>357.47999999999996</v>
      </c>
    </row>
    <row r="1383" spans="1:9" x14ac:dyDescent="0.25">
      <c r="A1383" s="134" t="s">
        <v>37</v>
      </c>
      <c r="B1383" s="136" t="s">
        <v>5</v>
      </c>
      <c r="C1383" s="134" t="s">
        <v>38</v>
      </c>
      <c r="D1383" s="136" t="s">
        <v>18</v>
      </c>
      <c r="E1383" s="136" t="s">
        <v>19</v>
      </c>
      <c r="F1383" s="263" t="s">
        <v>20</v>
      </c>
      <c r="G1383" s="264"/>
      <c r="H1383" s="265"/>
      <c r="I1383" s="136" t="s">
        <v>21</v>
      </c>
    </row>
    <row r="1384" spans="1:9" x14ac:dyDescent="0.25">
      <c r="A1384" s="139" t="s">
        <v>12</v>
      </c>
      <c r="B1384" s="6" t="s">
        <v>221</v>
      </c>
      <c r="C1384" s="139" t="s">
        <v>222</v>
      </c>
      <c r="D1384" s="56">
        <v>13</v>
      </c>
      <c r="E1384" s="5" t="s">
        <v>41</v>
      </c>
      <c r="F1384" s="279">
        <v>27</v>
      </c>
      <c r="G1384" s="280"/>
      <c r="H1384" s="281"/>
      <c r="I1384" s="63">
        <f t="shared" ref="I1384:I1388" si="104">TRUNC(D1384*F1384,2)</f>
        <v>351</v>
      </c>
    </row>
    <row r="1385" spans="1:9" ht="26.4" x14ac:dyDescent="0.25">
      <c r="A1385" s="139" t="s">
        <v>12</v>
      </c>
      <c r="B1385" s="6" t="s">
        <v>223</v>
      </c>
      <c r="C1385" s="139" t="s">
        <v>224</v>
      </c>
      <c r="D1385" s="56">
        <v>8</v>
      </c>
      <c r="E1385" s="5" t="s">
        <v>41</v>
      </c>
      <c r="F1385" s="279">
        <v>20.69</v>
      </c>
      <c r="G1385" s="280"/>
      <c r="H1385" s="281"/>
      <c r="I1385" s="63">
        <f t="shared" si="104"/>
        <v>165.52</v>
      </c>
    </row>
    <row r="1386" spans="1:9" ht="26.4" x14ac:dyDescent="0.25">
      <c r="A1386" s="139" t="s">
        <v>12</v>
      </c>
      <c r="B1386" s="6" t="s">
        <v>39</v>
      </c>
      <c r="C1386" s="139" t="s">
        <v>40</v>
      </c>
      <c r="D1386" s="56">
        <v>18</v>
      </c>
      <c r="E1386" s="5" t="s">
        <v>41</v>
      </c>
      <c r="F1386" s="279">
        <v>38.28</v>
      </c>
      <c r="G1386" s="280"/>
      <c r="H1386" s="281"/>
      <c r="I1386" s="63">
        <f t="shared" si="104"/>
        <v>689.04</v>
      </c>
    </row>
    <row r="1387" spans="1:9" x14ac:dyDescent="0.25">
      <c r="A1387" s="139" t="s">
        <v>12</v>
      </c>
      <c r="B1387" s="6" t="s">
        <v>225</v>
      </c>
      <c r="C1387" s="139" t="s">
        <v>226</v>
      </c>
      <c r="D1387" s="56">
        <v>22.5</v>
      </c>
      <c r="E1387" s="5" t="s">
        <v>41</v>
      </c>
      <c r="F1387" s="279">
        <v>32.51</v>
      </c>
      <c r="G1387" s="280"/>
      <c r="H1387" s="281"/>
      <c r="I1387" s="63">
        <f t="shared" si="104"/>
        <v>731.47</v>
      </c>
    </row>
    <row r="1388" spans="1:9" ht="26.4" x14ac:dyDescent="0.25">
      <c r="A1388" s="139" t="s">
        <v>12</v>
      </c>
      <c r="B1388" s="6" t="s">
        <v>227</v>
      </c>
      <c r="C1388" s="139" t="s">
        <v>228</v>
      </c>
      <c r="D1388" s="56">
        <v>22.5</v>
      </c>
      <c r="E1388" s="5" t="s">
        <v>41</v>
      </c>
      <c r="F1388" s="279">
        <v>30.76</v>
      </c>
      <c r="G1388" s="280"/>
      <c r="H1388" s="281"/>
      <c r="I1388" s="63">
        <f t="shared" si="104"/>
        <v>692.1</v>
      </c>
    </row>
    <row r="1389" spans="1:9" x14ac:dyDescent="0.25">
      <c r="A1389" s="253"/>
      <c r="B1389" s="253"/>
      <c r="C1389" s="253"/>
      <c r="D1389" s="253"/>
      <c r="E1389" s="252" t="s">
        <v>511</v>
      </c>
      <c r="F1389" s="253"/>
      <c r="G1389" s="253"/>
      <c r="H1389" s="253"/>
      <c r="I1389" s="17">
        <f>SUM(I1384:I1388)</f>
        <v>2629.13</v>
      </c>
    </row>
    <row r="1390" spans="1:9" x14ac:dyDescent="0.25">
      <c r="A1390" s="133"/>
      <c r="B1390" s="133"/>
      <c r="C1390" s="133"/>
      <c r="D1390" s="133" t="s">
        <v>51</v>
      </c>
      <c r="E1390" s="16">
        <f>TRUNC((I1382+I1389)*0.2935,2)</f>
        <v>876.57</v>
      </c>
      <c r="F1390" s="133"/>
      <c r="G1390" s="259" t="s">
        <v>52</v>
      </c>
      <c r="H1390" s="259"/>
      <c r="I1390" s="16">
        <f>E1390+I1389+I1382</f>
        <v>3863.1800000000003</v>
      </c>
    </row>
    <row r="1391" spans="1:9" x14ac:dyDescent="0.25">
      <c r="A1391" s="132"/>
      <c r="B1391" s="132"/>
      <c r="C1391" s="132"/>
      <c r="D1391" s="132"/>
      <c r="E1391" s="132"/>
      <c r="F1391" s="132" t="s">
        <v>53</v>
      </c>
      <c r="G1391" s="15" t="s">
        <v>54</v>
      </c>
      <c r="H1391" s="132" t="s">
        <v>55</v>
      </c>
      <c r="I1391" s="13">
        <f>I1390</f>
        <v>3863.1800000000003</v>
      </c>
    </row>
    <row r="1392" spans="1:9" ht="14.4" thickBot="1" x14ac:dyDescent="0.3">
      <c r="A1392" s="132"/>
      <c r="B1392" s="132"/>
      <c r="C1392" s="132"/>
      <c r="D1392" s="132"/>
      <c r="E1392" s="132"/>
      <c r="F1392" s="132"/>
      <c r="G1392" s="15"/>
      <c r="H1392" s="132"/>
      <c r="I1392" s="13"/>
    </row>
    <row r="1393" spans="1:9" ht="14.4" thickTop="1" x14ac:dyDescent="0.25">
      <c r="A1393" s="4"/>
      <c r="B1393" s="4"/>
      <c r="C1393" s="4"/>
      <c r="D1393" s="4"/>
      <c r="E1393" s="4"/>
      <c r="F1393" s="4"/>
      <c r="G1393" s="4"/>
      <c r="H1393" s="4"/>
      <c r="I1393" s="4"/>
    </row>
    <row r="1394" spans="1:9" x14ac:dyDescent="0.25">
      <c r="A1394" s="134">
        <v>81</v>
      </c>
      <c r="B1394" s="136" t="s">
        <v>5</v>
      </c>
      <c r="C1394" s="134" t="s">
        <v>6</v>
      </c>
      <c r="D1394" s="266" t="s">
        <v>7</v>
      </c>
      <c r="E1394" s="266"/>
      <c r="F1394" s="1" t="s">
        <v>8</v>
      </c>
      <c r="G1394" s="136" t="s">
        <v>9</v>
      </c>
      <c r="H1394" s="136" t="s">
        <v>10</v>
      </c>
      <c r="I1394" s="136" t="s">
        <v>11</v>
      </c>
    </row>
    <row r="1395" spans="1:9" ht="26.4" x14ac:dyDescent="0.25">
      <c r="A1395" s="172" t="s">
        <v>12</v>
      </c>
      <c r="B1395" s="173" t="s">
        <v>647</v>
      </c>
      <c r="C1395" s="172" t="s">
        <v>229</v>
      </c>
      <c r="D1395" s="287" t="s">
        <v>14</v>
      </c>
      <c r="E1395" s="287"/>
      <c r="F1395" s="174" t="s">
        <v>25</v>
      </c>
      <c r="G1395" s="176">
        <v>1</v>
      </c>
      <c r="H1395" s="175">
        <v>23182.3</v>
      </c>
      <c r="I1395" s="175">
        <v>23182.3</v>
      </c>
    </row>
    <row r="1396" spans="1:9" x14ac:dyDescent="0.25">
      <c r="A1396" s="253"/>
      <c r="B1396" s="253"/>
      <c r="C1396" s="253"/>
      <c r="D1396" s="253"/>
      <c r="E1396" s="253"/>
      <c r="F1396" s="253"/>
      <c r="G1396" s="253"/>
      <c r="H1396" s="253"/>
      <c r="I1396" s="132"/>
    </row>
    <row r="1397" spans="1:9" x14ac:dyDescent="0.25">
      <c r="A1397" s="253"/>
      <c r="B1397" s="253"/>
      <c r="C1397" s="253"/>
      <c r="D1397" s="253"/>
      <c r="E1397" s="253"/>
      <c r="F1397" s="253"/>
      <c r="G1397" s="253"/>
      <c r="H1397" s="253"/>
      <c r="I1397" s="132"/>
    </row>
    <row r="1398" spans="1:9" x14ac:dyDescent="0.25">
      <c r="A1398" s="253"/>
      <c r="B1398" s="253"/>
      <c r="C1398" s="253"/>
      <c r="D1398" s="253"/>
      <c r="E1398" s="253"/>
      <c r="F1398" s="253"/>
      <c r="G1398" s="253"/>
      <c r="H1398" s="253"/>
      <c r="I1398" s="132"/>
    </row>
    <row r="1399" spans="1:9" ht="27.6" customHeight="1" x14ac:dyDescent="0.25">
      <c r="A1399" s="134" t="s">
        <v>16</v>
      </c>
      <c r="B1399" s="136" t="s">
        <v>5</v>
      </c>
      <c r="C1399" s="134" t="s">
        <v>17</v>
      </c>
      <c r="D1399" s="136" t="s">
        <v>18</v>
      </c>
      <c r="E1399" s="136" t="s">
        <v>19</v>
      </c>
      <c r="F1399" s="263" t="s">
        <v>20</v>
      </c>
      <c r="G1399" s="264"/>
      <c r="H1399" s="265"/>
      <c r="I1399" s="136" t="s">
        <v>21</v>
      </c>
    </row>
    <row r="1400" spans="1:9" ht="79.2" x14ac:dyDescent="0.25">
      <c r="A1400" s="131" t="s">
        <v>22</v>
      </c>
      <c r="B1400" s="10" t="s">
        <v>216</v>
      </c>
      <c r="C1400" s="131" t="s">
        <v>217</v>
      </c>
      <c r="D1400" s="54">
        <v>500</v>
      </c>
      <c r="E1400" s="9" t="s">
        <v>218</v>
      </c>
      <c r="F1400" s="261">
        <v>1.2488999999999999</v>
      </c>
      <c r="G1400" s="261"/>
      <c r="H1400" s="262"/>
      <c r="I1400" s="63">
        <f t="shared" ref="I1400:I1407" si="105">TRUNC(D1400*F1400,2)</f>
        <v>624.45000000000005</v>
      </c>
    </row>
    <row r="1401" spans="1:9" ht="26.4" x14ac:dyDescent="0.25">
      <c r="A1401" s="131" t="s">
        <v>22</v>
      </c>
      <c r="B1401" s="10" t="s">
        <v>32</v>
      </c>
      <c r="C1401" s="131" t="s">
        <v>33</v>
      </c>
      <c r="D1401" s="54">
        <v>125</v>
      </c>
      <c r="E1401" s="9" t="s">
        <v>25</v>
      </c>
      <c r="F1401" s="261">
        <v>0.19</v>
      </c>
      <c r="G1401" s="261"/>
      <c r="H1401" s="262"/>
      <c r="I1401" s="63">
        <f t="shared" si="105"/>
        <v>23.75</v>
      </c>
    </row>
    <row r="1402" spans="1:9" ht="26.4" x14ac:dyDescent="0.25">
      <c r="A1402" s="131" t="s">
        <v>22</v>
      </c>
      <c r="B1402" s="10" t="s">
        <v>34</v>
      </c>
      <c r="C1402" s="131" t="s">
        <v>35</v>
      </c>
      <c r="D1402" s="54">
        <v>15</v>
      </c>
      <c r="E1402" s="9" t="s">
        <v>25</v>
      </c>
      <c r="F1402" s="261">
        <v>6.78</v>
      </c>
      <c r="G1402" s="261"/>
      <c r="H1402" s="262"/>
      <c r="I1402" s="63">
        <f t="shared" si="105"/>
        <v>101.7</v>
      </c>
    </row>
    <row r="1403" spans="1:9" ht="79.2" x14ac:dyDescent="0.25">
      <c r="A1403" s="131" t="s">
        <v>22</v>
      </c>
      <c r="B1403" s="10" t="s">
        <v>213</v>
      </c>
      <c r="C1403" s="131" t="s">
        <v>214</v>
      </c>
      <c r="D1403" s="54">
        <v>0.1</v>
      </c>
      <c r="E1403" s="9" t="s">
        <v>215</v>
      </c>
      <c r="F1403" s="261">
        <v>1869.604</v>
      </c>
      <c r="G1403" s="261"/>
      <c r="H1403" s="262"/>
      <c r="I1403" s="63">
        <f t="shared" si="105"/>
        <v>186.96</v>
      </c>
    </row>
    <row r="1404" spans="1:9" ht="39.6" x14ac:dyDescent="0.25">
      <c r="A1404" s="131" t="s">
        <v>22</v>
      </c>
      <c r="B1404" s="10" t="s">
        <v>28</v>
      </c>
      <c r="C1404" s="131" t="s">
        <v>29</v>
      </c>
      <c r="D1404" s="54">
        <v>15</v>
      </c>
      <c r="E1404" s="9" t="s">
        <v>25</v>
      </c>
      <c r="F1404" s="261">
        <v>3.6</v>
      </c>
      <c r="G1404" s="261"/>
      <c r="H1404" s="262"/>
      <c r="I1404" s="63">
        <f t="shared" si="105"/>
        <v>54</v>
      </c>
    </row>
    <row r="1405" spans="1:9" ht="26.4" x14ac:dyDescent="0.25">
      <c r="A1405" s="131" t="s">
        <v>22</v>
      </c>
      <c r="B1405" s="10" t="s">
        <v>23</v>
      </c>
      <c r="C1405" s="131" t="s">
        <v>24</v>
      </c>
      <c r="D1405" s="54">
        <v>20</v>
      </c>
      <c r="E1405" s="9" t="s">
        <v>25</v>
      </c>
      <c r="F1405" s="261">
        <v>3.13</v>
      </c>
      <c r="G1405" s="261"/>
      <c r="H1405" s="262"/>
      <c r="I1405" s="63">
        <f t="shared" si="105"/>
        <v>62.6</v>
      </c>
    </row>
    <row r="1406" spans="1:9" ht="39.6" x14ac:dyDescent="0.25">
      <c r="A1406" s="131" t="s">
        <v>22</v>
      </c>
      <c r="B1406" s="10" t="s">
        <v>219</v>
      </c>
      <c r="C1406" s="131" t="s">
        <v>220</v>
      </c>
      <c r="D1406" s="54">
        <v>0.4</v>
      </c>
      <c r="E1406" s="9" t="s">
        <v>25</v>
      </c>
      <c r="F1406" s="261">
        <v>1464.22</v>
      </c>
      <c r="G1406" s="261"/>
      <c r="H1406" s="262"/>
      <c r="I1406" s="63">
        <f t="shared" si="105"/>
        <v>585.67999999999995</v>
      </c>
    </row>
    <row r="1407" spans="1:9" ht="26.4" x14ac:dyDescent="0.25">
      <c r="A1407" s="131" t="s">
        <v>22</v>
      </c>
      <c r="B1407" s="10" t="s">
        <v>30</v>
      </c>
      <c r="C1407" s="131" t="s">
        <v>31</v>
      </c>
      <c r="D1407" s="54">
        <v>20</v>
      </c>
      <c r="E1407" s="9" t="s">
        <v>25</v>
      </c>
      <c r="F1407" s="261">
        <v>9.1</v>
      </c>
      <c r="G1407" s="261"/>
      <c r="H1407" s="262"/>
      <c r="I1407" s="63">
        <f t="shared" si="105"/>
        <v>182</v>
      </c>
    </row>
    <row r="1408" spans="1:9" x14ac:dyDescent="0.25">
      <c r="A1408" s="253"/>
      <c r="B1408" s="253"/>
      <c r="C1408" s="253"/>
      <c r="D1408" s="253"/>
      <c r="E1408" s="253" t="s">
        <v>36</v>
      </c>
      <c r="F1408" s="253"/>
      <c r="G1408" s="253"/>
      <c r="H1408" s="253"/>
      <c r="I1408" s="18">
        <f>SUM(I1400:I1407)</f>
        <v>1821.1399999999999</v>
      </c>
    </row>
    <row r="1409" spans="1:9" ht="27.6" customHeight="1" x14ac:dyDescent="0.25">
      <c r="A1409" s="134" t="s">
        <v>37</v>
      </c>
      <c r="B1409" s="136" t="s">
        <v>5</v>
      </c>
      <c r="C1409" s="134" t="s">
        <v>38</v>
      </c>
      <c r="D1409" s="136" t="s">
        <v>18</v>
      </c>
      <c r="E1409" s="136" t="s">
        <v>19</v>
      </c>
      <c r="F1409" s="263" t="s">
        <v>20</v>
      </c>
      <c r="G1409" s="264"/>
      <c r="H1409" s="265"/>
      <c r="I1409" s="136" t="s">
        <v>21</v>
      </c>
    </row>
    <row r="1410" spans="1:9" ht="26.4" x14ac:dyDescent="0.25">
      <c r="A1410" s="139" t="s">
        <v>12</v>
      </c>
      <c r="B1410" s="6" t="s">
        <v>39</v>
      </c>
      <c r="C1410" s="139" t="s">
        <v>40</v>
      </c>
      <c r="D1410" s="56">
        <v>35</v>
      </c>
      <c r="E1410" s="5" t="s">
        <v>41</v>
      </c>
      <c r="F1410" s="282">
        <v>38.28</v>
      </c>
      <c r="G1410" s="282"/>
      <c r="H1410" s="283"/>
      <c r="I1410" s="63">
        <f t="shared" ref="I1410:I1414" si="106">TRUNC(D1410*F1410,2)</f>
        <v>1339.8</v>
      </c>
    </row>
    <row r="1411" spans="1:9" x14ac:dyDescent="0.25">
      <c r="A1411" s="139" t="s">
        <v>12</v>
      </c>
      <c r="B1411" s="6" t="s">
        <v>221</v>
      </c>
      <c r="C1411" s="139" t="s">
        <v>222</v>
      </c>
      <c r="D1411" s="56">
        <v>400</v>
      </c>
      <c r="E1411" s="5" t="s">
        <v>41</v>
      </c>
      <c r="F1411" s="282">
        <v>27</v>
      </c>
      <c r="G1411" s="282"/>
      <c r="H1411" s="283"/>
      <c r="I1411" s="63">
        <f t="shared" si="106"/>
        <v>10800</v>
      </c>
    </row>
    <row r="1412" spans="1:9" x14ac:dyDescent="0.25">
      <c r="A1412" s="139" t="s">
        <v>12</v>
      </c>
      <c r="B1412" s="6" t="s">
        <v>225</v>
      </c>
      <c r="C1412" s="139" t="s">
        <v>226</v>
      </c>
      <c r="D1412" s="56">
        <v>45</v>
      </c>
      <c r="E1412" s="5" t="s">
        <v>41</v>
      </c>
      <c r="F1412" s="282">
        <v>32.51</v>
      </c>
      <c r="G1412" s="282"/>
      <c r="H1412" s="283"/>
      <c r="I1412" s="63">
        <f t="shared" si="106"/>
        <v>1462.95</v>
      </c>
    </row>
    <row r="1413" spans="1:9" ht="26.4" x14ac:dyDescent="0.25">
      <c r="A1413" s="139" t="s">
        <v>12</v>
      </c>
      <c r="B1413" s="6" t="s">
        <v>227</v>
      </c>
      <c r="C1413" s="139" t="s">
        <v>228</v>
      </c>
      <c r="D1413" s="56">
        <v>45</v>
      </c>
      <c r="E1413" s="5" t="s">
        <v>41</v>
      </c>
      <c r="F1413" s="282">
        <v>30.76</v>
      </c>
      <c r="G1413" s="282"/>
      <c r="H1413" s="283"/>
      <c r="I1413" s="63">
        <f t="shared" si="106"/>
        <v>1384.2</v>
      </c>
    </row>
    <row r="1414" spans="1:9" ht="26.4" x14ac:dyDescent="0.25">
      <c r="A1414" s="139" t="s">
        <v>12</v>
      </c>
      <c r="B1414" s="6" t="s">
        <v>223</v>
      </c>
      <c r="C1414" s="139" t="s">
        <v>224</v>
      </c>
      <c r="D1414" s="56">
        <v>80</v>
      </c>
      <c r="E1414" s="5" t="s">
        <v>41</v>
      </c>
      <c r="F1414" s="282">
        <v>20.69</v>
      </c>
      <c r="G1414" s="282"/>
      <c r="H1414" s="283"/>
      <c r="I1414" s="63">
        <f t="shared" si="106"/>
        <v>1655.2</v>
      </c>
    </row>
    <row r="1415" spans="1:9" x14ac:dyDescent="0.25">
      <c r="A1415" s="253"/>
      <c r="B1415" s="253"/>
      <c r="C1415" s="253"/>
      <c r="D1415" s="253"/>
      <c r="E1415" s="252" t="s">
        <v>511</v>
      </c>
      <c r="F1415" s="253"/>
      <c r="G1415" s="253"/>
      <c r="H1415" s="253"/>
      <c r="I1415" s="17">
        <f>SUM(I1410:I1414)</f>
        <v>16642.150000000001</v>
      </c>
    </row>
    <row r="1416" spans="1:9" x14ac:dyDescent="0.25">
      <c r="A1416" s="133"/>
      <c r="B1416" s="133"/>
      <c r="C1416" s="133"/>
      <c r="D1416" s="133" t="s">
        <v>51</v>
      </c>
      <c r="E1416" s="16">
        <f>TRUNC((I1408+I1415)*0.2935,2)</f>
        <v>5418.97</v>
      </c>
      <c r="F1416" s="133"/>
      <c r="G1416" s="259" t="s">
        <v>52</v>
      </c>
      <c r="H1416" s="259"/>
      <c r="I1416" s="16">
        <f>E1416+I1415+I1408</f>
        <v>23882.260000000002</v>
      </c>
    </row>
    <row r="1417" spans="1:9" x14ac:dyDescent="0.25">
      <c r="A1417" s="132"/>
      <c r="B1417" s="132"/>
      <c r="C1417" s="132"/>
      <c r="D1417" s="132"/>
      <c r="E1417" s="132"/>
      <c r="F1417" s="132" t="s">
        <v>53</v>
      </c>
      <c r="G1417" s="15" t="s">
        <v>54</v>
      </c>
      <c r="H1417" s="132" t="s">
        <v>55</v>
      </c>
      <c r="I1417" s="13">
        <f>I1416</f>
        <v>23882.260000000002</v>
      </c>
    </row>
    <row r="1418" spans="1:9" x14ac:dyDescent="0.25">
      <c r="A1418" s="132"/>
      <c r="B1418" s="132"/>
      <c r="C1418" s="132"/>
      <c r="D1418" s="132"/>
      <c r="E1418" s="132"/>
      <c r="F1418" s="132"/>
      <c r="G1418" s="15"/>
      <c r="H1418" s="132"/>
      <c r="I1418" s="13"/>
    </row>
    <row r="1419" spans="1:9" ht="14.4" thickBot="1" x14ac:dyDescent="0.3">
      <c r="A1419" s="132"/>
      <c r="B1419" s="132"/>
      <c r="C1419" s="132"/>
      <c r="D1419" s="132"/>
      <c r="E1419" s="132"/>
      <c r="F1419" s="132"/>
      <c r="G1419" s="15"/>
      <c r="H1419" s="132"/>
      <c r="I1419" s="13"/>
    </row>
    <row r="1420" spans="1:9" ht="14.4" thickTop="1" x14ac:dyDescent="0.25">
      <c r="A1420" s="4"/>
      <c r="B1420" s="4"/>
      <c r="C1420" s="4"/>
      <c r="D1420" s="4"/>
      <c r="E1420" s="4"/>
      <c r="F1420" s="4"/>
      <c r="G1420" s="4"/>
      <c r="H1420" s="4"/>
      <c r="I1420" s="4"/>
    </row>
    <row r="1421" spans="1:9" x14ac:dyDescent="0.25">
      <c r="A1421" s="134">
        <v>82</v>
      </c>
      <c r="B1421" s="136" t="s">
        <v>5</v>
      </c>
      <c r="C1421" s="134" t="s">
        <v>6</v>
      </c>
      <c r="D1421" s="266" t="s">
        <v>7</v>
      </c>
      <c r="E1421" s="266"/>
      <c r="F1421" s="1" t="s">
        <v>8</v>
      </c>
      <c r="G1421" s="136" t="s">
        <v>9</v>
      </c>
      <c r="H1421" s="136" t="s">
        <v>10</v>
      </c>
      <c r="I1421" s="136" t="s">
        <v>11</v>
      </c>
    </row>
    <row r="1422" spans="1:9" ht="26.4" x14ac:dyDescent="0.25">
      <c r="A1422" s="172" t="s">
        <v>12</v>
      </c>
      <c r="B1422" s="173" t="s">
        <v>648</v>
      </c>
      <c r="C1422" s="172" t="s">
        <v>212</v>
      </c>
      <c r="D1422" s="287" t="s">
        <v>14</v>
      </c>
      <c r="E1422" s="287"/>
      <c r="F1422" s="174" t="s">
        <v>25</v>
      </c>
      <c r="G1422" s="176">
        <v>1</v>
      </c>
      <c r="H1422" s="175">
        <f>I1443</f>
        <v>3764.4349999999999</v>
      </c>
      <c r="I1422" s="175">
        <f>H1422</f>
        <v>3764.4349999999999</v>
      </c>
    </row>
    <row r="1423" spans="1:9" x14ac:dyDescent="0.25">
      <c r="A1423" s="253"/>
      <c r="B1423" s="253"/>
      <c r="C1423" s="253"/>
      <c r="D1423" s="253"/>
      <c r="E1423" s="253"/>
      <c r="F1423" s="253"/>
      <c r="G1423" s="253"/>
      <c r="H1423" s="253"/>
      <c r="I1423" s="132"/>
    </row>
    <row r="1424" spans="1:9" x14ac:dyDescent="0.25">
      <c r="A1424" s="253"/>
      <c r="B1424" s="253"/>
      <c r="C1424" s="253"/>
      <c r="D1424" s="253"/>
      <c r="E1424" s="253"/>
      <c r="F1424" s="253"/>
      <c r="G1424" s="253"/>
      <c r="H1424" s="253"/>
      <c r="I1424" s="132"/>
    </row>
    <row r="1425" spans="1:9" x14ac:dyDescent="0.25">
      <c r="A1425" s="253"/>
      <c r="B1425" s="253"/>
      <c r="C1425" s="253"/>
      <c r="D1425" s="253"/>
      <c r="E1425" s="253"/>
      <c r="F1425" s="253"/>
      <c r="G1425" s="253"/>
      <c r="H1425" s="253"/>
      <c r="I1425" s="132"/>
    </row>
    <row r="1426" spans="1:9" ht="27.6" customHeight="1" x14ac:dyDescent="0.25">
      <c r="A1426" s="134" t="s">
        <v>16</v>
      </c>
      <c r="B1426" s="136" t="s">
        <v>5</v>
      </c>
      <c r="C1426" s="134" t="s">
        <v>17</v>
      </c>
      <c r="D1426" s="136" t="s">
        <v>18</v>
      </c>
      <c r="E1426" s="136" t="s">
        <v>19</v>
      </c>
      <c r="F1426" s="263" t="s">
        <v>20</v>
      </c>
      <c r="G1426" s="264"/>
      <c r="H1426" s="265"/>
      <c r="I1426" s="136" t="s">
        <v>21</v>
      </c>
    </row>
    <row r="1427" spans="1:9" ht="79.2" x14ac:dyDescent="0.25">
      <c r="A1427" s="131" t="s">
        <v>22</v>
      </c>
      <c r="B1427" s="10" t="s">
        <v>213</v>
      </c>
      <c r="C1427" s="131" t="s">
        <v>214</v>
      </c>
      <c r="D1427" s="54">
        <v>5.9090900000000002E-2</v>
      </c>
      <c r="E1427" s="9" t="s">
        <v>215</v>
      </c>
      <c r="F1427" s="261">
        <v>1869.604</v>
      </c>
      <c r="G1427" s="261"/>
      <c r="H1427" s="262"/>
      <c r="I1427" s="63">
        <f t="shared" ref="I1427:I1434" si="107">TRUNC(D1427*F1427,2)</f>
        <v>110.47</v>
      </c>
    </row>
    <row r="1428" spans="1:9" ht="79.2" x14ac:dyDescent="0.25">
      <c r="A1428" s="131" t="s">
        <v>22</v>
      </c>
      <c r="B1428" s="10" t="s">
        <v>216</v>
      </c>
      <c r="C1428" s="131" t="s">
        <v>217</v>
      </c>
      <c r="D1428" s="54">
        <v>50.249366000000002</v>
      </c>
      <c r="E1428" s="9" t="s">
        <v>218</v>
      </c>
      <c r="F1428" s="261">
        <v>1.2488999999999999</v>
      </c>
      <c r="G1428" s="261"/>
      <c r="H1428" s="262"/>
      <c r="I1428" s="63">
        <f t="shared" si="107"/>
        <v>62.75</v>
      </c>
    </row>
    <row r="1429" spans="1:9" ht="26.4" x14ac:dyDescent="0.25">
      <c r="A1429" s="131" t="s">
        <v>22</v>
      </c>
      <c r="B1429" s="10" t="s">
        <v>34</v>
      </c>
      <c r="C1429" s="131" t="s">
        <v>35</v>
      </c>
      <c r="D1429" s="54">
        <v>1</v>
      </c>
      <c r="E1429" s="9" t="s">
        <v>25</v>
      </c>
      <c r="F1429" s="261">
        <v>6.78</v>
      </c>
      <c r="G1429" s="261"/>
      <c r="H1429" s="262"/>
      <c r="I1429" s="63">
        <f t="shared" si="107"/>
        <v>6.78</v>
      </c>
    </row>
    <row r="1430" spans="1:9" ht="26.4" x14ac:dyDescent="0.25">
      <c r="A1430" s="131" t="s">
        <v>22</v>
      </c>
      <c r="B1430" s="10" t="s">
        <v>30</v>
      </c>
      <c r="C1430" s="131" t="s">
        <v>31</v>
      </c>
      <c r="D1430" s="54">
        <v>2</v>
      </c>
      <c r="E1430" s="9" t="s">
        <v>25</v>
      </c>
      <c r="F1430" s="261">
        <v>9.1</v>
      </c>
      <c r="G1430" s="261"/>
      <c r="H1430" s="262"/>
      <c r="I1430" s="63">
        <f t="shared" si="107"/>
        <v>18.2</v>
      </c>
    </row>
    <row r="1431" spans="1:9" ht="26.4" x14ac:dyDescent="0.25">
      <c r="A1431" s="131" t="s">
        <v>22</v>
      </c>
      <c r="B1431" s="10" t="s">
        <v>32</v>
      </c>
      <c r="C1431" s="131" t="s">
        <v>33</v>
      </c>
      <c r="D1431" s="54">
        <v>30</v>
      </c>
      <c r="E1431" s="9" t="s">
        <v>25</v>
      </c>
      <c r="F1431" s="261">
        <v>0.19</v>
      </c>
      <c r="G1431" s="261"/>
      <c r="H1431" s="262"/>
      <c r="I1431" s="63">
        <f t="shared" si="107"/>
        <v>5.7</v>
      </c>
    </row>
    <row r="1432" spans="1:9" ht="26.4" x14ac:dyDescent="0.25">
      <c r="A1432" s="131" t="s">
        <v>22</v>
      </c>
      <c r="B1432" s="10" t="s">
        <v>23</v>
      </c>
      <c r="C1432" s="131" t="s">
        <v>24</v>
      </c>
      <c r="D1432" s="54">
        <v>2</v>
      </c>
      <c r="E1432" s="9" t="s">
        <v>25</v>
      </c>
      <c r="F1432" s="261">
        <v>3.13</v>
      </c>
      <c r="G1432" s="261"/>
      <c r="H1432" s="262"/>
      <c r="I1432" s="63">
        <f t="shared" si="107"/>
        <v>6.26</v>
      </c>
    </row>
    <row r="1433" spans="1:9" ht="39.6" x14ac:dyDescent="0.25">
      <c r="A1433" s="131" t="s">
        <v>22</v>
      </c>
      <c r="B1433" s="10" t="s">
        <v>28</v>
      </c>
      <c r="C1433" s="131" t="s">
        <v>29</v>
      </c>
      <c r="D1433" s="54">
        <v>0.25</v>
      </c>
      <c r="E1433" s="9" t="s">
        <v>25</v>
      </c>
      <c r="F1433" s="261">
        <v>3.6</v>
      </c>
      <c r="G1433" s="261"/>
      <c r="H1433" s="262"/>
      <c r="I1433" s="63">
        <f t="shared" si="107"/>
        <v>0.9</v>
      </c>
    </row>
    <row r="1434" spans="1:9" ht="39.6" x14ac:dyDescent="0.25">
      <c r="A1434" s="131" t="s">
        <v>22</v>
      </c>
      <c r="B1434" s="10" t="s">
        <v>219</v>
      </c>
      <c r="C1434" s="131" t="s">
        <v>220</v>
      </c>
      <c r="D1434" s="54">
        <v>0.1</v>
      </c>
      <c r="E1434" s="9" t="s">
        <v>25</v>
      </c>
      <c r="F1434" s="261">
        <v>1464.22</v>
      </c>
      <c r="G1434" s="261"/>
      <c r="H1434" s="262"/>
      <c r="I1434" s="63">
        <f t="shared" si="107"/>
        <v>146.41999999999999</v>
      </c>
    </row>
    <row r="1435" spans="1:9" x14ac:dyDescent="0.25">
      <c r="A1435" s="253"/>
      <c r="B1435" s="253"/>
      <c r="C1435" s="253"/>
      <c r="D1435" s="253"/>
      <c r="E1435" s="253" t="s">
        <v>36</v>
      </c>
      <c r="F1435" s="253"/>
      <c r="G1435" s="253"/>
      <c r="H1435" s="253"/>
      <c r="I1435" s="132">
        <v>357.495</v>
      </c>
    </row>
    <row r="1436" spans="1:9" x14ac:dyDescent="0.25">
      <c r="A1436" s="134" t="s">
        <v>37</v>
      </c>
      <c r="B1436" s="136" t="s">
        <v>5</v>
      </c>
      <c r="C1436" s="134" t="s">
        <v>38</v>
      </c>
      <c r="D1436" s="136" t="s">
        <v>18</v>
      </c>
      <c r="E1436" s="136" t="s">
        <v>19</v>
      </c>
      <c r="F1436" s="263" t="s">
        <v>20</v>
      </c>
      <c r="G1436" s="264"/>
      <c r="H1436" s="265"/>
      <c r="I1436" s="136" t="s">
        <v>21</v>
      </c>
    </row>
    <row r="1437" spans="1:9" x14ac:dyDescent="0.25">
      <c r="A1437" s="139" t="s">
        <v>12</v>
      </c>
      <c r="B1437" s="6" t="s">
        <v>221</v>
      </c>
      <c r="C1437" s="139" t="s">
        <v>222</v>
      </c>
      <c r="D1437" s="56">
        <v>13</v>
      </c>
      <c r="E1437" s="5" t="s">
        <v>41</v>
      </c>
      <c r="F1437" s="282">
        <v>27</v>
      </c>
      <c r="G1437" s="282"/>
      <c r="H1437" s="283"/>
      <c r="I1437" s="63">
        <f t="shared" ref="I1437:I1441" si="108">TRUNC(D1437*F1437,2)</f>
        <v>351</v>
      </c>
    </row>
    <row r="1438" spans="1:9" ht="26.4" x14ac:dyDescent="0.25">
      <c r="A1438" s="139" t="s">
        <v>12</v>
      </c>
      <c r="B1438" s="6" t="s">
        <v>223</v>
      </c>
      <c r="C1438" s="139" t="s">
        <v>224</v>
      </c>
      <c r="D1438" s="56">
        <v>11</v>
      </c>
      <c r="E1438" s="5" t="s">
        <v>41</v>
      </c>
      <c r="F1438" s="282">
        <v>20.69</v>
      </c>
      <c r="G1438" s="282"/>
      <c r="H1438" s="283"/>
      <c r="I1438" s="63">
        <f t="shared" si="108"/>
        <v>227.59</v>
      </c>
    </row>
    <row r="1439" spans="1:9" ht="26.4" x14ac:dyDescent="0.25">
      <c r="A1439" s="139" t="s">
        <v>12</v>
      </c>
      <c r="B1439" s="6" t="s">
        <v>39</v>
      </c>
      <c r="C1439" s="139" t="s">
        <v>40</v>
      </c>
      <c r="D1439" s="56">
        <v>18</v>
      </c>
      <c r="E1439" s="5" t="s">
        <v>41</v>
      </c>
      <c r="F1439" s="282">
        <v>38.28</v>
      </c>
      <c r="G1439" s="282"/>
      <c r="H1439" s="283"/>
      <c r="I1439" s="63">
        <f t="shared" si="108"/>
        <v>689.04</v>
      </c>
    </row>
    <row r="1440" spans="1:9" x14ac:dyDescent="0.25">
      <c r="A1440" s="139" t="s">
        <v>12</v>
      </c>
      <c r="B1440" s="6" t="s">
        <v>225</v>
      </c>
      <c r="C1440" s="139" t="s">
        <v>226</v>
      </c>
      <c r="D1440" s="56">
        <v>22.5</v>
      </c>
      <c r="E1440" s="5" t="s">
        <v>41</v>
      </c>
      <c r="F1440" s="282">
        <v>32.51</v>
      </c>
      <c r="G1440" s="282"/>
      <c r="H1440" s="283"/>
      <c r="I1440" s="63">
        <f t="shared" si="108"/>
        <v>731.47</v>
      </c>
    </row>
    <row r="1441" spans="1:9" ht="26.4" x14ac:dyDescent="0.25">
      <c r="A1441" s="139" t="s">
        <v>12</v>
      </c>
      <c r="B1441" s="6" t="s">
        <v>227</v>
      </c>
      <c r="C1441" s="139" t="s">
        <v>228</v>
      </c>
      <c r="D1441" s="56">
        <v>18</v>
      </c>
      <c r="E1441" s="5" t="s">
        <v>41</v>
      </c>
      <c r="F1441" s="282">
        <v>30.76</v>
      </c>
      <c r="G1441" s="282"/>
      <c r="H1441" s="283"/>
      <c r="I1441" s="63">
        <f t="shared" si="108"/>
        <v>553.67999999999995</v>
      </c>
    </row>
    <row r="1442" spans="1:9" x14ac:dyDescent="0.25">
      <c r="A1442" s="253"/>
      <c r="B1442" s="253"/>
      <c r="C1442" s="253"/>
      <c r="D1442" s="253"/>
      <c r="E1442" s="252" t="s">
        <v>511</v>
      </c>
      <c r="F1442" s="253"/>
      <c r="G1442" s="253"/>
      <c r="H1442" s="253"/>
      <c r="I1442" s="17">
        <f>SUM(I1437:I1441)</f>
        <v>2552.7800000000002</v>
      </c>
    </row>
    <row r="1443" spans="1:9" x14ac:dyDescent="0.25">
      <c r="A1443" s="133"/>
      <c r="B1443" s="133"/>
      <c r="C1443" s="133"/>
      <c r="D1443" s="133" t="s">
        <v>51</v>
      </c>
      <c r="E1443" s="16">
        <f>TRUNC((I1435+I1442)*0.2935,2)</f>
        <v>854.16</v>
      </c>
      <c r="F1443" s="133"/>
      <c r="G1443" s="259" t="s">
        <v>52</v>
      </c>
      <c r="H1443" s="259"/>
      <c r="I1443" s="16">
        <f>E1443+I1442+I1435</f>
        <v>3764.4349999999999</v>
      </c>
    </row>
    <row r="1444" spans="1:9" ht="13.8" customHeight="1" x14ac:dyDescent="0.25">
      <c r="A1444" s="132"/>
      <c r="B1444" s="132"/>
      <c r="C1444" s="132"/>
      <c r="D1444" s="132"/>
      <c r="E1444" s="132"/>
      <c r="F1444" s="132" t="s">
        <v>53</v>
      </c>
      <c r="G1444" s="15" t="s">
        <v>54</v>
      </c>
      <c r="H1444" s="132" t="s">
        <v>55</v>
      </c>
      <c r="I1444" s="13">
        <f>I1443</f>
        <v>3764.4349999999999</v>
      </c>
    </row>
    <row r="1445" spans="1:9" x14ac:dyDescent="0.25">
      <c r="A1445" s="132"/>
      <c r="B1445" s="132"/>
      <c r="C1445" s="132"/>
      <c r="D1445" s="132"/>
      <c r="E1445" s="132"/>
      <c r="F1445" s="132"/>
      <c r="G1445" s="15"/>
      <c r="H1445" s="132"/>
      <c r="I1445" s="13"/>
    </row>
    <row r="1446" spans="1:9" ht="14.4" thickBot="1" x14ac:dyDescent="0.3">
      <c r="A1446" s="132"/>
      <c r="B1446" s="132"/>
      <c r="C1446" s="132"/>
      <c r="D1446" s="132"/>
      <c r="E1446" s="132"/>
      <c r="F1446" s="132"/>
      <c r="G1446" s="15"/>
      <c r="H1446" s="132"/>
      <c r="I1446" s="13"/>
    </row>
    <row r="1447" spans="1:9" ht="14.4" thickTop="1" x14ac:dyDescent="0.25">
      <c r="A1447" s="4"/>
      <c r="B1447" s="4"/>
      <c r="C1447" s="4"/>
      <c r="D1447" s="4"/>
      <c r="E1447" s="4"/>
      <c r="F1447" s="4"/>
      <c r="G1447" s="4"/>
      <c r="H1447" s="4"/>
      <c r="I1447" s="4"/>
    </row>
    <row r="1448" spans="1:9" x14ac:dyDescent="0.25">
      <c r="A1448" s="134">
        <v>83</v>
      </c>
      <c r="B1448" s="136" t="s">
        <v>5</v>
      </c>
      <c r="C1448" s="134" t="s">
        <v>6</v>
      </c>
      <c r="D1448" s="266" t="s">
        <v>7</v>
      </c>
      <c r="E1448" s="266"/>
      <c r="F1448" s="1" t="s">
        <v>8</v>
      </c>
      <c r="G1448" s="136" t="s">
        <v>9</v>
      </c>
      <c r="H1448" s="136" t="s">
        <v>10</v>
      </c>
      <c r="I1448" s="136" t="s">
        <v>11</v>
      </c>
    </row>
    <row r="1449" spans="1:9" x14ac:dyDescent="0.25">
      <c r="A1449" s="172" t="s">
        <v>12</v>
      </c>
      <c r="B1449" s="173" t="s">
        <v>649</v>
      </c>
      <c r="C1449" s="172" t="s">
        <v>230</v>
      </c>
      <c r="D1449" s="287" t="s">
        <v>14</v>
      </c>
      <c r="E1449" s="287"/>
      <c r="F1449" s="174" t="s">
        <v>41</v>
      </c>
      <c r="G1449" s="176">
        <v>1</v>
      </c>
      <c r="H1449" s="175">
        <f>I1462</f>
        <v>25.0032</v>
      </c>
      <c r="I1449" s="175">
        <f>H1449</f>
        <v>25.0032</v>
      </c>
    </row>
    <row r="1450" spans="1:9" ht="27.6" x14ac:dyDescent="0.25">
      <c r="A1450" s="134" t="s">
        <v>231</v>
      </c>
      <c r="B1450" s="136" t="s">
        <v>5</v>
      </c>
      <c r="C1450" s="134" t="s">
        <v>71</v>
      </c>
      <c r="D1450" s="136" t="s">
        <v>18</v>
      </c>
      <c r="E1450" s="269" t="s">
        <v>21</v>
      </c>
      <c r="F1450" s="269"/>
      <c r="G1450" s="269"/>
      <c r="H1450" s="269"/>
      <c r="I1450" s="136" t="s">
        <v>232</v>
      </c>
    </row>
    <row r="1451" spans="1:9" x14ac:dyDescent="0.25">
      <c r="A1451" s="131" t="s">
        <v>22</v>
      </c>
      <c r="B1451" s="10" t="s">
        <v>233</v>
      </c>
      <c r="C1451" s="131" t="s">
        <v>234</v>
      </c>
      <c r="D1451" s="54">
        <v>1</v>
      </c>
      <c r="E1451" s="131"/>
      <c r="F1451" s="131"/>
      <c r="G1451" s="131"/>
      <c r="H1451" s="152">
        <v>15.444699999999999</v>
      </c>
      <c r="I1451" s="152">
        <v>15.444699999999999</v>
      </c>
    </row>
    <row r="1452" spans="1:9" x14ac:dyDescent="0.25">
      <c r="A1452" s="253"/>
      <c r="B1452" s="253"/>
      <c r="C1452" s="253"/>
      <c r="D1452" s="253"/>
      <c r="E1452" s="253"/>
      <c r="F1452" s="253"/>
      <c r="G1452" s="253"/>
      <c r="H1452" s="253"/>
      <c r="I1452" s="14"/>
    </row>
    <row r="1453" spans="1:9" x14ac:dyDescent="0.25">
      <c r="A1453" s="253"/>
      <c r="B1453" s="253"/>
      <c r="C1453" s="253"/>
      <c r="D1453" s="253"/>
      <c r="E1453" s="253"/>
      <c r="F1453" s="253"/>
      <c r="G1453" s="253"/>
      <c r="H1453" s="253"/>
      <c r="I1453" s="132"/>
    </row>
    <row r="1454" spans="1:9" ht="27.6" customHeight="1" x14ac:dyDescent="0.25">
      <c r="A1454" s="134" t="s">
        <v>16</v>
      </c>
      <c r="B1454" s="136" t="s">
        <v>5</v>
      </c>
      <c r="C1454" s="134" t="s">
        <v>17</v>
      </c>
      <c r="D1454" s="136" t="s">
        <v>18</v>
      </c>
      <c r="E1454" s="136" t="s">
        <v>19</v>
      </c>
      <c r="F1454" s="263" t="s">
        <v>20</v>
      </c>
      <c r="G1454" s="264"/>
      <c r="H1454" s="265"/>
      <c r="I1454" s="136" t="s">
        <v>21</v>
      </c>
    </row>
    <row r="1455" spans="1:9" ht="26.4" x14ac:dyDescent="0.25">
      <c r="A1455" s="131" t="s">
        <v>22</v>
      </c>
      <c r="B1455" s="10" t="s">
        <v>235</v>
      </c>
      <c r="C1455" s="131" t="s">
        <v>236</v>
      </c>
      <c r="D1455" s="54">
        <v>1</v>
      </c>
      <c r="E1455" s="9" t="s">
        <v>41</v>
      </c>
      <c r="F1455" s="261">
        <v>1.3557999999999999</v>
      </c>
      <c r="G1455" s="261"/>
      <c r="H1455" s="262"/>
      <c r="I1455" s="141">
        <v>1.3557999999999999</v>
      </c>
    </row>
    <row r="1456" spans="1:9" ht="26.4" x14ac:dyDescent="0.25">
      <c r="A1456" s="131" t="s">
        <v>22</v>
      </c>
      <c r="B1456" s="10" t="s">
        <v>237</v>
      </c>
      <c r="C1456" s="131" t="s">
        <v>238</v>
      </c>
      <c r="D1456" s="54">
        <v>1</v>
      </c>
      <c r="E1456" s="9" t="s">
        <v>41</v>
      </c>
      <c r="F1456" s="261">
        <v>3.0608</v>
      </c>
      <c r="G1456" s="261"/>
      <c r="H1456" s="262"/>
      <c r="I1456" s="141">
        <v>3.0608</v>
      </c>
    </row>
    <row r="1457" spans="1:9" ht="26.4" x14ac:dyDescent="0.25">
      <c r="A1457" s="131" t="s">
        <v>22</v>
      </c>
      <c r="B1457" s="10" t="s">
        <v>239</v>
      </c>
      <c r="C1457" s="131" t="s">
        <v>240</v>
      </c>
      <c r="D1457" s="54">
        <v>6.2079000000000002E-2</v>
      </c>
      <c r="E1457" s="9" t="s">
        <v>25</v>
      </c>
      <c r="F1457" s="261">
        <v>5.75</v>
      </c>
      <c r="G1457" s="261"/>
      <c r="H1457" s="262"/>
      <c r="I1457" s="141">
        <v>0.35699999999999998</v>
      </c>
    </row>
    <row r="1458" spans="1:9" ht="26.4" x14ac:dyDescent="0.25">
      <c r="A1458" s="131" t="s">
        <v>22</v>
      </c>
      <c r="B1458" s="10" t="s">
        <v>241</v>
      </c>
      <c r="C1458" s="131" t="s">
        <v>242</v>
      </c>
      <c r="D1458" s="54">
        <v>1</v>
      </c>
      <c r="E1458" s="9" t="s">
        <v>41</v>
      </c>
      <c r="F1458" s="261">
        <v>4.53E-2</v>
      </c>
      <c r="G1458" s="261"/>
      <c r="H1458" s="262"/>
      <c r="I1458" s="141">
        <v>4.53E-2</v>
      </c>
    </row>
    <row r="1459" spans="1:9" ht="26.4" x14ac:dyDescent="0.25">
      <c r="A1459" s="131" t="s">
        <v>22</v>
      </c>
      <c r="B1459" s="10" t="s">
        <v>243</v>
      </c>
      <c r="C1459" s="131" t="s">
        <v>244</v>
      </c>
      <c r="D1459" s="54">
        <v>1</v>
      </c>
      <c r="E1459" s="9" t="s">
        <v>41</v>
      </c>
      <c r="F1459" s="261">
        <v>0.40770000000000001</v>
      </c>
      <c r="G1459" s="261"/>
      <c r="H1459" s="262"/>
      <c r="I1459" s="141">
        <v>0.40770000000000001</v>
      </c>
    </row>
    <row r="1460" spans="1:9" ht="26.4" x14ac:dyDescent="0.25">
      <c r="A1460" s="131" t="s">
        <v>22</v>
      </c>
      <c r="B1460" s="10" t="s">
        <v>245</v>
      </c>
      <c r="C1460" s="131" t="s">
        <v>246</v>
      </c>
      <c r="D1460" s="54">
        <v>1</v>
      </c>
      <c r="E1460" s="9" t="s">
        <v>41</v>
      </c>
      <c r="F1460" s="261">
        <v>1.77E-2</v>
      </c>
      <c r="G1460" s="261"/>
      <c r="H1460" s="262"/>
      <c r="I1460" s="141">
        <v>1.77E-2</v>
      </c>
    </row>
    <row r="1461" spans="1:9" x14ac:dyDescent="0.25">
      <c r="A1461" s="253"/>
      <c r="B1461" s="253"/>
      <c r="C1461" s="253"/>
      <c r="D1461" s="253"/>
      <c r="E1461" s="252" t="s">
        <v>511</v>
      </c>
      <c r="F1461" s="253"/>
      <c r="G1461" s="253"/>
      <c r="H1461" s="253"/>
      <c r="I1461" s="17">
        <f>SUM(I1456:I1460)</f>
        <v>3.8885000000000001</v>
      </c>
    </row>
    <row r="1462" spans="1:9" x14ac:dyDescent="0.25">
      <c r="A1462" s="133"/>
      <c r="B1462" s="133"/>
      <c r="C1462" s="133"/>
      <c r="D1462" s="133" t="s">
        <v>51</v>
      </c>
      <c r="E1462" s="16">
        <f>TRUNC((I1451+I1461)*0.2935,2)</f>
        <v>5.67</v>
      </c>
      <c r="F1462" s="133"/>
      <c r="G1462" s="259" t="s">
        <v>52</v>
      </c>
      <c r="H1462" s="259"/>
      <c r="I1462" s="16">
        <f>E1462+I1461+I1451</f>
        <v>25.0032</v>
      </c>
    </row>
    <row r="1463" spans="1:9" ht="13.8" customHeight="1" x14ac:dyDescent="0.25">
      <c r="A1463" s="132"/>
      <c r="B1463" s="132"/>
      <c r="C1463" s="132"/>
      <c r="D1463" s="132"/>
      <c r="E1463" s="132"/>
      <c r="F1463" s="132" t="s">
        <v>53</v>
      </c>
      <c r="G1463" s="15" t="s">
        <v>54</v>
      </c>
      <c r="H1463" s="132" t="s">
        <v>55</v>
      </c>
      <c r="I1463" s="13">
        <f>I1462</f>
        <v>25.0032</v>
      </c>
    </row>
    <row r="1464" spans="1:9" x14ac:dyDescent="0.25">
      <c r="A1464" s="132"/>
      <c r="B1464" s="132"/>
      <c r="C1464" s="132"/>
      <c r="D1464" s="132"/>
      <c r="E1464" s="132"/>
      <c r="F1464" s="132"/>
      <c r="G1464" s="15"/>
      <c r="H1464" s="132"/>
      <c r="I1464" s="13"/>
    </row>
    <row r="1465" spans="1:9" ht="14.4" thickBot="1" x14ac:dyDescent="0.3">
      <c r="A1465" s="132"/>
      <c r="B1465" s="132"/>
      <c r="C1465" s="132"/>
      <c r="D1465" s="132"/>
      <c r="E1465" s="132"/>
      <c r="F1465" s="132"/>
      <c r="G1465" s="15"/>
      <c r="H1465" s="132"/>
      <c r="I1465" s="13"/>
    </row>
    <row r="1466" spans="1:9" ht="14.4" thickTop="1" x14ac:dyDescent="0.25">
      <c r="A1466" s="4"/>
      <c r="B1466" s="4"/>
      <c r="C1466" s="4"/>
      <c r="D1466" s="4"/>
      <c r="E1466" s="4"/>
      <c r="F1466" s="4"/>
      <c r="G1466" s="4"/>
      <c r="H1466" s="4"/>
      <c r="I1466" s="4"/>
    </row>
    <row r="1467" spans="1:9" x14ac:dyDescent="0.25">
      <c r="A1467" s="134">
        <v>84</v>
      </c>
      <c r="B1467" s="136" t="s">
        <v>5</v>
      </c>
      <c r="C1467" s="134" t="s">
        <v>6</v>
      </c>
      <c r="D1467" s="266" t="s">
        <v>7</v>
      </c>
      <c r="E1467" s="266"/>
      <c r="F1467" s="1" t="s">
        <v>8</v>
      </c>
      <c r="G1467" s="136" t="s">
        <v>9</v>
      </c>
      <c r="H1467" s="136" t="s">
        <v>10</v>
      </c>
      <c r="I1467" s="136" t="s">
        <v>11</v>
      </c>
    </row>
    <row r="1468" spans="1:9" x14ac:dyDescent="0.25">
      <c r="A1468" s="135" t="s">
        <v>12</v>
      </c>
      <c r="B1468" s="22" t="s">
        <v>650</v>
      </c>
      <c r="C1468" s="135" t="s">
        <v>247</v>
      </c>
      <c r="D1468" s="267" t="s">
        <v>203</v>
      </c>
      <c r="E1468" s="267"/>
      <c r="F1468" s="2" t="s">
        <v>180</v>
      </c>
      <c r="G1468" s="53">
        <v>1</v>
      </c>
      <c r="H1468" s="3">
        <f>I1477</f>
        <v>18488.900000000001</v>
      </c>
      <c r="I1468" s="3">
        <f>H1468</f>
        <v>18488.900000000001</v>
      </c>
    </row>
    <row r="1469" spans="1:9" x14ac:dyDescent="0.25">
      <c r="A1469" s="131" t="s">
        <v>22</v>
      </c>
      <c r="B1469" s="10" t="s">
        <v>210</v>
      </c>
      <c r="C1469" s="131" t="s">
        <v>211</v>
      </c>
      <c r="D1469" s="277" t="s">
        <v>67</v>
      </c>
      <c r="E1469" s="277"/>
      <c r="F1469" s="9" t="s">
        <v>147</v>
      </c>
      <c r="G1469" s="54">
        <v>55</v>
      </c>
      <c r="H1469" s="11">
        <v>3.99</v>
      </c>
      <c r="I1469" s="27">
        <f>TRUNC(G1469*H1469,2)</f>
        <v>219.45</v>
      </c>
    </row>
    <row r="1470" spans="1:9" x14ac:dyDescent="0.25">
      <c r="A1470" s="131" t="s">
        <v>22</v>
      </c>
      <c r="B1470" s="10" t="s">
        <v>145</v>
      </c>
      <c r="C1470" s="131" t="s">
        <v>146</v>
      </c>
      <c r="D1470" s="277" t="s">
        <v>67</v>
      </c>
      <c r="E1470" s="277"/>
      <c r="F1470" s="9" t="s">
        <v>147</v>
      </c>
      <c r="G1470" s="54">
        <v>25</v>
      </c>
      <c r="H1470" s="11">
        <v>5.69</v>
      </c>
      <c r="I1470" s="27">
        <f t="shared" ref="I1470:I1475" si="109">TRUNC(G1470*H1470,2)</f>
        <v>142.25</v>
      </c>
    </row>
    <row r="1471" spans="1:9" x14ac:dyDescent="0.25">
      <c r="A1471" s="131" t="s">
        <v>22</v>
      </c>
      <c r="B1471" s="10" t="s">
        <v>158</v>
      </c>
      <c r="C1471" s="131" t="s">
        <v>159</v>
      </c>
      <c r="D1471" s="277" t="s">
        <v>160</v>
      </c>
      <c r="E1471" s="277"/>
      <c r="F1471" s="9" t="s">
        <v>68</v>
      </c>
      <c r="G1471" s="54">
        <v>1</v>
      </c>
      <c r="H1471" s="11">
        <v>3218.94</v>
      </c>
      <c r="I1471" s="27">
        <f t="shared" si="109"/>
        <v>3218.94</v>
      </c>
    </row>
    <row r="1472" spans="1:9" x14ac:dyDescent="0.25">
      <c r="A1472" s="131" t="s">
        <v>22</v>
      </c>
      <c r="B1472" s="10" t="s">
        <v>183</v>
      </c>
      <c r="C1472" s="131" t="s">
        <v>184</v>
      </c>
      <c r="D1472" s="277" t="s">
        <v>71</v>
      </c>
      <c r="E1472" s="277"/>
      <c r="F1472" s="9" t="s">
        <v>72</v>
      </c>
      <c r="G1472" s="54">
        <v>120</v>
      </c>
      <c r="H1472" s="11">
        <v>35.26</v>
      </c>
      <c r="I1472" s="27">
        <f t="shared" si="109"/>
        <v>4231.2</v>
      </c>
    </row>
    <row r="1473" spans="1:9" x14ac:dyDescent="0.25">
      <c r="A1473" s="131" t="s">
        <v>22</v>
      </c>
      <c r="B1473" s="10" t="s">
        <v>172</v>
      </c>
      <c r="C1473" s="131" t="s">
        <v>173</v>
      </c>
      <c r="D1473" s="277" t="s">
        <v>71</v>
      </c>
      <c r="E1473" s="277"/>
      <c r="F1473" s="9" t="s">
        <v>72</v>
      </c>
      <c r="G1473" s="54">
        <v>12</v>
      </c>
      <c r="H1473" s="11">
        <v>135.97999999999999</v>
      </c>
      <c r="I1473" s="27">
        <f t="shared" si="109"/>
        <v>1631.76</v>
      </c>
    </row>
    <row r="1474" spans="1:9" x14ac:dyDescent="0.25">
      <c r="A1474" s="131" t="s">
        <v>22</v>
      </c>
      <c r="B1474" s="10" t="s">
        <v>170</v>
      </c>
      <c r="C1474" s="131" t="s">
        <v>171</v>
      </c>
      <c r="D1474" s="277" t="s">
        <v>71</v>
      </c>
      <c r="E1474" s="277"/>
      <c r="F1474" s="9" t="s">
        <v>72</v>
      </c>
      <c r="G1474" s="54">
        <v>210</v>
      </c>
      <c r="H1474" s="11">
        <v>18.809999999999999</v>
      </c>
      <c r="I1474" s="27">
        <f t="shared" si="109"/>
        <v>3950.1</v>
      </c>
    </row>
    <row r="1475" spans="1:9" x14ac:dyDescent="0.25">
      <c r="A1475" s="131" t="s">
        <v>22</v>
      </c>
      <c r="B1475" s="10" t="s">
        <v>178</v>
      </c>
      <c r="C1475" s="131" t="s">
        <v>179</v>
      </c>
      <c r="D1475" s="277" t="s">
        <v>67</v>
      </c>
      <c r="E1475" s="277"/>
      <c r="F1475" s="9" t="s">
        <v>180</v>
      </c>
      <c r="G1475" s="54">
        <v>1</v>
      </c>
      <c r="H1475" s="11">
        <v>900</v>
      </c>
      <c r="I1475" s="27">
        <f t="shared" si="109"/>
        <v>900</v>
      </c>
    </row>
    <row r="1476" spans="1:9" x14ac:dyDescent="0.25">
      <c r="A1476" s="133"/>
      <c r="B1476" s="133"/>
      <c r="C1476" s="133"/>
      <c r="D1476" s="133"/>
      <c r="E1476" s="16"/>
      <c r="F1476" s="133"/>
      <c r="G1476" s="16"/>
      <c r="H1476" s="48" t="s">
        <v>511</v>
      </c>
      <c r="I1476" s="16">
        <f>SUM(I1469:I1475)</f>
        <v>14293.7</v>
      </c>
    </row>
    <row r="1477" spans="1:9" x14ac:dyDescent="0.25">
      <c r="A1477" s="133"/>
      <c r="B1477" s="133"/>
      <c r="C1477" s="133"/>
      <c r="D1477" s="133" t="s">
        <v>51</v>
      </c>
      <c r="E1477" s="16">
        <f>TRUNC(I1476*0.2935,2)</f>
        <v>4195.2</v>
      </c>
      <c r="F1477" s="133"/>
      <c r="G1477" s="259" t="s">
        <v>52</v>
      </c>
      <c r="H1477" s="259"/>
      <c r="I1477" s="16">
        <f>I1476+E1477</f>
        <v>18488.900000000001</v>
      </c>
    </row>
    <row r="1478" spans="1:9" x14ac:dyDescent="0.25">
      <c r="A1478" s="132"/>
      <c r="B1478" s="132"/>
      <c r="C1478" s="132"/>
      <c r="D1478" s="132"/>
      <c r="E1478" s="132"/>
      <c r="F1478" s="132" t="s">
        <v>53</v>
      </c>
      <c r="G1478" s="15" t="s">
        <v>54</v>
      </c>
      <c r="H1478" s="132" t="s">
        <v>55</v>
      </c>
      <c r="I1478" s="13">
        <f>I1477</f>
        <v>18488.900000000001</v>
      </c>
    </row>
    <row r="1479" spans="1:9" ht="14.4" thickBot="1" x14ac:dyDescent="0.3">
      <c r="A1479" s="132"/>
      <c r="B1479" s="132"/>
      <c r="C1479" s="132"/>
      <c r="D1479" s="132"/>
      <c r="E1479" s="132"/>
      <c r="F1479" s="132"/>
      <c r="G1479" s="15"/>
      <c r="H1479" s="132"/>
      <c r="I1479" s="13"/>
    </row>
    <row r="1480" spans="1:9" ht="14.4" thickTop="1" x14ac:dyDescent="0.25">
      <c r="A1480" s="4"/>
      <c r="B1480" s="4"/>
      <c r="C1480" s="4"/>
      <c r="D1480" s="4"/>
      <c r="E1480" s="4"/>
      <c r="F1480" s="4"/>
      <c r="G1480" s="4"/>
      <c r="H1480" s="4"/>
      <c r="I1480" s="4"/>
    </row>
    <row r="1481" spans="1:9" x14ac:dyDescent="0.25">
      <c r="A1481" s="134">
        <v>85</v>
      </c>
      <c r="B1481" s="136" t="s">
        <v>5</v>
      </c>
      <c r="C1481" s="134" t="s">
        <v>6</v>
      </c>
      <c r="D1481" s="266" t="s">
        <v>7</v>
      </c>
      <c r="E1481" s="266"/>
      <c r="F1481" s="1" t="s">
        <v>8</v>
      </c>
      <c r="G1481" s="136" t="s">
        <v>9</v>
      </c>
      <c r="H1481" s="136" t="s">
        <v>10</v>
      </c>
      <c r="I1481" s="136" t="s">
        <v>11</v>
      </c>
    </row>
    <row r="1482" spans="1:9" ht="26.4" x14ac:dyDescent="0.25">
      <c r="A1482" s="135" t="s">
        <v>12</v>
      </c>
      <c r="B1482" s="22" t="s">
        <v>651</v>
      </c>
      <c r="C1482" s="135" t="s">
        <v>248</v>
      </c>
      <c r="D1482" s="267">
        <v>62.06</v>
      </c>
      <c r="E1482" s="267"/>
      <c r="F1482" s="2" t="s">
        <v>68</v>
      </c>
      <c r="G1482" s="53">
        <v>1</v>
      </c>
      <c r="H1482" s="26">
        <f>I1493</f>
        <v>903.92</v>
      </c>
      <c r="I1482" s="26">
        <f>H1482</f>
        <v>903.92</v>
      </c>
    </row>
    <row r="1483" spans="1:9" x14ac:dyDescent="0.25">
      <c r="A1483" s="131" t="s">
        <v>22</v>
      </c>
      <c r="B1483" s="10" t="s">
        <v>158</v>
      </c>
      <c r="C1483" s="131" t="s">
        <v>159</v>
      </c>
      <c r="D1483" s="277" t="s">
        <v>160</v>
      </c>
      <c r="E1483" s="277"/>
      <c r="F1483" s="9" t="s">
        <v>68</v>
      </c>
      <c r="G1483" s="54">
        <v>2.1000000000000001E-2</v>
      </c>
      <c r="H1483" s="27">
        <v>3218.94</v>
      </c>
      <c r="I1483" s="27">
        <f t="shared" ref="I1483:I1491" si="110">TRUNC(G1483*H1483,2)</f>
        <v>67.59</v>
      </c>
    </row>
    <row r="1484" spans="1:9" x14ac:dyDescent="0.25">
      <c r="A1484" s="131" t="s">
        <v>22</v>
      </c>
      <c r="B1484" s="10" t="s">
        <v>154</v>
      </c>
      <c r="C1484" s="131" t="s">
        <v>155</v>
      </c>
      <c r="D1484" s="277" t="s">
        <v>67</v>
      </c>
      <c r="E1484" s="277"/>
      <c r="F1484" s="9" t="s">
        <v>68</v>
      </c>
      <c r="G1484" s="54">
        <v>1</v>
      </c>
      <c r="H1484" s="27">
        <v>1.25</v>
      </c>
      <c r="I1484" s="27">
        <f t="shared" si="110"/>
        <v>1.25</v>
      </c>
    </row>
    <row r="1485" spans="1:9" x14ac:dyDescent="0.25">
      <c r="A1485" s="131" t="s">
        <v>22</v>
      </c>
      <c r="B1485" s="10" t="s">
        <v>249</v>
      </c>
      <c r="C1485" s="131" t="s">
        <v>250</v>
      </c>
      <c r="D1485" s="277" t="s">
        <v>160</v>
      </c>
      <c r="E1485" s="277"/>
      <c r="F1485" s="9" t="s">
        <v>72</v>
      </c>
      <c r="G1485" s="54">
        <v>2</v>
      </c>
      <c r="H1485" s="27">
        <v>0.64</v>
      </c>
      <c r="I1485" s="27">
        <f t="shared" si="110"/>
        <v>1.28</v>
      </c>
    </row>
    <row r="1486" spans="1:9" x14ac:dyDescent="0.25">
      <c r="A1486" s="131" t="s">
        <v>22</v>
      </c>
      <c r="B1486" s="10" t="s">
        <v>90</v>
      </c>
      <c r="C1486" s="131" t="s">
        <v>91</v>
      </c>
      <c r="D1486" s="277" t="s">
        <v>71</v>
      </c>
      <c r="E1486" s="277"/>
      <c r="F1486" s="9" t="s">
        <v>72</v>
      </c>
      <c r="G1486" s="54">
        <v>3</v>
      </c>
      <c r="H1486" s="27">
        <v>149.58000000000001</v>
      </c>
      <c r="I1486" s="27">
        <f t="shared" si="110"/>
        <v>448.74</v>
      </c>
    </row>
    <row r="1487" spans="1:9" x14ac:dyDescent="0.25">
      <c r="A1487" s="131" t="s">
        <v>22</v>
      </c>
      <c r="B1487" s="10" t="s">
        <v>156</v>
      </c>
      <c r="C1487" s="131" t="s">
        <v>157</v>
      </c>
      <c r="D1487" s="277" t="s">
        <v>71</v>
      </c>
      <c r="E1487" s="277"/>
      <c r="F1487" s="9" t="s">
        <v>72</v>
      </c>
      <c r="G1487" s="54">
        <v>3.5</v>
      </c>
      <c r="H1487" s="27">
        <v>29.23</v>
      </c>
      <c r="I1487" s="27">
        <f t="shared" si="110"/>
        <v>102.3</v>
      </c>
    </row>
    <row r="1488" spans="1:9" x14ac:dyDescent="0.25">
      <c r="A1488" s="131" t="s">
        <v>22</v>
      </c>
      <c r="B1488" s="10" t="s">
        <v>251</v>
      </c>
      <c r="C1488" s="131" t="s">
        <v>252</v>
      </c>
      <c r="D1488" s="277" t="s">
        <v>71</v>
      </c>
      <c r="E1488" s="277"/>
      <c r="F1488" s="9" t="s">
        <v>72</v>
      </c>
      <c r="G1488" s="54">
        <v>1.5</v>
      </c>
      <c r="H1488" s="27">
        <v>19.66</v>
      </c>
      <c r="I1488" s="27">
        <f t="shared" si="110"/>
        <v>29.49</v>
      </c>
    </row>
    <row r="1489" spans="1:9" x14ac:dyDescent="0.25">
      <c r="A1489" s="131" t="s">
        <v>22</v>
      </c>
      <c r="B1489" s="10" t="s">
        <v>253</v>
      </c>
      <c r="C1489" s="131" t="s">
        <v>254</v>
      </c>
      <c r="D1489" s="277" t="s">
        <v>38</v>
      </c>
      <c r="E1489" s="277"/>
      <c r="F1489" s="9" t="s">
        <v>68</v>
      </c>
      <c r="G1489" s="54">
        <v>10</v>
      </c>
      <c r="H1489" s="27">
        <v>0.1</v>
      </c>
      <c r="I1489" s="27">
        <f t="shared" si="110"/>
        <v>1</v>
      </c>
    </row>
    <row r="1490" spans="1:9" x14ac:dyDescent="0.25">
      <c r="A1490" s="131" t="s">
        <v>22</v>
      </c>
      <c r="B1490" s="10" t="s">
        <v>145</v>
      </c>
      <c r="C1490" s="131" t="s">
        <v>146</v>
      </c>
      <c r="D1490" s="277" t="s">
        <v>67</v>
      </c>
      <c r="E1490" s="277"/>
      <c r="F1490" s="9" t="s">
        <v>147</v>
      </c>
      <c r="G1490" s="54">
        <v>7.5</v>
      </c>
      <c r="H1490" s="27">
        <v>5.69</v>
      </c>
      <c r="I1490" s="27">
        <f t="shared" si="110"/>
        <v>42.67</v>
      </c>
    </row>
    <row r="1491" spans="1:9" x14ac:dyDescent="0.25">
      <c r="A1491" s="131" t="s">
        <v>22</v>
      </c>
      <c r="B1491" s="10" t="s">
        <v>255</v>
      </c>
      <c r="C1491" s="131" t="s">
        <v>256</v>
      </c>
      <c r="D1491" s="277" t="s">
        <v>38</v>
      </c>
      <c r="E1491" s="277"/>
      <c r="F1491" s="9" t="s">
        <v>68</v>
      </c>
      <c r="G1491" s="54">
        <v>1</v>
      </c>
      <c r="H1491" s="27">
        <v>4.5</v>
      </c>
      <c r="I1491" s="27">
        <f t="shared" si="110"/>
        <v>4.5</v>
      </c>
    </row>
    <row r="1492" spans="1:9" x14ac:dyDescent="0.25">
      <c r="A1492" s="133"/>
      <c r="B1492" s="133"/>
      <c r="C1492" s="133"/>
      <c r="D1492" s="133"/>
      <c r="E1492" s="16"/>
      <c r="F1492" s="133"/>
      <c r="G1492" s="16"/>
      <c r="H1492" s="48" t="s">
        <v>511</v>
      </c>
      <c r="I1492" s="16">
        <f>SUM(I1483:I1491)</f>
        <v>698.81999999999994</v>
      </c>
    </row>
    <row r="1493" spans="1:9" x14ac:dyDescent="0.25">
      <c r="A1493" s="133"/>
      <c r="B1493" s="133"/>
      <c r="C1493" s="133"/>
      <c r="D1493" s="133" t="s">
        <v>51</v>
      </c>
      <c r="E1493" s="16">
        <f>TRUNC(I1492*0.2935,2)</f>
        <v>205.1</v>
      </c>
      <c r="F1493" s="133"/>
      <c r="G1493" s="259" t="s">
        <v>52</v>
      </c>
      <c r="H1493" s="259"/>
      <c r="I1493" s="16">
        <f>I1492+E1493</f>
        <v>903.92</v>
      </c>
    </row>
    <row r="1494" spans="1:9" x14ac:dyDescent="0.25">
      <c r="A1494" s="132"/>
      <c r="B1494" s="132"/>
      <c r="C1494" s="132"/>
      <c r="D1494" s="132"/>
      <c r="E1494" s="132"/>
      <c r="F1494" s="132" t="s">
        <v>53</v>
      </c>
      <c r="G1494" s="15" t="s">
        <v>54</v>
      </c>
      <c r="H1494" s="132" t="s">
        <v>55</v>
      </c>
      <c r="I1494" s="13">
        <f>I1493</f>
        <v>903.92</v>
      </c>
    </row>
    <row r="1495" spans="1:9" ht="14.4" thickBot="1" x14ac:dyDescent="0.3">
      <c r="A1495" s="132"/>
      <c r="B1495" s="132"/>
      <c r="C1495" s="132"/>
      <c r="D1495" s="132"/>
      <c r="E1495" s="132"/>
      <c r="F1495" s="132"/>
      <c r="G1495" s="15"/>
      <c r="H1495" s="132"/>
      <c r="I1495" s="13"/>
    </row>
    <row r="1496" spans="1:9" ht="14.4" thickTop="1" x14ac:dyDescent="0.25">
      <c r="A1496" s="4"/>
      <c r="B1496" s="4"/>
      <c r="C1496" s="4"/>
      <c r="D1496" s="4"/>
      <c r="E1496" s="4"/>
      <c r="F1496" s="4"/>
      <c r="G1496" s="4"/>
      <c r="H1496" s="4"/>
      <c r="I1496" s="4"/>
    </row>
    <row r="1497" spans="1:9" x14ac:dyDescent="0.25">
      <c r="A1497" s="134">
        <v>86</v>
      </c>
      <c r="B1497" s="136" t="s">
        <v>5</v>
      </c>
      <c r="C1497" s="134" t="s">
        <v>6</v>
      </c>
      <c r="D1497" s="266" t="s">
        <v>7</v>
      </c>
      <c r="E1497" s="266"/>
      <c r="F1497" s="1" t="s">
        <v>8</v>
      </c>
      <c r="G1497" s="136" t="s">
        <v>9</v>
      </c>
      <c r="H1497" s="136" t="s">
        <v>10</v>
      </c>
      <c r="I1497" s="136" t="s">
        <v>11</v>
      </c>
    </row>
    <row r="1498" spans="1:9" ht="26.4" x14ac:dyDescent="0.25">
      <c r="A1498" s="135" t="s">
        <v>12</v>
      </c>
      <c r="B1498" s="22" t="s">
        <v>652</v>
      </c>
      <c r="C1498" s="135" t="s">
        <v>257</v>
      </c>
      <c r="D1498" s="267">
        <v>62.06</v>
      </c>
      <c r="E1498" s="267"/>
      <c r="F1498" s="2" t="s">
        <v>68</v>
      </c>
      <c r="G1498" s="53">
        <v>1</v>
      </c>
      <c r="H1498" s="3">
        <f>I1509</f>
        <v>1116.96</v>
      </c>
      <c r="I1498" s="3">
        <f>H1498</f>
        <v>1116.96</v>
      </c>
    </row>
    <row r="1499" spans="1:9" x14ac:dyDescent="0.25">
      <c r="A1499" s="131" t="s">
        <v>22</v>
      </c>
      <c r="B1499" s="10" t="s">
        <v>90</v>
      </c>
      <c r="C1499" s="131" t="s">
        <v>91</v>
      </c>
      <c r="D1499" s="277" t="s">
        <v>71</v>
      </c>
      <c r="E1499" s="277"/>
      <c r="F1499" s="9" t="s">
        <v>72</v>
      </c>
      <c r="G1499" s="54">
        <v>4</v>
      </c>
      <c r="H1499" s="11">
        <v>149.58000000000001</v>
      </c>
      <c r="I1499" s="27">
        <f t="shared" ref="I1499:I1507" si="111">TRUNC(G1499*H1499,2)</f>
        <v>598.32000000000005</v>
      </c>
    </row>
    <row r="1500" spans="1:9" x14ac:dyDescent="0.25">
      <c r="A1500" s="131" t="s">
        <v>22</v>
      </c>
      <c r="B1500" s="10" t="s">
        <v>154</v>
      </c>
      <c r="C1500" s="131" t="s">
        <v>155</v>
      </c>
      <c r="D1500" s="277" t="s">
        <v>67</v>
      </c>
      <c r="E1500" s="277"/>
      <c r="F1500" s="9" t="s">
        <v>68</v>
      </c>
      <c r="G1500" s="54">
        <v>1</v>
      </c>
      <c r="H1500" s="11">
        <v>1.25</v>
      </c>
      <c r="I1500" s="27">
        <f t="shared" si="111"/>
        <v>1.25</v>
      </c>
    </row>
    <row r="1501" spans="1:9" x14ac:dyDescent="0.25">
      <c r="A1501" s="131" t="s">
        <v>22</v>
      </c>
      <c r="B1501" s="10" t="s">
        <v>253</v>
      </c>
      <c r="C1501" s="131" t="s">
        <v>254</v>
      </c>
      <c r="D1501" s="277" t="s">
        <v>38</v>
      </c>
      <c r="E1501" s="277"/>
      <c r="F1501" s="9" t="s">
        <v>68</v>
      </c>
      <c r="G1501" s="54">
        <v>5</v>
      </c>
      <c r="H1501" s="11">
        <v>0.1</v>
      </c>
      <c r="I1501" s="27">
        <f t="shared" si="111"/>
        <v>0.5</v>
      </c>
    </row>
    <row r="1502" spans="1:9" x14ac:dyDescent="0.25">
      <c r="A1502" s="131" t="s">
        <v>22</v>
      </c>
      <c r="B1502" s="10" t="s">
        <v>251</v>
      </c>
      <c r="C1502" s="131" t="s">
        <v>252</v>
      </c>
      <c r="D1502" s="277" t="s">
        <v>71</v>
      </c>
      <c r="E1502" s="277"/>
      <c r="F1502" s="9" t="s">
        <v>72</v>
      </c>
      <c r="G1502" s="54">
        <v>1</v>
      </c>
      <c r="H1502" s="11">
        <v>19.66</v>
      </c>
      <c r="I1502" s="27">
        <f t="shared" si="111"/>
        <v>19.66</v>
      </c>
    </row>
    <row r="1503" spans="1:9" x14ac:dyDescent="0.25">
      <c r="A1503" s="131" t="s">
        <v>22</v>
      </c>
      <c r="B1503" s="10" t="s">
        <v>145</v>
      </c>
      <c r="C1503" s="131" t="s">
        <v>146</v>
      </c>
      <c r="D1503" s="277" t="s">
        <v>67</v>
      </c>
      <c r="E1503" s="277"/>
      <c r="F1503" s="9" t="s">
        <v>147</v>
      </c>
      <c r="G1503" s="54">
        <v>3</v>
      </c>
      <c r="H1503" s="11">
        <v>5.69</v>
      </c>
      <c r="I1503" s="27">
        <f t="shared" si="111"/>
        <v>17.07</v>
      </c>
    </row>
    <row r="1504" spans="1:9" x14ac:dyDescent="0.25">
      <c r="A1504" s="131" t="s">
        <v>22</v>
      </c>
      <c r="B1504" s="10" t="s">
        <v>249</v>
      </c>
      <c r="C1504" s="131" t="s">
        <v>250</v>
      </c>
      <c r="D1504" s="277" t="s">
        <v>160</v>
      </c>
      <c r="E1504" s="277"/>
      <c r="F1504" s="9" t="s">
        <v>72</v>
      </c>
      <c r="G1504" s="54">
        <v>4</v>
      </c>
      <c r="H1504" s="11">
        <v>0.64</v>
      </c>
      <c r="I1504" s="27">
        <f t="shared" si="111"/>
        <v>2.56</v>
      </c>
    </row>
    <row r="1505" spans="1:9" x14ac:dyDescent="0.25">
      <c r="A1505" s="131" t="s">
        <v>22</v>
      </c>
      <c r="B1505" s="10" t="s">
        <v>255</v>
      </c>
      <c r="C1505" s="131" t="s">
        <v>256</v>
      </c>
      <c r="D1505" s="277" t="s">
        <v>38</v>
      </c>
      <c r="E1505" s="277"/>
      <c r="F1505" s="9" t="s">
        <v>68</v>
      </c>
      <c r="G1505" s="54">
        <v>1</v>
      </c>
      <c r="H1505" s="11">
        <v>4.5</v>
      </c>
      <c r="I1505" s="27">
        <f t="shared" si="111"/>
        <v>4.5</v>
      </c>
    </row>
    <row r="1506" spans="1:9" x14ac:dyDescent="0.25">
      <c r="A1506" s="131" t="s">
        <v>22</v>
      </c>
      <c r="B1506" s="10" t="s">
        <v>156</v>
      </c>
      <c r="C1506" s="131" t="s">
        <v>157</v>
      </c>
      <c r="D1506" s="277" t="s">
        <v>71</v>
      </c>
      <c r="E1506" s="277"/>
      <c r="F1506" s="9" t="s">
        <v>72</v>
      </c>
      <c r="G1506" s="54">
        <v>3</v>
      </c>
      <c r="H1506" s="11">
        <v>29.23</v>
      </c>
      <c r="I1506" s="27">
        <f t="shared" si="111"/>
        <v>87.69</v>
      </c>
    </row>
    <row r="1507" spans="1:9" x14ac:dyDescent="0.25">
      <c r="A1507" s="131" t="s">
        <v>22</v>
      </c>
      <c r="B1507" s="10" t="s">
        <v>158</v>
      </c>
      <c r="C1507" s="131" t="s">
        <v>159</v>
      </c>
      <c r="D1507" s="277" t="s">
        <v>160</v>
      </c>
      <c r="E1507" s="277"/>
      <c r="F1507" s="9" t="s">
        <v>68</v>
      </c>
      <c r="G1507" s="54">
        <v>4.1000000000000002E-2</v>
      </c>
      <c r="H1507" s="11">
        <v>3218.94</v>
      </c>
      <c r="I1507" s="27">
        <f t="shared" si="111"/>
        <v>131.97</v>
      </c>
    </row>
    <row r="1508" spans="1:9" x14ac:dyDescent="0.25">
      <c r="A1508" s="133"/>
      <c r="B1508" s="133"/>
      <c r="C1508" s="133"/>
      <c r="D1508" s="133"/>
      <c r="E1508" s="16"/>
      <c r="F1508" s="133"/>
      <c r="G1508" s="16"/>
      <c r="H1508" s="48" t="s">
        <v>511</v>
      </c>
      <c r="I1508" s="16">
        <f>SUM(I1499:I1507)</f>
        <v>863.52</v>
      </c>
    </row>
    <row r="1509" spans="1:9" x14ac:dyDescent="0.25">
      <c r="A1509" s="133"/>
      <c r="B1509" s="133"/>
      <c r="C1509" s="133"/>
      <c r="D1509" s="133" t="s">
        <v>51</v>
      </c>
      <c r="E1509" s="16">
        <f>TRUNC(I1508*0.2935,2)</f>
        <v>253.44</v>
      </c>
      <c r="F1509" s="133"/>
      <c r="G1509" s="259" t="s">
        <v>52</v>
      </c>
      <c r="H1509" s="259"/>
      <c r="I1509" s="16">
        <f>I1508+E1509</f>
        <v>1116.96</v>
      </c>
    </row>
    <row r="1510" spans="1:9" x14ac:dyDescent="0.25">
      <c r="A1510" s="132"/>
      <c r="B1510" s="132"/>
      <c r="C1510" s="132"/>
      <c r="D1510" s="132"/>
      <c r="E1510" s="132"/>
      <c r="F1510" s="132" t="s">
        <v>53</v>
      </c>
      <c r="G1510" s="15" t="s">
        <v>54</v>
      </c>
      <c r="H1510" s="132" t="s">
        <v>55</v>
      </c>
      <c r="I1510" s="13">
        <f>I1509</f>
        <v>1116.96</v>
      </c>
    </row>
    <row r="1511" spans="1:9" ht="14.4" thickBot="1" x14ac:dyDescent="0.3">
      <c r="A1511" s="132"/>
      <c r="B1511" s="132"/>
      <c r="C1511" s="132"/>
      <c r="D1511" s="132"/>
      <c r="E1511" s="132"/>
      <c r="F1511" s="132"/>
      <c r="G1511" s="15"/>
      <c r="H1511" s="132"/>
      <c r="I1511" s="13"/>
    </row>
    <row r="1512" spans="1:9" ht="14.4" thickTop="1" x14ac:dyDescent="0.25">
      <c r="A1512" s="4"/>
      <c r="B1512" s="4"/>
      <c r="C1512" s="4"/>
      <c r="D1512" s="4"/>
      <c r="E1512" s="4"/>
      <c r="F1512" s="4"/>
      <c r="G1512" s="4"/>
      <c r="H1512" s="4"/>
      <c r="I1512" s="4"/>
    </row>
    <row r="1513" spans="1:9" x14ac:dyDescent="0.25">
      <c r="A1513" s="134">
        <v>87</v>
      </c>
      <c r="B1513" s="136" t="s">
        <v>5</v>
      </c>
      <c r="C1513" s="134" t="s">
        <v>6</v>
      </c>
      <c r="D1513" s="266" t="s">
        <v>7</v>
      </c>
      <c r="E1513" s="266"/>
      <c r="F1513" s="1" t="s">
        <v>8</v>
      </c>
      <c r="G1513" s="136" t="s">
        <v>9</v>
      </c>
      <c r="H1513" s="136" t="s">
        <v>10</v>
      </c>
      <c r="I1513" s="136" t="s">
        <v>11</v>
      </c>
    </row>
    <row r="1514" spans="1:9" ht="26.4" x14ac:dyDescent="0.25">
      <c r="A1514" s="135" t="s">
        <v>12</v>
      </c>
      <c r="B1514" s="22" t="s">
        <v>653</v>
      </c>
      <c r="C1514" s="135" t="s">
        <v>258</v>
      </c>
      <c r="D1514" s="267">
        <v>62.06</v>
      </c>
      <c r="E1514" s="267"/>
      <c r="F1514" s="2" t="s">
        <v>68</v>
      </c>
      <c r="G1514" s="53">
        <v>1</v>
      </c>
      <c r="H1514" s="26">
        <f>I1525</f>
        <v>2104.14</v>
      </c>
      <c r="I1514" s="26">
        <f>H1514</f>
        <v>2104.14</v>
      </c>
    </row>
    <row r="1515" spans="1:9" x14ac:dyDescent="0.25">
      <c r="A1515" s="131" t="s">
        <v>22</v>
      </c>
      <c r="B1515" s="10" t="s">
        <v>156</v>
      </c>
      <c r="C1515" s="131" t="s">
        <v>157</v>
      </c>
      <c r="D1515" s="277" t="s">
        <v>71</v>
      </c>
      <c r="E1515" s="277"/>
      <c r="F1515" s="9" t="s">
        <v>72</v>
      </c>
      <c r="G1515" s="54">
        <v>7</v>
      </c>
      <c r="H1515" s="27">
        <v>29.23</v>
      </c>
      <c r="I1515" s="27">
        <f t="shared" ref="I1515:I1523" si="112">TRUNC(G1515*H1515,2)</f>
        <v>204.61</v>
      </c>
    </row>
    <row r="1516" spans="1:9" x14ac:dyDescent="0.25">
      <c r="A1516" s="131" t="s">
        <v>22</v>
      </c>
      <c r="B1516" s="10" t="s">
        <v>154</v>
      </c>
      <c r="C1516" s="131" t="s">
        <v>155</v>
      </c>
      <c r="D1516" s="277" t="s">
        <v>67</v>
      </c>
      <c r="E1516" s="277"/>
      <c r="F1516" s="9" t="s">
        <v>68</v>
      </c>
      <c r="G1516" s="54">
        <v>1</v>
      </c>
      <c r="H1516" s="27">
        <v>1.25</v>
      </c>
      <c r="I1516" s="27">
        <f t="shared" si="112"/>
        <v>1.25</v>
      </c>
    </row>
    <row r="1517" spans="1:9" x14ac:dyDescent="0.25">
      <c r="A1517" s="131" t="s">
        <v>22</v>
      </c>
      <c r="B1517" s="10" t="s">
        <v>249</v>
      </c>
      <c r="C1517" s="131" t="s">
        <v>250</v>
      </c>
      <c r="D1517" s="277" t="s">
        <v>160</v>
      </c>
      <c r="E1517" s="277"/>
      <c r="F1517" s="9" t="s">
        <v>72</v>
      </c>
      <c r="G1517" s="54">
        <v>6</v>
      </c>
      <c r="H1517" s="27">
        <v>0.64</v>
      </c>
      <c r="I1517" s="27">
        <f t="shared" si="112"/>
        <v>3.84</v>
      </c>
    </row>
    <row r="1518" spans="1:9" x14ac:dyDescent="0.25">
      <c r="A1518" s="131" t="s">
        <v>22</v>
      </c>
      <c r="B1518" s="10" t="s">
        <v>145</v>
      </c>
      <c r="C1518" s="131" t="s">
        <v>146</v>
      </c>
      <c r="D1518" s="277" t="s">
        <v>67</v>
      </c>
      <c r="E1518" s="277"/>
      <c r="F1518" s="9" t="s">
        <v>147</v>
      </c>
      <c r="G1518" s="54">
        <v>5</v>
      </c>
      <c r="H1518" s="27">
        <v>5.69</v>
      </c>
      <c r="I1518" s="27">
        <f t="shared" si="112"/>
        <v>28.45</v>
      </c>
    </row>
    <row r="1519" spans="1:9" x14ac:dyDescent="0.25">
      <c r="A1519" s="131" t="s">
        <v>22</v>
      </c>
      <c r="B1519" s="10" t="s">
        <v>255</v>
      </c>
      <c r="C1519" s="131" t="s">
        <v>256</v>
      </c>
      <c r="D1519" s="277" t="s">
        <v>38</v>
      </c>
      <c r="E1519" s="277"/>
      <c r="F1519" s="9" t="s">
        <v>68</v>
      </c>
      <c r="G1519" s="54">
        <v>1</v>
      </c>
      <c r="H1519" s="27">
        <v>4.5</v>
      </c>
      <c r="I1519" s="27">
        <f t="shared" si="112"/>
        <v>4.5</v>
      </c>
    </row>
    <row r="1520" spans="1:9" x14ac:dyDescent="0.25">
      <c r="A1520" s="131" t="s">
        <v>22</v>
      </c>
      <c r="B1520" s="10" t="s">
        <v>251</v>
      </c>
      <c r="C1520" s="131" t="s">
        <v>252</v>
      </c>
      <c r="D1520" s="277" t="s">
        <v>71</v>
      </c>
      <c r="E1520" s="277"/>
      <c r="F1520" s="9" t="s">
        <v>72</v>
      </c>
      <c r="G1520" s="54">
        <v>5</v>
      </c>
      <c r="H1520" s="27">
        <v>19.66</v>
      </c>
      <c r="I1520" s="27">
        <f t="shared" si="112"/>
        <v>98.3</v>
      </c>
    </row>
    <row r="1521" spans="1:9" x14ac:dyDescent="0.25">
      <c r="A1521" s="131" t="s">
        <v>22</v>
      </c>
      <c r="B1521" s="10" t="s">
        <v>158</v>
      </c>
      <c r="C1521" s="131" t="s">
        <v>159</v>
      </c>
      <c r="D1521" s="277" t="s">
        <v>160</v>
      </c>
      <c r="E1521" s="277"/>
      <c r="F1521" s="9" t="s">
        <v>68</v>
      </c>
      <c r="G1521" s="54">
        <v>7.3999999999999996E-2</v>
      </c>
      <c r="H1521" s="27">
        <v>3218.94</v>
      </c>
      <c r="I1521" s="27">
        <f t="shared" si="112"/>
        <v>238.2</v>
      </c>
    </row>
    <row r="1522" spans="1:9" x14ac:dyDescent="0.25">
      <c r="A1522" s="131" t="s">
        <v>22</v>
      </c>
      <c r="B1522" s="10" t="s">
        <v>90</v>
      </c>
      <c r="C1522" s="131" t="s">
        <v>91</v>
      </c>
      <c r="D1522" s="277" t="s">
        <v>71</v>
      </c>
      <c r="E1522" s="277"/>
      <c r="F1522" s="9" t="s">
        <v>72</v>
      </c>
      <c r="G1522" s="54">
        <v>7</v>
      </c>
      <c r="H1522" s="27">
        <v>149.58000000000001</v>
      </c>
      <c r="I1522" s="27">
        <f t="shared" si="112"/>
        <v>1047.06</v>
      </c>
    </row>
    <row r="1523" spans="1:9" x14ac:dyDescent="0.25">
      <c r="A1523" s="131" t="s">
        <v>22</v>
      </c>
      <c r="B1523" s="10" t="s">
        <v>253</v>
      </c>
      <c r="C1523" s="131" t="s">
        <v>254</v>
      </c>
      <c r="D1523" s="277" t="s">
        <v>38</v>
      </c>
      <c r="E1523" s="277"/>
      <c r="F1523" s="9" t="s">
        <v>68</v>
      </c>
      <c r="G1523" s="54">
        <v>5</v>
      </c>
      <c r="H1523" s="27">
        <v>0.1</v>
      </c>
      <c r="I1523" s="27">
        <f t="shared" si="112"/>
        <v>0.5</v>
      </c>
    </row>
    <row r="1524" spans="1:9" x14ac:dyDescent="0.25">
      <c r="A1524" s="133"/>
      <c r="B1524" s="133"/>
      <c r="C1524" s="133"/>
      <c r="D1524" s="133"/>
      <c r="E1524" s="16"/>
      <c r="F1524" s="133"/>
      <c r="G1524" s="16"/>
      <c r="H1524" s="48" t="s">
        <v>511</v>
      </c>
      <c r="I1524" s="16">
        <f>SUM(I1515:I1523)</f>
        <v>1626.71</v>
      </c>
    </row>
    <row r="1525" spans="1:9" x14ac:dyDescent="0.25">
      <c r="A1525" s="133"/>
      <c r="B1525" s="133"/>
      <c r="C1525" s="133"/>
      <c r="D1525" s="133" t="s">
        <v>51</v>
      </c>
      <c r="E1525" s="16">
        <f>TRUNC(I1524*0.2935,2)</f>
        <v>477.43</v>
      </c>
      <c r="F1525" s="133"/>
      <c r="G1525" s="259" t="s">
        <v>52</v>
      </c>
      <c r="H1525" s="259"/>
      <c r="I1525" s="16">
        <f>I1524+E1525</f>
        <v>2104.14</v>
      </c>
    </row>
    <row r="1526" spans="1:9" x14ac:dyDescent="0.25">
      <c r="A1526" s="132"/>
      <c r="B1526" s="132"/>
      <c r="C1526" s="132"/>
      <c r="D1526" s="132"/>
      <c r="E1526" s="132"/>
      <c r="F1526" s="132" t="s">
        <v>53</v>
      </c>
      <c r="G1526" s="15" t="s">
        <v>54</v>
      </c>
      <c r="H1526" s="132" t="s">
        <v>55</v>
      </c>
      <c r="I1526" s="13">
        <f>I1525</f>
        <v>2104.14</v>
      </c>
    </row>
    <row r="1527" spans="1:9" ht="14.4" thickBot="1" x14ac:dyDescent="0.3">
      <c r="A1527" s="132"/>
      <c r="B1527" s="132"/>
      <c r="C1527" s="132"/>
      <c r="D1527" s="132"/>
      <c r="E1527" s="132"/>
      <c r="F1527" s="132"/>
      <c r="G1527" s="15"/>
      <c r="H1527" s="132"/>
      <c r="I1527" s="13"/>
    </row>
    <row r="1528" spans="1:9" ht="14.4" thickTop="1" x14ac:dyDescent="0.25">
      <c r="A1528" s="4"/>
      <c r="B1528" s="4"/>
      <c r="C1528" s="4"/>
      <c r="D1528" s="4"/>
      <c r="E1528" s="4"/>
      <c r="F1528" s="4"/>
      <c r="G1528" s="4"/>
      <c r="H1528" s="4"/>
      <c r="I1528" s="4"/>
    </row>
    <row r="1529" spans="1:9" x14ac:dyDescent="0.25">
      <c r="A1529" s="134">
        <v>88</v>
      </c>
      <c r="B1529" s="136" t="s">
        <v>5</v>
      </c>
      <c r="C1529" s="134" t="s">
        <v>6</v>
      </c>
      <c r="D1529" s="266" t="s">
        <v>7</v>
      </c>
      <c r="E1529" s="266"/>
      <c r="F1529" s="1" t="s">
        <v>8</v>
      </c>
      <c r="G1529" s="136" t="s">
        <v>9</v>
      </c>
      <c r="H1529" s="136" t="s">
        <v>10</v>
      </c>
      <c r="I1529" s="136" t="s">
        <v>11</v>
      </c>
    </row>
    <row r="1530" spans="1:9" ht="26.4" x14ac:dyDescent="0.25">
      <c r="A1530" s="135" t="s">
        <v>12</v>
      </c>
      <c r="B1530" s="22" t="s">
        <v>654</v>
      </c>
      <c r="C1530" s="135" t="s">
        <v>259</v>
      </c>
      <c r="D1530" s="267">
        <v>62.06</v>
      </c>
      <c r="E1530" s="267"/>
      <c r="F1530" s="2" t="s">
        <v>68</v>
      </c>
      <c r="G1530" s="53">
        <v>1</v>
      </c>
      <c r="H1530" s="26">
        <f>I1541</f>
        <v>3471.65</v>
      </c>
      <c r="I1530" s="26">
        <f>H1530</f>
        <v>3471.65</v>
      </c>
    </row>
    <row r="1531" spans="1:9" x14ac:dyDescent="0.25">
      <c r="A1531" s="131" t="s">
        <v>22</v>
      </c>
      <c r="B1531" s="10" t="s">
        <v>154</v>
      </c>
      <c r="C1531" s="131" t="s">
        <v>155</v>
      </c>
      <c r="D1531" s="277" t="s">
        <v>67</v>
      </c>
      <c r="E1531" s="277"/>
      <c r="F1531" s="9" t="s">
        <v>68</v>
      </c>
      <c r="G1531" s="54">
        <v>1</v>
      </c>
      <c r="H1531" s="27">
        <v>1.25</v>
      </c>
      <c r="I1531" s="27">
        <f t="shared" ref="I1531:I1539" si="113">TRUNC(G1531*H1531,2)</f>
        <v>1.25</v>
      </c>
    </row>
    <row r="1532" spans="1:9" x14ac:dyDescent="0.25">
      <c r="A1532" s="131" t="s">
        <v>22</v>
      </c>
      <c r="B1532" s="10" t="s">
        <v>253</v>
      </c>
      <c r="C1532" s="131" t="s">
        <v>254</v>
      </c>
      <c r="D1532" s="277" t="s">
        <v>38</v>
      </c>
      <c r="E1532" s="277"/>
      <c r="F1532" s="9" t="s">
        <v>68</v>
      </c>
      <c r="G1532" s="54">
        <v>5</v>
      </c>
      <c r="H1532" s="27">
        <v>0.1</v>
      </c>
      <c r="I1532" s="27">
        <f t="shared" si="113"/>
        <v>0.5</v>
      </c>
    </row>
    <row r="1533" spans="1:9" x14ac:dyDescent="0.25">
      <c r="A1533" s="131" t="s">
        <v>22</v>
      </c>
      <c r="B1533" s="10" t="s">
        <v>251</v>
      </c>
      <c r="C1533" s="131" t="s">
        <v>252</v>
      </c>
      <c r="D1533" s="277" t="s">
        <v>71</v>
      </c>
      <c r="E1533" s="277"/>
      <c r="F1533" s="9" t="s">
        <v>72</v>
      </c>
      <c r="G1533" s="54">
        <v>4</v>
      </c>
      <c r="H1533" s="27">
        <v>19.66</v>
      </c>
      <c r="I1533" s="27">
        <f t="shared" si="113"/>
        <v>78.64</v>
      </c>
    </row>
    <row r="1534" spans="1:9" x14ac:dyDescent="0.25">
      <c r="A1534" s="131" t="s">
        <v>22</v>
      </c>
      <c r="B1534" s="10" t="s">
        <v>255</v>
      </c>
      <c r="C1534" s="131" t="s">
        <v>256</v>
      </c>
      <c r="D1534" s="277" t="s">
        <v>38</v>
      </c>
      <c r="E1534" s="277"/>
      <c r="F1534" s="9" t="s">
        <v>68</v>
      </c>
      <c r="G1534" s="54">
        <v>1</v>
      </c>
      <c r="H1534" s="27">
        <v>4.5</v>
      </c>
      <c r="I1534" s="27">
        <f t="shared" si="113"/>
        <v>4.5</v>
      </c>
    </row>
    <row r="1535" spans="1:9" x14ac:dyDescent="0.25">
      <c r="A1535" s="131" t="s">
        <v>22</v>
      </c>
      <c r="B1535" s="10" t="s">
        <v>156</v>
      </c>
      <c r="C1535" s="131" t="s">
        <v>157</v>
      </c>
      <c r="D1535" s="277" t="s">
        <v>71</v>
      </c>
      <c r="E1535" s="277"/>
      <c r="F1535" s="9" t="s">
        <v>72</v>
      </c>
      <c r="G1535" s="54">
        <v>12</v>
      </c>
      <c r="H1535" s="27">
        <v>29.23</v>
      </c>
      <c r="I1535" s="27">
        <f t="shared" si="113"/>
        <v>350.76</v>
      </c>
    </row>
    <row r="1536" spans="1:9" x14ac:dyDescent="0.25">
      <c r="A1536" s="131" t="s">
        <v>22</v>
      </c>
      <c r="B1536" s="10" t="s">
        <v>249</v>
      </c>
      <c r="C1536" s="131" t="s">
        <v>250</v>
      </c>
      <c r="D1536" s="277" t="s">
        <v>160</v>
      </c>
      <c r="E1536" s="277"/>
      <c r="F1536" s="9" t="s">
        <v>72</v>
      </c>
      <c r="G1536" s="54">
        <v>10</v>
      </c>
      <c r="H1536" s="27">
        <v>0.64</v>
      </c>
      <c r="I1536" s="27">
        <f t="shared" si="113"/>
        <v>6.4</v>
      </c>
    </row>
    <row r="1537" spans="1:9" x14ac:dyDescent="0.25">
      <c r="A1537" s="131" t="s">
        <v>22</v>
      </c>
      <c r="B1537" s="10" t="s">
        <v>158</v>
      </c>
      <c r="C1537" s="131" t="s">
        <v>159</v>
      </c>
      <c r="D1537" s="277" t="s">
        <v>160</v>
      </c>
      <c r="E1537" s="277"/>
      <c r="F1537" s="9" t="s">
        <v>68</v>
      </c>
      <c r="G1537" s="54">
        <v>0.13</v>
      </c>
      <c r="H1537" s="27">
        <v>3218.94</v>
      </c>
      <c r="I1537" s="27">
        <f t="shared" si="113"/>
        <v>418.46</v>
      </c>
    </row>
    <row r="1538" spans="1:9" x14ac:dyDescent="0.25">
      <c r="A1538" s="131" t="s">
        <v>22</v>
      </c>
      <c r="B1538" s="10" t="s">
        <v>145</v>
      </c>
      <c r="C1538" s="131" t="s">
        <v>146</v>
      </c>
      <c r="D1538" s="277" t="s">
        <v>67</v>
      </c>
      <c r="E1538" s="277"/>
      <c r="F1538" s="9" t="s">
        <v>147</v>
      </c>
      <c r="G1538" s="54">
        <v>5</v>
      </c>
      <c r="H1538" s="27">
        <v>5.69</v>
      </c>
      <c r="I1538" s="27">
        <f t="shared" si="113"/>
        <v>28.45</v>
      </c>
    </row>
    <row r="1539" spans="1:9" x14ac:dyDescent="0.25">
      <c r="A1539" s="131" t="s">
        <v>22</v>
      </c>
      <c r="B1539" s="10" t="s">
        <v>90</v>
      </c>
      <c r="C1539" s="131" t="s">
        <v>91</v>
      </c>
      <c r="D1539" s="277" t="s">
        <v>71</v>
      </c>
      <c r="E1539" s="277"/>
      <c r="F1539" s="9" t="s">
        <v>72</v>
      </c>
      <c r="G1539" s="54">
        <v>12</v>
      </c>
      <c r="H1539" s="27">
        <v>149.58000000000001</v>
      </c>
      <c r="I1539" s="27">
        <f t="shared" si="113"/>
        <v>1794.96</v>
      </c>
    </row>
    <row r="1540" spans="1:9" x14ac:dyDescent="0.25">
      <c r="A1540" s="133"/>
      <c r="B1540" s="133"/>
      <c r="C1540" s="133"/>
      <c r="D1540" s="133"/>
      <c r="E1540" s="16"/>
      <c r="F1540" s="133"/>
      <c r="G1540" s="16"/>
      <c r="H1540" s="48" t="s">
        <v>511</v>
      </c>
      <c r="I1540" s="16">
        <f>SUM(I1531:I1539)</f>
        <v>2683.92</v>
      </c>
    </row>
    <row r="1541" spans="1:9" x14ac:dyDescent="0.25">
      <c r="A1541" s="133"/>
      <c r="B1541" s="133"/>
      <c r="C1541" s="133"/>
      <c r="D1541" s="133" t="s">
        <v>51</v>
      </c>
      <c r="E1541" s="16">
        <f>TRUNC(I1540*0.2935,2)</f>
        <v>787.73</v>
      </c>
      <c r="F1541" s="133"/>
      <c r="G1541" s="259" t="s">
        <v>52</v>
      </c>
      <c r="H1541" s="259"/>
      <c r="I1541" s="16">
        <f>I1540+E1541</f>
        <v>3471.65</v>
      </c>
    </row>
    <row r="1542" spans="1:9" x14ac:dyDescent="0.25">
      <c r="A1542" s="132"/>
      <c r="B1542" s="132"/>
      <c r="C1542" s="132"/>
      <c r="D1542" s="132"/>
      <c r="E1542" s="132"/>
      <c r="F1542" s="132" t="s">
        <v>53</v>
      </c>
      <c r="G1542" s="15" t="s">
        <v>54</v>
      </c>
      <c r="H1542" s="132" t="s">
        <v>55</v>
      </c>
      <c r="I1542" s="13">
        <f>I1541</f>
        <v>3471.65</v>
      </c>
    </row>
    <row r="1543" spans="1:9" ht="14.4" thickBot="1" x14ac:dyDescent="0.3">
      <c r="A1543" s="132"/>
      <c r="B1543" s="132"/>
      <c r="C1543" s="132"/>
      <c r="D1543" s="132"/>
      <c r="E1543" s="132"/>
      <c r="F1543" s="132"/>
      <c r="G1543" s="15"/>
      <c r="H1543" s="132"/>
      <c r="I1543" s="13"/>
    </row>
    <row r="1544" spans="1:9" ht="14.4" thickTop="1" x14ac:dyDescent="0.25">
      <c r="A1544" s="4"/>
      <c r="B1544" s="4"/>
      <c r="C1544" s="4"/>
      <c r="D1544" s="4"/>
      <c r="E1544" s="4"/>
      <c r="F1544" s="4"/>
      <c r="G1544" s="4"/>
      <c r="H1544" s="4"/>
      <c r="I1544" s="4"/>
    </row>
    <row r="1545" spans="1:9" x14ac:dyDescent="0.25">
      <c r="A1545" s="134">
        <v>89</v>
      </c>
      <c r="B1545" s="136" t="s">
        <v>5</v>
      </c>
      <c r="C1545" s="134" t="s">
        <v>6</v>
      </c>
      <c r="D1545" s="266" t="s">
        <v>7</v>
      </c>
      <c r="E1545" s="266"/>
      <c r="F1545" s="1" t="s">
        <v>8</v>
      </c>
      <c r="G1545" s="136" t="s">
        <v>9</v>
      </c>
      <c r="H1545" s="136" t="s">
        <v>10</v>
      </c>
      <c r="I1545" s="136" t="s">
        <v>11</v>
      </c>
    </row>
    <row r="1546" spans="1:9" ht="26.4" x14ac:dyDescent="0.25">
      <c r="A1546" s="135" t="s">
        <v>12</v>
      </c>
      <c r="B1546" s="22" t="s">
        <v>655</v>
      </c>
      <c r="C1546" s="135" t="s">
        <v>260</v>
      </c>
      <c r="D1546" s="267">
        <v>62.06</v>
      </c>
      <c r="E1546" s="267"/>
      <c r="F1546" s="2" t="s">
        <v>68</v>
      </c>
      <c r="G1546" s="53">
        <v>1</v>
      </c>
      <c r="H1546" s="26">
        <f>I1553</f>
        <v>920.14</v>
      </c>
      <c r="I1546" s="26">
        <f>H1546</f>
        <v>920.14</v>
      </c>
    </row>
    <row r="1547" spans="1:9" x14ac:dyDescent="0.25">
      <c r="A1547" s="131" t="s">
        <v>22</v>
      </c>
      <c r="B1547" s="10" t="s">
        <v>90</v>
      </c>
      <c r="C1547" s="131" t="s">
        <v>91</v>
      </c>
      <c r="D1547" s="277" t="s">
        <v>71</v>
      </c>
      <c r="E1547" s="277"/>
      <c r="F1547" s="9" t="s">
        <v>72</v>
      </c>
      <c r="G1547" s="54">
        <v>4.5</v>
      </c>
      <c r="H1547" s="27">
        <v>149.58000000000001</v>
      </c>
      <c r="I1547" s="27">
        <f t="shared" ref="I1547:I1551" si="114">TRUNC(G1547*H1547,2)</f>
        <v>673.11</v>
      </c>
    </row>
    <row r="1548" spans="1:9" x14ac:dyDescent="0.25">
      <c r="A1548" s="131" t="s">
        <v>22</v>
      </c>
      <c r="B1548" s="10" t="s">
        <v>253</v>
      </c>
      <c r="C1548" s="131" t="s">
        <v>254</v>
      </c>
      <c r="D1548" s="277" t="s">
        <v>38</v>
      </c>
      <c r="E1548" s="277"/>
      <c r="F1548" s="9" t="s">
        <v>68</v>
      </c>
      <c r="G1548" s="54">
        <v>5</v>
      </c>
      <c r="H1548" s="27">
        <v>0.1</v>
      </c>
      <c r="I1548" s="27">
        <f t="shared" si="114"/>
        <v>0.5</v>
      </c>
    </row>
    <row r="1549" spans="1:9" x14ac:dyDescent="0.25">
      <c r="A1549" s="131" t="s">
        <v>22</v>
      </c>
      <c r="B1549" s="10" t="s">
        <v>261</v>
      </c>
      <c r="C1549" s="131" t="s">
        <v>254</v>
      </c>
      <c r="D1549" s="277" t="s">
        <v>38</v>
      </c>
      <c r="E1549" s="277"/>
      <c r="F1549" s="9" t="s">
        <v>68</v>
      </c>
      <c r="G1549" s="54">
        <v>8</v>
      </c>
      <c r="H1549" s="27">
        <v>2</v>
      </c>
      <c r="I1549" s="27">
        <f t="shared" si="114"/>
        <v>16</v>
      </c>
    </row>
    <row r="1550" spans="1:9" x14ac:dyDescent="0.25">
      <c r="A1550" s="131" t="s">
        <v>22</v>
      </c>
      <c r="B1550" s="10" t="s">
        <v>255</v>
      </c>
      <c r="C1550" s="131" t="s">
        <v>256</v>
      </c>
      <c r="D1550" s="277" t="s">
        <v>38</v>
      </c>
      <c r="E1550" s="277"/>
      <c r="F1550" s="9" t="s">
        <v>68</v>
      </c>
      <c r="G1550" s="54">
        <v>4</v>
      </c>
      <c r="H1550" s="27">
        <v>4.5</v>
      </c>
      <c r="I1550" s="27">
        <f t="shared" si="114"/>
        <v>18</v>
      </c>
    </row>
    <row r="1551" spans="1:9" x14ac:dyDescent="0.25">
      <c r="A1551" s="131" t="s">
        <v>22</v>
      </c>
      <c r="B1551" s="10" t="s">
        <v>154</v>
      </c>
      <c r="C1551" s="131" t="s">
        <v>155</v>
      </c>
      <c r="D1551" s="277" t="s">
        <v>67</v>
      </c>
      <c r="E1551" s="277"/>
      <c r="F1551" s="9" t="s">
        <v>68</v>
      </c>
      <c r="G1551" s="54">
        <v>3</v>
      </c>
      <c r="H1551" s="27">
        <v>1.25</v>
      </c>
      <c r="I1551" s="27">
        <f t="shared" si="114"/>
        <v>3.75</v>
      </c>
    </row>
    <row r="1552" spans="1:9" x14ac:dyDescent="0.25">
      <c r="A1552" s="133"/>
      <c r="B1552" s="133"/>
      <c r="C1552" s="133"/>
      <c r="D1552" s="133"/>
      <c r="E1552" s="16"/>
      <c r="F1552" s="133"/>
      <c r="G1552" s="16"/>
      <c r="H1552" s="48" t="s">
        <v>511</v>
      </c>
      <c r="I1552" s="16">
        <f>SUM(I1547:I1551)</f>
        <v>711.36</v>
      </c>
    </row>
    <row r="1553" spans="1:9" x14ac:dyDescent="0.25">
      <c r="A1553" s="133"/>
      <c r="B1553" s="133"/>
      <c r="C1553" s="133"/>
      <c r="D1553" s="133" t="s">
        <v>51</v>
      </c>
      <c r="E1553" s="16">
        <f>TRUNC(I1552*0.2935,2)</f>
        <v>208.78</v>
      </c>
      <c r="F1553" s="133"/>
      <c r="G1553" s="259" t="s">
        <v>52</v>
      </c>
      <c r="H1553" s="259"/>
      <c r="I1553" s="16">
        <f>I1552+E1553</f>
        <v>920.14</v>
      </c>
    </row>
    <row r="1554" spans="1:9" x14ac:dyDescent="0.25">
      <c r="A1554" s="132"/>
      <c r="B1554" s="132"/>
      <c r="C1554" s="132"/>
      <c r="D1554" s="132"/>
      <c r="E1554" s="132"/>
      <c r="F1554" s="132" t="s">
        <v>53</v>
      </c>
      <c r="G1554" s="15" t="s">
        <v>54</v>
      </c>
      <c r="H1554" s="132" t="s">
        <v>55</v>
      </c>
      <c r="I1554" s="13">
        <f>I1553</f>
        <v>920.14</v>
      </c>
    </row>
    <row r="1555" spans="1:9" ht="14.4" thickBot="1" x14ac:dyDescent="0.3">
      <c r="A1555" s="132"/>
      <c r="B1555" s="132"/>
      <c r="C1555" s="132"/>
      <c r="D1555" s="132"/>
      <c r="E1555" s="132"/>
      <c r="F1555" s="132"/>
      <c r="G1555" s="15"/>
      <c r="H1555" s="132"/>
      <c r="I1555" s="13"/>
    </row>
    <row r="1556" spans="1:9" ht="14.4" thickTop="1" x14ac:dyDescent="0.25">
      <c r="A1556" s="4"/>
      <c r="B1556" s="4"/>
      <c r="C1556" s="4"/>
      <c r="D1556" s="4"/>
      <c r="E1556" s="4"/>
      <c r="F1556" s="4"/>
      <c r="G1556" s="4"/>
      <c r="H1556" s="4"/>
      <c r="I1556" s="4"/>
    </row>
    <row r="1557" spans="1:9" x14ac:dyDescent="0.25">
      <c r="A1557" s="134">
        <v>90</v>
      </c>
      <c r="B1557" s="136" t="s">
        <v>5</v>
      </c>
      <c r="C1557" s="134" t="s">
        <v>6</v>
      </c>
      <c r="D1557" s="266" t="s">
        <v>7</v>
      </c>
      <c r="E1557" s="266"/>
      <c r="F1557" s="1" t="s">
        <v>8</v>
      </c>
      <c r="G1557" s="136" t="s">
        <v>9</v>
      </c>
      <c r="H1557" s="136" t="s">
        <v>10</v>
      </c>
      <c r="I1557" s="136" t="s">
        <v>11</v>
      </c>
    </row>
    <row r="1558" spans="1:9" x14ac:dyDescent="0.25">
      <c r="A1558" s="135" t="s">
        <v>12</v>
      </c>
      <c r="B1558" s="22" t="s">
        <v>656</v>
      </c>
      <c r="C1558" s="135" t="s">
        <v>262</v>
      </c>
      <c r="D1558" s="267" t="s">
        <v>263</v>
      </c>
      <c r="E1558" s="267"/>
      <c r="F1558" s="2" t="s">
        <v>68</v>
      </c>
      <c r="G1558" s="53">
        <v>1</v>
      </c>
      <c r="H1558" s="26">
        <f>I1575</f>
        <v>460.70000000000005</v>
      </c>
      <c r="I1558" s="26">
        <f>H1558</f>
        <v>460.70000000000005</v>
      </c>
    </row>
    <row r="1559" spans="1:9" x14ac:dyDescent="0.25">
      <c r="A1559" s="131" t="s">
        <v>22</v>
      </c>
      <c r="B1559" s="10" t="s">
        <v>264</v>
      </c>
      <c r="C1559" s="131" t="s">
        <v>265</v>
      </c>
      <c r="D1559" s="277" t="s">
        <v>71</v>
      </c>
      <c r="E1559" s="277"/>
      <c r="F1559" s="9" t="s">
        <v>72</v>
      </c>
      <c r="G1559" s="54">
        <v>1</v>
      </c>
      <c r="H1559" s="27">
        <v>26.61</v>
      </c>
      <c r="I1559" s="27">
        <f t="shared" ref="I1559:I1573" si="115">TRUNC(G1559*H1559,2)</f>
        <v>26.61</v>
      </c>
    </row>
    <row r="1560" spans="1:9" x14ac:dyDescent="0.25">
      <c r="A1560" s="131" t="s">
        <v>22</v>
      </c>
      <c r="B1560" s="10" t="s">
        <v>77</v>
      </c>
      <c r="C1560" s="131" t="s">
        <v>78</v>
      </c>
      <c r="D1560" s="277" t="s">
        <v>67</v>
      </c>
      <c r="E1560" s="277"/>
      <c r="F1560" s="9" t="s">
        <v>68</v>
      </c>
      <c r="G1560" s="54">
        <v>1</v>
      </c>
      <c r="H1560" s="27">
        <v>4.5</v>
      </c>
      <c r="I1560" s="27">
        <f t="shared" si="115"/>
        <v>4.5</v>
      </c>
    </row>
    <row r="1561" spans="1:9" x14ac:dyDescent="0.25">
      <c r="A1561" s="131" t="s">
        <v>22</v>
      </c>
      <c r="B1561" s="10" t="s">
        <v>176</v>
      </c>
      <c r="C1561" s="131" t="s">
        <v>177</v>
      </c>
      <c r="D1561" s="277" t="s">
        <v>67</v>
      </c>
      <c r="E1561" s="277"/>
      <c r="F1561" s="9" t="s">
        <v>72</v>
      </c>
      <c r="G1561" s="54">
        <v>3</v>
      </c>
      <c r="H1561" s="27">
        <v>0.4</v>
      </c>
      <c r="I1561" s="27">
        <f t="shared" si="115"/>
        <v>1.2</v>
      </c>
    </row>
    <row r="1562" spans="1:9" x14ac:dyDescent="0.25">
      <c r="A1562" s="131" t="s">
        <v>22</v>
      </c>
      <c r="B1562" s="10" t="s">
        <v>266</v>
      </c>
      <c r="C1562" s="131" t="s">
        <v>267</v>
      </c>
      <c r="D1562" s="277" t="s">
        <v>71</v>
      </c>
      <c r="E1562" s="277"/>
      <c r="F1562" s="9" t="s">
        <v>72</v>
      </c>
      <c r="G1562" s="54">
        <v>2</v>
      </c>
      <c r="H1562" s="27">
        <v>38.78</v>
      </c>
      <c r="I1562" s="27">
        <f t="shared" si="115"/>
        <v>77.56</v>
      </c>
    </row>
    <row r="1563" spans="1:9" x14ac:dyDescent="0.25">
      <c r="A1563" s="131" t="s">
        <v>22</v>
      </c>
      <c r="B1563" s="10" t="s">
        <v>123</v>
      </c>
      <c r="C1563" s="131" t="s">
        <v>124</v>
      </c>
      <c r="D1563" s="277" t="s">
        <v>67</v>
      </c>
      <c r="E1563" s="277"/>
      <c r="F1563" s="9" t="s">
        <v>68</v>
      </c>
      <c r="G1563" s="54">
        <v>0.2</v>
      </c>
      <c r="H1563" s="27">
        <v>9.9</v>
      </c>
      <c r="I1563" s="27">
        <f t="shared" si="115"/>
        <v>1.98</v>
      </c>
    </row>
    <row r="1564" spans="1:9" x14ac:dyDescent="0.25">
      <c r="A1564" s="131" t="s">
        <v>22</v>
      </c>
      <c r="B1564" s="10" t="s">
        <v>90</v>
      </c>
      <c r="C1564" s="131" t="s">
        <v>91</v>
      </c>
      <c r="D1564" s="277" t="s">
        <v>71</v>
      </c>
      <c r="E1564" s="277"/>
      <c r="F1564" s="9" t="s">
        <v>72</v>
      </c>
      <c r="G1564" s="54">
        <v>0.5</v>
      </c>
      <c r="H1564" s="27">
        <v>149.58000000000001</v>
      </c>
      <c r="I1564" s="27">
        <f t="shared" si="115"/>
        <v>74.790000000000006</v>
      </c>
    </row>
    <row r="1565" spans="1:9" x14ac:dyDescent="0.25">
      <c r="A1565" s="131" t="s">
        <v>22</v>
      </c>
      <c r="B1565" s="10" t="s">
        <v>73</v>
      </c>
      <c r="C1565" s="131" t="s">
        <v>74</v>
      </c>
      <c r="D1565" s="277" t="s">
        <v>71</v>
      </c>
      <c r="E1565" s="277"/>
      <c r="F1565" s="9" t="s">
        <v>72</v>
      </c>
      <c r="G1565" s="54">
        <v>2</v>
      </c>
      <c r="H1565" s="27">
        <v>34.64</v>
      </c>
      <c r="I1565" s="27">
        <f t="shared" si="115"/>
        <v>69.28</v>
      </c>
    </row>
    <row r="1566" spans="1:9" x14ac:dyDescent="0.25">
      <c r="A1566" s="131" t="s">
        <v>22</v>
      </c>
      <c r="B1566" s="10" t="s">
        <v>268</v>
      </c>
      <c r="C1566" s="131" t="s">
        <v>269</v>
      </c>
      <c r="D1566" s="277" t="s">
        <v>71</v>
      </c>
      <c r="E1566" s="277"/>
      <c r="F1566" s="9" t="s">
        <v>72</v>
      </c>
      <c r="G1566" s="54">
        <v>1</v>
      </c>
      <c r="H1566" s="27">
        <v>32.5</v>
      </c>
      <c r="I1566" s="27">
        <f t="shared" si="115"/>
        <v>32.5</v>
      </c>
    </row>
    <row r="1567" spans="1:9" x14ac:dyDescent="0.25">
      <c r="A1567" s="131" t="s">
        <v>22</v>
      </c>
      <c r="B1567" s="10" t="s">
        <v>145</v>
      </c>
      <c r="C1567" s="131" t="s">
        <v>146</v>
      </c>
      <c r="D1567" s="277" t="s">
        <v>67</v>
      </c>
      <c r="E1567" s="277"/>
      <c r="F1567" s="9" t="s">
        <v>147</v>
      </c>
      <c r="G1567" s="54">
        <v>1.3889</v>
      </c>
      <c r="H1567" s="27">
        <v>5.69</v>
      </c>
      <c r="I1567" s="27">
        <f t="shared" si="115"/>
        <v>7.9</v>
      </c>
    </row>
    <row r="1568" spans="1:9" x14ac:dyDescent="0.25">
      <c r="A1568" s="131" t="s">
        <v>22</v>
      </c>
      <c r="B1568" s="10" t="s">
        <v>270</v>
      </c>
      <c r="C1568" s="131" t="s">
        <v>271</v>
      </c>
      <c r="D1568" s="277" t="s">
        <v>67</v>
      </c>
      <c r="E1568" s="277"/>
      <c r="F1568" s="9" t="s">
        <v>68</v>
      </c>
      <c r="G1568" s="54">
        <v>2.8</v>
      </c>
      <c r="H1568" s="27">
        <v>1</v>
      </c>
      <c r="I1568" s="27">
        <f t="shared" si="115"/>
        <v>2.8</v>
      </c>
    </row>
    <row r="1569" spans="1:9" x14ac:dyDescent="0.25">
      <c r="A1569" s="131" t="s">
        <v>22</v>
      </c>
      <c r="B1569" s="10" t="s">
        <v>181</v>
      </c>
      <c r="C1569" s="131" t="s">
        <v>182</v>
      </c>
      <c r="D1569" s="277" t="s">
        <v>67</v>
      </c>
      <c r="E1569" s="277"/>
      <c r="F1569" s="9" t="s">
        <v>68</v>
      </c>
      <c r="G1569" s="54">
        <v>1</v>
      </c>
      <c r="H1569" s="27">
        <v>7.5</v>
      </c>
      <c r="I1569" s="27">
        <f t="shared" si="115"/>
        <v>7.5</v>
      </c>
    </row>
    <row r="1570" spans="1:9" x14ac:dyDescent="0.25">
      <c r="A1570" s="131" t="s">
        <v>22</v>
      </c>
      <c r="B1570" s="10" t="s">
        <v>158</v>
      </c>
      <c r="C1570" s="131" t="s">
        <v>159</v>
      </c>
      <c r="D1570" s="277" t="s">
        <v>160</v>
      </c>
      <c r="E1570" s="277"/>
      <c r="F1570" s="9" t="s">
        <v>68</v>
      </c>
      <c r="G1570" s="54">
        <v>1.2E-2</v>
      </c>
      <c r="H1570" s="27">
        <v>3218.94</v>
      </c>
      <c r="I1570" s="27">
        <f t="shared" si="115"/>
        <v>38.619999999999997</v>
      </c>
    </row>
    <row r="1571" spans="1:9" x14ac:dyDescent="0.25">
      <c r="A1571" s="131" t="s">
        <v>22</v>
      </c>
      <c r="B1571" s="10" t="s">
        <v>150</v>
      </c>
      <c r="C1571" s="131" t="s">
        <v>151</v>
      </c>
      <c r="D1571" s="277" t="s">
        <v>67</v>
      </c>
      <c r="E1571" s="277"/>
      <c r="F1571" s="9" t="s">
        <v>68</v>
      </c>
      <c r="G1571" s="54">
        <v>3</v>
      </c>
      <c r="H1571" s="27">
        <v>2.9</v>
      </c>
      <c r="I1571" s="27">
        <f t="shared" si="115"/>
        <v>8.6999999999999993</v>
      </c>
    </row>
    <row r="1572" spans="1:9" x14ac:dyDescent="0.25">
      <c r="A1572" s="131" t="s">
        <v>22</v>
      </c>
      <c r="B1572" s="10" t="s">
        <v>272</v>
      </c>
      <c r="C1572" s="131" t="s">
        <v>273</v>
      </c>
      <c r="D1572" s="277" t="s">
        <v>67</v>
      </c>
      <c r="E1572" s="277"/>
      <c r="F1572" s="9" t="s">
        <v>187</v>
      </c>
      <c r="G1572" s="54">
        <v>0.25</v>
      </c>
      <c r="H1572" s="27">
        <v>3.94</v>
      </c>
      <c r="I1572" s="27">
        <f t="shared" si="115"/>
        <v>0.98</v>
      </c>
    </row>
    <row r="1573" spans="1:9" x14ac:dyDescent="0.25">
      <c r="A1573" s="131" t="s">
        <v>22</v>
      </c>
      <c r="B1573" s="10" t="s">
        <v>154</v>
      </c>
      <c r="C1573" s="131" t="s">
        <v>155</v>
      </c>
      <c r="D1573" s="277" t="s">
        <v>67</v>
      </c>
      <c r="E1573" s="277"/>
      <c r="F1573" s="9" t="s">
        <v>68</v>
      </c>
      <c r="G1573" s="54">
        <v>1</v>
      </c>
      <c r="H1573" s="27">
        <v>1.25</v>
      </c>
      <c r="I1573" s="27">
        <f t="shared" si="115"/>
        <v>1.25</v>
      </c>
    </row>
    <row r="1574" spans="1:9" x14ac:dyDescent="0.25">
      <c r="A1574" s="133"/>
      <c r="B1574" s="133"/>
      <c r="C1574" s="133"/>
      <c r="D1574" s="133"/>
      <c r="E1574" s="16"/>
      <c r="F1574" s="133"/>
      <c r="G1574" s="16"/>
      <c r="H1574" s="48" t="s">
        <v>511</v>
      </c>
      <c r="I1574" s="16">
        <f>SUM(I1559:I1573)</f>
        <v>356.17</v>
      </c>
    </row>
    <row r="1575" spans="1:9" x14ac:dyDescent="0.25">
      <c r="A1575" s="133"/>
      <c r="B1575" s="133"/>
      <c r="C1575" s="133"/>
      <c r="D1575" s="133" t="s">
        <v>51</v>
      </c>
      <c r="E1575" s="16">
        <f>TRUNC(I1574*0.2935,2)</f>
        <v>104.53</v>
      </c>
      <c r="F1575" s="133"/>
      <c r="G1575" s="259" t="s">
        <v>52</v>
      </c>
      <c r="H1575" s="259"/>
      <c r="I1575" s="16">
        <f>I1574+E1575</f>
        <v>460.70000000000005</v>
      </c>
    </row>
    <row r="1576" spans="1:9" x14ac:dyDescent="0.25">
      <c r="A1576" s="132"/>
      <c r="B1576" s="132"/>
      <c r="C1576" s="132"/>
      <c r="D1576" s="132"/>
      <c r="E1576" s="132"/>
      <c r="F1576" s="132" t="s">
        <v>53</v>
      </c>
      <c r="G1576" s="15" t="s">
        <v>54</v>
      </c>
      <c r="H1576" s="132" t="s">
        <v>55</v>
      </c>
      <c r="I1576" s="13">
        <f>I1575</f>
        <v>460.70000000000005</v>
      </c>
    </row>
    <row r="1577" spans="1:9" ht="14.4" thickBot="1" x14ac:dyDescent="0.3">
      <c r="A1577" s="132"/>
      <c r="B1577" s="132"/>
      <c r="C1577" s="132"/>
      <c r="D1577" s="132"/>
      <c r="E1577" s="132"/>
      <c r="F1577" s="132"/>
      <c r="G1577" s="15"/>
      <c r="H1577" s="132"/>
      <c r="I1577" s="13"/>
    </row>
    <row r="1578" spans="1:9" ht="14.4" thickTop="1" x14ac:dyDescent="0.25">
      <c r="A1578" s="4"/>
      <c r="B1578" s="4"/>
      <c r="C1578" s="4"/>
      <c r="D1578" s="4"/>
      <c r="E1578" s="4"/>
      <c r="F1578" s="4"/>
      <c r="G1578" s="4"/>
      <c r="H1578" s="4"/>
      <c r="I1578" s="4"/>
    </row>
    <row r="1579" spans="1:9" x14ac:dyDescent="0.25">
      <c r="A1579" s="134">
        <v>91</v>
      </c>
      <c r="B1579" s="136" t="s">
        <v>5</v>
      </c>
      <c r="C1579" s="134" t="s">
        <v>6</v>
      </c>
      <c r="D1579" s="266" t="s">
        <v>7</v>
      </c>
      <c r="E1579" s="266"/>
      <c r="F1579" s="1" t="s">
        <v>8</v>
      </c>
      <c r="G1579" s="136" t="s">
        <v>9</v>
      </c>
      <c r="H1579" s="136" t="s">
        <v>10</v>
      </c>
      <c r="I1579" s="136" t="s">
        <v>11</v>
      </c>
    </row>
    <row r="1580" spans="1:9" x14ac:dyDescent="0.25">
      <c r="A1580" s="135" t="s">
        <v>12</v>
      </c>
      <c r="B1580" s="22" t="s">
        <v>657</v>
      </c>
      <c r="C1580" s="135" t="s">
        <v>274</v>
      </c>
      <c r="D1580" s="267" t="s">
        <v>263</v>
      </c>
      <c r="E1580" s="267"/>
      <c r="F1580" s="2" t="s">
        <v>68</v>
      </c>
      <c r="G1580" s="53">
        <v>1</v>
      </c>
      <c r="H1580" s="3">
        <f>I1600</f>
        <v>1038.27</v>
      </c>
      <c r="I1580" s="3">
        <f>H1580</f>
        <v>1038.27</v>
      </c>
    </row>
    <row r="1581" spans="1:9" x14ac:dyDescent="0.25">
      <c r="A1581" s="131" t="s">
        <v>22</v>
      </c>
      <c r="B1581" s="10" t="s">
        <v>268</v>
      </c>
      <c r="C1581" s="131" t="s">
        <v>269</v>
      </c>
      <c r="D1581" s="277" t="s">
        <v>71</v>
      </c>
      <c r="E1581" s="277"/>
      <c r="F1581" s="9" t="s">
        <v>72</v>
      </c>
      <c r="G1581" s="54">
        <v>1</v>
      </c>
      <c r="H1581" s="11">
        <v>32.5</v>
      </c>
      <c r="I1581" s="27">
        <f>TRUNC(G1581*H1581,2)</f>
        <v>32.5</v>
      </c>
    </row>
    <row r="1582" spans="1:9" x14ac:dyDescent="0.25">
      <c r="A1582" s="131" t="s">
        <v>22</v>
      </c>
      <c r="B1582" s="10" t="s">
        <v>73</v>
      </c>
      <c r="C1582" s="131" t="s">
        <v>74</v>
      </c>
      <c r="D1582" s="277" t="s">
        <v>71</v>
      </c>
      <c r="E1582" s="277"/>
      <c r="F1582" s="9" t="s">
        <v>72</v>
      </c>
      <c r="G1582" s="54">
        <v>1</v>
      </c>
      <c r="H1582" s="11">
        <v>34.64</v>
      </c>
      <c r="I1582" s="27">
        <f t="shared" ref="I1582:I1598" si="116">TRUNC(G1582*H1582,2)</f>
        <v>34.64</v>
      </c>
    </row>
    <row r="1583" spans="1:9" x14ac:dyDescent="0.25">
      <c r="A1583" s="131" t="s">
        <v>22</v>
      </c>
      <c r="B1583" s="10" t="s">
        <v>90</v>
      </c>
      <c r="C1583" s="131" t="s">
        <v>91</v>
      </c>
      <c r="D1583" s="277" t="s">
        <v>71</v>
      </c>
      <c r="E1583" s="277"/>
      <c r="F1583" s="9" t="s">
        <v>72</v>
      </c>
      <c r="G1583" s="54">
        <v>1</v>
      </c>
      <c r="H1583" s="11">
        <v>149.58000000000001</v>
      </c>
      <c r="I1583" s="27">
        <f t="shared" si="116"/>
        <v>149.58000000000001</v>
      </c>
    </row>
    <row r="1584" spans="1:9" x14ac:dyDescent="0.25">
      <c r="A1584" s="131" t="s">
        <v>22</v>
      </c>
      <c r="B1584" s="10" t="s">
        <v>77</v>
      </c>
      <c r="C1584" s="131" t="s">
        <v>78</v>
      </c>
      <c r="D1584" s="277" t="s">
        <v>67</v>
      </c>
      <c r="E1584" s="277"/>
      <c r="F1584" s="9" t="s">
        <v>68</v>
      </c>
      <c r="G1584" s="54">
        <v>1</v>
      </c>
      <c r="H1584" s="11">
        <v>4.5</v>
      </c>
      <c r="I1584" s="27">
        <f t="shared" si="116"/>
        <v>4.5</v>
      </c>
    </row>
    <row r="1585" spans="1:9" x14ac:dyDescent="0.25">
      <c r="A1585" s="131" t="s">
        <v>22</v>
      </c>
      <c r="B1585" s="10" t="s">
        <v>181</v>
      </c>
      <c r="C1585" s="131" t="s">
        <v>182</v>
      </c>
      <c r="D1585" s="277" t="s">
        <v>67</v>
      </c>
      <c r="E1585" s="277"/>
      <c r="F1585" s="9" t="s">
        <v>68</v>
      </c>
      <c r="G1585" s="54">
        <v>1</v>
      </c>
      <c r="H1585" s="11">
        <v>7.5</v>
      </c>
      <c r="I1585" s="27">
        <f t="shared" si="116"/>
        <v>7.5</v>
      </c>
    </row>
    <row r="1586" spans="1:9" x14ac:dyDescent="0.25">
      <c r="A1586" s="131" t="s">
        <v>22</v>
      </c>
      <c r="B1586" s="10" t="s">
        <v>176</v>
      </c>
      <c r="C1586" s="131" t="s">
        <v>177</v>
      </c>
      <c r="D1586" s="277" t="s">
        <v>67</v>
      </c>
      <c r="E1586" s="277"/>
      <c r="F1586" s="9" t="s">
        <v>72</v>
      </c>
      <c r="G1586" s="54">
        <v>1</v>
      </c>
      <c r="H1586" s="11">
        <v>0.4</v>
      </c>
      <c r="I1586" s="27">
        <f t="shared" si="116"/>
        <v>0.4</v>
      </c>
    </row>
    <row r="1587" spans="1:9" x14ac:dyDescent="0.25">
      <c r="A1587" s="131" t="s">
        <v>22</v>
      </c>
      <c r="B1587" s="10" t="s">
        <v>154</v>
      </c>
      <c r="C1587" s="131" t="s">
        <v>155</v>
      </c>
      <c r="D1587" s="277" t="s">
        <v>67</v>
      </c>
      <c r="E1587" s="277"/>
      <c r="F1587" s="9" t="s">
        <v>68</v>
      </c>
      <c r="G1587" s="54">
        <v>1</v>
      </c>
      <c r="H1587" s="11">
        <v>1.25</v>
      </c>
      <c r="I1587" s="27">
        <f t="shared" si="116"/>
        <v>1.25</v>
      </c>
    </row>
    <row r="1588" spans="1:9" x14ac:dyDescent="0.25">
      <c r="A1588" s="131" t="s">
        <v>22</v>
      </c>
      <c r="B1588" s="10" t="s">
        <v>139</v>
      </c>
      <c r="C1588" s="131" t="s">
        <v>140</v>
      </c>
      <c r="D1588" s="277" t="s">
        <v>67</v>
      </c>
      <c r="E1588" s="277"/>
      <c r="F1588" s="9" t="s">
        <v>68</v>
      </c>
      <c r="G1588" s="54">
        <v>1</v>
      </c>
      <c r="H1588" s="11">
        <v>7</v>
      </c>
      <c r="I1588" s="27">
        <f t="shared" si="116"/>
        <v>7</v>
      </c>
    </row>
    <row r="1589" spans="1:9" x14ac:dyDescent="0.25">
      <c r="A1589" s="131" t="s">
        <v>22</v>
      </c>
      <c r="B1589" s="10" t="s">
        <v>275</v>
      </c>
      <c r="C1589" s="131" t="s">
        <v>276</v>
      </c>
      <c r="D1589" s="277" t="s">
        <v>67</v>
      </c>
      <c r="E1589" s="277"/>
      <c r="F1589" s="9" t="s">
        <v>68</v>
      </c>
      <c r="G1589" s="54">
        <v>1</v>
      </c>
      <c r="H1589" s="11">
        <v>6</v>
      </c>
      <c r="I1589" s="27">
        <f t="shared" si="116"/>
        <v>6</v>
      </c>
    </row>
    <row r="1590" spans="1:9" x14ac:dyDescent="0.25">
      <c r="A1590" s="131" t="s">
        <v>22</v>
      </c>
      <c r="B1590" s="10" t="s">
        <v>150</v>
      </c>
      <c r="C1590" s="131" t="s">
        <v>151</v>
      </c>
      <c r="D1590" s="277" t="s">
        <v>67</v>
      </c>
      <c r="E1590" s="277"/>
      <c r="F1590" s="9" t="s">
        <v>68</v>
      </c>
      <c r="G1590" s="54">
        <v>1</v>
      </c>
      <c r="H1590" s="11">
        <v>2.9</v>
      </c>
      <c r="I1590" s="27">
        <f t="shared" si="116"/>
        <v>2.9</v>
      </c>
    </row>
    <row r="1591" spans="1:9" x14ac:dyDescent="0.25">
      <c r="A1591" s="131" t="s">
        <v>22</v>
      </c>
      <c r="B1591" s="10" t="s">
        <v>123</v>
      </c>
      <c r="C1591" s="131" t="s">
        <v>124</v>
      </c>
      <c r="D1591" s="277" t="s">
        <v>67</v>
      </c>
      <c r="E1591" s="277"/>
      <c r="F1591" s="9" t="s">
        <v>68</v>
      </c>
      <c r="G1591" s="54">
        <v>0.33329999999999999</v>
      </c>
      <c r="H1591" s="11">
        <v>9.9</v>
      </c>
      <c r="I1591" s="27">
        <f t="shared" si="116"/>
        <v>3.29</v>
      </c>
    </row>
    <row r="1592" spans="1:9" x14ac:dyDescent="0.25">
      <c r="A1592" s="131" t="s">
        <v>22</v>
      </c>
      <c r="B1592" s="10" t="s">
        <v>145</v>
      </c>
      <c r="C1592" s="131" t="s">
        <v>146</v>
      </c>
      <c r="D1592" s="277" t="s">
        <v>67</v>
      </c>
      <c r="E1592" s="277"/>
      <c r="F1592" s="9" t="s">
        <v>147</v>
      </c>
      <c r="G1592" s="54">
        <v>1</v>
      </c>
      <c r="H1592" s="11">
        <v>5.69</v>
      </c>
      <c r="I1592" s="27">
        <f t="shared" si="116"/>
        <v>5.69</v>
      </c>
    </row>
    <row r="1593" spans="1:9" x14ac:dyDescent="0.25">
      <c r="A1593" s="131" t="s">
        <v>22</v>
      </c>
      <c r="B1593" s="10" t="s">
        <v>272</v>
      </c>
      <c r="C1593" s="131" t="s">
        <v>273</v>
      </c>
      <c r="D1593" s="277" t="s">
        <v>67</v>
      </c>
      <c r="E1593" s="277"/>
      <c r="F1593" s="9" t="s">
        <v>187</v>
      </c>
      <c r="G1593" s="54">
        <v>0.33329999999999999</v>
      </c>
      <c r="H1593" s="11">
        <v>3.94</v>
      </c>
      <c r="I1593" s="27">
        <f t="shared" si="116"/>
        <v>1.31</v>
      </c>
    </row>
    <row r="1594" spans="1:9" x14ac:dyDescent="0.25">
      <c r="A1594" s="131" t="s">
        <v>22</v>
      </c>
      <c r="B1594" s="10" t="s">
        <v>264</v>
      </c>
      <c r="C1594" s="131" t="s">
        <v>265</v>
      </c>
      <c r="D1594" s="277" t="s">
        <v>71</v>
      </c>
      <c r="E1594" s="277"/>
      <c r="F1594" s="9" t="s">
        <v>72</v>
      </c>
      <c r="G1594" s="54">
        <v>9</v>
      </c>
      <c r="H1594" s="11">
        <v>26.61</v>
      </c>
      <c r="I1594" s="27">
        <f t="shared" si="116"/>
        <v>239.49</v>
      </c>
    </row>
    <row r="1595" spans="1:9" x14ac:dyDescent="0.25">
      <c r="A1595" s="131" t="s">
        <v>22</v>
      </c>
      <c r="B1595" s="10" t="s">
        <v>266</v>
      </c>
      <c r="C1595" s="131" t="s">
        <v>267</v>
      </c>
      <c r="D1595" s="277" t="s">
        <v>71</v>
      </c>
      <c r="E1595" s="277"/>
      <c r="F1595" s="9" t="s">
        <v>72</v>
      </c>
      <c r="G1595" s="54">
        <v>7</v>
      </c>
      <c r="H1595" s="11">
        <v>38.78</v>
      </c>
      <c r="I1595" s="27">
        <f t="shared" si="116"/>
        <v>271.45999999999998</v>
      </c>
    </row>
    <row r="1596" spans="1:9" x14ac:dyDescent="0.25">
      <c r="A1596" s="131" t="s">
        <v>22</v>
      </c>
      <c r="B1596" s="10" t="s">
        <v>79</v>
      </c>
      <c r="C1596" s="131" t="s">
        <v>80</v>
      </c>
      <c r="D1596" s="277" t="s">
        <v>67</v>
      </c>
      <c r="E1596" s="277"/>
      <c r="F1596" s="9" t="s">
        <v>68</v>
      </c>
      <c r="G1596" s="54">
        <v>20</v>
      </c>
      <c r="H1596" s="11">
        <v>0.1</v>
      </c>
      <c r="I1596" s="27">
        <f t="shared" si="116"/>
        <v>2</v>
      </c>
    </row>
    <row r="1597" spans="1:9" x14ac:dyDescent="0.25">
      <c r="A1597" s="131" t="s">
        <v>22</v>
      </c>
      <c r="B1597" s="10" t="s">
        <v>270</v>
      </c>
      <c r="C1597" s="131" t="s">
        <v>271</v>
      </c>
      <c r="D1597" s="277" t="s">
        <v>67</v>
      </c>
      <c r="E1597" s="277"/>
      <c r="F1597" s="9" t="s">
        <v>68</v>
      </c>
      <c r="G1597" s="54">
        <v>1</v>
      </c>
      <c r="H1597" s="11">
        <v>1</v>
      </c>
      <c r="I1597" s="27">
        <f t="shared" si="116"/>
        <v>1</v>
      </c>
    </row>
    <row r="1598" spans="1:9" x14ac:dyDescent="0.25">
      <c r="A1598" s="131" t="s">
        <v>22</v>
      </c>
      <c r="B1598" s="10" t="s">
        <v>158</v>
      </c>
      <c r="C1598" s="131" t="s">
        <v>159</v>
      </c>
      <c r="D1598" s="277" t="s">
        <v>160</v>
      </c>
      <c r="E1598" s="277"/>
      <c r="F1598" s="9" t="s">
        <v>68</v>
      </c>
      <c r="G1598" s="54">
        <v>0.01</v>
      </c>
      <c r="H1598" s="11">
        <v>3218.94</v>
      </c>
      <c r="I1598" s="27">
        <f t="shared" si="116"/>
        <v>32.18</v>
      </c>
    </row>
    <row r="1599" spans="1:9" x14ac:dyDescent="0.25">
      <c r="A1599" s="133"/>
      <c r="B1599" s="133"/>
      <c r="C1599" s="133"/>
      <c r="D1599" s="133"/>
      <c r="E1599" s="16"/>
      <c r="F1599" s="133"/>
      <c r="G1599" s="16"/>
      <c r="H1599" s="48" t="s">
        <v>511</v>
      </c>
      <c r="I1599" s="16">
        <f>SUM(I1581:I1598)</f>
        <v>802.68999999999994</v>
      </c>
    </row>
    <row r="1600" spans="1:9" x14ac:dyDescent="0.25">
      <c r="A1600" s="133"/>
      <c r="B1600" s="133"/>
      <c r="C1600" s="133"/>
      <c r="D1600" s="133" t="s">
        <v>51</v>
      </c>
      <c r="E1600" s="16">
        <f>TRUNC(I1599*0.2935,2)</f>
        <v>235.58</v>
      </c>
      <c r="F1600" s="133"/>
      <c r="G1600" s="259" t="s">
        <v>52</v>
      </c>
      <c r="H1600" s="259"/>
      <c r="I1600" s="16">
        <f>I1599+E1600</f>
        <v>1038.27</v>
      </c>
    </row>
    <row r="1601" spans="1:9" x14ac:dyDescent="0.25">
      <c r="A1601" s="132"/>
      <c r="B1601" s="132"/>
      <c r="C1601" s="132"/>
      <c r="D1601" s="132"/>
      <c r="E1601" s="132"/>
      <c r="F1601" s="132" t="s">
        <v>53</v>
      </c>
      <c r="G1601" s="15" t="s">
        <v>54</v>
      </c>
      <c r="H1601" s="132" t="s">
        <v>55</v>
      </c>
      <c r="I1601" s="13">
        <f>I1600</f>
        <v>1038.27</v>
      </c>
    </row>
    <row r="1602" spans="1:9" ht="14.4" thickBot="1" x14ac:dyDescent="0.3">
      <c r="A1602" s="132"/>
      <c r="B1602" s="132"/>
      <c r="C1602" s="132"/>
      <c r="D1602" s="132"/>
      <c r="E1602" s="132"/>
      <c r="F1602" s="132"/>
      <c r="G1602" s="15"/>
      <c r="H1602" s="132"/>
      <c r="I1602" s="13"/>
    </row>
    <row r="1603" spans="1:9" ht="14.4" thickTop="1" x14ac:dyDescent="0.25">
      <c r="A1603" s="4"/>
      <c r="B1603" s="4"/>
      <c r="C1603" s="4"/>
      <c r="D1603" s="4"/>
      <c r="E1603" s="4"/>
      <c r="F1603" s="4"/>
      <c r="G1603" s="4"/>
      <c r="H1603" s="4"/>
      <c r="I1603" s="4"/>
    </row>
    <row r="1604" spans="1:9" x14ac:dyDescent="0.25">
      <c r="A1604" s="134">
        <v>92</v>
      </c>
      <c r="B1604" s="136" t="s">
        <v>5</v>
      </c>
      <c r="C1604" s="134" t="s">
        <v>6</v>
      </c>
      <c r="D1604" s="266" t="s">
        <v>7</v>
      </c>
      <c r="E1604" s="266"/>
      <c r="F1604" s="1" t="s">
        <v>8</v>
      </c>
      <c r="G1604" s="136" t="s">
        <v>9</v>
      </c>
      <c r="H1604" s="136" t="s">
        <v>10</v>
      </c>
      <c r="I1604" s="136" t="s">
        <v>11</v>
      </c>
    </row>
    <row r="1605" spans="1:9" x14ac:dyDescent="0.25">
      <c r="A1605" s="135" t="s">
        <v>12</v>
      </c>
      <c r="B1605" s="22" t="s">
        <v>658</v>
      </c>
      <c r="C1605" s="135" t="s">
        <v>277</v>
      </c>
      <c r="D1605" s="267" t="s">
        <v>263</v>
      </c>
      <c r="E1605" s="267"/>
      <c r="F1605" s="2" t="s">
        <v>68</v>
      </c>
      <c r="G1605" s="53">
        <v>1</v>
      </c>
      <c r="H1605" s="26">
        <f>I1625</f>
        <v>1615.2100000000003</v>
      </c>
      <c r="I1605" s="26">
        <f>H1605</f>
        <v>1615.2100000000003</v>
      </c>
    </row>
    <row r="1606" spans="1:9" x14ac:dyDescent="0.25">
      <c r="A1606" s="131" t="s">
        <v>22</v>
      </c>
      <c r="B1606" s="10" t="s">
        <v>79</v>
      </c>
      <c r="C1606" s="131" t="s">
        <v>80</v>
      </c>
      <c r="D1606" s="277" t="s">
        <v>67</v>
      </c>
      <c r="E1606" s="277"/>
      <c r="F1606" s="9" t="s">
        <v>68</v>
      </c>
      <c r="G1606" s="54">
        <v>50</v>
      </c>
      <c r="H1606" s="27">
        <v>0.1</v>
      </c>
      <c r="I1606" s="27">
        <f t="shared" ref="I1606:I1623" si="117">TRUNC(G1606*H1606,2)</f>
        <v>5</v>
      </c>
    </row>
    <row r="1607" spans="1:9" x14ac:dyDescent="0.25">
      <c r="A1607" s="131" t="s">
        <v>22</v>
      </c>
      <c r="B1607" s="10" t="s">
        <v>270</v>
      </c>
      <c r="C1607" s="131" t="s">
        <v>271</v>
      </c>
      <c r="D1607" s="277" t="s">
        <v>67</v>
      </c>
      <c r="E1607" s="277"/>
      <c r="F1607" s="9" t="s">
        <v>68</v>
      </c>
      <c r="G1607" s="54">
        <v>2</v>
      </c>
      <c r="H1607" s="27">
        <v>1</v>
      </c>
      <c r="I1607" s="27">
        <f t="shared" si="117"/>
        <v>2</v>
      </c>
    </row>
    <row r="1608" spans="1:9" x14ac:dyDescent="0.25">
      <c r="A1608" s="131" t="s">
        <v>22</v>
      </c>
      <c r="B1608" s="10" t="s">
        <v>264</v>
      </c>
      <c r="C1608" s="131" t="s">
        <v>265</v>
      </c>
      <c r="D1608" s="277" t="s">
        <v>71</v>
      </c>
      <c r="E1608" s="277"/>
      <c r="F1608" s="9" t="s">
        <v>72</v>
      </c>
      <c r="G1608" s="54">
        <v>4</v>
      </c>
      <c r="H1608" s="27">
        <v>26.61</v>
      </c>
      <c r="I1608" s="27">
        <f t="shared" si="117"/>
        <v>106.44</v>
      </c>
    </row>
    <row r="1609" spans="1:9" x14ac:dyDescent="0.25">
      <c r="A1609" s="131" t="s">
        <v>22</v>
      </c>
      <c r="B1609" s="10" t="s">
        <v>123</v>
      </c>
      <c r="C1609" s="131" t="s">
        <v>124</v>
      </c>
      <c r="D1609" s="277" t="s">
        <v>67</v>
      </c>
      <c r="E1609" s="277"/>
      <c r="F1609" s="9" t="s">
        <v>68</v>
      </c>
      <c r="G1609" s="54">
        <v>0.33329999999999999</v>
      </c>
      <c r="H1609" s="27">
        <v>9.9</v>
      </c>
      <c r="I1609" s="27">
        <f t="shared" si="117"/>
        <v>3.29</v>
      </c>
    </row>
    <row r="1610" spans="1:9" x14ac:dyDescent="0.25">
      <c r="A1610" s="131" t="s">
        <v>22</v>
      </c>
      <c r="B1610" s="10" t="s">
        <v>139</v>
      </c>
      <c r="C1610" s="131" t="s">
        <v>140</v>
      </c>
      <c r="D1610" s="277" t="s">
        <v>67</v>
      </c>
      <c r="E1610" s="277"/>
      <c r="F1610" s="9" t="s">
        <v>68</v>
      </c>
      <c r="G1610" s="54">
        <v>1</v>
      </c>
      <c r="H1610" s="27">
        <v>7</v>
      </c>
      <c r="I1610" s="27">
        <f t="shared" si="117"/>
        <v>7</v>
      </c>
    </row>
    <row r="1611" spans="1:9" x14ac:dyDescent="0.25">
      <c r="A1611" s="131" t="s">
        <v>22</v>
      </c>
      <c r="B1611" s="10" t="s">
        <v>77</v>
      </c>
      <c r="C1611" s="131" t="s">
        <v>78</v>
      </c>
      <c r="D1611" s="277" t="s">
        <v>67</v>
      </c>
      <c r="E1611" s="277"/>
      <c r="F1611" s="9" t="s">
        <v>68</v>
      </c>
      <c r="G1611" s="54">
        <v>1.6667000000000001</v>
      </c>
      <c r="H1611" s="27">
        <v>4.5</v>
      </c>
      <c r="I1611" s="27">
        <f t="shared" si="117"/>
        <v>7.5</v>
      </c>
    </row>
    <row r="1612" spans="1:9" x14ac:dyDescent="0.25">
      <c r="A1612" s="131" t="s">
        <v>22</v>
      </c>
      <c r="B1612" s="10" t="s">
        <v>158</v>
      </c>
      <c r="C1612" s="131" t="s">
        <v>159</v>
      </c>
      <c r="D1612" s="277" t="s">
        <v>160</v>
      </c>
      <c r="E1612" s="277"/>
      <c r="F1612" s="9" t="s">
        <v>68</v>
      </c>
      <c r="G1612" s="54">
        <v>4.7899999999999998E-2</v>
      </c>
      <c r="H1612" s="27">
        <v>3218.94</v>
      </c>
      <c r="I1612" s="27">
        <f t="shared" si="117"/>
        <v>154.18</v>
      </c>
    </row>
    <row r="1613" spans="1:9" x14ac:dyDescent="0.25">
      <c r="A1613" s="131" t="s">
        <v>22</v>
      </c>
      <c r="B1613" s="10" t="s">
        <v>73</v>
      </c>
      <c r="C1613" s="131" t="s">
        <v>74</v>
      </c>
      <c r="D1613" s="277" t="s">
        <v>71</v>
      </c>
      <c r="E1613" s="277"/>
      <c r="F1613" s="9" t="s">
        <v>72</v>
      </c>
      <c r="G1613" s="54">
        <v>9</v>
      </c>
      <c r="H1613" s="27">
        <v>34.64</v>
      </c>
      <c r="I1613" s="27">
        <f t="shared" si="117"/>
        <v>311.76</v>
      </c>
    </row>
    <row r="1614" spans="1:9" x14ac:dyDescent="0.25">
      <c r="A1614" s="131" t="s">
        <v>22</v>
      </c>
      <c r="B1614" s="10" t="s">
        <v>275</v>
      </c>
      <c r="C1614" s="131" t="s">
        <v>276</v>
      </c>
      <c r="D1614" s="277" t="s">
        <v>67</v>
      </c>
      <c r="E1614" s="277"/>
      <c r="F1614" s="9" t="s">
        <v>68</v>
      </c>
      <c r="G1614" s="54">
        <v>3</v>
      </c>
      <c r="H1614" s="27">
        <v>6</v>
      </c>
      <c r="I1614" s="27">
        <f t="shared" si="117"/>
        <v>18</v>
      </c>
    </row>
    <row r="1615" spans="1:9" x14ac:dyDescent="0.25">
      <c r="A1615" s="131" t="s">
        <v>22</v>
      </c>
      <c r="B1615" s="10" t="s">
        <v>266</v>
      </c>
      <c r="C1615" s="131" t="s">
        <v>267</v>
      </c>
      <c r="D1615" s="277" t="s">
        <v>71</v>
      </c>
      <c r="E1615" s="277"/>
      <c r="F1615" s="9" t="s">
        <v>72</v>
      </c>
      <c r="G1615" s="54">
        <v>3</v>
      </c>
      <c r="H1615" s="27">
        <v>38.78</v>
      </c>
      <c r="I1615" s="27">
        <f t="shared" si="117"/>
        <v>116.34</v>
      </c>
    </row>
    <row r="1616" spans="1:9" x14ac:dyDescent="0.25">
      <c r="A1616" s="131" t="s">
        <v>22</v>
      </c>
      <c r="B1616" s="10" t="s">
        <v>150</v>
      </c>
      <c r="C1616" s="131" t="s">
        <v>151</v>
      </c>
      <c r="D1616" s="277" t="s">
        <v>67</v>
      </c>
      <c r="E1616" s="277"/>
      <c r="F1616" s="9" t="s">
        <v>68</v>
      </c>
      <c r="G1616" s="54">
        <v>14</v>
      </c>
      <c r="H1616" s="27">
        <v>2.9</v>
      </c>
      <c r="I1616" s="27">
        <f t="shared" si="117"/>
        <v>40.6</v>
      </c>
    </row>
    <row r="1617" spans="1:9" x14ac:dyDescent="0.25">
      <c r="A1617" s="131" t="s">
        <v>22</v>
      </c>
      <c r="B1617" s="10" t="s">
        <v>154</v>
      </c>
      <c r="C1617" s="131" t="s">
        <v>155</v>
      </c>
      <c r="D1617" s="277" t="s">
        <v>67</v>
      </c>
      <c r="E1617" s="277"/>
      <c r="F1617" s="9" t="s">
        <v>68</v>
      </c>
      <c r="G1617" s="54">
        <v>1.6667000000000001</v>
      </c>
      <c r="H1617" s="27">
        <v>1.25</v>
      </c>
      <c r="I1617" s="27">
        <f t="shared" si="117"/>
        <v>2.08</v>
      </c>
    </row>
    <row r="1618" spans="1:9" x14ac:dyDescent="0.25">
      <c r="A1618" s="131" t="s">
        <v>22</v>
      </c>
      <c r="B1618" s="10" t="s">
        <v>176</v>
      </c>
      <c r="C1618" s="131" t="s">
        <v>177</v>
      </c>
      <c r="D1618" s="277" t="s">
        <v>67</v>
      </c>
      <c r="E1618" s="277"/>
      <c r="F1618" s="9" t="s">
        <v>72</v>
      </c>
      <c r="G1618" s="54">
        <v>29.666699999999999</v>
      </c>
      <c r="H1618" s="27">
        <v>0.4</v>
      </c>
      <c r="I1618" s="27">
        <f t="shared" si="117"/>
        <v>11.86</v>
      </c>
    </row>
    <row r="1619" spans="1:9" x14ac:dyDescent="0.25">
      <c r="A1619" s="131" t="s">
        <v>22</v>
      </c>
      <c r="B1619" s="10" t="s">
        <v>181</v>
      </c>
      <c r="C1619" s="131" t="s">
        <v>182</v>
      </c>
      <c r="D1619" s="277" t="s">
        <v>67</v>
      </c>
      <c r="E1619" s="277"/>
      <c r="F1619" s="9" t="s">
        <v>68</v>
      </c>
      <c r="G1619" s="54">
        <v>1.6667000000000001</v>
      </c>
      <c r="H1619" s="27">
        <v>7.5</v>
      </c>
      <c r="I1619" s="27">
        <f t="shared" si="117"/>
        <v>12.5</v>
      </c>
    </row>
    <row r="1620" spans="1:9" x14ac:dyDescent="0.25">
      <c r="A1620" s="131" t="s">
        <v>22</v>
      </c>
      <c r="B1620" s="10" t="s">
        <v>90</v>
      </c>
      <c r="C1620" s="131" t="s">
        <v>91</v>
      </c>
      <c r="D1620" s="277" t="s">
        <v>71</v>
      </c>
      <c r="E1620" s="277"/>
      <c r="F1620" s="9" t="s">
        <v>72</v>
      </c>
      <c r="G1620" s="54">
        <v>2</v>
      </c>
      <c r="H1620" s="27">
        <v>149.58000000000001</v>
      </c>
      <c r="I1620" s="27">
        <f t="shared" si="117"/>
        <v>299.16000000000003</v>
      </c>
    </row>
    <row r="1621" spans="1:9" x14ac:dyDescent="0.25">
      <c r="A1621" s="131" t="s">
        <v>22</v>
      </c>
      <c r="B1621" s="10" t="s">
        <v>272</v>
      </c>
      <c r="C1621" s="131" t="s">
        <v>273</v>
      </c>
      <c r="D1621" s="277" t="s">
        <v>67</v>
      </c>
      <c r="E1621" s="277"/>
      <c r="F1621" s="9" t="s">
        <v>187</v>
      </c>
      <c r="G1621" s="54">
        <v>1</v>
      </c>
      <c r="H1621" s="27">
        <v>3.94</v>
      </c>
      <c r="I1621" s="27">
        <f t="shared" si="117"/>
        <v>3.94</v>
      </c>
    </row>
    <row r="1622" spans="1:9" x14ac:dyDescent="0.25">
      <c r="A1622" s="131" t="s">
        <v>22</v>
      </c>
      <c r="B1622" s="10" t="s">
        <v>268</v>
      </c>
      <c r="C1622" s="131" t="s">
        <v>269</v>
      </c>
      <c r="D1622" s="277" t="s">
        <v>71</v>
      </c>
      <c r="E1622" s="277"/>
      <c r="F1622" s="9" t="s">
        <v>72</v>
      </c>
      <c r="G1622" s="54">
        <v>4</v>
      </c>
      <c r="H1622" s="27">
        <v>32.5</v>
      </c>
      <c r="I1622" s="27">
        <f t="shared" si="117"/>
        <v>130</v>
      </c>
    </row>
    <row r="1623" spans="1:9" x14ac:dyDescent="0.25">
      <c r="A1623" s="131" t="s">
        <v>22</v>
      </c>
      <c r="B1623" s="10" t="s">
        <v>145</v>
      </c>
      <c r="C1623" s="131" t="s">
        <v>146</v>
      </c>
      <c r="D1623" s="277" t="s">
        <v>67</v>
      </c>
      <c r="E1623" s="277"/>
      <c r="F1623" s="9" t="s">
        <v>147</v>
      </c>
      <c r="G1623" s="54">
        <v>3</v>
      </c>
      <c r="H1623" s="27">
        <v>5.69</v>
      </c>
      <c r="I1623" s="27">
        <f t="shared" si="117"/>
        <v>17.07</v>
      </c>
    </row>
    <row r="1624" spans="1:9" x14ac:dyDescent="0.25">
      <c r="A1624" s="133"/>
      <c r="B1624" s="133"/>
      <c r="C1624" s="133"/>
      <c r="D1624" s="133"/>
      <c r="E1624" s="16"/>
      <c r="F1624" s="133"/>
      <c r="G1624" s="16"/>
      <c r="H1624" s="48" t="s">
        <v>511</v>
      </c>
      <c r="I1624" s="16">
        <f>SUM(I1606:I1623)</f>
        <v>1248.7200000000003</v>
      </c>
    </row>
    <row r="1625" spans="1:9" x14ac:dyDescent="0.25">
      <c r="A1625" s="133"/>
      <c r="B1625" s="133"/>
      <c r="C1625" s="133"/>
      <c r="D1625" s="133" t="s">
        <v>51</v>
      </c>
      <c r="E1625" s="16">
        <f>TRUNC(I1624*0.2935,2)</f>
        <v>366.49</v>
      </c>
      <c r="F1625" s="133"/>
      <c r="G1625" s="259" t="s">
        <v>52</v>
      </c>
      <c r="H1625" s="259"/>
      <c r="I1625" s="16">
        <f>I1624+E1625</f>
        <v>1615.2100000000003</v>
      </c>
    </row>
    <row r="1626" spans="1:9" x14ac:dyDescent="0.25">
      <c r="A1626" s="132"/>
      <c r="B1626" s="132"/>
      <c r="C1626" s="132"/>
      <c r="D1626" s="132"/>
      <c r="E1626" s="132"/>
      <c r="F1626" s="132" t="s">
        <v>53</v>
      </c>
      <c r="G1626" s="15" t="s">
        <v>54</v>
      </c>
      <c r="H1626" s="132" t="s">
        <v>55</v>
      </c>
      <c r="I1626" s="13">
        <f>I1625</f>
        <v>1615.2100000000003</v>
      </c>
    </row>
    <row r="1627" spans="1:9" ht="14.4" thickBot="1" x14ac:dyDescent="0.3">
      <c r="A1627" s="132"/>
      <c r="B1627" s="132"/>
      <c r="C1627" s="132"/>
      <c r="D1627" s="132"/>
      <c r="E1627" s="132"/>
      <c r="F1627" s="132"/>
      <c r="G1627" s="15"/>
      <c r="H1627" s="132"/>
      <c r="I1627" s="13"/>
    </row>
    <row r="1628" spans="1:9" ht="14.4" thickTop="1" x14ac:dyDescent="0.25">
      <c r="A1628" s="4"/>
      <c r="B1628" s="4"/>
      <c r="C1628" s="4"/>
      <c r="D1628" s="4"/>
      <c r="E1628" s="4"/>
      <c r="F1628" s="4"/>
      <c r="G1628" s="4"/>
      <c r="H1628" s="4"/>
      <c r="I1628" s="4"/>
    </row>
    <row r="1629" spans="1:9" x14ac:dyDescent="0.25">
      <c r="A1629" s="134">
        <v>93</v>
      </c>
      <c r="B1629" s="136" t="s">
        <v>5</v>
      </c>
      <c r="C1629" s="134" t="s">
        <v>6</v>
      </c>
      <c r="D1629" s="266" t="s">
        <v>7</v>
      </c>
      <c r="E1629" s="266"/>
      <c r="F1629" s="1" t="s">
        <v>8</v>
      </c>
      <c r="G1629" s="136" t="s">
        <v>9</v>
      </c>
      <c r="H1629" s="136" t="s">
        <v>10</v>
      </c>
      <c r="I1629" s="136" t="s">
        <v>11</v>
      </c>
    </row>
    <row r="1630" spans="1:9" x14ac:dyDescent="0.25">
      <c r="A1630" s="135" t="s">
        <v>12</v>
      </c>
      <c r="B1630" s="22" t="s">
        <v>659</v>
      </c>
      <c r="C1630" s="135" t="s">
        <v>278</v>
      </c>
      <c r="D1630" s="267" t="s">
        <v>263</v>
      </c>
      <c r="E1630" s="267"/>
      <c r="F1630" s="2" t="s">
        <v>68</v>
      </c>
      <c r="G1630" s="53">
        <v>1</v>
      </c>
      <c r="H1630" s="3">
        <f>I1650</f>
        <v>2232.96</v>
      </c>
      <c r="I1630" s="3">
        <f>H1630</f>
        <v>2232.96</v>
      </c>
    </row>
    <row r="1631" spans="1:9" x14ac:dyDescent="0.25">
      <c r="A1631" s="131" t="s">
        <v>22</v>
      </c>
      <c r="B1631" s="10" t="s">
        <v>90</v>
      </c>
      <c r="C1631" s="131" t="s">
        <v>91</v>
      </c>
      <c r="D1631" s="277" t="s">
        <v>71</v>
      </c>
      <c r="E1631" s="277"/>
      <c r="F1631" s="9" t="s">
        <v>72</v>
      </c>
      <c r="G1631" s="54">
        <v>2</v>
      </c>
      <c r="H1631" s="11">
        <v>149.58000000000001</v>
      </c>
      <c r="I1631" s="27">
        <f t="shared" ref="I1631:I1648" si="118">TRUNC(G1631*H1631,2)</f>
        <v>299.16000000000003</v>
      </c>
    </row>
    <row r="1632" spans="1:9" x14ac:dyDescent="0.25">
      <c r="A1632" s="131" t="s">
        <v>22</v>
      </c>
      <c r="B1632" s="10" t="s">
        <v>73</v>
      </c>
      <c r="C1632" s="131" t="s">
        <v>74</v>
      </c>
      <c r="D1632" s="277" t="s">
        <v>71</v>
      </c>
      <c r="E1632" s="277"/>
      <c r="F1632" s="9" t="s">
        <v>72</v>
      </c>
      <c r="G1632" s="54">
        <v>12</v>
      </c>
      <c r="H1632" s="11">
        <v>34.64</v>
      </c>
      <c r="I1632" s="27">
        <f t="shared" si="118"/>
        <v>415.68</v>
      </c>
    </row>
    <row r="1633" spans="1:9" x14ac:dyDescent="0.25">
      <c r="A1633" s="131" t="s">
        <v>22</v>
      </c>
      <c r="B1633" s="10" t="s">
        <v>266</v>
      </c>
      <c r="C1633" s="131" t="s">
        <v>267</v>
      </c>
      <c r="D1633" s="277" t="s">
        <v>71</v>
      </c>
      <c r="E1633" s="277"/>
      <c r="F1633" s="9" t="s">
        <v>72</v>
      </c>
      <c r="G1633" s="54">
        <v>8</v>
      </c>
      <c r="H1633" s="11">
        <v>38.78</v>
      </c>
      <c r="I1633" s="27">
        <f t="shared" si="118"/>
        <v>310.24</v>
      </c>
    </row>
    <row r="1634" spans="1:9" x14ac:dyDescent="0.25">
      <c r="A1634" s="131" t="s">
        <v>22</v>
      </c>
      <c r="B1634" s="10" t="s">
        <v>268</v>
      </c>
      <c r="C1634" s="131" t="s">
        <v>269</v>
      </c>
      <c r="D1634" s="277" t="s">
        <v>71</v>
      </c>
      <c r="E1634" s="277"/>
      <c r="F1634" s="9" t="s">
        <v>72</v>
      </c>
      <c r="G1634" s="54">
        <v>4</v>
      </c>
      <c r="H1634" s="11">
        <v>32.5</v>
      </c>
      <c r="I1634" s="27">
        <f t="shared" si="118"/>
        <v>130</v>
      </c>
    </row>
    <row r="1635" spans="1:9" x14ac:dyDescent="0.25">
      <c r="A1635" s="131" t="s">
        <v>22</v>
      </c>
      <c r="B1635" s="10" t="s">
        <v>158</v>
      </c>
      <c r="C1635" s="131" t="s">
        <v>159</v>
      </c>
      <c r="D1635" s="277" t="s">
        <v>160</v>
      </c>
      <c r="E1635" s="277"/>
      <c r="F1635" s="9" t="s">
        <v>68</v>
      </c>
      <c r="G1635" s="54">
        <v>8.3799999999999999E-2</v>
      </c>
      <c r="H1635" s="11">
        <v>3218.94</v>
      </c>
      <c r="I1635" s="27">
        <f t="shared" si="118"/>
        <v>269.74</v>
      </c>
    </row>
    <row r="1636" spans="1:9" x14ac:dyDescent="0.25">
      <c r="A1636" s="131" t="s">
        <v>22</v>
      </c>
      <c r="B1636" s="10" t="s">
        <v>123</v>
      </c>
      <c r="C1636" s="131" t="s">
        <v>124</v>
      </c>
      <c r="D1636" s="277" t="s">
        <v>67</v>
      </c>
      <c r="E1636" s="277"/>
      <c r="F1636" s="9" t="s">
        <v>68</v>
      </c>
      <c r="G1636" s="54">
        <v>1</v>
      </c>
      <c r="H1636" s="11">
        <v>9.9</v>
      </c>
      <c r="I1636" s="27">
        <f t="shared" si="118"/>
        <v>9.9</v>
      </c>
    </row>
    <row r="1637" spans="1:9" x14ac:dyDescent="0.25">
      <c r="A1637" s="131" t="s">
        <v>22</v>
      </c>
      <c r="B1637" s="10" t="s">
        <v>270</v>
      </c>
      <c r="C1637" s="131" t="s">
        <v>271</v>
      </c>
      <c r="D1637" s="277" t="s">
        <v>67</v>
      </c>
      <c r="E1637" s="277"/>
      <c r="F1637" s="9" t="s">
        <v>68</v>
      </c>
      <c r="G1637" s="54">
        <v>5.3333000000000004</v>
      </c>
      <c r="H1637" s="11">
        <v>1</v>
      </c>
      <c r="I1637" s="27">
        <f t="shared" si="118"/>
        <v>5.33</v>
      </c>
    </row>
    <row r="1638" spans="1:9" x14ac:dyDescent="0.25">
      <c r="A1638" s="131" t="s">
        <v>22</v>
      </c>
      <c r="B1638" s="10" t="s">
        <v>181</v>
      </c>
      <c r="C1638" s="131" t="s">
        <v>182</v>
      </c>
      <c r="D1638" s="277" t="s">
        <v>67</v>
      </c>
      <c r="E1638" s="277"/>
      <c r="F1638" s="9" t="s">
        <v>68</v>
      </c>
      <c r="G1638" s="54">
        <v>3</v>
      </c>
      <c r="H1638" s="11">
        <v>7.5</v>
      </c>
      <c r="I1638" s="27">
        <f t="shared" si="118"/>
        <v>22.5</v>
      </c>
    </row>
    <row r="1639" spans="1:9" x14ac:dyDescent="0.25">
      <c r="A1639" s="131" t="s">
        <v>22</v>
      </c>
      <c r="B1639" s="10" t="s">
        <v>145</v>
      </c>
      <c r="C1639" s="131" t="s">
        <v>146</v>
      </c>
      <c r="D1639" s="277" t="s">
        <v>67</v>
      </c>
      <c r="E1639" s="277"/>
      <c r="F1639" s="9" t="s">
        <v>147</v>
      </c>
      <c r="G1639" s="54">
        <v>9.7222000000000008</v>
      </c>
      <c r="H1639" s="11">
        <v>5.69</v>
      </c>
      <c r="I1639" s="27">
        <f t="shared" si="118"/>
        <v>55.31</v>
      </c>
    </row>
    <row r="1640" spans="1:9" x14ac:dyDescent="0.25">
      <c r="A1640" s="131" t="s">
        <v>22</v>
      </c>
      <c r="B1640" s="10" t="s">
        <v>150</v>
      </c>
      <c r="C1640" s="131" t="s">
        <v>151</v>
      </c>
      <c r="D1640" s="277" t="s">
        <v>67</v>
      </c>
      <c r="E1640" s="277"/>
      <c r="F1640" s="9" t="s">
        <v>68</v>
      </c>
      <c r="G1640" s="54">
        <v>12</v>
      </c>
      <c r="H1640" s="11">
        <v>2.9</v>
      </c>
      <c r="I1640" s="27">
        <f t="shared" si="118"/>
        <v>34.799999999999997</v>
      </c>
    </row>
    <row r="1641" spans="1:9" x14ac:dyDescent="0.25">
      <c r="A1641" s="131" t="s">
        <v>22</v>
      </c>
      <c r="B1641" s="10" t="s">
        <v>279</v>
      </c>
      <c r="C1641" s="131" t="s">
        <v>280</v>
      </c>
      <c r="D1641" s="277" t="s">
        <v>67</v>
      </c>
      <c r="E1641" s="277"/>
      <c r="F1641" s="9" t="s">
        <v>68</v>
      </c>
      <c r="G1641" s="54">
        <v>1</v>
      </c>
      <c r="H1641" s="11">
        <v>11</v>
      </c>
      <c r="I1641" s="27">
        <f t="shared" si="118"/>
        <v>11</v>
      </c>
    </row>
    <row r="1642" spans="1:9" x14ac:dyDescent="0.25">
      <c r="A1642" s="131" t="s">
        <v>22</v>
      </c>
      <c r="B1642" s="10" t="s">
        <v>77</v>
      </c>
      <c r="C1642" s="131" t="s">
        <v>78</v>
      </c>
      <c r="D1642" s="277" t="s">
        <v>67</v>
      </c>
      <c r="E1642" s="277"/>
      <c r="F1642" s="9" t="s">
        <v>68</v>
      </c>
      <c r="G1642" s="54">
        <v>1.6667000000000001</v>
      </c>
      <c r="H1642" s="11">
        <v>4.5</v>
      </c>
      <c r="I1642" s="27">
        <f t="shared" si="118"/>
        <v>7.5</v>
      </c>
    </row>
    <row r="1643" spans="1:9" x14ac:dyDescent="0.25">
      <c r="A1643" s="131" t="s">
        <v>22</v>
      </c>
      <c r="B1643" s="10" t="s">
        <v>79</v>
      </c>
      <c r="C1643" s="131" t="s">
        <v>80</v>
      </c>
      <c r="D1643" s="277" t="s">
        <v>67</v>
      </c>
      <c r="E1643" s="277"/>
      <c r="F1643" s="9" t="s">
        <v>68</v>
      </c>
      <c r="G1643" s="54">
        <v>50</v>
      </c>
      <c r="H1643" s="11">
        <v>0.1</v>
      </c>
      <c r="I1643" s="27">
        <f t="shared" si="118"/>
        <v>5</v>
      </c>
    </row>
    <row r="1644" spans="1:9" x14ac:dyDescent="0.25">
      <c r="A1644" s="131" t="s">
        <v>22</v>
      </c>
      <c r="B1644" s="10" t="s">
        <v>281</v>
      </c>
      <c r="C1644" s="131" t="s">
        <v>282</v>
      </c>
      <c r="D1644" s="277" t="s">
        <v>67</v>
      </c>
      <c r="E1644" s="277"/>
      <c r="F1644" s="9" t="s">
        <v>68</v>
      </c>
      <c r="G1644" s="54">
        <v>0.33329999999999999</v>
      </c>
      <c r="H1644" s="11">
        <v>15.4</v>
      </c>
      <c r="I1644" s="27">
        <f t="shared" si="118"/>
        <v>5.13</v>
      </c>
    </row>
    <row r="1645" spans="1:9" x14ac:dyDescent="0.25">
      <c r="A1645" s="131" t="s">
        <v>22</v>
      </c>
      <c r="B1645" s="10" t="s">
        <v>176</v>
      </c>
      <c r="C1645" s="131" t="s">
        <v>177</v>
      </c>
      <c r="D1645" s="277" t="s">
        <v>67</v>
      </c>
      <c r="E1645" s="277"/>
      <c r="F1645" s="9" t="s">
        <v>72</v>
      </c>
      <c r="G1645" s="54">
        <v>12</v>
      </c>
      <c r="H1645" s="11">
        <v>0.4</v>
      </c>
      <c r="I1645" s="27">
        <f t="shared" si="118"/>
        <v>4.8</v>
      </c>
    </row>
    <row r="1646" spans="1:9" x14ac:dyDescent="0.25">
      <c r="A1646" s="131" t="s">
        <v>22</v>
      </c>
      <c r="B1646" s="10" t="s">
        <v>154</v>
      </c>
      <c r="C1646" s="131" t="s">
        <v>155</v>
      </c>
      <c r="D1646" s="277" t="s">
        <v>67</v>
      </c>
      <c r="E1646" s="277"/>
      <c r="F1646" s="9" t="s">
        <v>68</v>
      </c>
      <c r="G1646" s="54">
        <v>1</v>
      </c>
      <c r="H1646" s="11">
        <v>1.25</v>
      </c>
      <c r="I1646" s="27">
        <f t="shared" si="118"/>
        <v>1.25</v>
      </c>
    </row>
    <row r="1647" spans="1:9" x14ac:dyDescent="0.25">
      <c r="A1647" s="131" t="s">
        <v>22</v>
      </c>
      <c r="B1647" s="10" t="s">
        <v>264</v>
      </c>
      <c r="C1647" s="131" t="s">
        <v>265</v>
      </c>
      <c r="D1647" s="277" t="s">
        <v>71</v>
      </c>
      <c r="E1647" s="277"/>
      <c r="F1647" s="9" t="s">
        <v>72</v>
      </c>
      <c r="G1647" s="54">
        <v>5</v>
      </c>
      <c r="H1647" s="11">
        <v>26.61</v>
      </c>
      <c r="I1647" s="27">
        <f t="shared" si="118"/>
        <v>133.05000000000001</v>
      </c>
    </row>
    <row r="1648" spans="1:9" x14ac:dyDescent="0.25">
      <c r="A1648" s="131" t="s">
        <v>22</v>
      </c>
      <c r="B1648" s="10" t="s">
        <v>272</v>
      </c>
      <c r="C1648" s="131" t="s">
        <v>273</v>
      </c>
      <c r="D1648" s="277" t="s">
        <v>67</v>
      </c>
      <c r="E1648" s="277"/>
      <c r="F1648" s="9" t="s">
        <v>187</v>
      </c>
      <c r="G1648" s="54">
        <v>1.5</v>
      </c>
      <c r="H1648" s="11">
        <v>3.94</v>
      </c>
      <c r="I1648" s="27">
        <f t="shared" si="118"/>
        <v>5.91</v>
      </c>
    </row>
    <row r="1649" spans="1:9" x14ac:dyDescent="0.25">
      <c r="A1649" s="133"/>
      <c r="B1649" s="133"/>
      <c r="C1649" s="133"/>
      <c r="D1649" s="133"/>
      <c r="E1649" s="16"/>
      <c r="F1649" s="133"/>
      <c r="G1649" s="16"/>
      <c r="H1649" s="48" t="s">
        <v>511</v>
      </c>
      <c r="I1649" s="16">
        <f>SUM(I1631:I1648)</f>
        <v>1726.3</v>
      </c>
    </row>
    <row r="1650" spans="1:9" x14ac:dyDescent="0.25">
      <c r="A1650" s="133"/>
      <c r="B1650" s="133"/>
      <c r="C1650" s="133"/>
      <c r="D1650" s="133" t="s">
        <v>51</v>
      </c>
      <c r="E1650" s="16">
        <f>TRUNC(I1649*0.2935,2)</f>
        <v>506.66</v>
      </c>
      <c r="F1650" s="133"/>
      <c r="G1650" s="259" t="s">
        <v>52</v>
      </c>
      <c r="H1650" s="259"/>
      <c r="I1650" s="16">
        <f>I1649+E1650</f>
        <v>2232.96</v>
      </c>
    </row>
    <row r="1651" spans="1:9" x14ac:dyDescent="0.25">
      <c r="A1651" s="132"/>
      <c r="B1651" s="132"/>
      <c r="C1651" s="132"/>
      <c r="D1651" s="132"/>
      <c r="E1651" s="132"/>
      <c r="F1651" s="132" t="s">
        <v>53</v>
      </c>
      <c r="G1651" s="15" t="s">
        <v>54</v>
      </c>
      <c r="H1651" s="132" t="s">
        <v>55</v>
      </c>
      <c r="I1651" s="13">
        <f>I1650</f>
        <v>2232.96</v>
      </c>
    </row>
    <row r="1652" spans="1:9" ht="14.4" thickBot="1" x14ac:dyDescent="0.3">
      <c r="A1652" s="132"/>
      <c r="B1652" s="132"/>
      <c r="C1652" s="132"/>
      <c r="D1652" s="132"/>
      <c r="E1652" s="132"/>
      <c r="F1652" s="132"/>
      <c r="G1652" s="15"/>
      <c r="H1652" s="132"/>
      <c r="I1652" s="13"/>
    </row>
    <row r="1653" spans="1:9" ht="14.4" thickTop="1" x14ac:dyDescent="0.25">
      <c r="A1653" s="4"/>
      <c r="B1653" s="4"/>
      <c r="C1653" s="4"/>
      <c r="D1653" s="4"/>
      <c r="E1653" s="4"/>
      <c r="F1653" s="4"/>
      <c r="G1653" s="4"/>
      <c r="H1653" s="4"/>
      <c r="I1653" s="4"/>
    </row>
    <row r="1654" spans="1:9" x14ac:dyDescent="0.25">
      <c r="A1654" s="134">
        <v>94</v>
      </c>
      <c r="B1654" s="136" t="s">
        <v>5</v>
      </c>
      <c r="C1654" s="134" t="s">
        <v>6</v>
      </c>
      <c r="D1654" s="266" t="s">
        <v>7</v>
      </c>
      <c r="E1654" s="266"/>
      <c r="F1654" s="1" t="s">
        <v>8</v>
      </c>
      <c r="G1654" s="136" t="s">
        <v>9</v>
      </c>
      <c r="H1654" s="136" t="s">
        <v>10</v>
      </c>
      <c r="I1654" s="136" t="s">
        <v>11</v>
      </c>
    </row>
    <row r="1655" spans="1:9" ht="26.4" x14ac:dyDescent="0.25">
      <c r="A1655" s="135" t="s">
        <v>12</v>
      </c>
      <c r="B1655" s="22" t="s">
        <v>660</v>
      </c>
      <c r="C1655" s="135" t="s">
        <v>283</v>
      </c>
      <c r="D1655" s="267" t="s">
        <v>263</v>
      </c>
      <c r="E1655" s="267"/>
      <c r="F1655" s="2" t="s">
        <v>68</v>
      </c>
      <c r="G1655" s="53">
        <v>1</v>
      </c>
      <c r="H1655" s="3">
        <f>I1675</f>
        <v>2814.66</v>
      </c>
      <c r="I1655" s="3">
        <f>H1655</f>
        <v>2814.66</v>
      </c>
    </row>
    <row r="1656" spans="1:9" x14ac:dyDescent="0.25">
      <c r="A1656" s="131" t="s">
        <v>22</v>
      </c>
      <c r="B1656" s="10" t="s">
        <v>154</v>
      </c>
      <c r="C1656" s="131" t="s">
        <v>155</v>
      </c>
      <c r="D1656" s="277" t="s">
        <v>67</v>
      </c>
      <c r="E1656" s="277"/>
      <c r="F1656" s="9" t="s">
        <v>68</v>
      </c>
      <c r="G1656" s="54">
        <v>1</v>
      </c>
      <c r="H1656" s="11">
        <v>1.25</v>
      </c>
      <c r="I1656" s="27">
        <f t="shared" ref="I1656:I1673" si="119">TRUNC(G1656*H1656,2)</f>
        <v>1.25</v>
      </c>
    </row>
    <row r="1657" spans="1:9" x14ac:dyDescent="0.25">
      <c r="A1657" s="131" t="s">
        <v>22</v>
      </c>
      <c r="B1657" s="10" t="s">
        <v>279</v>
      </c>
      <c r="C1657" s="131" t="s">
        <v>280</v>
      </c>
      <c r="D1657" s="277" t="s">
        <v>67</v>
      </c>
      <c r="E1657" s="277"/>
      <c r="F1657" s="9" t="s">
        <v>68</v>
      </c>
      <c r="G1657" s="54">
        <v>1</v>
      </c>
      <c r="H1657" s="11">
        <v>11</v>
      </c>
      <c r="I1657" s="27">
        <f t="shared" si="119"/>
        <v>11</v>
      </c>
    </row>
    <row r="1658" spans="1:9" x14ac:dyDescent="0.25">
      <c r="A1658" s="131" t="s">
        <v>22</v>
      </c>
      <c r="B1658" s="10" t="s">
        <v>272</v>
      </c>
      <c r="C1658" s="131" t="s">
        <v>273</v>
      </c>
      <c r="D1658" s="277" t="s">
        <v>67</v>
      </c>
      <c r="E1658" s="277"/>
      <c r="F1658" s="9" t="s">
        <v>187</v>
      </c>
      <c r="G1658" s="54">
        <v>1</v>
      </c>
      <c r="H1658" s="11">
        <v>3.94</v>
      </c>
      <c r="I1658" s="27">
        <f t="shared" si="119"/>
        <v>3.94</v>
      </c>
    </row>
    <row r="1659" spans="1:9" x14ac:dyDescent="0.25">
      <c r="A1659" s="131" t="s">
        <v>22</v>
      </c>
      <c r="B1659" s="10" t="s">
        <v>158</v>
      </c>
      <c r="C1659" s="131" t="s">
        <v>159</v>
      </c>
      <c r="D1659" s="277" t="s">
        <v>160</v>
      </c>
      <c r="E1659" s="277"/>
      <c r="F1659" s="9" t="s">
        <v>68</v>
      </c>
      <c r="G1659" s="54">
        <v>0.1198</v>
      </c>
      <c r="H1659" s="11">
        <v>3218.94</v>
      </c>
      <c r="I1659" s="27">
        <f t="shared" si="119"/>
        <v>385.62</v>
      </c>
    </row>
    <row r="1660" spans="1:9" x14ac:dyDescent="0.25">
      <c r="A1660" s="131" t="s">
        <v>22</v>
      </c>
      <c r="B1660" s="10" t="s">
        <v>77</v>
      </c>
      <c r="C1660" s="131" t="s">
        <v>78</v>
      </c>
      <c r="D1660" s="277" t="s">
        <v>67</v>
      </c>
      <c r="E1660" s="277"/>
      <c r="F1660" s="9" t="s">
        <v>68</v>
      </c>
      <c r="G1660" s="54">
        <v>1</v>
      </c>
      <c r="H1660" s="11">
        <v>4.5</v>
      </c>
      <c r="I1660" s="27">
        <f t="shared" si="119"/>
        <v>4.5</v>
      </c>
    </row>
    <row r="1661" spans="1:9" x14ac:dyDescent="0.25">
      <c r="A1661" s="131" t="s">
        <v>22</v>
      </c>
      <c r="B1661" s="10" t="s">
        <v>90</v>
      </c>
      <c r="C1661" s="131" t="s">
        <v>91</v>
      </c>
      <c r="D1661" s="277" t="s">
        <v>71</v>
      </c>
      <c r="E1661" s="277"/>
      <c r="F1661" s="9" t="s">
        <v>72</v>
      </c>
      <c r="G1661" s="54">
        <v>3</v>
      </c>
      <c r="H1661" s="11">
        <v>149.58000000000001</v>
      </c>
      <c r="I1661" s="27">
        <f t="shared" si="119"/>
        <v>448.74</v>
      </c>
    </row>
    <row r="1662" spans="1:9" x14ac:dyDescent="0.25">
      <c r="A1662" s="131" t="s">
        <v>22</v>
      </c>
      <c r="B1662" s="10" t="s">
        <v>145</v>
      </c>
      <c r="C1662" s="131" t="s">
        <v>146</v>
      </c>
      <c r="D1662" s="277" t="s">
        <v>67</v>
      </c>
      <c r="E1662" s="277"/>
      <c r="F1662" s="9" t="s">
        <v>147</v>
      </c>
      <c r="G1662" s="54">
        <v>10</v>
      </c>
      <c r="H1662" s="11">
        <v>5.69</v>
      </c>
      <c r="I1662" s="27">
        <f t="shared" si="119"/>
        <v>56.9</v>
      </c>
    </row>
    <row r="1663" spans="1:9" x14ac:dyDescent="0.25">
      <c r="A1663" s="131" t="s">
        <v>22</v>
      </c>
      <c r="B1663" s="10" t="s">
        <v>266</v>
      </c>
      <c r="C1663" s="131" t="s">
        <v>267</v>
      </c>
      <c r="D1663" s="277" t="s">
        <v>71</v>
      </c>
      <c r="E1663" s="277"/>
      <c r="F1663" s="9" t="s">
        <v>72</v>
      </c>
      <c r="G1663" s="54">
        <v>4</v>
      </c>
      <c r="H1663" s="11">
        <v>38.78</v>
      </c>
      <c r="I1663" s="27">
        <f t="shared" si="119"/>
        <v>155.12</v>
      </c>
    </row>
    <row r="1664" spans="1:9" x14ac:dyDescent="0.25">
      <c r="A1664" s="131" t="s">
        <v>22</v>
      </c>
      <c r="B1664" s="10" t="s">
        <v>176</v>
      </c>
      <c r="C1664" s="131" t="s">
        <v>177</v>
      </c>
      <c r="D1664" s="277" t="s">
        <v>67</v>
      </c>
      <c r="E1664" s="277"/>
      <c r="F1664" s="9" t="s">
        <v>72</v>
      </c>
      <c r="G1664" s="54">
        <v>20</v>
      </c>
      <c r="H1664" s="11">
        <v>0.4</v>
      </c>
      <c r="I1664" s="27">
        <f t="shared" si="119"/>
        <v>8</v>
      </c>
    </row>
    <row r="1665" spans="1:9" x14ac:dyDescent="0.25">
      <c r="A1665" s="131" t="s">
        <v>22</v>
      </c>
      <c r="B1665" s="10" t="s">
        <v>281</v>
      </c>
      <c r="C1665" s="131" t="s">
        <v>282</v>
      </c>
      <c r="D1665" s="277" t="s">
        <v>67</v>
      </c>
      <c r="E1665" s="277"/>
      <c r="F1665" s="9" t="s">
        <v>68</v>
      </c>
      <c r="G1665" s="54">
        <v>0.2</v>
      </c>
      <c r="H1665" s="11">
        <v>15.4</v>
      </c>
      <c r="I1665" s="27">
        <f t="shared" si="119"/>
        <v>3.08</v>
      </c>
    </row>
    <row r="1666" spans="1:9" x14ac:dyDescent="0.25">
      <c r="A1666" s="131" t="s">
        <v>22</v>
      </c>
      <c r="B1666" s="10" t="s">
        <v>268</v>
      </c>
      <c r="C1666" s="131" t="s">
        <v>269</v>
      </c>
      <c r="D1666" s="277" t="s">
        <v>71</v>
      </c>
      <c r="E1666" s="277"/>
      <c r="F1666" s="9" t="s">
        <v>72</v>
      </c>
      <c r="G1666" s="54">
        <v>4</v>
      </c>
      <c r="H1666" s="11">
        <v>32.5</v>
      </c>
      <c r="I1666" s="27">
        <f t="shared" si="119"/>
        <v>130</v>
      </c>
    </row>
    <row r="1667" spans="1:9" x14ac:dyDescent="0.25">
      <c r="A1667" s="131" t="s">
        <v>22</v>
      </c>
      <c r="B1667" s="10" t="s">
        <v>264</v>
      </c>
      <c r="C1667" s="131" t="s">
        <v>265</v>
      </c>
      <c r="D1667" s="277" t="s">
        <v>71</v>
      </c>
      <c r="E1667" s="277"/>
      <c r="F1667" s="9" t="s">
        <v>72</v>
      </c>
      <c r="G1667" s="54">
        <v>5</v>
      </c>
      <c r="H1667" s="11">
        <v>26.61</v>
      </c>
      <c r="I1667" s="27">
        <f t="shared" si="119"/>
        <v>133.05000000000001</v>
      </c>
    </row>
    <row r="1668" spans="1:9" x14ac:dyDescent="0.25">
      <c r="A1668" s="131" t="s">
        <v>22</v>
      </c>
      <c r="B1668" s="10" t="s">
        <v>181</v>
      </c>
      <c r="C1668" s="131" t="s">
        <v>182</v>
      </c>
      <c r="D1668" s="277" t="s">
        <v>67</v>
      </c>
      <c r="E1668" s="277"/>
      <c r="F1668" s="9" t="s">
        <v>68</v>
      </c>
      <c r="G1668" s="54">
        <v>3</v>
      </c>
      <c r="H1668" s="11">
        <v>7.5</v>
      </c>
      <c r="I1668" s="27">
        <f t="shared" si="119"/>
        <v>22.5</v>
      </c>
    </row>
    <row r="1669" spans="1:9" x14ac:dyDescent="0.25">
      <c r="A1669" s="131" t="s">
        <v>22</v>
      </c>
      <c r="B1669" s="10" t="s">
        <v>270</v>
      </c>
      <c r="C1669" s="131" t="s">
        <v>271</v>
      </c>
      <c r="D1669" s="277" t="s">
        <v>67</v>
      </c>
      <c r="E1669" s="277"/>
      <c r="F1669" s="9" t="s">
        <v>68</v>
      </c>
      <c r="G1669" s="54">
        <v>6.3333000000000004</v>
      </c>
      <c r="H1669" s="11">
        <v>1</v>
      </c>
      <c r="I1669" s="27">
        <f t="shared" si="119"/>
        <v>6.33</v>
      </c>
    </row>
    <row r="1670" spans="1:9" x14ac:dyDescent="0.25">
      <c r="A1670" s="131" t="s">
        <v>22</v>
      </c>
      <c r="B1670" s="10" t="s">
        <v>79</v>
      </c>
      <c r="C1670" s="131" t="s">
        <v>80</v>
      </c>
      <c r="D1670" s="277" t="s">
        <v>67</v>
      </c>
      <c r="E1670" s="277"/>
      <c r="F1670" s="9" t="s">
        <v>68</v>
      </c>
      <c r="G1670" s="54">
        <v>50</v>
      </c>
      <c r="H1670" s="11">
        <v>0.1</v>
      </c>
      <c r="I1670" s="27">
        <f t="shared" si="119"/>
        <v>5</v>
      </c>
    </row>
    <row r="1671" spans="1:9" x14ac:dyDescent="0.25">
      <c r="A1671" s="131" t="s">
        <v>22</v>
      </c>
      <c r="B1671" s="10" t="s">
        <v>73</v>
      </c>
      <c r="C1671" s="131" t="s">
        <v>74</v>
      </c>
      <c r="D1671" s="277" t="s">
        <v>71</v>
      </c>
      <c r="E1671" s="277"/>
      <c r="F1671" s="9" t="s">
        <v>72</v>
      </c>
      <c r="G1671" s="54">
        <v>22</v>
      </c>
      <c r="H1671" s="11">
        <v>34.64</v>
      </c>
      <c r="I1671" s="27">
        <f t="shared" si="119"/>
        <v>762.08</v>
      </c>
    </row>
    <row r="1672" spans="1:9" x14ac:dyDescent="0.25">
      <c r="A1672" s="131" t="s">
        <v>22</v>
      </c>
      <c r="B1672" s="10" t="s">
        <v>123</v>
      </c>
      <c r="C1672" s="131" t="s">
        <v>124</v>
      </c>
      <c r="D1672" s="277" t="s">
        <v>67</v>
      </c>
      <c r="E1672" s="277"/>
      <c r="F1672" s="9" t="s">
        <v>68</v>
      </c>
      <c r="G1672" s="54">
        <v>1</v>
      </c>
      <c r="H1672" s="11">
        <v>9.9</v>
      </c>
      <c r="I1672" s="27">
        <f t="shared" si="119"/>
        <v>9.9</v>
      </c>
    </row>
    <row r="1673" spans="1:9" x14ac:dyDescent="0.25">
      <c r="A1673" s="131" t="s">
        <v>22</v>
      </c>
      <c r="B1673" s="10" t="s">
        <v>150</v>
      </c>
      <c r="C1673" s="131" t="s">
        <v>151</v>
      </c>
      <c r="D1673" s="277" t="s">
        <v>67</v>
      </c>
      <c r="E1673" s="277"/>
      <c r="F1673" s="9" t="s">
        <v>68</v>
      </c>
      <c r="G1673" s="54">
        <v>10</v>
      </c>
      <c r="H1673" s="11">
        <v>2.9</v>
      </c>
      <c r="I1673" s="27">
        <f t="shared" si="119"/>
        <v>29</v>
      </c>
    </row>
    <row r="1674" spans="1:9" x14ac:dyDescent="0.25">
      <c r="A1674" s="133"/>
      <c r="B1674" s="133"/>
      <c r="C1674" s="133"/>
      <c r="D1674" s="133"/>
      <c r="E1674" s="16"/>
      <c r="F1674" s="133"/>
      <c r="G1674" s="16"/>
      <c r="H1674" s="48" t="s">
        <v>511</v>
      </c>
      <c r="I1674" s="16">
        <f>SUM(I1656:I1673)</f>
        <v>2176.0099999999998</v>
      </c>
    </row>
    <row r="1675" spans="1:9" x14ac:dyDescent="0.25">
      <c r="A1675" s="133"/>
      <c r="B1675" s="133"/>
      <c r="C1675" s="133"/>
      <c r="D1675" s="133" t="s">
        <v>51</v>
      </c>
      <c r="E1675" s="16">
        <f>TRUNC(I1674*0.2935,2)</f>
        <v>638.65</v>
      </c>
      <c r="F1675" s="133"/>
      <c r="G1675" s="259" t="s">
        <v>52</v>
      </c>
      <c r="H1675" s="259"/>
      <c r="I1675" s="16">
        <f>I1674+E1675</f>
        <v>2814.66</v>
      </c>
    </row>
    <row r="1676" spans="1:9" x14ac:dyDescent="0.25">
      <c r="A1676" s="132"/>
      <c r="B1676" s="132"/>
      <c r="C1676" s="132"/>
      <c r="D1676" s="132"/>
      <c r="E1676" s="132"/>
      <c r="F1676" s="132" t="s">
        <v>53</v>
      </c>
      <c r="G1676" s="15" t="s">
        <v>54</v>
      </c>
      <c r="H1676" s="132" t="s">
        <v>55</v>
      </c>
      <c r="I1676" s="13">
        <f>I1675</f>
        <v>2814.66</v>
      </c>
    </row>
    <row r="1677" spans="1:9" ht="14.4" thickBot="1" x14ac:dyDescent="0.3">
      <c r="A1677" s="132"/>
      <c r="B1677" s="132"/>
      <c r="C1677" s="132"/>
      <c r="D1677" s="132"/>
      <c r="E1677" s="132"/>
      <c r="F1677" s="132"/>
      <c r="G1677" s="15"/>
      <c r="H1677" s="132"/>
      <c r="I1677" s="13"/>
    </row>
    <row r="1678" spans="1:9" ht="14.4" thickTop="1" x14ac:dyDescent="0.25">
      <c r="A1678" s="4"/>
      <c r="B1678" s="4"/>
      <c r="C1678" s="4"/>
      <c r="D1678" s="4"/>
      <c r="E1678" s="4"/>
      <c r="F1678" s="4"/>
      <c r="G1678" s="4"/>
      <c r="H1678" s="4"/>
      <c r="I1678" s="4"/>
    </row>
    <row r="1679" spans="1:9" x14ac:dyDescent="0.25">
      <c r="A1679" s="134">
        <v>95</v>
      </c>
      <c r="B1679" s="136" t="s">
        <v>5</v>
      </c>
      <c r="C1679" s="134" t="s">
        <v>6</v>
      </c>
      <c r="D1679" s="266" t="s">
        <v>7</v>
      </c>
      <c r="E1679" s="266"/>
      <c r="F1679" s="1" t="s">
        <v>8</v>
      </c>
      <c r="G1679" s="136" t="s">
        <v>9</v>
      </c>
      <c r="H1679" s="136" t="s">
        <v>10</v>
      </c>
      <c r="I1679" s="136" t="s">
        <v>11</v>
      </c>
    </row>
    <row r="1680" spans="1:9" ht="26.4" x14ac:dyDescent="0.25">
      <c r="A1680" s="135" t="s">
        <v>12</v>
      </c>
      <c r="B1680" s="22" t="s">
        <v>661</v>
      </c>
      <c r="C1680" s="135" t="s">
        <v>284</v>
      </c>
      <c r="D1680" s="267" t="s">
        <v>263</v>
      </c>
      <c r="E1680" s="267"/>
      <c r="F1680" s="2" t="s">
        <v>68</v>
      </c>
      <c r="G1680" s="53">
        <v>1</v>
      </c>
      <c r="H1680" s="3">
        <f>I1700</f>
        <v>3569.6200000000003</v>
      </c>
      <c r="I1680" s="3">
        <f>H1680</f>
        <v>3569.6200000000003</v>
      </c>
    </row>
    <row r="1681" spans="1:9" x14ac:dyDescent="0.25">
      <c r="A1681" s="131" t="s">
        <v>22</v>
      </c>
      <c r="B1681" s="10" t="s">
        <v>73</v>
      </c>
      <c r="C1681" s="131" t="s">
        <v>74</v>
      </c>
      <c r="D1681" s="277" t="s">
        <v>71</v>
      </c>
      <c r="E1681" s="277"/>
      <c r="F1681" s="9" t="s">
        <v>72</v>
      </c>
      <c r="G1681" s="54">
        <v>30</v>
      </c>
      <c r="H1681" s="11">
        <v>34.64</v>
      </c>
      <c r="I1681" s="27">
        <f t="shared" ref="I1681:I1698" si="120">TRUNC(G1681*H1681,2)</f>
        <v>1039.2</v>
      </c>
    </row>
    <row r="1682" spans="1:9" x14ac:dyDescent="0.25">
      <c r="A1682" s="131" t="s">
        <v>22</v>
      </c>
      <c r="B1682" s="10" t="s">
        <v>154</v>
      </c>
      <c r="C1682" s="131" t="s">
        <v>155</v>
      </c>
      <c r="D1682" s="277" t="s">
        <v>67</v>
      </c>
      <c r="E1682" s="277"/>
      <c r="F1682" s="9" t="s">
        <v>68</v>
      </c>
      <c r="G1682" s="54">
        <v>1</v>
      </c>
      <c r="H1682" s="11">
        <v>1.25</v>
      </c>
      <c r="I1682" s="27">
        <f t="shared" si="120"/>
        <v>1.25</v>
      </c>
    </row>
    <row r="1683" spans="1:9" x14ac:dyDescent="0.25">
      <c r="A1683" s="131" t="s">
        <v>22</v>
      </c>
      <c r="B1683" s="10" t="s">
        <v>268</v>
      </c>
      <c r="C1683" s="131" t="s">
        <v>269</v>
      </c>
      <c r="D1683" s="277" t="s">
        <v>71</v>
      </c>
      <c r="E1683" s="277"/>
      <c r="F1683" s="9" t="s">
        <v>72</v>
      </c>
      <c r="G1683" s="54">
        <v>3</v>
      </c>
      <c r="H1683" s="11">
        <v>32.5</v>
      </c>
      <c r="I1683" s="27">
        <f t="shared" si="120"/>
        <v>97.5</v>
      </c>
    </row>
    <row r="1684" spans="1:9" x14ac:dyDescent="0.25">
      <c r="A1684" s="131" t="s">
        <v>22</v>
      </c>
      <c r="B1684" s="10" t="s">
        <v>77</v>
      </c>
      <c r="C1684" s="131" t="s">
        <v>78</v>
      </c>
      <c r="D1684" s="277" t="s">
        <v>67</v>
      </c>
      <c r="E1684" s="277"/>
      <c r="F1684" s="9" t="s">
        <v>68</v>
      </c>
      <c r="G1684" s="54">
        <v>1</v>
      </c>
      <c r="H1684" s="11">
        <v>4.5</v>
      </c>
      <c r="I1684" s="27">
        <f t="shared" si="120"/>
        <v>4.5</v>
      </c>
    </row>
    <row r="1685" spans="1:9" x14ac:dyDescent="0.25">
      <c r="A1685" s="131" t="s">
        <v>22</v>
      </c>
      <c r="B1685" s="10" t="s">
        <v>158</v>
      </c>
      <c r="C1685" s="131" t="s">
        <v>159</v>
      </c>
      <c r="D1685" s="277" t="s">
        <v>160</v>
      </c>
      <c r="E1685" s="277"/>
      <c r="F1685" s="9" t="s">
        <v>68</v>
      </c>
      <c r="G1685" s="54">
        <v>0.14369999999999999</v>
      </c>
      <c r="H1685" s="11">
        <v>3218.94</v>
      </c>
      <c r="I1685" s="27">
        <f t="shared" si="120"/>
        <v>462.56</v>
      </c>
    </row>
    <row r="1686" spans="1:9" x14ac:dyDescent="0.25">
      <c r="A1686" s="131" t="s">
        <v>22</v>
      </c>
      <c r="B1686" s="10" t="s">
        <v>272</v>
      </c>
      <c r="C1686" s="131" t="s">
        <v>273</v>
      </c>
      <c r="D1686" s="277" t="s">
        <v>67</v>
      </c>
      <c r="E1686" s="277"/>
      <c r="F1686" s="9" t="s">
        <v>187</v>
      </c>
      <c r="G1686" s="54">
        <v>1</v>
      </c>
      <c r="H1686" s="11">
        <v>3.94</v>
      </c>
      <c r="I1686" s="27">
        <f t="shared" si="120"/>
        <v>3.94</v>
      </c>
    </row>
    <row r="1687" spans="1:9" x14ac:dyDescent="0.25">
      <c r="A1687" s="131" t="s">
        <v>22</v>
      </c>
      <c r="B1687" s="10" t="s">
        <v>181</v>
      </c>
      <c r="C1687" s="131" t="s">
        <v>182</v>
      </c>
      <c r="D1687" s="277" t="s">
        <v>67</v>
      </c>
      <c r="E1687" s="277"/>
      <c r="F1687" s="9" t="s">
        <v>68</v>
      </c>
      <c r="G1687" s="54">
        <v>1</v>
      </c>
      <c r="H1687" s="11">
        <v>7.5</v>
      </c>
      <c r="I1687" s="27">
        <f t="shared" si="120"/>
        <v>7.5</v>
      </c>
    </row>
    <row r="1688" spans="1:9" x14ac:dyDescent="0.25">
      <c r="A1688" s="131" t="s">
        <v>22</v>
      </c>
      <c r="B1688" s="10" t="s">
        <v>79</v>
      </c>
      <c r="C1688" s="131" t="s">
        <v>80</v>
      </c>
      <c r="D1688" s="277" t="s">
        <v>67</v>
      </c>
      <c r="E1688" s="277"/>
      <c r="F1688" s="9" t="s">
        <v>68</v>
      </c>
      <c r="G1688" s="54">
        <v>50</v>
      </c>
      <c r="H1688" s="11">
        <v>0.1</v>
      </c>
      <c r="I1688" s="27">
        <f t="shared" si="120"/>
        <v>5</v>
      </c>
    </row>
    <row r="1689" spans="1:9" x14ac:dyDescent="0.25">
      <c r="A1689" s="131" t="s">
        <v>22</v>
      </c>
      <c r="B1689" s="10" t="s">
        <v>279</v>
      </c>
      <c r="C1689" s="131" t="s">
        <v>280</v>
      </c>
      <c r="D1689" s="277" t="s">
        <v>67</v>
      </c>
      <c r="E1689" s="277"/>
      <c r="F1689" s="9" t="s">
        <v>68</v>
      </c>
      <c r="G1689" s="54">
        <v>1</v>
      </c>
      <c r="H1689" s="11">
        <v>11</v>
      </c>
      <c r="I1689" s="27">
        <f t="shared" si="120"/>
        <v>11</v>
      </c>
    </row>
    <row r="1690" spans="1:9" x14ac:dyDescent="0.25">
      <c r="A1690" s="131" t="s">
        <v>22</v>
      </c>
      <c r="B1690" s="10" t="s">
        <v>176</v>
      </c>
      <c r="C1690" s="131" t="s">
        <v>177</v>
      </c>
      <c r="D1690" s="277" t="s">
        <v>67</v>
      </c>
      <c r="E1690" s="277"/>
      <c r="F1690" s="9" t="s">
        <v>72</v>
      </c>
      <c r="G1690" s="54">
        <v>30</v>
      </c>
      <c r="H1690" s="11">
        <v>0.4</v>
      </c>
      <c r="I1690" s="27">
        <f t="shared" si="120"/>
        <v>12</v>
      </c>
    </row>
    <row r="1691" spans="1:9" x14ac:dyDescent="0.25">
      <c r="A1691" s="131" t="s">
        <v>22</v>
      </c>
      <c r="B1691" s="10" t="s">
        <v>145</v>
      </c>
      <c r="C1691" s="131" t="s">
        <v>146</v>
      </c>
      <c r="D1691" s="277" t="s">
        <v>67</v>
      </c>
      <c r="E1691" s="277"/>
      <c r="F1691" s="9" t="s">
        <v>147</v>
      </c>
      <c r="G1691" s="54">
        <v>8</v>
      </c>
      <c r="H1691" s="11">
        <v>5.69</v>
      </c>
      <c r="I1691" s="27">
        <f t="shared" si="120"/>
        <v>45.52</v>
      </c>
    </row>
    <row r="1692" spans="1:9" x14ac:dyDescent="0.25">
      <c r="A1692" s="131" t="s">
        <v>22</v>
      </c>
      <c r="B1692" s="10" t="s">
        <v>150</v>
      </c>
      <c r="C1692" s="131" t="s">
        <v>151</v>
      </c>
      <c r="D1692" s="277" t="s">
        <v>67</v>
      </c>
      <c r="E1692" s="277"/>
      <c r="F1692" s="9" t="s">
        <v>68</v>
      </c>
      <c r="G1692" s="54">
        <v>20</v>
      </c>
      <c r="H1692" s="11">
        <v>2.9</v>
      </c>
      <c r="I1692" s="27">
        <f t="shared" si="120"/>
        <v>58</v>
      </c>
    </row>
    <row r="1693" spans="1:9" x14ac:dyDescent="0.25">
      <c r="A1693" s="131" t="s">
        <v>22</v>
      </c>
      <c r="B1693" s="10" t="s">
        <v>123</v>
      </c>
      <c r="C1693" s="131" t="s">
        <v>124</v>
      </c>
      <c r="D1693" s="277" t="s">
        <v>67</v>
      </c>
      <c r="E1693" s="277"/>
      <c r="F1693" s="9" t="s">
        <v>68</v>
      </c>
      <c r="G1693" s="54">
        <v>1</v>
      </c>
      <c r="H1693" s="11">
        <v>9.9</v>
      </c>
      <c r="I1693" s="27">
        <f t="shared" si="120"/>
        <v>9.9</v>
      </c>
    </row>
    <row r="1694" spans="1:9" x14ac:dyDescent="0.25">
      <c r="A1694" s="131" t="s">
        <v>22</v>
      </c>
      <c r="B1694" s="10" t="s">
        <v>266</v>
      </c>
      <c r="C1694" s="131" t="s">
        <v>267</v>
      </c>
      <c r="D1694" s="277" t="s">
        <v>71</v>
      </c>
      <c r="E1694" s="277"/>
      <c r="F1694" s="9" t="s">
        <v>72</v>
      </c>
      <c r="G1694" s="54">
        <v>6</v>
      </c>
      <c r="H1694" s="11">
        <v>38.78</v>
      </c>
      <c r="I1694" s="27">
        <f t="shared" si="120"/>
        <v>232.68</v>
      </c>
    </row>
    <row r="1695" spans="1:9" x14ac:dyDescent="0.25">
      <c r="A1695" s="131" t="s">
        <v>22</v>
      </c>
      <c r="B1695" s="10" t="s">
        <v>90</v>
      </c>
      <c r="C1695" s="131" t="s">
        <v>91</v>
      </c>
      <c r="D1695" s="277" t="s">
        <v>71</v>
      </c>
      <c r="E1695" s="277"/>
      <c r="F1695" s="9" t="s">
        <v>72</v>
      </c>
      <c r="G1695" s="54">
        <v>4</v>
      </c>
      <c r="H1695" s="11">
        <v>149.58000000000001</v>
      </c>
      <c r="I1695" s="27">
        <f t="shared" si="120"/>
        <v>598.32000000000005</v>
      </c>
    </row>
    <row r="1696" spans="1:9" x14ac:dyDescent="0.25">
      <c r="A1696" s="131" t="s">
        <v>22</v>
      </c>
      <c r="B1696" s="10" t="s">
        <v>281</v>
      </c>
      <c r="C1696" s="131" t="s">
        <v>282</v>
      </c>
      <c r="D1696" s="277" t="s">
        <v>67</v>
      </c>
      <c r="E1696" s="277"/>
      <c r="F1696" s="9" t="s">
        <v>68</v>
      </c>
      <c r="G1696" s="54">
        <v>0.33329999999999999</v>
      </c>
      <c r="H1696" s="11">
        <v>15.4</v>
      </c>
      <c r="I1696" s="27">
        <f t="shared" si="120"/>
        <v>5.13</v>
      </c>
    </row>
    <row r="1697" spans="1:9" x14ac:dyDescent="0.25">
      <c r="A1697" s="131" t="s">
        <v>22</v>
      </c>
      <c r="B1697" s="10" t="s">
        <v>264</v>
      </c>
      <c r="C1697" s="131" t="s">
        <v>265</v>
      </c>
      <c r="D1697" s="277" t="s">
        <v>71</v>
      </c>
      <c r="E1697" s="277"/>
      <c r="F1697" s="9" t="s">
        <v>72</v>
      </c>
      <c r="G1697" s="54">
        <v>6</v>
      </c>
      <c r="H1697" s="11">
        <v>26.61</v>
      </c>
      <c r="I1697" s="27">
        <f t="shared" si="120"/>
        <v>159.66</v>
      </c>
    </row>
    <row r="1698" spans="1:9" x14ac:dyDescent="0.25">
      <c r="A1698" s="131" t="s">
        <v>22</v>
      </c>
      <c r="B1698" s="10" t="s">
        <v>270</v>
      </c>
      <c r="C1698" s="131" t="s">
        <v>271</v>
      </c>
      <c r="D1698" s="277" t="s">
        <v>67</v>
      </c>
      <c r="E1698" s="277"/>
      <c r="F1698" s="9" t="s">
        <v>68</v>
      </c>
      <c r="G1698" s="54">
        <v>6</v>
      </c>
      <c r="H1698" s="11">
        <v>1</v>
      </c>
      <c r="I1698" s="27">
        <f t="shared" si="120"/>
        <v>6</v>
      </c>
    </row>
    <row r="1699" spans="1:9" x14ac:dyDescent="0.25">
      <c r="A1699" s="133"/>
      <c r="B1699" s="133"/>
      <c r="C1699" s="133"/>
      <c r="D1699" s="133"/>
      <c r="E1699" s="16"/>
      <c r="F1699" s="133"/>
      <c r="G1699" s="16"/>
      <c r="H1699" s="48" t="s">
        <v>511</v>
      </c>
      <c r="I1699" s="16">
        <f>SUM(I1681:I1698)</f>
        <v>2759.6600000000003</v>
      </c>
    </row>
    <row r="1700" spans="1:9" x14ac:dyDescent="0.25">
      <c r="A1700" s="133"/>
      <c r="B1700" s="133"/>
      <c r="C1700" s="133"/>
      <c r="D1700" s="133" t="s">
        <v>51</v>
      </c>
      <c r="E1700" s="16">
        <f>TRUNC(I1699*0.2935,2)</f>
        <v>809.96</v>
      </c>
      <c r="F1700" s="133"/>
      <c r="G1700" s="259" t="s">
        <v>52</v>
      </c>
      <c r="H1700" s="259"/>
      <c r="I1700" s="16">
        <f>I1699+E1700</f>
        <v>3569.6200000000003</v>
      </c>
    </row>
    <row r="1701" spans="1:9" x14ac:dyDescent="0.25">
      <c r="A1701" s="132"/>
      <c r="B1701" s="132"/>
      <c r="C1701" s="132"/>
      <c r="D1701" s="132"/>
      <c r="E1701" s="132"/>
      <c r="F1701" s="132" t="s">
        <v>53</v>
      </c>
      <c r="G1701" s="15" t="s">
        <v>54</v>
      </c>
      <c r="H1701" s="132" t="s">
        <v>55</v>
      </c>
      <c r="I1701" s="13">
        <f>I1700</f>
        <v>3569.6200000000003</v>
      </c>
    </row>
    <row r="1702" spans="1:9" ht="14.4" thickBot="1" x14ac:dyDescent="0.3">
      <c r="A1702" s="132"/>
      <c r="B1702" s="132"/>
      <c r="C1702" s="132"/>
      <c r="D1702" s="132"/>
      <c r="E1702" s="132"/>
      <c r="F1702" s="132"/>
      <c r="G1702" s="15"/>
      <c r="H1702" s="132"/>
      <c r="I1702" s="13"/>
    </row>
    <row r="1703" spans="1:9" ht="14.4" thickTop="1" x14ac:dyDescent="0.25">
      <c r="A1703" s="4"/>
      <c r="B1703" s="4"/>
      <c r="C1703" s="4"/>
      <c r="D1703" s="4"/>
      <c r="E1703" s="4"/>
      <c r="F1703" s="4"/>
      <c r="G1703" s="4"/>
      <c r="H1703" s="4"/>
      <c r="I1703" s="4"/>
    </row>
    <row r="1704" spans="1:9" x14ac:dyDescent="0.25">
      <c r="A1704" s="134">
        <v>96</v>
      </c>
      <c r="B1704" s="136" t="s">
        <v>5</v>
      </c>
      <c r="C1704" s="134" t="s">
        <v>6</v>
      </c>
      <c r="D1704" s="266" t="s">
        <v>7</v>
      </c>
      <c r="E1704" s="266"/>
      <c r="F1704" s="1" t="s">
        <v>8</v>
      </c>
      <c r="G1704" s="136" t="s">
        <v>9</v>
      </c>
      <c r="H1704" s="136" t="s">
        <v>10</v>
      </c>
      <c r="I1704" s="136" t="s">
        <v>11</v>
      </c>
    </row>
    <row r="1705" spans="1:9" x14ac:dyDescent="0.25">
      <c r="A1705" s="172" t="s">
        <v>12</v>
      </c>
      <c r="B1705" s="173" t="s">
        <v>662</v>
      </c>
      <c r="C1705" s="172" t="s">
        <v>285</v>
      </c>
      <c r="D1705" s="287" t="s">
        <v>263</v>
      </c>
      <c r="E1705" s="287"/>
      <c r="F1705" s="174" t="s">
        <v>68</v>
      </c>
      <c r="G1705" s="176">
        <v>1</v>
      </c>
      <c r="H1705" s="178">
        <f>I1725</f>
        <v>645.71</v>
      </c>
      <c r="I1705" s="178">
        <f>H1705</f>
        <v>645.71</v>
      </c>
    </row>
    <row r="1706" spans="1:9" x14ac:dyDescent="0.25">
      <c r="A1706" s="131" t="s">
        <v>22</v>
      </c>
      <c r="B1706" s="10" t="s">
        <v>275</v>
      </c>
      <c r="C1706" s="131" t="s">
        <v>276</v>
      </c>
      <c r="D1706" s="277" t="s">
        <v>67</v>
      </c>
      <c r="E1706" s="277"/>
      <c r="F1706" s="9" t="s">
        <v>68</v>
      </c>
      <c r="G1706" s="54">
        <v>3</v>
      </c>
      <c r="H1706" s="27">
        <v>6</v>
      </c>
      <c r="I1706" s="27">
        <f t="shared" ref="I1706:I1723" si="121">TRUNC(G1706*H1706,2)</f>
        <v>18</v>
      </c>
    </row>
    <row r="1707" spans="1:9" x14ac:dyDescent="0.25">
      <c r="A1707" s="131" t="s">
        <v>22</v>
      </c>
      <c r="B1707" s="10" t="s">
        <v>79</v>
      </c>
      <c r="C1707" s="131" t="s">
        <v>80</v>
      </c>
      <c r="D1707" s="277" t="s">
        <v>67</v>
      </c>
      <c r="E1707" s="277"/>
      <c r="F1707" s="9" t="s">
        <v>68</v>
      </c>
      <c r="G1707" s="54">
        <v>50</v>
      </c>
      <c r="H1707" s="27">
        <v>0.1</v>
      </c>
      <c r="I1707" s="27">
        <f t="shared" si="121"/>
        <v>5</v>
      </c>
    </row>
    <row r="1708" spans="1:9" x14ac:dyDescent="0.25">
      <c r="A1708" s="131" t="s">
        <v>22</v>
      </c>
      <c r="B1708" s="10" t="s">
        <v>272</v>
      </c>
      <c r="C1708" s="131" t="s">
        <v>273</v>
      </c>
      <c r="D1708" s="277" t="s">
        <v>67</v>
      </c>
      <c r="E1708" s="277"/>
      <c r="F1708" s="9" t="s">
        <v>187</v>
      </c>
      <c r="G1708" s="54">
        <v>0.125</v>
      </c>
      <c r="H1708" s="27">
        <v>3.94</v>
      </c>
      <c r="I1708" s="27">
        <f t="shared" si="121"/>
        <v>0.49</v>
      </c>
    </row>
    <row r="1709" spans="1:9" x14ac:dyDescent="0.25">
      <c r="A1709" s="131" t="s">
        <v>22</v>
      </c>
      <c r="B1709" s="10" t="s">
        <v>266</v>
      </c>
      <c r="C1709" s="131" t="s">
        <v>267</v>
      </c>
      <c r="D1709" s="277" t="s">
        <v>71</v>
      </c>
      <c r="E1709" s="277"/>
      <c r="F1709" s="9" t="s">
        <v>72</v>
      </c>
      <c r="G1709" s="54">
        <v>1</v>
      </c>
      <c r="H1709" s="27">
        <v>38.78</v>
      </c>
      <c r="I1709" s="27">
        <f t="shared" si="121"/>
        <v>38.78</v>
      </c>
    </row>
    <row r="1710" spans="1:9" x14ac:dyDescent="0.25">
      <c r="A1710" s="131" t="s">
        <v>22</v>
      </c>
      <c r="B1710" s="10" t="s">
        <v>90</v>
      </c>
      <c r="C1710" s="131" t="s">
        <v>91</v>
      </c>
      <c r="D1710" s="277" t="s">
        <v>71</v>
      </c>
      <c r="E1710" s="277"/>
      <c r="F1710" s="9" t="s">
        <v>72</v>
      </c>
      <c r="G1710" s="54">
        <v>0.5</v>
      </c>
      <c r="H1710" s="27">
        <v>149.58000000000001</v>
      </c>
      <c r="I1710" s="27">
        <f t="shared" si="121"/>
        <v>74.790000000000006</v>
      </c>
    </row>
    <row r="1711" spans="1:9" x14ac:dyDescent="0.25">
      <c r="A1711" s="131" t="s">
        <v>22</v>
      </c>
      <c r="B1711" s="10" t="s">
        <v>176</v>
      </c>
      <c r="C1711" s="131" t="s">
        <v>177</v>
      </c>
      <c r="D1711" s="277" t="s">
        <v>67</v>
      </c>
      <c r="E1711" s="277"/>
      <c r="F1711" s="9" t="s">
        <v>72</v>
      </c>
      <c r="G1711" s="54">
        <v>14.083299999999999</v>
      </c>
      <c r="H1711" s="27">
        <v>0.4</v>
      </c>
      <c r="I1711" s="27">
        <f t="shared" si="121"/>
        <v>5.63</v>
      </c>
    </row>
    <row r="1712" spans="1:9" x14ac:dyDescent="0.25">
      <c r="A1712" s="131" t="s">
        <v>22</v>
      </c>
      <c r="B1712" s="10" t="s">
        <v>150</v>
      </c>
      <c r="C1712" s="131" t="s">
        <v>151</v>
      </c>
      <c r="D1712" s="277" t="s">
        <v>67</v>
      </c>
      <c r="E1712" s="277"/>
      <c r="F1712" s="9" t="s">
        <v>68</v>
      </c>
      <c r="G1712" s="54">
        <v>12.3</v>
      </c>
      <c r="H1712" s="27">
        <v>2.9</v>
      </c>
      <c r="I1712" s="27">
        <f t="shared" si="121"/>
        <v>35.67</v>
      </c>
    </row>
    <row r="1713" spans="1:9" x14ac:dyDescent="0.25">
      <c r="A1713" s="131" t="s">
        <v>22</v>
      </c>
      <c r="B1713" s="10" t="s">
        <v>139</v>
      </c>
      <c r="C1713" s="131" t="s">
        <v>140</v>
      </c>
      <c r="D1713" s="277" t="s">
        <v>67</v>
      </c>
      <c r="E1713" s="277"/>
      <c r="F1713" s="9" t="s">
        <v>68</v>
      </c>
      <c r="G1713" s="54">
        <v>1</v>
      </c>
      <c r="H1713" s="27">
        <v>7</v>
      </c>
      <c r="I1713" s="27">
        <f t="shared" si="121"/>
        <v>7</v>
      </c>
    </row>
    <row r="1714" spans="1:9" x14ac:dyDescent="0.25">
      <c r="A1714" s="131" t="s">
        <v>22</v>
      </c>
      <c r="B1714" s="10" t="s">
        <v>154</v>
      </c>
      <c r="C1714" s="131" t="s">
        <v>155</v>
      </c>
      <c r="D1714" s="277" t="s">
        <v>67</v>
      </c>
      <c r="E1714" s="277"/>
      <c r="F1714" s="9" t="s">
        <v>68</v>
      </c>
      <c r="G1714" s="54">
        <v>1.6667000000000001</v>
      </c>
      <c r="H1714" s="27">
        <v>1.25</v>
      </c>
      <c r="I1714" s="27">
        <f t="shared" si="121"/>
        <v>2.08</v>
      </c>
    </row>
    <row r="1715" spans="1:9" x14ac:dyDescent="0.25">
      <c r="A1715" s="131" t="s">
        <v>22</v>
      </c>
      <c r="B1715" s="10" t="s">
        <v>73</v>
      </c>
      <c r="C1715" s="131" t="s">
        <v>74</v>
      </c>
      <c r="D1715" s="277" t="s">
        <v>71</v>
      </c>
      <c r="E1715" s="277"/>
      <c r="F1715" s="9" t="s">
        <v>72</v>
      </c>
      <c r="G1715" s="54">
        <v>4.8</v>
      </c>
      <c r="H1715" s="27">
        <v>34.64</v>
      </c>
      <c r="I1715" s="27">
        <f t="shared" si="121"/>
        <v>166.27</v>
      </c>
    </row>
    <row r="1716" spans="1:9" x14ac:dyDescent="0.25">
      <c r="A1716" s="131" t="s">
        <v>22</v>
      </c>
      <c r="B1716" s="10" t="s">
        <v>77</v>
      </c>
      <c r="C1716" s="131" t="s">
        <v>78</v>
      </c>
      <c r="D1716" s="277" t="s">
        <v>67</v>
      </c>
      <c r="E1716" s="277"/>
      <c r="F1716" s="9" t="s">
        <v>68</v>
      </c>
      <c r="G1716" s="54">
        <v>1.6667000000000001</v>
      </c>
      <c r="H1716" s="27">
        <v>4.5</v>
      </c>
      <c r="I1716" s="27">
        <f t="shared" si="121"/>
        <v>7.5</v>
      </c>
    </row>
    <row r="1717" spans="1:9" x14ac:dyDescent="0.25">
      <c r="A1717" s="131" t="s">
        <v>22</v>
      </c>
      <c r="B1717" s="10" t="s">
        <v>268</v>
      </c>
      <c r="C1717" s="131" t="s">
        <v>269</v>
      </c>
      <c r="D1717" s="277" t="s">
        <v>71</v>
      </c>
      <c r="E1717" s="277"/>
      <c r="F1717" s="9" t="s">
        <v>72</v>
      </c>
      <c r="G1717" s="54">
        <v>2.2000000000000002</v>
      </c>
      <c r="H1717" s="27">
        <v>32.5</v>
      </c>
      <c r="I1717" s="27">
        <f t="shared" si="121"/>
        <v>71.5</v>
      </c>
    </row>
    <row r="1718" spans="1:9" x14ac:dyDescent="0.25">
      <c r="A1718" s="131" t="s">
        <v>22</v>
      </c>
      <c r="B1718" s="10" t="s">
        <v>158</v>
      </c>
      <c r="C1718" s="131" t="s">
        <v>159</v>
      </c>
      <c r="D1718" s="277" t="s">
        <v>160</v>
      </c>
      <c r="E1718" s="277"/>
      <c r="F1718" s="9" t="s">
        <v>68</v>
      </c>
      <c r="G1718" s="54">
        <v>6.0000000000000001E-3</v>
      </c>
      <c r="H1718" s="27">
        <v>3218.94</v>
      </c>
      <c r="I1718" s="27">
        <f t="shared" si="121"/>
        <v>19.309999999999999</v>
      </c>
    </row>
    <row r="1719" spans="1:9" x14ac:dyDescent="0.25">
      <c r="A1719" s="131" t="s">
        <v>22</v>
      </c>
      <c r="B1719" s="10" t="s">
        <v>145</v>
      </c>
      <c r="C1719" s="131" t="s">
        <v>146</v>
      </c>
      <c r="D1719" s="277" t="s">
        <v>67</v>
      </c>
      <c r="E1719" s="277"/>
      <c r="F1719" s="9" t="s">
        <v>147</v>
      </c>
      <c r="G1719" s="54">
        <v>0.69440000000000002</v>
      </c>
      <c r="H1719" s="27">
        <v>5.69</v>
      </c>
      <c r="I1719" s="27">
        <f t="shared" si="121"/>
        <v>3.95</v>
      </c>
    </row>
    <row r="1720" spans="1:9" x14ac:dyDescent="0.25">
      <c r="A1720" s="131" t="s">
        <v>22</v>
      </c>
      <c r="B1720" s="10" t="s">
        <v>270</v>
      </c>
      <c r="C1720" s="131" t="s">
        <v>271</v>
      </c>
      <c r="D1720" s="277" t="s">
        <v>67</v>
      </c>
      <c r="E1720" s="277"/>
      <c r="F1720" s="9" t="s">
        <v>68</v>
      </c>
      <c r="G1720" s="54">
        <v>4.3333000000000004</v>
      </c>
      <c r="H1720" s="27">
        <v>1</v>
      </c>
      <c r="I1720" s="27">
        <f t="shared" si="121"/>
        <v>4.33</v>
      </c>
    </row>
    <row r="1721" spans="1:9" x14ac:dyDescent="0.25">
      <c r="A1721" s="131" t="s">
        <v>22</v>
      </c>
      <c r="B1721" s="10" t="s">
        <v>181</v>
      </c>
      <c r="C1721" s="131" t="s">
        <v>182</v>
      </c>
      <c r="D1721" s="277" t="s">
        <v>67</v>
      </c>
      <c r="E1721" s="277"/>
      <c r="F1721" s="9" t="s">
        <v>68</v>
      </c>
      <c r="G1721" s="54">
        <v>1.2</v>
      </c>
      <c r="H1721" s="27">
        <v>7.5</v>
      </c>
      <c r="I1721" s="27">
        <f t="shared" si="121"/>
        <v>9</v>
      </c>
    </row>
    <row r="1722" spans="1:9" x14ac:dyDescent="0.25">
      <c r="A1722" s="131" t="s">
        <v>22</v>
      </c>
      <c r="B1722" s="10" t="s">
        <v>264</v>
      </c>
      <c r="C1722" s="131" t="s">
        <v>265</v>
      </c>
      <c r="D1722" s="277" t="s">
        <v>71</v>
      </c>
      <c r="E1722" s="277"/>
      <c r="F1722" s="9" t="s">
        <v>72</v>
      </c>
      <c r="G1722" s="54">
        <v>1</v>
      </c>
      <c r="H1722" s="27">
        <v>26.61</v>
      </c>
      <c r="I1722" s="27">
        <f t="shared" si="121"/>
        <v>26.61</v>
      </c>
    </row>
    <row r="1723" spans="1:9" x14ac:dyDescent="0.25">
      <c r="A1723" s="131" t="s">
        <v>22</v>
      </c>
      <c r="B1723" s="10" t="s">
        <v>123</v>
      </c>
      <c r="C1723" s="131" t="s">
        <v>124</v>
      </c>
      <c r="D1723" s="277" t="s">
        <v>67</v>
      </c>
      <c r="E1723" s="277"/>
      <c r="F1723" s="9" t="s">
        <v>68</v>
      </c>
      <c r="G1723" s="54">
        <v>0.33329999999999999</v>
      </c>
      <c r="H1723" s="27">
        <v>9.9</v>
      </c>
      <c r="I1723" s="27">
        <f t="shared" si="121"/>
        <v>3.29</v>
      </c>
    </row>
    <row r="1724" spans="1:9" x14ac:dyDescent="0.25">
      <c r="A1724" s="133"/>
      <c r="B1724" s="133"/>
      <c r="C1724" s="133"/>
      <c r="D1724" s="133"/>
      <c r="E1724" s="16"/>
      <c r="F1724" s="133"/>
      <c r="G1724" s="16"/>
      <c r="H1724" s="48" t="s">
        <v>511</v>
      </c>
      <c r="I1724" s="16">
        <f>SUM(I1706:I1723)</f>
        <v>499.20000000000005</v>
      </c>
    </row>
    <row r="1725" spans="1:9" x14ac:dyDescent="0.25">
      <c r="A1725" s="133"/>
      <c r="B1725" s="133"/>
      <c r="C1725" s="133"/>
      <c r="D1725" s="133" t="s">
        <v>51</v>
      </c>
      <c r="E1725" s="16">
        <f>TRUNC(I1724*0.2935,2)</f>
        <v>146.51</v>
      </c>
      <c r="F1725" s="133"/>
      <c r="G1725" s="259" t="s">
        <v>52</v>
      </c>
      <c r="H1725" s="259"/>
      <c r="I1725" s="16">
        <f>I1724+E1725</f>
        <v>645.71</v>
      </c>
    </row>
    <row r="1726" spans="1:9" x14ac:dyDescent="0.25">
      <c r="A1726" s="132"/>
      <c r="B1726" s="132"/>
      <c r="C1726" s="132"/>
      <c r="D1726" s="132"/>
      <c r="E1726" s="132"/>
      <c r="F1726" s="132" t="s">
        <v>53</v>
      </c>
      <c r="G1726" s="15" t="s">
        <v>54</v>
      </c>
      <c r="H1726" s="132" t="s">
        <v>55</v>
      </c>
      <c r="I1726" s="13">
        <f>I1725</f>
        <v>645.71</v>
      </c>
    </row>
    <row r="1727" spans="1:9" ht="14.4" thickBot="1" x14ac:dyDescent="0.3">
      <c r="A1727" s="132"/>
      <c r="B1727" s="132"/>
      <c r="C1727" s="132"/>
      <c r="D1727" s="132"/>
      <c r="E1727" s="132"/>
      <c r="F1727" s="132"/>
      <c r="G1727" s="15"/>
      <c r="H1727" s="132"/>
      <c r="I1727" s="13"/>
    </row>
    <row r="1728" spans="1:9" ht="14.4" thickTop="1" x14ac:dyDescent="0.25">
      <c r="A1728" s="4"/>
      <c r="B1728" s="4"/>
      <c r="C1728" s="4"/>
      <c r="D1728" s="4"/>
      <c r="E1728" s="4"/>
      <c r="F1728" s="4"/>
      <c r="G1728" s="4"/>
      <c r="H1728" s="4"/>
      <c r="I1728" s="4"/>
    </row>
    <row r="1729" spans="1:9" x14ac:dyDescent="0.25">
      <c r="A1729" s="134">
        <v>97</v>
      </c>
      <c r="B1729" s="136" t="s">
        <v>5</v>
      </c>
      <c r="C1729" s="134" t="s">
        <v>6</v>
      </c>
      <c r="D1729" s="266" t="s">
        <v>7</v>
      </c>
      <c r="E1729" s="266"/>
      <c r="F1729" s="1" t="s">
        <v>8</v>
      </c>
      <c r="G1729" s="136" t="s">
        <v>9</v>
      </c>
      <c r="H1729" s="136" t="s">
        <v>10</v>
      </c>
      <c r="I1729" s="136" t="s">
        <v>11</v>
      </c>
    </row>
    <row r="1730" spans="1:9" ht="26.4" x14ac:dyDescent="0.25">
      <c r="A1730" s="135" t="s">
        <v>12</v>
      </c>
      <c r="B1730" s="22" t="s">
        <v>663</v>
      </c>
      <c r="C1730" s="135" t="s">
        <v>286</v>
      </c>
      <c r="D1730" s="267" t="s">
        <v>263</v>
      </c>
      <c r="E1730" s="267"/>
      <c r="F1730" s="2" t="s">
        <v>68</v>
      </c>
      <c r="G1730" s="53">
        <v>1</v>
      </c>
      <c r="H1730" s="26">
        <f>I1745</f>
        <v>484.59</v>
      </c>
      <c r="I1730" s="26">
        <f>H1730</f>
        <v>484.59</v>
      </c>
    </row>
    <row r="1731" spans="1:9" x14ac:dyDescent="0.25">
      <c r="A1731" s="131" t="s">
        <v>22</v>
      </c>
      <c r="B1731" s="10" t="s">
        <v>77</v>
      </c>
      <c r="C1731" s="131" t="s">
        <v>78</v>
      </c>
      <c r="D1731" s="277" t="s">
        <v>67</v>
      </c>
      <c r="E1731" s="277"/>
      <c r="F1731" s="9" t="s">
        <v>68</v>
      </c>
      <c r="G1731" s="54">
        <v>1</v>
      </c>
      <c r="H1731" s="27">
        <v>4.5</v>
      </c>
      <c r="I1731" s="27">
        <f t="shared" ref="I1731:I1743" si="122">TRUNC(G1731*H1731,2)</f>
        <v>4.5</v>
      </c>
    </row>
    <row r="1732" spans="1:9" x14ac:dyDescent="0.25">
      <c r="A1732" s="131" t="s">
        <v>22</v>
      </c>
      <c r="B1732" s="10" t="s">
        <v>270</v>
      </c>
      <c r="C1732" s="131" t="s">
        <v>271</v>
      </c>
      <c r="D1732" s="277" t="s">
        <v>67</v>
      </c>
      <c r="E1732" s="277"/>
      <c r="F1732" s="9" t="s">
        <v>68</v>
      </c>
      <c r="G1732" s="54">
        <v>3</v>
      </c>
      <c r="H1732" s="27">
        <v>1</v>
      </c>
      <c r="I1732" s="27">
        <f t="shared" si="122"/>
        <v>3</v>
      </c>
    </row>
    <row r="1733" spans="1:9" x14ac:dyDescent="0.25">
      <c r="A1733" s="131" t="s">
        <v>22</v>
      </c>
      <c r="B1733" s="10" t="s">
        <v>79</v>
      </c>
      <c r="C1733" s="131" t="s">
        <v>80</v>
      </c>
      <c r="D1733" s="277" t="s">
        <v>67</v>
      </c>
      <c r="E1733" s="277"/>
      <c r="F1733" s="9" t="s">
        <v>68</v>
      </c>
      <c r="G1733" s="54">
        <v>50</v>
      </c>
      <c r="H1733" s="27">
        <v>0.1</v>
      </c>
      <c r="I1733" s="27">
        <f t="shared" si="122"/>
        <v>5</v>
      </c>
    </row>
    <row r="1734" spans="1:9" x14ac:dyDescent="0.25">
      <c r="A1734" s="131" t="s">
        <v>22</v>
      </c>
      <c r="B1734" s="10" t="s">
        <v>279</v>
      </c>
      <c r="C1734" s="131" t="s">
        <v>280</v>
      </c>
      <c r="D1734" s="277" t="s">
        <v>67</v>
      </c>
      <c r="E1734" s="277"/>
      <c r="F1734" s="9" t="s">
        <v>68</v>
      </c>
      <c r="G1734" s="54">
        <v>1</v>
      </c>
      <c r="H1734" s="27">
        <v>11</v>
      </c>
      <c r="I1734" s="27">
        <f t="shared" si="122"/>
        <v>11</v>
      </c>
    </row>
    <row r="1735" spans="1:9" x14ac:dyDescent="0.25">
      <c r="A1735" s="131" t="s">
        <v>22</v>
      </c>
      <c r="B1735" s="10" t="s">
        <v>281</v>
      </c>
      <c r="C1735" s="131" t="s">
        <v>282</v>
      </c>
      <c r="D1735" s="277" t="s">
        <v>67</v>
      </c>
      <c r="E1735" s="277"/>
      <c r="F1735" s="9" t="s">
        <v>68</v>
      </c>
      <c r="G1735" s="54">
        <v>0.33329999999999999</v>
      </c>
      <c r="H1735" s="27">
        <v>15.4</v>
      </c>
      <c r="I1735" s="27">
        <f t="shared" si="122"/>
        <v>5.13</v>
      </c>
    </row>
    <row r="1736" spans="1:9" x14ac:dyDescent="0.25">
      <c r="A1736" s="131" t="s">
        <v>22</v>
      </c>
      <c r="B1736" s="10" t="s">
        <v>268</v>
      </c>
      <c r="C1736" s="131" t="s">
        <v>269</v>
      </c>
      <c r="D1736" s="277" t="s">
        <v>71</v>
      </c>
      <c r="E1736" s="277"/>
      <c r="F1736" s="9" t="s">
        <v>72</v>
      </c>
      <c r="G1736" s="54">
        <v>2</v>
      </c>
      <c r="H1736" s="27">
        <v>32.5</v>
      </c>
      <c r="I1736" s="27">
        <f t="shared" si="122"/>
        <v>65</v>
      </c>
    </row>
    <row r="1737" spans="1:9" x14ac:dyDescent="0.25">
      <c r="A1737" s="131" t="s">
        <v>22</v>
      </c>
      <c r="B1737" s="10" t="s">
        <v>154</v>
      </c>
      <c r="C1737" s="131" t="s">
        <v>155</v>
      </c>
      <c r="D1737" s="277" t="s">
        <v>67</v>
      </c>
      <c r="E1737" s="277"/>
      <c r="F1737" s="9" t="s">
        <v>68</v>
      </c>
      <c r="G1737" s="54">
        <v>1</v>
      </c>
      <c r="H1737" s="27">
        <v>1.25</v>
      </c>
      <c r="I1737" s="27">
        <f t="shared" si="122"/>
        <v>1.25</v>
      </c>
    </row>
    <row r="1738" spans="1:9" x14ac:dyDescent="0.25">
      <c r="A1738" s="131" t="s">
        <v>22</v>
      </c>
      <c r="B1738" s="10" t="s">
        <v>90</v>
      </c>
      <c r="C1738" s="131" t="s">
        <v>91</v>
      </c>
      <c r="D1738" s="277" t="s">
        <v>71</v>
      </c>
      <c r="E1738" s="277"/>
      <c r="F1738" s="9" t="s">
        <v>72</v>
      </c>
      <c r="G1738" s="54">
        <v>1</v>
      </c>
      <c r="H1738" s="27">
        <v>149.58000000000001</v>
      </c>
      <c r="I1738" s="27">
        <f t="shared" si="122"/>
        <v>149.58000000000001</v>
      </c>
    </row>
    <row r="1739" spans="1:9" x14ac:dyDescent="0.25">
      <c r="A1739" s="131" t="s">
        <v>22</v>
      </c>
      <c r="B1739" s="10" t="s">
        <v>73</v>
      </c>
      <c r="C1739" s="131" t="s">
        <v>74</v>
      </c>
      <c r="D1739" s="277" t="s">
        <v>71</v>
      </c>
      <c r="E1739" s="277"/>
      <c r="F1739" s="9" t="s">
        <v>72</v>
      </c>
      <c r="G1739" s="54">
        <v>2</v>
      </c>
      <c r="H1739" s="27">
        <v>34.64</v>
      </c>
      <c r="I1739" s="27">
        <f t="shared" si="122"/>
        <v>69.28</v>
      </c>
    </row>
    <row r="1740" spans="1:9" x14ac:dyDescent="0.25">
      <c r="A1740" s="131" t="s">
        <v>22</v>
      </c>
      <c r="B1740" s="10" t="s">
        <v>176</v>
      </c>
      <c r="C1740" s="131" t="s">
        <v>177</v>
      </c>
      <c r="D1740" s="277" t="s">
        <v>67</v>
      </c>
      <c r="E1740" s="277"/>
      <c r="F1740" s="9" t="s">
        <v>72</v>
      </c>
      <c r="G1740" s="54">
        <v>3</v>
      </c>
      <c r="H1740" s="27">
        <v>0.4</v>
      </c>
      <c r="I1740" s="27">
        <f t="shared" si="122"/>
        <v>1.2</v>
      </c>
    </row>
    <row r="1741" spans="1:9" x14ac:dyDescent="0.25">
      <c r="A1741" s="131" t="s">
        <v>22</v>
      </c>
      <c r="B1741" s="10" t="s">
        <v>181</v>
      </c>
      <c r="C1741" s="131" t="s">
        <v>182</v>
      </c>
      <c r="D1741" s="277" t="s">
        <v>67</v>
      </c>
      <c r="E1741" s="277"/>
      <c r="F1741" s="9" t="s">
        <v>68</v>
      </c>
      <c r="G1741" s="54">
        <v>2</v>
      </c>
      <c r="H1741" s="27">
        <v>7.5</v>
      </c>
      <c r="I1741" s="27">
        <f t="shared" si="122"/>
        <v>15</v>
      </c>
    </row>
    <row r="1742" spans="1:9" x14ac:dyDescent="0.25">
      <c r="A1742" s="131" t="s">
        <v>22</v>
      </c>
      <c r="B1742" s="10" t="s">
        <v>150</v>
      </c>
      <c r="C1742" s="131" t="s">
        <v>151</v>
      </c>
      <c r="D1742" s="277" t="s">
        <v>67</v>
      </c>
      <c r="E1742" s="277"/>
      <c r="F1742" s="9" t="s">
        <v>68</v>
      </c>
      <c r="G1742" s="54">
        <v>12</v>
      </c>
      <c r="H1742" s="27">
        <v>2.9</v>
      </c>
      <c r="I1742" s="27">
        <f t="shared" si="122"/>
        <v>34.799999999999997</v>
      </c>
    </row>
    <row r="1743" spans="1:9" x14ac:dyDescent="0.25">
      <c r="A1743" s="131" t="s">
        <v>22</v>
      </c>
      <c r="B1743" s="10" t="s">
        <v>123</v>
      </c>
      <c r="C1743" s="131" t="s">
        <v>124</v>
      </c>
      <c r="D1743" s="277" t="s">
        <v>67</v>
      </c>
      <c r="E1743" s="277"/>
      <c r="F1743" s="9" t="s">
        <v>68</v>
      </c>
      <c r="G1743" s="54">
        <v>1</v>
      </c>
      <c r="H1743" s="27">
        <v>9.9</v>
      </c>
      <c r="I1743" s="27">
        <f t="shared" si="122"/>
        <v>9.9</v>
      </c>
    </row>
    <row r="1744" spans="1:9" x14ac:dyDescent="0.25">
      <c r="A1744" s="133"/>
      <c r="B1744" s="133"/>
      <c r="C1744" s="133"/>
      <c r="D1744" s="133"/>
      <c r="E1744" s="16"/>
      <c r="F1744" s="133"/>
      <c r="G1744" s="16"/>
      <c r="H1744" s="48" t="s">
        <v>511</v>
      </c>
      <c r="I1744" s="16">
        <f>SUM(I1731:I1743)</f>
        <v>374.64</v>
      </c>
    </row>
    <row r="1745" spans="1:9" x14ac:dyDescent="0.25">
      <c r="A1745" s="133"/>
      <c r="B1745" s="133"/>
      <c r="C1745" s="133"/>
      <c r="D1745" s="133" t="s">
        <v>51</v>
      </c>
      <c r="E1745" s="16">
        <f>TRUNC(I1744*0.2935,2)</f>
        <v>109.95</v>
      </c>
      <c r="F1745" s="133"/>
      <c r="G1745" s="259" t="s">
        <v>52</v>
      </c>
      <c r="H1745" s="259"/>
      <c r="I1745" s="16">
        <f>I1744+E1745</f>
        <v>484.59</v>
      </c>
    </row>
    <row r="1746" spans="1:9" x14ac:dyDescent="0.25">
      <c r="A1746" s="132"/>
      <c r="B1746" s="132"/>
      <c r="C1746" s="132"/>
      <c r="D1746" s="132"/>
      <c r="E1746" s="132"/>
      <c r="F1746" s="132" t="s">
        <v>53</v>
      </c>
      <c r="G1746" s="15" t="s">
        <v>54</v>
      </c>
      <c r="H1746" s="132" t="s">
        <v>55</v>
      </c>
      <c r="I1746" s="13">
        <f>I1745</f>
        <v>484.59</v>
      </c>
    </row>
    <row r="1747" spans="1:9" ht="14.4" thickBot="1" x14ac:dyDescent="0.3">
      <c r="A1747" s="132"/>
      <c r="B1747" s="132"/>
      <c r="C1747" s="132"/>
      <c r="D1747" s="132"/>
      <c r="E1747" s="132"/>
      <c r="F1747" s="132"/>
      <c r="G1747" s="15"/>
      <c r="H1747" s="132"/>
      <c r="I1747" s="13"/>
    </row>
    <row r="1748" spans="1:9" ht="14.4" thickTop="1" x14ac:dyDescent="0.25">
      <c r="A1748" s="4"/>
      <c r="B1748" s="4"/>
      <c r="C1748" s="4"/>
      <c r="D1748" s="4"/>
      <c r="E1748" s="4"/>
      <c r="F1748" s="4"/>
      <c r="G1748" s="4"/>
      <c r="H1748" s="4"/>
      <c r="I1748" s="4"/>
    </row>
    <row r="1749" spans="1:9" x14ac:dyDescent="0.25">
      <c r="A1749" s="134">
        <v>98</v>
      </c>
      <c r="B1749" s="136" t="s">
        <v>5</v>
      </c>
      <c r="C1749" s="134" t="s">
        <v>6</v>
      </c>
      <c r="D1749" s="266" t="s">
        <v>7</v>
      </c>
      <c r="E1749" s="266"/>
      <c r="F1749" s="1" t="s">
        <v>8</v>
      </c>
      <c r="G1749" s="136" t="s">
        <v>9</v>
      </c>
      <c r="H1749" s="136" t="s">
        <v>10</v>
      </c>
      <c r="I1749" s="136" t="s">
        <v>11</v>
      </c>
    </row>
    <row r="1750" spans="1:9" ht="26.4" x14ac:dyDescent="0.25">
      <c r="A1750" s="135" t="s">
        <v>12</v>
      </c>
      <c r="B1750" s="22" t="s">
        <v>664</v>
      </c>
      <c r="C1750" s="135" t="s">
        <v>287</v>
      </c>
      <c r="D1750" s="267" t="s">
        <v>263</v>
      </c>
      <c r="E1750" s="267"/>
      <c r="F1750" s="2" t="s">
        <v>68</v>
      </c>
      <c r="G1750" s="53">
        <v>1</v>
      </c>
      <c r="H1750" s="26">
        <f>I1770</f>
        <v>782.03</v>
      </c>
      <c r="I1750" s="26">
        <f>H1750</f>
        <v>782.03</v>
      </c>
    </row>
    <row r="1751" spans="1:9" x14ac:dyDescent="0.25">
      <c r="A1751" s="131" t="s">
        <v>22</v>
      </c>
      <c r="B1751" s="10" t="s">
        <v>90</v>
      </c>
      <c r="C1751" s="131" t="s">
        <v>91</v>
      </c>
      <c r="D1751" s="277" t="s">
        <v>71</v>
      </c>
      <c r="E1751" s="277"/>
      <c r="F1751" s="9" t="s">
        <v>72</v>
      </c>
      <c r="G1751" s="54">
        <v>1</v>
      </c>
      <c r="H1751" s="27">
        <v>149.58000000000001</v>
      </c>
      <c r="I1751" s="27">
        <f t="shared" ref="I1751:I1768" si="123">TRUNC(G1751*H1751,2)</f>
        <v>149.58000000000001</v>
      </c>
    </row>
    <row r="1752" spans="1:9" x14ac:dyDescent="0.25">
      <c r="A1752" s="131" t="s">
        <v>22</v>
      </c>
      <c r="B1752" s="10" t="s">
        <v>77</v>
      </c>
      <c r="C1752" s="131" t="s">
        <v>78</v>
      </c>
      <c r="D1752" s="277" t="s">
        <v>67</v>
      </c>
      <c r="E1752" s="277"/>
      <c r="F1752" s="9" t="s">
        <v>68</v>
      </c>
      <c r="G1752" s="54">
        <v>1</v>
      </c>
      <c r="H1752" s="27">
        <v>4.5</v>
      </c>
      <c r="I1752" s="27">
        <f t="shared" si="123"/>
        <v>4.5</v>
      </c>
    </row>
    <row r="1753" spans="1:9" x14ac:dyDescent="0.25">
      <c r="A1753" s="131" t="s">
        <v>22</v>
      </c>
      <c r="B1753" s="10" t="s">
        <v>281</v>
      </c>
      <c r="C1753" s="131" t="s">
        <v>282</v>
      </c>
      <c r="D1753" s="277" t="s">
        <v>67</v>
      </c>
      <c r="E1753" s="277"/>
      <c r="F1753" s="9" t="s">
        <v>68</v>
      </c>
      <c r="G1753" s="54">
        <v>0.33329999999999999</v>
      </c>
      <c r="H1753" s="27">
        <v>15.4</v>
      </c>
      <c r="I1753" s="27">
        <f t="shared" si="123"/>
        <v>5.13</v>
      </c>
    </row>
    <row r="1754" spans="1:9" x14ac:dyDescent="0.25">
      <c r="A1754" s="131" t="s">
        <v>22</v>
      </c>
      <c r="B1754" s="10" t="s">
        <v>181</v>
      </c>
      <c r="C1754" s="131" t="s">
        <v>182</v>
      </c>
      <c r="D1754" s="277" t="s">
        <v>67</v>
      </c>
      <c r="E1754" s="277"/>
      <c r="F1754" s="9" t="s">
        <v>68</v>
      </c>
      <c r="G1754" s="54">
        <v>1</v>
      </c>
      <c r="H1754" s="27">
        <v>7.5</v>
      </c>
      <c r="I1754" s="27">
        <f t="shared" si="123"/>
        <v>7.5</v>
      </c>
    </row>
    <row r="1755" spans="1:9" x14ac:dyDescent="0.25">
      <c r="A1755" s="131" t="s">
        <v>22</v>
      </c>
      <c r="B1755" s="10" t="s">
        <v>158</v>
      </c>
      <c r="C1755" s="131" t="s">
        <v>159</v>
      </c>
      <c r="D1755" s="277" t="s">
        <v>160</v>
      </c>
      <c r="E1755" s="277"/>
      <c r="F1755" s="9" t="s">
        <v>68</v>
      </c>
      <c r="G1755" s="54">
        <v>2.4E-2</v>
      </c>
      <c r="H1755" s="27">
        <v>3218.94</v>
      </c>
      <c r="I1755" s="27">
        <f t="shared" si="123"/>
        <v>77.25</v>
      </c>
    </row>
    <row r="1756" spans="1:9" x14ac:dyDescent="0.25">
      <c r="A1756" s="131" t="s">
        <v>22</v>
      </c>
      <c r="B1756" s="10" t="s">
        <v>266</v>
      </c>
      <c r="C1756" s="131" t="s">
        <v>267</v>
      </c>
      <c r="D1756" s="277" t="s">
        <v>71</v>
      </c>
      <c r="E1756" s="277"/>
      <c r="F1756" s="9" t="s">
        <v>72</v>
      </c>
      <c r="G1756" s="54">
        <v>2</v>
      </c>
      <c r="H1756" s="27">
        <v>38.78</v>
      </c>
      <c r="I1756" s="27">
        <f t="shared" si="123"/>
        <v>77.56</v>
      </c>
    </row>
    <row r="1757" spans="1:9" x14ac:dyDescent="0.25">
      <c r="A1757" s="131" t="s">
        <v>22</v>
      </c>
      <c r="B1757" s="10" t="s">
        <v>270</v>
      </c>
      <c r="C1757" s="131" t="s">
        <v>271</v>
      </c>
      <c r="D1757" s="277" t="s">
        <v>67</v>
      </c>
      <c r="E1757" s="277"/>
      <c r="F1757" s="9" t="s">
        <v>68</v>
      </c>
      <c r="G1757" s="54">
        <v>2</v>
      </c>
      <c r="H1757" s="27">
        <v>1</v>
      </c>
      <c r="I1757" s="27">
        <f t="shared" si="123"/>
        <v>2</v>
      </c>
    </row>
    <row r="1758" spans="1:9" x14ac:dyDescent="0.25">
      <c r="A1758" s="131" t="s">
        <v>22</v>
      </c>
      <c r="B1758" s="10" t="s">
        <v>150</v>
      </c>
      <c r="C1758" s="131" t="s">
        <v>151</v>
      </c>
      <c r="D1758" s="277" t="s">
        <v>67</v>
      </c>
      <c r="E1758" s="277"/>
      <c r="F1758" s="9" t="s">
        <v>68</v>
      </c>
      <c r="G1758" s="54">
        <v>5</v>
      </c>
      <c r="H1758" s="27">
        <v>2.9</v>
      </c>
      <c r="I1758" s="27">
        <f t="shared" si="123"/>
        <v>14.5</v>
      </c>
    </row>
    <row r="1759" spans="1:9" x14ac:dyDescent="0.25">
      <c r="A1759" s="131" t="s">
        <v>22</v>
      </c>
      <c r="B1759" s="10" t="s">
        <v>79</v>
      </c>
      <c r="C1759" s="131" t="s">
        <v>80</v>
      </c>
      <c r="D1759" s="277" t="s">
        <v>67</v>
      </c>
      <c r="E1759" s="277"/>
      <c r="F1759" s="9" t="s">
        <v>68</v>
      </c>
      <c r="G1759" s="54">
        <v>50</v>
      </c>
      <c r="H1759" s="27">
        <v>0.1</v>
      </c>
      <c r="I1759" s="27">
        <f t="shared" si="123"/>
        <v>5</v>
      </c>
    </row>
    <row r="1760" spans="1:9" x14ac:dyDescent="0.25">
      <c r="A1760" s="131" t="s">
        <v>22</v>
      </c>
      <c r="B1760" s="10" t="s">
        <v>176</v>
      </c>
      <c r="C1760" s="131" t="s">
        <v>177</v>
      </c>
      <c r="D1760" s="277" t="s">
        <v>67</v>
      </c>
      <c r="E1760" s="277"/>
      <c r="F1760" s="9" t="s">
        <v>72</v>
      </c>
      <c r="G1760" s="54">
        <v>9</v>
      </c>
      <c r="H1760" s="27">
        <v>0.4</v>
      </c>
      <c r="I1760" s="27">
        <f t="shared" si="123"/>
        <v>3.6</v>
      </c>
    </row>
    <row r="1761" spans="1:9" x14ac:dyDescent="0.25">
      <c r="A1761" s="131" t="s">
        <v>22</v>
      </c>
      <c r="B1761" s="10" t="s">
        <v>145</v>
      </c>
      <c r="C1761" s="131" t="s">
        <v>146</v>
      </c>
      <c r="D1761" s="277" t="s">
        <v>67</v>
      </c>
      <c r="E1761" s="277"/>
      <c r="F1761" s="9" t="s">
        <v>147</v>
      </c>
      <c r="G1761" s="54">
        <v>1</v>
      </c>
      <c r="H1761" s="27">
        <v>5.69</v>
      </c>
      <c r="I1761" s="27">
        <f t="shared" si="123"/>
        <v>5.69</v>
      </c>
    </row>
    <row r="1762" spans="1:9" x14ac:dyDescent="0.25">
      <c r="A1762" s="131" t="s">
        <v>22</v>
      </c>
      <c r="B1762" s="10" t="s">
        <v>154</v>
      </c>
      <c r="C1762" s="131" t="s">
        <v>155</v>
      </c>
      <c r="D1762" s="277" t="s">
        <v>67</v>
      </c>
      <c r="E1762" s="277"/>
      <c r="F1762" s="9" t="s">
        <v>68</v>
      </c>
      <c r="G1762" s="54">
        <v>1.6667000000000001</v>
      </c>
      <c r="H1762" s="27">
        <v>1.25</v>
      </c>
      <c r="I1762" s="27">
        <f t="shared" si="123"/>
        <v>2.08</v>
      </c>
    </row>
    <row r="1763" spans="1:9" x14ac:dyDescent="0.25">
      <c r="A1763" s="131" t="s">
        <v>22</v>
      </c>
      <c r="B1763" s="10" t="s">
        <v>123</v>
      </c>
      <c r="C1763" s="131" t="s">
        <v>124</v>
      </c>
      <c r="D1763" s="277" t="s">
        <v>67</v>
      </c>
      <c r="E1763" s="277"/>
      <c r="F1763" s="9" t="s">
        <v>68</v>
      </c>
      <c r="G1763" s="54">
        <v>1</v>
      </c>
      <c r="H1763" s="27">
        <v>9.9</v>
      </c>
      <c r="I1763" s="27">
        <f t="shared" si="123"/>
        <v>9.9</v>
      </c>
    </row>
    <row r="1764" spans="1:9" x14ac:dyDescent="0.25">
      <c r="A1764" s="131" t="s">
        <v>22</v>
      </c>
      <c r="B1764" s="10" t="s">
        <v>268</v>
      </c>
      <c r="C1764" s="131" t="s">
        <v>269</v>
      </c>
      <c r="D1764" s="277" t="s">
        <v>71</v>
      </c>
      <c r="E1764" s="277"/>
      <c r="F1764" s="9" t="s">
        <v>72</v>
      </c>
      <c r="G1764" s="54">
        <v>3</v>
      </c>
      <c r="H1764" s="27">
        <v>32.5</v>
      </c>
      <c r="I1764" s="27">
        <f t="shared" si="123"/>
        <v>97.5</v>
      </c>
    </row>
    <row r="1765" spans="1:9" x14ac:dyDescent="0.25">
      <c r="A1765" s="131" t="s">
        <v>22</v>
      </c>
      <c r="B1765" s="10" t="s">
        <v>272</v>
      </c>
      <c r="C1765" s="131" t="s">
        <v>273</v>
      </c>
      <c r="D1765" s="277" t="s">
        <v>67</v>
      </c>
      <c r="E1765" s="277"/>
      <c r="F1765" s="9" t="s">
        <v>187</v>
      </c>
      <c r="G1765" s="54">
        <v>0.5</v>
      </c>
      <c r="H1765" s="27">
        <v>3.94</v>
      </c>
      <c r="I1765" s="27">
        <f t="shared" si="123"/>
        <v>1.97</v>
      </c>
    </row>
    <row r="1766" spans="1:9" x14ac:dyDescent="0.25">
      <c r="A1766" s="131" t="s">
        <v>22</v>
      </c>
      <c r="B1766" s="10" t="s">
        <v>279</v>
      </c>
      <c r="C1766" s="131" t="s">
        <v>280</v>
      </c>
      <c r="D1766" s="277" t="s">
        <v>67</v>
      </c>
      <c r="E1766" s="277"/>
      <c r="F1766" s="9" t="s">
        <v>68</v>
      </c>
      <c r="G1766" s="54">
        <v>1.6667000000000001</v>
      </c>
      <c r="H1766" s="27">
        <v>11</v>
      </c>
      <c r="I1766" s="27">
        <f t="shared" si="123"/>
        <v>18.329999999999998</v>
      </c>
    </row>
    <row r="1767" spans="1:9" x14ac:dyDescent="0.25">
      <c r="A1767" s="131" t="s">
        <v>22</v>
      </c>
      <c r="B1767" s="10" t="s">
        <v>264</v>
      </c>
      <c r="C1767" s="131" t="s">
        <v>265</v>
      </c>
      <c r="D1767" s="277" t="s">
        <v>71</v>
      </c>
      <c r="E1767" s="277"/>
      <c r="F1767" s="9" t="s">
        <v>72</v>
      </c>
      <c r="G1767" s="54">
        <v>2</v>
      </c>
      <c r="H1767" s="27">
        <v>26.61</v>
      </c>
      <c r="I1767" s="27">
        <f t="shared" si="123"/>
        <v>53.22</v>
      </c>
    </row>
    <row r="1768" spans="1:9" x14ac:dyDescent="0.25">
      <c r="A1768" s="131" t="s">
        <v>22</v>
      </c>
      <c r="B1768" s="10" t="s">
        <v>73</v>
      </c>
      <c r="C1768" s="131" t="s">
        <v>74</v>
      </c>
      <c r="D1768" s="277" t="s">
        <v>71</v>
      </c>
      <c r="E1768" s="277"/>
      <c r="F1768" s="9" t="s">
        <v>72</v>
      </c>
      <c r="G1768" s="54">
        <v>2</v>
      </c>
      <c r="H1768" s="27">
        <v>34.64</v>
      </c>
      <c r="I1768" s="27">
        <f t="shared" si="123"/>
        <v>69.28</v>
      </c>
    </row>
    <row r="1769" spans="1:9" x14ac:dyDescent="0.25">
      <c r="A1769" s="133"/>
      <c r="B1769" s="133"/>
      <c r="C1769" s="133"/>
      <c r="D1769" s="133"/>
      <c r="E1769" s="16"/>
      <c r="F1769" s="133"/>
      <c r="G1769" s="16"/>
      <c r="H1769" s="48" t="s">
        <v>511</v>
      </c>
      <c r="I1769" s="16">
        <f>SUM(I1751:I1768)</f>
        <v>604.58999999999992</v>
      </c>
    </row>
    <row r="1770" spans="1:9" x14ac:dyDescent="0.25">
      <c r="A1770" s="133"/>
      <c r="B1770" s="133"/>
      <c r="C1770" s="133"/>
      <c r="D1770" s="133" t="s">
        <v>51</v>
      </c>
      <c r="E1770" s="16">
        <f>TRUNC(I1769*0.2935,2)</f>
        <v>177.44</v>
      </c>
      <c r="F1770" s="133"/>
      <c r="G1770" s="259" t="s">
        <v>52</v>
      </c>
      <c r="H1770" s="259"/>
      <c r="I1770" s="16">
        <f>I1769+E1770</f>
        <v>782.03</v>
      </c>
    </row>
    <row r="1771" spans="1:9" x14ac:dyDescent="0.25">
      <c r="A1771" s="132"/>
      <c r="B1771" s="132"/>
      <c r="C1771" s="132"/>
      <c r="D1771" s="132"/>
      <c r="E1771" s="132"/>
      <c r="F1771" s="132" t="s">
        <v>53</v>
      </c>
      <c r="G1771" s="15" t="s">
        <v>54</v>
      </c>
      <c r="H1771" s="132" t="s">
        <v>55</v>
      </c>
      <c r="I1771" s="13">
        <f>I1770</f>
        <v>782.03</v>
      </c>
    </row>
    <row r="1772" spans="1:9" ht="14.4" thickBot="1" x14ac:dyDescent="0.3">
      <c r="A1772" s="132"/>
      <c r="B1772" s="132"/>
      <c r="C1772" s="132"/>
      <c r="D1772" s="132"/>
      <c r="E1772" s="132"/>
      <c r="F1772" s="132"/>
      <c r="G1772" s="15"/>
      <c r="H1772" s="132"/>
      <c r="I1772" s="13"/>
    </row>
    <row r="1773" spans="1:9" ht="14.4" thickTop="1" x14ac:dyDescent="0.25">
      <c r="A1773" s="4"/>
      <c r="B1773" s="4"/>
      <c r="C1773" s="4"/>
      <c r="D1773" s="4"/>
      <c r="E1773" s="4"/>
      <c r="F1773" s="4"/>
      <c r="G1773" s="4"/>
      <c r="H1773" s="4"/>
      <c r="I1773" s="4"/>
    </row>
    <row r="1774" spans="1:9" x14ac:dyDescent="0.25">
      <c r="A1774" s="134">
        <v>99</v>
      </c>
      <c r="B1774" s="136" t="s">
        <v>5</v>
      </c>
      <c r="C1774" s="134" t="s">
        <v>6</v>
      </c>
      <c r="D1774" s="266" t="s">
        <v>7</v>
      </c>
      <c r="E1774" s="266"/>
      <c r="F1774" s="1" t="s">
        <v>8</v>
      </c>
      <c r="G1774" s="136" t="s">
        <v>9</v>
      </c>
      <c r="H1774" s="136" t="s">
        <v>10</v>
      </c>
      <c r="I1774" s="136" t="s">
        <v>11</v>
      </c>
    </row>
    <row r="1775" spans="1:9" x14ac:dyDescent="0.25">
      <c r="A1775" s="135" t="s">
        <v>12</v>
      </c>
      <c r="B1775" s="22" t="s">
        <v>665</v>
      </c>
      <c r="C1775" s="135" t="s">
        <v>288</v>
      </c>
      <c r="D1775" s="267" t="s">
        <v>263</v>
      </c>
      <c r="E1775" s="267"/>
      <c r="F1775" s="2" t="s">
        <v>68</v>
      </c>
      <c r="G1775" s="53">
        <v>1</v>
      </c>
      <c r="H1775" s="26">
        <f>I1781</f>
        <v>511.76</v>
      </c>
      <c r="I1775" s="26">
        <f>H1775</f>
        <v>511.76</v>
      </c>
    </row>
    <row r="1776" spans="1:9" x14ac:dyDescent="0.25">
      <c r="A1776" s="131" t="s">
        <v>22</v>
      </c>
      <c r="B1776" s="10" t="s">
        <v>158</v>
      </c>
      <c r="C1776" s="131" t="s">
        <v>159</v>
      </c>
      <c r="D1776" s="277" t="s">
        <v>160</v>
      </c>
      <c r="E1776" s="277"/>
      <c r="F1776" s="9" t="s">
        <v>68</v>
      </c>
      <c r="G1776" s="54">
        <v>0.1</v>
      </c>
      <c r="H1776" s="27">
        <v>3218.94</v>
      </c>
      <c r="I1776" s="27">
        <f t="shared" ref="I1776:I1779" si="124">TRUNC(G1776*H1776,2)</f>
        <v>321.89</v>
      </c>
    </row>
    <row r="1777" spans="1:9" x14ac:dyDescent="0.25">
      <c r="A1777" s="131" t="s">
        <v>22</v>
      </c>
      <c r="B1777" s="10" t="s">
        <v>148</v>
      </c>
      <c r="C1777" s="131" t="s">
        <v>149</v>
      </c>
      <c r="D1777" s="277" t="s">
        <v>71</v>
      </c>
      <c r="E1777" s="277"/>
      <c r="F1777" s="9" t="s">
        <v>72</v>
      </c>
      <c r="G1777" s="54">
        <v>1</v>
      </c>
      <c r="H1777" s="27">
        <v>29.29</v>
      </c>
      <c r="I1777" s="27">
        <f t="shared" si="124"/>
        <v>29.29</v>
      </c>
    </row>
    <row r="1778" spans="1:9" ht="39.6" x14ac:dyDescent="0.25">
      <c r="A1778" s="131" t="s">
        <v>22</v>
      </c>
      <c r="B1778" s="10" t="s">
        <v>289</v>
      </c>
      <c r="C1778" s="131" t="s">
        <v>290</v>
      </c>
      <c r="D1778" s="277" t="s">
        <v>67</v>
      </c>
      <c r="E1778" s="277"/>
      <c r="F1778" s="9" t="s">
        <v>68</v>
      </c>
      <c r="G1778" s="54">
        <v>1</v>
      </c>
      <c r="H1778" s="27">
        <v>38.770000000000003</v>
      </c>
      <c r="I1778" s="27">
        <f t="shared" si="124"/>
        <v>38.770000000000003</v>
      </c>
    </row>
    <row r="1779" spans="1:9" x14ac:dyDescent="0.25">
      <c r="A1779" s="131" t="s">
        <v>22</v>
      </c>
      <c r="B1779" s="10" t="s">
        <v>145</v>
      </c>
      <c r="C1779" s="131" t="s">
        <v>146</v>
      </c>
      <c r="D1779" s="277" t="s">
        <v>67</v>
      </c>
      <c r="E1779" s="277"/>
      <c r="F1779" s="9" t="s">
        <v>147</v>
      </c>
      <c r="G1779" s="54">
        <v>1</v>
      </c>
      <c r="H1779" s="27">
        <v>5.69</v>
      </c>
      <c r="I1779" s="27">
        <f t="shared" si="124"/>
        <v>5.69</v>
      </c>
    </row>
    <row r="1780" spans="1:9" x14ac:dyDescent="0.25">
      <c r="A1780" s="133"/>
      <c r="B1780" s="133"/>
      <c r="C1780" s="133"/>
      <c r="D1780" s="133"/>
      <c r="E1780" s="16"/>
      <c r="F1780" s="133"/>
      <c r="G1780" s="16"/>
      <c r="H1780" s="48" t="s">
        <v>511</v>
      </c>
      <c r="I1780" s="16">
        <f>SUM(I1776:I1779)</f>
        <v>395.64</v>
      </c>
    </row>
    <row r="1781" spans="1:9" x14ac:dyDescent="0.25">
      <c r="A1781" s="133"/>
      <c r="B1781" s="133"/>
      <c r="C1781" s="133"/>
      <c r="D1781" s="133" t="s">
        <v>51</v>
      </c>
      <c r="E1781" s="16">
        <f>TRUNC(I1780*0.2935,2)</f>
        <v>116.12</v>
      </c>
      <c r="F1781" s="133"/>
      <c r="G1781" s="259" t="s">
        <v>52</v>
      </c>
      <c r="H1781" s="259"/>
      <c r="I1781" s="16">
        <f>I1780+E1781</f>
        <v>511.76</v>
      </c>
    </row>
    <row r="1782" spans="1:9" x14ac:dyDescent="0.25">
      <c r="A1782" s="132"/>
      <c r="B1782" s="132"/>
      <c r="C1782" s="132"/>
      <c r="D1782" s="132"/>
      <c r="E1782" s="132"/>
      <c r="F1782" s="132" t="s">
        <v>53</v>
      </c>
      <c r="G1782" s="15" t="s">
        <v>54</v>
      </c>
      <c r="H1782" s="132" t="s">
        <v>55</v>
      </c>
      <c r="I1782" s="181">
        <f>I1781</f>
        <v>511.76</v>
      </c>
    </row>
    <row r="1783" spans="1:9" ht="14.4" thickBot="1" x14ac:dyDescent="0.3">
      <c r="A1783" s="132"/>
      <c r="B1783" s="132"/>
      <c r="C1783" s="132"/>
      <c r="D1783" s="132"/>
      <c r="E1783" s="132"/>
      <c r="F1783" s="132"/>
      <c r="G1783" s="15"/>
      <c r="H1783" s="132"/>
      <c r="I1783" s="181"/>
    </row>
    <row r="1784" spans="1:9" ht="14.4" thickTop="1" x14ac:dyDescent="0.25">
      <c r="A1784" s="4"/>
      <c r="B1784" s="4"/>
      <c r="C1784" s="4"/>
      <c r="D1784" s="4"/>
      <c r="E1784" s="4"/>
      <c r="F1784" s="4"/>
      <c r="G1784" s="4"/>
      <c r="H1784" s="4"/>
      <c r="I1784" s="4"/>
    </row>
    <row r="1785" spans="1:9" x14ac:dyDescent="0.25">
      <c r="A1785" s="134">
        <v>100</v>
      </c>
      <c r="B1785" s="136" t="s">
        <v>5</v>
      </c>
      <c r="C1785" s="134" t="s">
        <v>6</v>
      </c>
      <c r="D1785" s="266" t="s">
        <v>7</v>
      </c>
      <c r="E1785" s="266"/>
      <c r="F1785" s="1" t="s">
        <v>8</v>
      </c>
      <c r="G1785" s="136" t="s">
        <v>9</v>
      </c>
      <c r="H1785" s="136" t="s">
        <v>10</v>
      </c>
      <c r="I1785" s="136" t="s">
        <v>11</v>
      </c>
    </row>
    <row r="1786" spans="1:9" x14ac:dyDescent="0.25">
      <c r="A1786" s="135" t="s">
        <v>12</v>
      </c>
      <c r="B1786" s="22" t="s">
        <v>666</v>
      </c>
      <c r="C1786" s="135" t="s">
        <v>291</v>
      </c>
      <c r="D1786" s="267" t="s">
        <v>263</v>
      </c>
      <c r="E1786" s="267"/>
      <c r="F1786" s="2" t="s">
        <v>68</v>
      </c>
      <c r="G1786" s="53">
        <v>1</v>
      </c>
      <c r="H1786" s="3">
        <f>I1792</f>
        <v>289.05</v>
      </c>
      <c r="I1786" s="3">
        <f>H1786</f>
        <v>289.05</v>
      </c>
    </row>
    <row r="1787" spans="1:9" ht="39.6" x14ac:dyDescent="0.25">
      <c r="A1787" s="131" t="s">
        <v>22</v>
      </c>
      <c r="B1787" s="10" t="s">
        <v>292</v>
      </c>
      <c r="C1787" s="131" t="s">
        <v>293</v>
      </c>
      <c r="D1787" s="277" t="s">
        <v>67</v>
      </c>
      <c r="E1787" s="277"/>
      <c r="F1787" s="9" t="s">
        <v>68</v>
      </c>
      <c r="G1787" s="54">
        <v>1</v>
      </c>
      <c r="H1787" s="11">
        <v>60.49</v>
      </c>
      <c r="I1787" s="27">
        <f t="shared" ref="I1787:I1790" si="125">TRUNC(G1787*H1787,2)</f>
        <v>60.49</v>
      </c>
    </row>
    <row r="1788" spans="1:9" x14ac:dyDescent="0.25">
      <c r="A1788" s="131" t="s">
        <v>22</v>
      </c>
      <c r="B1788" s="10" t="s">
        <v>158</v>
      </c>
      <c r="C1788" s="131" t="s">
        <v>159</v>
      </c>
      <c r="D1788" s="277" t="s">
        <v>160</v>
      </c>
      <c r="E1788" s="277"/>
      <c r="F1788" s="9" t="s">
        <v>68</v>
      </c>
      <c r="G1788" s="54">
        <v>3.7999999999999999E-2</v>
      </c>
      <c r="H1788" s="11">
        <v>3218.94</v>
      </c>
      <c r="I1788" s="27">
        <f t="shared" si="125"/>
        <v>122.31</v>
      </c>
    </row>
    <row r="1789" spans="1:9" x14ac:dyDescent="0.25">
      <c r="A1789" s="131" t="s">
        <v>22</v>
      </c>
      <c r="B1789" s="10" t="s">
        <v>145</v>
      </c>
      <c r="C1789" s="131" t="s">
        <v>146</v>
      </c>
      <c r="D1789" s="277" t="s">
        <v>67</v>
      </c>
      <c r="E1789" s="277"/>
      <c r="F1789" s="9" t="s">
        <v>147</v>
      </c>
      <c r="G1789" s="54">
        <v>2</v>
      </c>
      <c r="H1789" s="11">
        <v>5.69</v>
      </c>
      <c r="I1789" s="27">
        <f t="shared" si="125"/>
        <v>11.38</v>
      </c>
    </row>
    <row r="1790" spans="1:9" x14ac:dyDescent="0.25">
      <c r="A1790" s="131" t="s">
        <v>22</v>
      </c>
      <c r="B1790" s="10" t="s">
        <v>148</v>
      </c>
      <c r="C1790" s="131" t="s">
        <v>149</v>
      </c>
      <c r="D1790" s="277" t="s">
        <v>71</v>
      </c>
      <c r="E1790" s="277"/>
      <c r="F1790" s="9" t="s">
        <v>72</v>
      </c>
      <c r="G1790" s="54">
        <v>1</v>
      </c>
      <c r="H1790" s="11">
        <v>29.29</v>
      </c>
      <c r="I1790" s="27">
        <f t="shared" si="125"/>
        <v>29.29</v>
      </c>
    </row>
    <row r="1791" spans="1:9" x14ac:dyDescent="0.25">
      <c r="A1791" s="133"/>
      <c r="B1791" s="133"/>
      <c r="C1791" s="133"/>
      <c r="D1791" s="133"/>
      <c r="E1791" s="16"/>
      <c r="F1791" s="133"/>
      <c r="G1791" s="16"/>
      <c r="H1791" s="48" t="s">
        <v>511</v>
      </c>
      <c r="I1791" s="16">
        <f>SUM(I1787:I1790)</f>
        <v>223.47</v>
      </c>
    </row>
    <row r="1792" spans="1:9" x14ac:dyDescent="0.25">
      <c r="A1792" s="133"/>
      <c r="B1792" s="133"/>
      <c r="C1792" s="133"/>
      <c r="D1792" s="133" t="s">
        <v>51</v>
      </c>
      <c r="E1792" s="16">
        <f>TRUNC(I1791*0.2935,2)</f>
        <v>65.58</v>
      </c>
      <c r="F1792" s="133"/>
      <c r="G1792" s="259" t="s">
        <v>52</v>
      </c>
      <c r="H1792" s="259"/>
      <c r="I1792" s="16">
        <f>I1791+E1792</f>
        <v>289.05</v>
      </c>
    </row>
    <row r="1793" spans="1:9" x14ac:dyDescent="0.25">
      <c r="A1793" s="132"/>
      <c r="B1793" s="132"/>
      <c r="C1793" s="132"/>
      <c r="D1793" s="132"/>
      <c r="E1793" s="132"/>
      <c r="F1793" s="132" t="s">
        <v>53</v>
      </c>
      <c r="G1793" s="15" t="s">
        <v>54</v>
      </c>
      <c r="H1793" s="132" t="s">
        <v>55</v>
      </c>
      <c r="I1793" s="13">
        <f>I1792</f>
        <v>289.05</v>
      </c>
    </row>
    <row r="1794" spans="1:9" ht="14.4" thickBot="1" x14ac:dyDescent="0.3">
      <c r="A1794" s="132"/>
      <c r="B1794" s="132"/>
      <c r="C1794" s="132"/>
      <c r="D1794" s="132"/>
      <c r="E1794" s="132"/>
      <c r="F1794" s="132"/>
      <c r="G1794" s="15"/>
      <c r="H1794" s="132"/>
      <c r="I1794" s="13"/>
    </row>
    <row r="1795" spans="1:9" ht="14.4" thickTop="1" x14ac:dyDescent="0.25">
      <c r="A1795" s="4"/>
      <c r="B1795" s="4"/>
      <c r="C1795" s="4"/>
      <c r="D1795" s="4"/>
      <c r="E1795" s="4"/>
      <c r="F1795" s="4"/>
      <c r="G1795" s="4"/>
      <c r="H1795" s="4"/>
      <c r="I1795" s="4"/>
    </row>
    <row r="1796" spans="1:9" x14ac:dyDescent="0.25">
      <c r="A1796" s="134">
        <v>101</v>
      </c>
      <c r="B1796" s="136" t="s">
        <v>5</v>
      </c>
      <c r="C1796" s="134" t="s">
        <v>6</v>
      </c>
      <c r="D1796" s="266" t="s">
        <v>7</v>
      </c>
      <c r="E1796" s="266"/>
      <c r="F1796" s="1" t="s">
        <v>8</v>
      </c>
      <c r="G1796" s="136" t="s">
        <v>9</v>
      </c>
      <c r="H1796" s="136" t="s">
        <v>10</v>
      </c>
      <c r="I1796" s="136" t="s">
        <v>11</v>
      </c>
    </row>
    <row r="1797" spans="1:9" x14ac:dyDescent="0.25">
      <c r="A1797" s="135" t="s">
        <v>12</v>
      </c>
      <c r="B1797" s="22" t="s">
        <v>667</v>
      </c>
      <c r="C1797" s="135" t="s">
        <v>294</v>
      </c>
      <c r="D1797" s="267" t="s">
        <v>263</v>
      </c>
      <c r="E1797" s="267"/>
      <c r="F1797" s="2" t="s">
        <v>68</v>
      </c>
      <c r="G1797" s="53">
        <v>1</v>
      </c>
      <c r="H1797" s="26">
        <f>I1800</f>
        <v>78.240000000000009</v>
      </c>
      <c r="I1797" s="26">
        <v>60.49</v>
      </c>
    </row>
    <row r="1798" spans="1:9" ht="39.6" x14ac:dyDescent="0.25">
      <c r="A1798" s="131" t="s">
        <v>22</v>
      </c>
      <c r="B1798" s="10" t="s">
        <v>292</v>
      </c>
      <c r="C1798" s="131" t="s">
        <v>293</v>
      </c>
      <c r="D1798" s="277" t="s">
        <v>67</v>
      </c>
      <c r="E1798" s="277"/>
      <c r="F1798" s="9" t="s">
        <v>68</v>
      </c>
      <c r="G1798" s="54">
        <v>1</v>
      </c>
      <c r="H1798" s="27">
        <v>60.49</v>
      </c>
      <c r="I1798" s="27">
        <f t="shared" ref="I1798" si="126">TRUNC(G1798*H1798,2)</f>
        <v>60.49</v>
      </c>
    </row>
    <row r="1799" spans="1:9" x14ac:dyDescent="0.25">
      <c r="A1799" s="133"/>
      <c r="B1799" s="133"/>
      <c r="C1799" s="133"/>
      <c r="D1799" s="133"/>
      <c r="E1799" s="16"/>
      <c r="F1799" s="133"/>
      <c r="G1799" s="16"/>
      <c r="H1799" s="48" t="s">
        <v>511</v>
      </c>
      <c r="I1799" s="16">
        <f>SUM(I1798)</f>
        <v>60.49</v>
      </c>
    </row>
    <row r="1800" spans="1:9" x14ac:dyDescent="0.25">
      <c r="A1800" s="133"/>
      <c r="B1800" s="133"/>
      <c r="C1800" s="133"/>
      <c r="D1800" s="133" t="s">
        <v>51</v>
      </c>
      <c r="E1800" s="16">
        <f>TRUNC(I1799*0.2935,2)</f>
        <v>17.75</v>
      </c>
      <c r="F1800" s="133"/>
      <c r="G1800" s="259" t="s">
        <v>52</v>
      </c>
      <c r="H1800" s="259"/>
      <c r="I1800" s="16">
        <f>I1799+E1800</f>
        <v>78.240000000000009</v>
      </c>
    </row>
    <row r="1801" spans="1:9" x14ac:dyDescent="0.25">
      <c r="A1801" s="132"/>
      <c r="B1801" s="132"/>
      <c r="C1801" s="132"/>
      <c r="D1801" s="132"/>
      <c r="E1801" s="132"/>
      <c r="F1801" s="132" t="s">
        <v>53</v>
      </c>
      <c r="G1801" s="15" t="s">
        <v>54</v>
      </c>
      <c r="H1801" s="132" t="s">
        <v>55</v>
      </c>
      <c r="I1801" s="181">
        <f>I1800</f>
        <v>78.240000000000009</v>
      </c>
    </row>
    <row r="1802" spans="1:9" ht="14.4" thickBot="1" x14ac:dyDescent="0.3">
      <c r="A1802" s="132"/>
      <c r="B1802" s="132"/>
      <c r="C1802" s="132"/>
      <c r="D1802" s="132"/>
      <c r="E1802" s="132"/>
      <c r="F1802" s="132"/>
      <c r="G1802" s="15"/>
      <c r="H1802" s="132"/>
      <c r="I1802" s="181"/>
    </row>
    <row r="1803" spans="1:9" ht="14.4" thickTop="1" x14ac:dyDescent="0.25">
      <c r="A1803" s="4"/>
      <c r="B1803" s="4"/>
      <c r="C1803" s="4"/>
      <c r="D1803" s="4"/>
      <c r="E1803" s="4"/>
      <c r="F1803" s="4"/>
      <c r="G1803" s="4"/>
      <c r="H1803" s="4"/>
      <c r="I1803" s="4"/>
    </row>
    <row r="1804" spans="1:9" x14ac:dyDescent="0.25">
      <c r="A1804" s="134">
        <v>102</v>
      </c>
      <c r="B1804" s="136" t="s">
        <v>5</v>
      </c>
      <c r="C1804" s="134" t="s">
        <v>6</v>
      </c>
      <c r="D1804" s="266" t="s">
        <v>7</v>
      </c>
      <c r="E1804" s="266"/>
      <c r="F1804" s="1" t="s">
        <v>8</v>
      </c>
      <c r="G1804" s="136" t="s">
        <v>9</v>
      </c>
      <c r="H1804" s="136" t="s">
        <v>10</v>
      </c>
      <c r="I1804" s="136" t="s">
        <v>11</v>
      </c>
    </row>
    <row r="1805" spans="1:9" x14ac:dyDescent="0.25">
      <c r="A1805" s="135" t="s">
        <v>12</v>
      </c>
      <c r="B1805" s="22" t="s">
        <v>668</v>
      </c>
      <c r="C1805" s="135" t="s">
        <v>291</v>
      </c>
      <c r="D1805" s="267" t="s">
        <v>263</v>
      </c>
      <c r="E1805" s="267"/>
      <c r="F1805" s="2" t="s">
        <v>68</v>
      </c>
      <c r="G1805" s="53">
        <v>1</v>
      </c>
      <c r="H1805" s="26">
        <f>I1811</f>
        <v>165.11</v>
      </c>
      <c r="I1805" s="26">
        <f>H1805</f>
        <v>165.11</v>
      </c>
    </row>
    <row r="1806" spans="1:9" ht="39.6" x14ac:dyDescent="0.25">
      <c r="A1806" s="131" t="s">
        <v>22</v>
      </c>
      <c r="B1806" s="10" t="s">
        <v>292</v>
      </c>
      <c r="C1806" s="131" t="s">
        <v>293</v>
      </c>
      <c r="D1806" s="277" t="s">
        <v>67</v>
      </c>
      <c r="E1806" s="277"/>
      <c r="F1806" s="9" t="s">
        <v>68</v>
      </c>
      <c r="G1806" s="54">
        <v>1</v>
      </c>
      <c r="H1806" s="27">
        <v>60.49</v>
      </c>
      <c r="I1806" s="27">
        <f t="shared" ref="I1806:I1809" si="127">TRUNC(G1806*H1806,2)</f>
        <v>60.49</v>
      </c>
    </row>
    <row r="1807" spans="1:9" x14ac:dyDescent="0.25">
      <c r="A1807" s="131" t="s">
        <v>22</v>
      </c>
      <c r="B1807" s="10" t="s">
        <v>158</v>
      </c>
      <c r="C1807" s="131" t="s">
        <v>159</v>
      </c>
      <c r="D1807" s="277" t="s">
        <v>160</v>
      </c>
      <c r="E1807" s="277"/>
      <c r="F1807" s="9" t="s">
        <v>68</v>
      </c>
      <c r="G1807" s="54">
        <v>0.01</v>
      </c>
      <c r="H1807" s="27">
        <v>3218.94</v>
      </c>
      <c r="I1807" s="27">
        <f t="shared" si="127"/>
        <v>32.18</v>
      </c>
    </row>
    <row r="1808" spans="1:9" x14ac:dyDescent="0.25">
      <c r="A1808" s="131" t="s">
        <v>22</v>
      </c>
      <c r="B1808" s="10" t="s">
        <v>145</v>
      </c>
      <c r="C1808" s="131" t="s">
        <v>146</v>
      </c>
      <c r="D1808" s="277" t="s">
        <v>67</v>
      </c>
      <c r="E1808" s="277"/>
      <c r="F1808" s="9" t="s">
        <v>147</v>
      </c>
      <c r="G1808" s="54">
        <v>1</v>
      </c>
      <c r="H1808" s="27">
        <v>5.69</v>
      </c>
      <c r="I1808" s="27">
        <f t="shared" si="127"/>
        <v>5.69</v>
      </c>
    </row>
    <row r="1809" spans="1:9" x14ac:dyDescent="0.25">
      <c r="A1809" s="131" t="s">
        <v>22</v>
      </c>
      <c r="B1809" s="10" t="s">
        <v>148</v>
      </c>
      <c r="C1809" s="131" t="s">
        <v>149</v>
      </c>
      <c r="D1809" s="277" t="s">
        <v>71</v>
      </c>
      <c r="E1809" s="277"/>
      <c r="F1809" s="9" t="s">
        <v>72</v>
      </c>
      <c r="G1809" s="54">
        <v>1</v>
      </c>
      <c r="H1809" s="27">
        <v>29.29</v>
      </c>
      <c r="I1809" s="27">
        <f t="shared" si="127"/>
        <v>29.29</v>
      </c>
    </row>
    <row r="1810" spans="1:9" x14ac:dyDescent="0.25">
      <c r="A1810" s="133"/>
      <c r="B1810" s="133"/>
      <c r="C1810" s="133"/>
      <c r="D1810" s="133"/>
      <c r="E1810" s="16"/>
      <c r="F1810" s="133"/>
      <c r="G1810" s="16"/>
      <c r="H1810" s="48" t="s">
        <v>511</v>
      </c>
      <c r="I1810" s="16">
        <f>SUM(I1806:I1809)</f>
        <v>127.65</v>
      </c>
    </row>
    <row r="1811" spans="1:9" x14ac:dyDescent="0.25">
      <c r="A1811" s="133"/>
      <c r="B1811" s="133"/>
      <c r="C1811" s="133"/>
      <c r="D1811" s="133" t="s">
        <v>51</v>
      </c>
      <c r="E1811" s="16">
        <f>TRUNC(I1810*0.2935,2)</f>
        <v>37.46</v>
      </c>
      <c r="F1811" s="133"/>
      <c r="G1811" s="259" t="s">
        <v>52</v>
      </c>
      <c r="H1811" s="259"/>
      <c r="I1811" s="16">
        <f>I1810+E1811</f>
        <v>165.11</v>
      </c>
    </row>
    <row r="1812" spans="1:9" x14ac:dyDescent="0.25">
      <c r="A1812" s="132"/>
      <c r="B1812" s="132"/>
      <c r="C1812" s="132"/>
      <c r="D1812" s="132"/>
      <c r="E1812" s="132"/>
      <c r="F1812" s="132" t="s">
        <v>53</v>
      </c>
      <c r="G1812" s="15" t="s">
        <v>54</v>
      </c>
      <c r="H1812" s="132" t="s">
        <v>55</v>
      </c>
      <c r="I1812" s="13">
        <f>I1811</f>
        <v>165.11</v>
      </c>
    </row>
    <row r="1813" spans="1:9" ht="14.4" thickBot="1" x14ac:dyDescent="0.3">
      <c r="A1813" s="132"/>
      <c r="B1813" s="132"/>
      <c r="C1813" s="132"/>
      <c r="D1813" s="132"/>
      <c r="E1813" s="132"/>
      <c r="F1813" s="132"/>
      <c r="G1813" s="15"/>
      <c r="H1813" s="132"/>
      <c r="I1813" s="13"/>
    </row>
    <row r="1814" spans="1:9" ht="14.4" thickTop="1" x14ac:dyDescent="0.25">
      <c r="A1814" s="4"/>
      <c r="B1814" s="4"/>
      <c r="C1814" s="4"/>
      <c r="D1814" s="4"/>
      <c r="E1814" s="4"/>
      <c r="F1814" s="4"/>
      <c r="G1814" s="4"/>
      <c r="H1814" s="4"/>
      <c r="I1814" s="4"/>
    </row>
    <row r="1815" spans="1:9" x14ac:dyDescent="0.25">
      <c r="A1815" s="134">
        <v>103</v>
      </c>
      <c r="B1815" s="136" t="s">
        <v>5</v>
      </c>
      <c r="C1815" s="134" t="s">
        <v>6</v>
      </c>
      <c r="D1815" s="266" t="s">
        <v>7</v>
      </c>
      <c r="E1815" s="266"/>
      <c r="F1815" s="1" t="s">
        <v>8</v>
      </c>
      <c r="G1815" s="136" t="s">
        <v>9</v>
      </c>
      <c r="H1815" s="136" t="s">
        <v>10</v>
      </c>
      <c r="I1815" s="136" t="s">
        <v>11</v>
      </c>
    </row>
    <row r="1816" spans="1:9" ht="39.6" x14ac:dyDescent="0.25">
      <c r="A1816" s="135" t="s">
        <v>12</v>
      </c>
      <c r="B1816" s="22" t="s">
        <v>669</v>
      </c>
      <c r="C1816" s="135" t="s">
        <v>295</v>
      </c>
      <c r="D1816" s="267" t="s">
        <v>536</v>
      </c>
      <c r="E1816" s="267"/>
      <c r="F1816" s="2" t="s">
        <v>68</v>
      </c>
      <c r="G1816" s="53">
        <v>1</v>
      </c>
      <c r="H1816" s="26">
        <f>I1826</f>
        <v>5637.7500000000009</v>
      </c>
      <c r="I1816" s="26">
        <f>H1816</f>
        <v>5637.7500000000009</v>
      </c>
    </row>
    <row r="1817" spans="1:9" x14ac:dyDescent="0.25">
      <c r="A1817" s="131" t="s">
        <v>22</v>
      </c>
      <c r="B1817" s="10" t="s">
        <v>181</v>
      </c>
      <c r="C1817" s="131" t="s">
        <v>182</v>
      </c>
      <c r="D1817" s="277" t="s">
        <v>67</v>
      </c>
      <c r="E1817" s="277"/>
      <c r="F1817" s="9" t="s">
        <v>68</v>
      </c>
      <c r="G1817" s="54">
        <v>2</v>
      </c>
      <c r="H1817" s="27">
        <v>7.5</v>
      </c>
      <c r="I1817" s="27">
        <f t="shared" ref="I1817:I1824" si="128">TRUNC(G1817*H1817,2)</f>
        <v>15</v>
      </c>
    </row>
    <row r="1818" spans="1:9" x14ac:dyDescent="0.25">
      <c r="A1818" s="131" t="s">
        <v>22</v>
      </c>
      <c r="B1818" s="10" t="s">
        <v>83</v>
      </c>
      <c r="C1818" s="131" t="s">
        <v>84</v>
      </c>
      <c r="D1818" s="277" t="s">
        <v>71</v>
      </c>
      <c r="E1818" s="277"/>
      <c r="F1818" s="9" t="s">
        <v>72</v>
      </c>
      <c r="G1818" s="54">
        <v>16</v>
      </c>
      <c r="H1818" s="27">
        <v>149.58000000000001</v>
      </c>
      <c r="I1818" s="27">
        <f t="shared" si="128"/>
        <v>2393.2800000000002</v>
      </c>
    </row>
    <row r="1819" spans="1:9" x14ac:dyDescent="0.25">
      <c r="A1819" s="131" t="s">
        <v>22</v>
      </c>
      <c r="B1819" s="10" t="s">
        <v>77</v>
      </c>
      <c r="C1819" s="131" t="s">
        <v>78</v>
      </c>
      <c r="D1819" s="277" t="s">
        <v>67</v>
      </c>
      <c r="E1819" s="277"/>
      <c r="F1819" s="9" t="s">
        <v>68</v>
      </c>
      <c r="G1819" s="54">
        <v>1</v>
      </c>
      <c r="H1819" s="27">
        <v>4.5</v>
      </c>
      <c r="I1819" s="27">
        <f t="shared" si="128"/>
        <v>4.5</v>
      </c>
    </row>
    <row r="1820" spans="1:9" x14ac:dyDescent="0.25">
      <c r="A1820" s="131" t="s">
        <v>22</v>
      </c>
      <c r="B1820" s="10" t="s">
        <v>73</v>
      </c>
      <c r="C1820" s="131" t="s">
        <v>74</v>
      </c>
      <c r="D1820" s="277" t="s">
        <v>71</v>
      </c>
      <c r="E1820" s="277"/>
      <c r="F1820" s="9" t="s">
        <v>72</v>
      </c>
      <c r="G1820" s="54">
        <v>55</v>
      </c>
      <c r="H1820" s="27">
        <v>34.64</v>
      </c>
      <c r="I1820" s="27">
        <f t="shared" si="128"/>
        <v>1905.2</v>
      </c>
    </row>
    <row r="1821" spans="1:9" x14ac:dyDescent="0.25">
      <c r="A1821" s="131" t="s">
        <v>22</v>
      </c>
      <c r="B1821" s="10" t="s">
        <v>270</v>
      </c>
      <c r="C1821" s="131" t="s">
        <v>271</v>
      </c>
      <c r="D1821" s="277" t="s">
        <v>67</v>
      </c>
      <c r="E1821" s="277"/>
      <c r="F1821" s="9" t="s">
        <v>68</v>
      </c>
      <c r="G1821" s="54">
        <v>5</v>
      </c>
      <c r="H1821" s="27">
        <v>1</v>
      </c>
      <c r="I1821" s="27">
        <f t="shared" si="128"/>
        <v>5</v>
      </c>
    </row>
    <row r="1822" spans="1:9" x14ac:dyDescent="0.25">
      <c r="A1822" s="131" t="s">
        <v>22</v>
      </c>
      <c r="B1822" s="10" t="s">
        <v>150</v>
      </c>
      <c r="C1822" s="131" t="s">
        <v>151</v>
      </c>
      <c r="D1822" s="277" t="s">
        <v>67</v>
      </c>
      <c r="E1822" s="277"/>
      <c r="F1822" s="9" t="s">
        <v>68</v>
      </c>
      <c r="G1822" s="54">
        <v>5</v>
      </c>
      <c r="H1822" s="27">
        <v>2.9</v>
      </c>
      <c r="I1822" s="27">
        <f t="shared" si="128"/>
        <v>14.5</v>
      </c>
    </row>
    <row r="1823" spans="1:9" x14ac:dyDescent="0.25">
      <c r="A1823" s="131" t="s">
        <v>22</v>
      </c>
      <c r="B1823" s="10" t="s">
        <v>154</v>
      </c>
      <c r="C1823" s="131" t="s">
        <v>155</v>
      </c>
      <c r="D1823" s="277" t="s">
        <v>67</v>
      </c>
      <c r="E1823" s="277"/>
      <c r="F1823" s="9" t="s">
        <v>68</v>
      </c>
      <c r="G1823" s="54">
        <v>1</v>
      </c>
      <c r="H1823" s="27">
        <v>1.25</v>
      </c>
      <c r="I1823" s="27">
        <f t="shared" si="128"/>
        <v>1.25</v>
      </c>
    </row>
    <row r="1824" spans="1:9" x14ac:dyDescent="0.25">
      <c r="A1824" s="131" t="s">
        <v>22</v>
      </c>
      <c r="B1824" s="10" t="s">
        <v>123</v>
      </c>
      <c r="C1824" s="131" t="s">
        <v>124</v>
      </c>
      <c r="D1824" s="277" t="s">
        <v>67</v>
      </c>
      <c r="E1824" s="277"/>
      <c r="F1824" s="9" t="s">
        <v>68</v>
      </c>
      <c r="G1824" s="54">
        <v>2</v>
      </c>
      <c r="H1824" s="27">
        <v>9.9</v>
      </c>
      <c r="I1824" s="27">
        <f t="shared" si="128"/>
        <v>19.8</v>
      </c>
    </row>
    <row r="1825" spans="1:9" x14ac:dyDescent="0.25">
      <c r="A1825" s="133"/>
      <c r="B1825" s="133"/>
      <c r="C1825" s="133"/>
      <c r="D1825" s="133"/>
      <c r="E1825" s="16"/>
      <c r="F1825" s="133"/>
      <c r="G1825" s="16"/>
      <c r="H1825" s="48" t="s">
        <v>511</v>
      </c>
      <c r="I1825" s="16">
        <f>SUM(I1817:I1824)</f>
        <v>4358.5300000000007</v>
      </c>
    </row>
    <row r="1826" spans="1:9" x14ac:dyDescent="0.25">
      <c r="A1826" s="133"/>
      <c r="B1826" s="133"/>
      <c r="C1826" s="133"/>
      <c r="D1826" s="133" t="s">
        <v>51</v>
      </c>
      <c r="E1826" s="16">
        <f>TRUNC(I1825*0.2935,2)</f>
        <v>1279.22</v>
      </c>
      <c r="F1826" s="133"/>
      <c r="G1826" s="259" t="s">
        <v>52</v>
      </c>
      <c r="H1826" s="259"/>
      <c r="I1826" s="16">
        <f>I1825+E1826</f>
        <v>5637.7500000000009</v>
      </c>
    </row>
    <row r="1827" spans="1:9" x14ac:dyDescent="0.25">
      <c r="A1827" s="132"/>
      <c r="B1827" s="132"/>
      <c r="C1827" s="132"/>
      <c r="D1827" s="132"/>
      <c r="E1827" s="132"/>
      <c r="F1827" s="132" t="s">
        <v>53</v>
      </c>
      <c r="G1827" s="15" t="s">
        <v>54</v>
      </c>
      <c r="H1827" s="132" t="s">
        <v>55</v>
      </c>
      <c r="I1827" s="13">
        <f>I1826</f>
        <v>5637.7500000000009</v>
      </c>
    </row>
    <row r="1828" spans="1:9" ht="14.4" thickBot="1" x14ac:dyDescent="0.3">
      <c r="A1828" s="132"/>
      <c r="B1828" s="132"/>
      <c r="C1828" s="132"/>
      <c r="D1828" s="132"/>
      <c r="E1828" s="132"/>
      <c r="F1828" s="132"/>
      <c r="G1828" s="15"/>
      <c r="H1828" s="132"/>
      <c r="I1828" s="13"/>
    </row>
    <row r="1829" spans="1:9" ht="14.4" thickTop="1" x14ac:dyDescent="0.25">
      <c r="A1829" s="4"/>
      <c r="B1829" s="4"/>
      <c r="C1829" s="4"/>
      <c r="D1829" s="4"/>
      <c r="E1829" s="4"/>
      <c r="F1829" s="4"/>
      <c r="G1829" s="4"/>
      <c r="H1829" s="4"/>
      <c r="I1829" s="4"/>
    </row>
    <row r="1830" spans="1:9" x14ac:dyDescent="0.25">
      <c r="A1830" s="134">
        <v>104</v>
      </c>
      <c r="B1830" s="136" t="s">
        <v>5</v>
      </c>
      <c r="C1830" s="134" t="s">
        <v>6</v>
      </c>
      <c r="D1830" s="266" t="s">
        <v>7</v>
      </c>
      <c r="E1830" s="266"/>
      <c r="F1830" s="1" t="s">
        <v>8</v>
      </c>
      <c r="G1830" s="136" t="s">
        <v>9</v>
      </c>
      <c r="H1830" s="136" t="s">
        <v>10</v>
      </c>
      <c r="I1830" s="136" t="s">
        <v>11</v>
      </c>
    </row>
    <row r="1831" spans="1:9" ht="26.4" x14ac:dyDescent="0.25">
      <c r="A1831" s="135" t="s">
        <v>12</v>
      </c>
      <c r="B1831" s="22" t="s">
        <v>670</v>
      </c>
      <c r="C1831" s="135" t="s">
        <v>296</v>
      </c>
      <c r="D1831" s="267" t="s">
        <v>537</v>
      </c>
      <c r="E1831" s="267"/>
      <c r="F1831" s="2" t="s">
        <v>68</v>
      </c>
      <c r="G1831" s="53">
        <v>1</v>
      </c>
      <c r="H1831" s="3">
        <f>I1845</f>
        <v>401.84999999999997</v>
      </c>
      <c r="I1831" s="3">
        <f>H1831</f>
        <v>401.84999999999997</v>
      </c>
    </row>
    <row r="1832" spans="1:9" x14ac:dyDescent="0.25">
      <c r="A1832" s="131" t="s">
        <v>22</v>
      </c>
      <c r="B1832" s="10" t="s">
        <v>77</v>
      </c>
      <c r="C1832" s="131" t="s">
        <v>78</v>
      </c>
      <c r="D1832" s="277" t="s">
        <v>67</v>
      </c>
      <c r="E1832" s="277"/>
      <c r="F1832" s="9" t="s">
        <v>68</v>
      </c>
      <c r="G1832" s="54">
        <v>1</v>
      </c>
      <c r="H1832" s="11">
        <v>4.5</v>
      </c>
      <c r="I1832" s="27">
        <f t="shared" ref="I1832:I1843" si="129">TRUNC(G1832*H1832,2)</f>
        <v>4.5</v>
      </c>
    </row>
    <row r="1833" spans="1:9" x14ac:dyDescent="0.25">
      <c r="A1833" s="131" t="s">
        <v>22</v>
      </c>
      <c r="B1833" s="10" t="s">
        <v>79</v>
      </c>
      <c r="C1833" s="131" t="s">
        <v>80</v>
      </c>
      <c r="D1833" s="277" t="s">
        <v>67</v>
      </c>
      <c r="E1833" s="277"/>
      <c r="F1833" s="9" t="s">
        <v>68</v>
      </c>
      <c r="G1833" s="54">
        <v>5</v>
      </c>
      <c r="H1833" s="11">
        <v>0.1</v>
      </c>
      <c r="I1833" s="27">
        <f t="shared" si="129"/>
        <v>0.5</v>
      </c>
    </row>
    <row r="1834" spans="1:9" x14ac:dyDescent="0.25">
      <c r="A1834" s="131" t="s">
        <v>22</v>
      </c>
      <c r="B1834" s="10" t="s">
        <v>297</v>
      </c>
      <c r="C1834" s="131" t="s">
        <v>298</v>
      </c>
      <c r="D1834" s="277" t="s">
        <v>38</v>
      </c>
      <c r="E1834" s="277"/>
      <c r="F1834" s="9" t="s">
        <v>68</v>
      </c>
      <c r="G1834" s="54">
        <v>12</v>
      </c>
      <c r="H1834" s="11">
        <v>1.1100000000000001</v>
      </c>
      <c r="I1834" s="27">
        <f t="shared" si="129"/>
        <v>13.32</v>
      </c>
    </row>
    <row r="1835" spans="1:9" x14ac:dyDescent="0.25">
      <c r="A1835" s="131" t="s">
        <v>22</v>
      </c>
      <c r="B1835" s="10" t="s">
        <v>154</v>
      </c>
      <c r="C1835" s="131" t="s">
        <v>155</v>
      </c>
      <c r="D1835" s="277" t="s">
        <v>67</v>
      </c>
      <c r="E1835" s="277"/>
      <c r="F1835" s="9" t="s">
        <v>68</v>
      </c>
      <c r="G1835" s="54">
        <v>1</v>
      </c>
      <c r="H1835" s="11">
        <v>1.25</v>
      </c>
      <c r="I1835" s="27">
        <f t="shared" si="129"/>
        <v>1.25</v>
      </c>
    </row>
    <row r="1836" spans="1:9" x14ac:dyDescent="0.25">
      <c r="A1836" s="131" t="s">
        <v>22</v>
      </c>
      <c r="B1836" s="10" t="s">
        <v>158</v>
      </c>
      <c r="C1836" s="131" t="s">
        <v>159</v>
      </c>
      <c r="D1836" s="277" t="s">
        <v>160</v>
      </c>
      <c r="E1836" s="277"/>
      <c r="F1836" s="9" t="s">
        <v>68</v>
      </c>
      <c r="G1836" s="54">
        <v>4.7551000000000003E-2</v>
      </c>
      <c r="H1836" s="11">
        <v>3218.94</v>
      </c>
      <c r="I1836" s="27">
        <f t="shared" si="129"/>
        <v>153.06</v>
      </c>
    </row>
    <row r="1837" spans="1:9" x14ac:dyDescent="0.25">
      <c r="A1837" s="131" t="s">
        <v>22</v>
      </c>
      <c r="B1837" s="10" t="s">
        <v>145</v>
      </c>
      <c r="C1837" s="131" t="s">
        <v>146</v>
      </c>
      <c r="D1837" s="277" t="s">
        <v>67</v>
      </c>
      <c r="E1837" s="277"/>
      <c r="F1837" s="9" t="s">
        <v>147</v>
      </c>
      <c r="G1837" s="54">
        <v>1</v>
      </c>
      <c r="H1837" s="11">
        <v>5.69</v>
      </c>
      <c r="I1837" s="27">
        <f t="shared" si="129"/>
        <v>5.69</v>
      </c>
    </row>
    <row r="1838" spans="1:9" x14ac:dyDescent="0.25">
      <c r="A1838" s="131" t="s">
        <v>22</v>
      </c>
      <c r="B1838" s="10" t="s">
        <v>174</v>
      </c>
      <c r="C1838" s="131" t="s">
        <v>175</v>
      </c>
      <c r="D1838" s="277" t="s">
        <v>71</v>
      </c>
      <c r="E1838" s="277"/>
      <c r="F1838" s="9" t="s">
        <v>72</v>
      </c>
      <c r="G1838" s="54">
        <v>1</v>
      </c>
      <c r="H1838" s="11">
        <v>28.11</v>
      </c>
      <c r="I1838" s="27">
        <f t="shared" si="129"/>
        <v>28.11</v>
      </c>
    </row>
    <row r="1839" spans="1:9" x14ac:dyDescent="0.25">
      <c r="A1839" s="131" t="s">
        <v>22</v>
      </c>
      <c r="B1839" s="10" t="s">
        <v>123</v>
      </c>
      <c r="C1839" s="131" t="s">
        <v>124</v>
      </c>
      <c r="D1839" s="277" t="s">
        <v>67</v>
      </c>
      <c r="E1839" s="277"/>
      <c r="F1839" s="9" t="s">
        <v>68</v>
      </c>
      <c r="G1839" s="54">
        <v>1</v>
      </c>
      <c r="H1839" s="11">
        <v>9.9</v>
      </c>
      <c r="I1839" s="27">
        <f t="shared" si="129"/>
        <v>9.9</v>
      </c>
    </row>
    <row r="1840" spans="1:9" x14ac:dyDescent="0.25">
      <c r="A1840" s="131" t="s">
        <v>22</v>
      </c>
      <c r="B1840" s="10" t="s">
        <v>299</v>
      </c>
      <c r="C1840" s="131" t="s">
        <v>300</v>
      </c>
      <c r="D1840" s="277" t="s">
        <v>71</v>
      </c>
      <c r="E1840" s="277"/>
      <c r="F1840" s="9" t="s">
        <v>72</v>
      </c>
      <c r="G1840" s="54">
        <v>2</v>
      </c>
      <c r="H1840" s="11">
        <v>38.909999999999997</v>
      </c>
      <c r="I1840" s="27">
        <f t="shared" si="129"/>
        <v>77.819999999999993</v>
      </c>
    </row>
    <row r="1841" spans="1:9" x14ac:dyDescent="0.25">
      <c r="A1841" s="131" t="s">
        <v>22</v>
      </c>
      <c r="B1841" s="10" t="s">
        <v>181</v>
      </c>
      <c r="C1841" s="131" t="s">
        <v>182</v>
      </c>
      <c r="D1841" s="277" t="s">
        <v>67</v>
      </c>
      <c r="E1841" s="277"/>
      <c r="F1841" s="9" t="s">
        <v>68</v>
      </c>
      <c r="G1841" s="54">
        <v>1</v>
      </c>
      <c r="H1841" s="11">
        <v>7.5</v>
      </c>
      <c r="I1841" s="27">
        <f t="shared" si="129"/>
        <v>7.5</v>
      </c>
    </row>
    <row r="1842" spans="1:9" x14ac:dyDescent="0.25">
      <c r="A1842" s="131" t="s">
        <v>22</v>
      </c>
      <c r="B1842" s="10" t="s">
        <v>301</v>
      </c>
      <c r="C1842" s="131" t="s">
        <v>302</v>
      </c>
      <c r="D1842" s="277" t="s">
        <v>71</v>
      </c>
      <c r="E1842" s="277"/>
      <c r="F1842" s="9" t="s">
        <v>72</v>
      </c>
      <c r="G1842" s="54">
        <v>2.3769999999999999E-2</v>
      </c>
      <c r="H1842" s="11">
        <v>13.66</v>
      </c>
      <c r="I1842" s="27">
        <f t="shared" si="129"/>
        <v>0.32</v>
      </c>
    </row>
    <row r="1843" spans="1:9" x14ac:dyDescent="0.25">
      <c r="A1843" s="131" t="s">
        <v>22</v>
      </c>
      <c r="B1843" s="10" t="s">
        <v>150</v>
      </c>
      <c r="C1843" s="131" t="s">
        <v>151</v>
      </c>
      <c r="D1843" s="277" t="s">
        <v>67</v>
      </c>
      <c r="E1843" s="277"/>
      <c r="F1843" s="9" t="s">
        <v>68</v>
      </c>
      <c r="G1843" s="54">
        <v>3</v>
      </c>
      <c r="H1843" s="11">
        <v>2.9</v>
      </c>
      <c r="I1843" s="27">
        <f t="shared" si="129"/>
        <v>8.6999999999999993</v>
      </c>
    </row>
    <row r="1844" spans="1:9" x14ac:dyDescent="0.25">
      <c r="A1844" s="133"/>
      <c r="B1844" s="133"/>
      <c r="C1844" s="133"/>
      <c r="D1844" s="133"/>
      <c r="E1844" s="16"/>
      <c r="F1844" s="133"/>
      <c r="G1844" s="16"/>
      <c r="H1844" s="48" t="s">
        <v>511</v>
      </c>
      <c r="I1844" s="16">
        <f>SUM(I1832:I1843)</f>
        <v>310.66999999999996</v>
      </c>
    </row>
    <row r="1845" spans="1:9" x14ac:dyDescent="0.25">
      <c r="A1845" s="133"/>
      <c r="B1845" s="133"/>
      <c r="C1845" s="133"/>
      <c r="D1845" s="133" t="s">
        <v>51</v>
      </c>
      <c r="E1845" s="16">
        <f>TRUNC(I1844*0.2935,2)</f>
        <v>91.18</v>
      </c>
      <c r="F1845" s="133"/>
      <c r="G1845" s="259" t="s">
        <v>52</v>
      </c>
      <c r="H1845" s="259"/>
      <c r="I1845" s="16">
        <f>I1844+E1845</f>
        <v>401.84999999999997</v>
      </c>
    </row>
    <row r="1846" spans="1:9" x14ac:dyDescent="0.25">
      <c r="A1846" s="132"/>
      <c r="B1846" s="132"/>
      <c r="C1846" s="132"/>
      <c r="D1846" s="132"/>
      <c r="E1846" s="132"/>
      <c r="F1846" s="132" t="s">
        <v>53</v>
      </c>
      <c r="G1846" s="15" t="s">
        <v>54</v>
      </c>
      <c r="H1846" s="132" t="s">
        <v>55</v>
      </c>
      <c r="I1846" s="13">
        <f>I1845</f>
        <v>401.84999999999997</v>
      </c>
    </row>
    <row r="1847" spans="1:9" ht="14.4" thickBot="1" x14ac:dyDescent="0.3">
      <c r="A1847" s="132"/>
      <c r="B1847" s="132"/>
      <c r="C1847" s="132"/>
      <c r="D1847" s="132"/>
      <c r="E1847" s="132"/>
      <c r="F1847" s="132"/>
      <c r="G1847" s="15"/>
      <c r="H1847" s="132"/>
      <c r="I1847" s="13"/>
    </row>
    <row r="1848" spans="1:9" ht="14.4" thickTop="1" x14ac:dyDescent="0.25">
      <c r="A1848" s="4"/>
      <c r="B1848" s="4"/>
      <c r="C1848" s="4"/>
      <c r="D1848" s="4"/>
      <c r="E1848" s="4"/>
      <c r="F1848" s="4"/>
      <c r="G1848" s="4"/>
      <c r="H1848" s="4"/>
      <c r="I1848" s="4"/>
    </row>
    <row r="1849" spans="1:9" x14ac:dyDescent="0.25">
      <c r="A1849" s="134">
        <v>105</v>
      </c>
      <c r="B1849" s="136" t="s">
        <v>5</v>
      </c>
      <c r="C1849" s="134" t="s">
        <v>6</v>
      </c>
      <c r="D1849" s="266" t="s">
        <v>7</v>
      </c>
      <c r="E1849" s="266"/>
      <c r="F1849" s="1" t="s">
        <v>8</v>
      </c>
      <c r="G1849" s="136" t="s">
        <v>9</v>
      </c>
      <c r="H1849" s="136" t="s">
        <v>10</v>
      </c>
      <c r="I1849" s="136" t="s">
        <v>11</v>
      </c>
    </row>
    <row r="1850" spans="1:9" ht="39.6" x14ac:dyDescent="0.25">
      <c r="A1850" s="135" t="s">
        <v>12</v>
      </c>
      <c r="B1850" s="22" t="s">
        <v>671</v>
      </c>
      <c r="C1850" s="135" t="s">
        <v>303</v>
      </c>
      <c r="D1850" s="267"/>
      <c r="E1850" s="267"/>
      <c r="F1850" s="2" t="s">
        <v>68</v>
      </c>
      <c r="G1850" s="53">
        <v>1</v>
      </c>
      <c r="H1850" s="26">
        <v>7.9</v>
      </c>
      <c r="I1850" s="26">
        <v>7.9</v>
      </c>
    </row>
    <row r="1851" spans="1:9" x14ac:dyDescent="0.25">
      <c r="A1851" s="131" t="s">
        <v>22</v>
      </c>
      <c r="B1851" s="10" t="s">
        <v>150</v>
      </c>
      <c r="C1851" s="131" t="s">
        <v>151</v>
      </c>
      <c r="D1851" s="277" t="s">
        <v>67</v>
      </c>
      <c r="E1851" s="277"/>
      <c r="F1851" s="9" t="s">
        <v>68</v>
      </c>
      <c r="G1851" s="54">
        <v>0.1</v>
      </c>
      <c r="H1851" s="27">
        <v>2.9</v>
      </c>
      <c r="I1851" s="27">
        <f t="shared" ref="I1851:I1853" si="130">TRUNC(G1851*H1851,2)</f>
        <v>0.28999999999999998</v>
      </c>
    </row>
    <row r="1852" spans="1:9" x14ac:dyDescent="0.25">
      <c r="A1852" s="131" t="s">
        <v>22</v>
      </c>
      <c r="B1852" s="10" t="s">
        <v>299</v>
      </c>
      <c r="C1852" s="131" t="s">
        <v>300</v>
      </c>
      <c r="D1852" s="277" t="s">
        <v>71</v>
      </c>
      <c r="E1852" s="277"/>
      <c r="F1852" s="9" t="s">
        <v>72</v>
      </c>
      <c r="G1852" s="54">
        <v>0.1</v>
      </c>
      <c r="H1852" s="27">
        <v>38.909999999999997</v>
      </c>
      <c r="I1852" s="27">
        <f t="shared" si="130"/>
        <v>3.89</v>
      </c>
    </row>
    <row r="1853" spans="1:9" x14ac:dyDescent="0.25">
      <c r="A1853" s="131" t="s">
        <v>22</v>
      </c>
      <c r="B1853" s="10" t="s">
        <v>297</v>
      </c>
      <c r="C1853" s="131" t="s">
        <v>298</v>
      </c>
      <c r="D1853" s="277" t="s">
        <v>38</v>
      </c>
      <c r="E1853" s="277"/>
      <c r="F1853" s="9" t="s">
        <v>68</v>
      </c>
      <c r="G1853" s="54">
        <v>0.1</v>
      </c>
      <c r="H1853" s="27">
        <v>1.1100000000000001</v>
      </c>
      <c r="I1853" s="27">
        <f t="shared" si="130"/>
        <v>0.11</v>
      </c>
    </row>
    <row r="1854" spans="1:9" x14ac:dyDescent="0.25">
      <c r="A1854" s="133"/>
      <c r="B1854" s="133"/>
      <c r="C1854" s="133"/>
      <c r="D1854" s="133"/>
      <c r="E1854" s="16"/>
      <c r="F1854" s="133"/>
      <c r="G1854" s="16"/>
      <c r="H1854" s="48" t="s">
        <v>511</v>
      </c>
      <c r="I1854" s="16">
        <f>SUM(I1851:I1853)</f>
        <v>4.29</v>
      </c>
    </row>
    <row r="1855" spans="1:9" x14ac:dyDescent="0.25">
      <c r="A1855" s="133"/>
      <c r="B1855" s="133"/>
      <c r="C1855" s="133"/>
      <c r="D1855" s="133" t="s">
        <v>51</v>
      </c>
      <c r="E1855" s="16">
        <f>TRUNC(I1854*0.2935,2)</f>
        <v>1.25</v>
      </c>
      <c r="F1855" s="133"/>
      <c r="G1855" s="259" t="s">
        <v>52</v>
      </c>
      <c r="H1855" s="259"/>
      <c r="I1855" s="16">
        <f>I1854+E1855</f>
        <v>5.54</v>
      </c>
    </row>
    <row r="1856" spans="1:9" x14ac:dyDescent="0.25">
      <c r="A1856" s="132"/>
      <c r="B1856" s="132"/>
      <c r="C1856" s="132"/>
      <c r="D1856" s="132"/>
      <c r="E1856" s="132"/>
      <c r="F1856" s="132" t="s">
        <v>53</v>
      </c>
      <c r="G1856" s="15" t="s">
        <v>54</v>
      </c>
      <c r="H1856" s="132" t="s">
        <v>55</v>
      </c>
      <c r="I1856" s="13">
        <f>I1855</f>
        <v>5.54</v>
      </c>
    </row>
    <row r="1857" spans="1:9" ht="14.4" thickBot="1" x14ac:dyDescent="0.3">
      <c r="A1857" s="132"/>
      <c r="B1857" s="132"/>
      <c r="C1857" s="132"/>
      <c r="D1857" s="132"/>
      <c r="E1857" s="132"/>
      <c r="F1857" s="132"/>
      <c r="G1857" s="15"/>
      <c r="H1857" s="132"/>
      <c r="I1857" s="13"/>
    </row>
    <row r="1858" spans="1:9" ht="14.4" thickTop="1" x14ac:dyDescent="0.25">
      <c r="A1858" s="4"/>
      <c r="B1858" s="4"/>
      <c r="C1858" s="4"/>
      <c r="D1858" s="4"/>
      <c r="E1858" s="4"/>
      <c r="F1858" s="4"/>
      <c r="G1858" s="4"/>
      <c r="H1858" s="4"/>
      <c r="I1858" s="4"/>
    </row>
    <row r="1859" spans="1:9" x14ac:dyDescent="0.25">
      <c r="A1859" s="134">
        <v>106</v>
      </c>
      <c r="B1859" s="136" t="s">
        <v>5</v>
      </c>
      <c r="C1859" s="134" t="s">
        <v>6</v>
      </c>
      <c r="D1859" s="266" t="s">
        <v>7</v>
      </c>
      <c r="E1859" s="266"/>
      <c r="F1859" s="1" t="s">
        <v>8</v>
      </c>
      <c r="G1859" s="136" t="s">
        <v>9</v>
      </c>
      <c r="H1859" s="136" t="s">
        <v>10</v>
      </c>
      <c r="I1859" s="136" t="s">
        <v>11</v>
      </c>
    </row>
    <row r="1860" spans="1:9" ht="52.8" x14ac:dyDescent="0.25">
      <c r="A1860" s="135" t="s">
        <v>12</v>
      </c>
      <c r="B1860" s="22" t="s">
        <v>672</v>
      </c>
      <c r="C1860" s="135" t="s">
        <v>304</v>
      </c>
      <c r="D1860" s="267"/>
      <c r="E1860" s="267"/>
      <c r="F1860" s="2" t="s">
        <v>68</v>
      </c>
      <c r="G1860" s="53">
        <v>1</v>
      </c>
      <c r="H1860" s="26">
        <f>I1870</f>
        <v>6314.5099999999993</v>
      </c>
      <c r="I1860" s="26">
        <f>H1860</f>
        <v>6314.5099999999993</v>
      </c>
    </row>
    <row r="1861" spans="1:9" x14ac:dyDescent="0.25">
      <c r="A1861" s="131" t="s">
        <v>22</v>
      </c>
      <c r="B1861" s="10" t="s">
        <v>123</v>
      </c>
      <c r="C1861" s="131" t="s">
        <v>124</v>
      </c>
      <c r="D1861" s="277" t="s">
        <v>67</v>
      </c>
      <c r="E1861" s="277"/>
      <c r="F1861" s="9" t="s">
        <v>68</v>
      </c>
      <c r="G1861" s="54">
        <v>2</v>
      </c>
      <c r="H1861" s="27">
        <v>9.9</v>
      </c>
      <c r="I1861" s="27">
        <f t="shared" ref="I1861:I1868" si="131">TRUNC(G1861*H1861,2)</f>
        <v>19.8</v>
      </c>
    </row>
    <row r="1862" spans="1:9" x14ac:dyDescent="0.25">
      <c r="A1862" s="131" t="s">
        <v>22</v>
      </c>
      <c r="B1862" s="10" t="s">
        <v>150</v>
      </c>
      <c r="C1862" s="131" t="s">
        <v>151</v>
      </c>
      <c r="D1862" s="277" t="s">
        <v>67</v>
      </c>
      <c r="E1862" s="277"/>
      <c r="F1862" s="9" t="s">
        <v>68</v>
      </c>
      <c r="G1862" s="54">
        <v>2</v>
      </c>
      <c r="H1862" s="27">
        <v>2.9</v>
      </c>
      <c r="I1862" s="27">
        <f t="shared" si="131"/>
        <v>5.8</v>
      </c>
    </row>
    <row r="1863" spans="1:9" x14ac:dyDescent="0.25">
      <c r="A1863" s="131" t="s">
        <v>22</v>
      </c>
      <c r="B1863" s="10" t="s">
        <v>77</v>
      </c>
      <c r="C1863" s="131" t="s">
        <v>78</v>
      </c>
      <c r="D1863" s="277" t="s">
        <v>67</v>
      </c>
      <c r="E1863" s="277"/>
      <c r="F1863" s="9" t="s">
        <v>68</v>
      </c>
      <c r="G1863" s="54">
        <v>1</v>
      </c>
      <c r="H1863" s="27">
        <v>4.5</v>
      </c>
      <c r="I1863" s="27">
        <f t="shared" si="131"/>
        <v>4.5</v>
      </c>
    </row>
    <row r="1864" spans="1:9" x14ac:dyDescent="0.25">
      <c r="A1864" s="131" t="s">
        <v>22</v>
      </c>
      <c r="B1864" s="10" t="s">
        <v>154</v>
      </c>
      <c r="C1864" s="131" t="s">
        <v>155</v>
      </c>
      <c r="D1864" s="277" t="s">
        <v>67</v>
      </c>
      <c r="E1864" s="277"/>
      <c r="F1864" s="9" t="s">
        <v>68</v>
      </c>
      <c r="G1864" s="54">
        <v>1</v>
      </c>
      <c r="H1864" s="27">
        <v>1.25</v>
      </c>
      <c r="I1864" s="27">
        <f t="shared" si="131"/>
        <v>1.25</v>
      </c>
    </row>
    <row r="1865" spans="1:9" x14ac:dyDescent="0.25">
      <c r="A1865" s="131" t="s">
        <v>22</v>
      </c>
      <c r="B1865" s="10" t="s">
        <v>83</v>
      </c>
      <c r="C1865" s="131" t="s">
        <v>84</v>
      </c>
      <c r="D1865" s="277" t="s">
        <v>71</v>
      </c>
      <c r="E1865" s="277"/>
      <c r="F1865" s="9" t="s">
        <v>72</v>
      </c>
      <c r="G1865" s="54">
        <v>20</v>
      </c>
      <c r="H1865" s="27">
        <v>149.58000000000001</v>
      </c>
      <c r="I1865" s="27">
        <f t="shared" si="131"/>
        <v>2991.6</v>
      </c>
    </row>
    <row r="1866" spans="1:9" x14ac:dyDescent="0.25">
      <c r="A1866" s="131" t="s">
        <v>22</v>
      </c>
      <c r="B1866" s="10" t="s">
        <v>73</v>
      </c>
      <c r="C1866" s="131" t="s">
        <v>74</v>
      </c>
      <c r="D1866" s="277" t="s">
        <v>71</v>
      </c>
      <c r="E1866" s="277"/>
      <c r="F1866" s="9" t="s">
        <v>72</v>
      </c>
      <c r="G1866" s="54">
        <v>52</v>
      </c>
      <c r="H1866" s="27">
        <v>34.64</v>
      </c>
      <c r="I1866" s="27">
        <f t="shared" si="131"/>
        <v>1801.28</v>
      </c>
    </row>
    <row r="1867" spans="1:9" x14ac:dyDescent="0.25">
      <c r="A1867" s="131" t="s">
        <v>22</v>
      </c>
      <c r="B1867" s="10" t="s">
        <v>270</v>
      </c>
      <c r="C1867" s="131" t="s">
        <v>271</v>
      </c>
      <c r="D1867" s="277" t="s">
        <v>67</v>
      </c>
      <c r="E1867" s="277"/>
      <c r="F1867" s="9" t="s">
        <v>68</v>
      </c>
      <c r="G1867" s="54">
        <v>5</v>
      </c>
      <c r="H1867" s="27">
        <v>1</v>
      </c>
      <c r="I1867" s="27">
        <f t="shared" si="131"/>
        <v>5</v>
      </c>
    </row>
    <row r="1868" spans="1:9" x14ac:dyDescent="0.25">
      <c r="A1868" s="131" t="s">
        <v>22</v>
      </c>
      <c r="B1868" s="10" t="s">
        <v>181</v>
      </c>
      <c r="C1868" s="131" t="s">
        <v>182</v>
      </c>
      <c r="D1868" s="277" t="s">
        <v>67</v>
      </c>
      <c r="E1868" s="277"/>
      <c r="F1868" s="9" t="s">
        <v>68</v>
      </c>
      <c r="G1868" s="54">
        <v>7</v>
      </c>
      <c r="H1868" s="27">
        <v>7.5</v>
      </c>
      <c r="I1868" s="27">
        <f t="shared" si="131"/>
        <v>52.5</v>
      </c>
    </row>
    <row r="1869" spans="1:9" x14ac:dyDescent="0.25">
      <c r="A1869" s="133"/>
      <c r="B1869" s="133"/>
      <c r="C1869" s="133"/>
      <c r="D1869" s="133"/>
      <c r="E1869" s="16"/>
      <c r="F1869" s="133"/>
      <c r="G1869" s="16"/>
      <c r="H1869" s="48" t="s">
        <v>511</v>
      </c>
      <c r="I1869" s="16">
        <f>SUM(I1861:I1868)</f>
        <v>4881.7299999999996</v>
      </c>
    </row>
    <row r="1870" spans="1:9" x14ac:dyDescent="0.25">
      <c r="A1870" s="133"/>
      <c r="B1870" s="133"/>
      <c r="C1870" s="133"/>
      <c r="D1870" s="133" t="s">
        <v>51</v>
      </c>
      <c r="E1870" s="16">
        <f>TRUNC(I1869*0.2935,2)</f>
        <v>1432.78</v>
      </c>
      <c r="F1870" s="133"/>
      <c r="G1870" s="259" t="s">
        <v>52</v>
      </c>
      <c r="H1870" s="259"/>
      <c r="I1870" s="16">
        <f>I1869+E1870</f>
        <v>6314.5099999999993</v>
      </c>
    </row>
    <row r="1871" spans="1:9" x14ac:dyDescent="0.25">
      <c r="A1871" s="132"/>
      <c r="B1871" s="132"/>
      <c r="C1871" s="132"/>
      <c r="D1871" s="132"/>
      <c r="E1871" s="132"/>
      <c r="F1871" s="132" t="s">
        <v>53</v>
      </c>
      <c r="G1871" s="15" t="s">
        <v>54</v>
      </c>
      <c r="H1871" s="132" t="s">
        <v>55</v>
      </c>
      <c r="I1871" s="13">
        <f>I1870</f>
        <v>6314.5099999999993</v>
      </c>
    </row>
    <row r="1872" spans="1:9" ht="14.4" thickBot="1" x14ac:dyDescent="0.3">
      <c r="A1872" s="132"/>
      <c r="B1872" s="132"/>
      <c r="C1872" s="132"/>
      <c r="D1872" s="132"/>
      <c r="E1872" s="132"/>
      <c r="F1872" s="132"/>
      <c r="G1872" s="15"/>
      <c r="H1872" s="132"/>
      <c r="I1872" s="13"/>
    </row>
    <row r="1873" spans="1:9" ht="14.4" thickTop="1" x14ac:dyDescent="0.25">
      <c r="A1873" s="4"/>
      <c r="B1873" s="4"/>
      <c r="C1873" s="4"/>
      <c r="D1873" s="4"/>
      <c r="E1873" s="4"/>
      <c r="F1873" s="4"/>
      <c r="G1873" s="4"/>
      <c r="H1873" s="4"/>
      <c r="I1873" s="4"/>
    </row>
    <row r="1874" spans="1:9" x14ac:dyDescent="0.25">
      <c r="A1874" s="134">
        <v>107</v>
      </c>
      <c r="B1874" s="136" t="s">
        <v>5</v>
      </c>
      <c r="C1874" s="134" t="s">
        <v>6</v>
      </c>
      <c r="D1874" s="266" t="s">
        <v>7</v>
      </c>
      <c r="E1874" s="266"/>
      <c r="F1874" s="1" t="s">
        <v>8</v>
      </c>
      <c r="G1874" s="136" t="s">
        <v>9</v>
      </c>
      <c r="H1874" s="136" t="s">
        <v>10</v>
      </c>
      <c r="I1874" s="136" t="s">
        <v>11</v>
      </c>
    </row>
    <row r="1875" spans="1:9" x14ac:dyDescent="0.25">
      <c r="A1875" s="135" t="s">
        <v>12</v>
      </c>
      <c r="B1875" s="22" t="s">
        <v>673</v>
      </c>
      <c r="C1875" s="135" t="s">
        <v>193</v>
      </c>
      <c r="D1875" s="267" t="s">
        <v>203</v>
      </c>
      <c r="E1875" s="267"/>
      <c r="F1875" s="2" t="s">
        <v>68</v>
      </c>
      <c r="G1875" s="53">
        <v>1</v>
      </c>
      <c r="H1875" s="3">
        <f>I1885</f>
        <v>239.91000000000003</v>
      </c>
      <c r="I1875" s="3">
        <f>H1875</f>
        <v>239.91000000000003</v>
      </c>
    </row>
    <row r="1876" spans="1:9" ht="39.6" x14ac:dyDescent="0.25">
      <c r="A1876" s="131" t="s">
        <v>22</v>
      </c>
      <c r="B1876" s="10" t="s">
        <v>305</v>
      </c>
      <c r="C1876" s="131" t="s">
        <v>306</v>
      </c>
      <c r="D1876" s="277" t="s">
        <v>67</v>
      </c>
      <c r="E1876" s="277"/>
      <c r="F1876" s="9" t="s">
        <v>165</v>
      </c>
      <c r="G1876" s="54">
        <v>0.27250000000000002</v>
      </c>
      <c r="H1876" s="11">
        <v>103.24</v>
      </c>
      <c r="I1876" s="27">
        <f t="shared" ref="I1876:I1883" si="132">TRUNC(G1876*H1876,2)</f>
        <v>28.13</v>
      </c>
    </row>
    <row r="1877" spans="1:9" x14ac:dyDescent="0.25">
      <c r="A1877" s="131" t="s">
        <v>22</v>
      </c>
      <c r="B1877" s="10" t="s">
        <v>307</v>
      </c>
      <c r="C1877" s="131" t="s">
        <v>308</v>
      </c>
      <c r="D1877" s="277" t="s">
        <v>67</v>
      </c>
      <c r="E1877" s="277"/>
      <c r="F1877" s="9" t="s">
        <v>309</v>
      </c>
      <c r="G1877" s="54">
        <v>0.2</v>
      </c>
      <c r="H1877" s="11">
        <v>554.16999999999996</v>
      </c>
      <c r="I1877" s="27">
        <f t="shared" si="132"/>
        <v>110.83</v>
      </c>
    </row>
    <row r="1878" spans="1:9" ht="26.4" x14ac:dyDescent="0.25">
      <c r="A1878" s="131" t="s">
        <v>22</v>
      </c>
      <c r="B1878" s="10" t="s">
        <v>310</v>
      </c>
      <c r="C1878" s="131" t="s">
        <v>311</v>
      </c>
      <c r="D1878" s="277" t="s">
        <v>67</v>
      </c>
      <c r="E1878" s="277"/>
      <c r="F1878" s="9" t="s">
        <v>309</v>
      </c>
      <c r="G1878" s="54">
        <v>9.7000000000000003E-3</v>
      </c>
      <c r="H1878" s="11">
        <v>5.6</v>
      </c>
      <c r="I1878" s="27">
        <f t="shared" si="132"/>
        <v>0.05</v>
      </c>
    </row>
    <row r="1879" spans="1:9" x14ac:dyDescent="0.25">
      <c r="A1879" s="131" t="s">
        <v>22</v>
      </c>
      <c r="B1879" s="10" t="s">
        <v>312</v>
      </c>
      <c r="C1879" s="131" t="s">
        <v>313</v>
      </c>
      <c r="D1879" s="277" t="s">
        <v>67</v>
      </c>
      <c r="E1879" s="277"/>
      <c r="F1879" s="9" t="s">
        <v>309</v>
      </c>
      <c r="G1879" s="54">
        <v>9.7000000000000003E-3</v>
      </c>
      <c r="H1879" s="11">
        <v>57.72</v>
      </c>
      <c r="I1879" s="27">
        <f t="shared" si="132"/>
        <v>0.55000000000000004</v>
      </c>
    </row>
    <row r="1880" spans="1:9" x14ac:dyDescent="0.25">
      <c r="A1880" s="131" t="s">
        <v>22</v>
      </c>
      <c r="B1880" s="10" t="s">
        <v>314</v>
      </c>
      <c r="C1880" s="131" t="s">
        <v>315</v>
      </c>
      <c r="D1880" s="277" t="s">
        <v>67</v>
      </c>
      <c r="E1880" s="277"/>
      <c r="F1880" s="9" t="s">
        <v>309</v>
      </c>
      <c r="G1880" s="54">
        <v>9.7000000000000003E-3</v>
      </c>
      <c r="H1880" s="11">
        <v>57.72</v>
      </c>
      <c r="I1880" s="27">
        <f t="shared" si="132"/>
        <v>0.55000000000000004</v>
      </c>
    </row>
    <row r="1881" spans="1:9" x14ac:dyDescent="0.25">
      <c r="A1881" s="131" t="s">
        <v>22</v>
      </c>
      <c r="B1881" s="10" t="s">
        <v>166</v>
      </c>
      <c r="C1881" s="131" t="s">
        <v>167</v>
      </c>
      <c r="D1881" s="277" t="s">
        <v>71</v>
      </c>
      <c r="E1881" s="277"/>
      <c r="F1881" s="9" t="s">
        <v>72</v>
      </c>
      <c r="G1881" s="54">
        <v>1</v>
      </c>
      <c r="H1881" s="11">
        <v>28.11</v>
      </c>
      <c r="I1881" s="27">
        <f t="shared" si="132"/>
        <v>28.11</v>
      </c>
    </row>
    <row r="1882" spans="1:9" x14ac:dyDescent="0.25">
      <c r="A1882" s="131" t="s">
        <v>22</v>
      </c>
      <c r="B1882" s="10" t="s">
        <v>316</v>
      </c>
      <c r="C1882" s="131" t="s">
        <v>317</v>
      </c>
      <c r="D1882" s="277" t="s">
        <v>67</v>
      </c>
      <c r="E1882" s="277"/>
      <c r="F1882" s="9" t="s">
        <v>68</v>
      </c>
      <c r="G1882" s="54">
        <v>1</v>
      </c>
      <c r="H1882" s="11">
        <v>8.9499999999999993</v>
      </c>
      <c r="I1882" s="27">
        <f t="shared" si="132"/>
        <v>8.9499999999999993</v>
      </c>
    </row>
    <row r="1883" spans="1:9" ht="26.4" x14ac:dyDescent="0.25">
      <c r="A1883" s="131" t="s">
        <v>22</v>
      </c>
      <c r="B1883" s="10" t="s">
        <v>318</v>
      </c>
      <c r="C1883" s="131" t="s">
        <v>319</v>
      </c>
      <c r="D1883" s="277" t="s">
        <v>67</v>
      </c>
      <c r="E1883" s="277"/>
      <c r="F1883" s="9" t="s">
        <v>320</v>
      </c>
      <c r="G1883" s="54">
        <v>0.77400000000000002</v>
      </c>
      <c r="H1883" s="11">
        <v>10.74</v>
      </c>
      <c r="I1883" s="27">
        <f t="shared" si="132"/>
        <v>8.31</v>
      </c>
    </row>
    <row r="1884" spans="1:9" x14ac:dyDescent="0.25">
      <c r="A1884" s="133"/>
      <c r="B1884" s="133"/>
      <c r="C1884" s="133"/>
      <c r="D1884" s="133"/>
      <c r="E1884" s="16"/>
      <c r="F1884" s="133"/>
      <c r="G1884" s="16"/>
      <c r="H1884" s="48" t="s">
        <v>511</v>
      </c>
      <c r="I1884" s="16">
        <f>SUM(I1876:I1883)</f>
        <v>185.48000000000002</v>
      </c>
    </row>
    <row r="1885" spans="1:9" x14ac:dyDescent="0.25">
      <c r="A1885" s="133"/>
      <c r="B1885" s="133"/>
      <c r="C1885" s="133"/>
      <c r="D1885" s="133" t="s">
        <v>51</v>
      </c>
      <c r="E1885" s="16">
        <f>TRUNC(I1884*0.2935,2)</f>
        <v>54.43</v>
      </c>
      <c r="F1885" s="133"/>
      <c r="G1885" s="259" t="s">
        <v>52</v>
      </c>
      <c r="H1885" s="259"/>
      <c r="I1885" s="16">
        <f>I1884+E1885</f>
        <v>239.91000000000003</v>
      </c>
    </row>
    <row r="1886" spans="1:9" x14ac:dyDescent="0.25">
      <c r="A1886" s="132"/>
      <c r="B1886" s="132"/>
      <c r="C1886" s="132"/>
      <c r="D1886" s="132"/>
      <c r="E1886" s="132"/>
      <c r="F1886" s="132" t="s">
        <v>53</v>
      </c>
      <c r="G1886" s="15" t="s">
        <v>54</v>
      </c>
      <c r="H1886" s="132" t="s">
        <v>55</v>
      </c>
      <c r="I1886" s="13">
        <f>I1885</f>
        <v>239.91000000000003</v>
      </c>
    </row>
    <row r="1887" spans="1:9" ht="14.4" thickBot="1" x14ac:dyDescent="0.3">
      <c r="A1887" s="132"/>
      <c r="B1887" s="132"/>
      <c r="C1887" s="132"/>
      <c r="D1887" s="132"/>
      <c r="E1887" s="132"/>
      <c r="F1887" s="132"/>
      <c r="G1887" s="15"/>
      <c r="H1887" s="132"/>
      <c r="I1887" s="13"/>
    </row>
    <row r="1888" spans="1:9" ht="14.4" thickTop="1" x14ac:dyDescent="0.25">
      <c r="A1888" s="4"/>
      <c r="B1888" s="4"/>
      <c r="C1888" s="4"/>
      <c r="D1888" s="4"/>
      <c r="E1888" s="4"/>
      <c r="F1888" s="4"/>
      <c r="G1888" s="4"/>
      <c r="H1888" s="4"/>
      <c r="I1888" s="4"/>
    </row>
    <row r="1889" spans="1:9" x14ac:dyDescent="0.25">
      <c r="A1889" s="134">
        <v>108</v>
      </c>
      <c r="B1889" s="136" t="s">
        <v>5</v>
      </c>
      <c r="C1889" s="134" t="s">
        <v>6</v>
      </c>
      <c r="D1889" s="266" t="s">
        <v>7</v>
      </c>
      <c r="E1889" s="266"/>
      <c r="F1889" s="1" t="s">
        <v>8</v>
      </c>
      <c r="G1889" s="136" t="s">
        <v>9</v>
      </c>
      <c r="H1889" s="136" t="s">
        <v>10</v>
      </c>
      <c r="I1889" s="136" t="s">
        <v>11</v>
      </c>
    </row>
    <row r="1890" spans="1:9" x14ac:dyDescent="0.25">
      <c r="A1890" s="135" t="s">
        <v>12</v>
      </c>
      <c r="B1890" s="22" t="s">
        <v>674</v>
      </c>
      <c r="C1890" s="135" t="s">
        <v>788</v>
      </c>
      <c r="D1890" s="267" t="s">
        <v>321</v>
      </c>
      <c r="E1890" s="267"/>
      <c r="F1890" s="2" t="s">
        <v>165</v>
      </c>
      <c r="G1890" s="53">
        <v>1</v>
      </c>
      <c r="H1890" s="3">
        <f>I1902</f>
        <v>15.840000000000002</v>
      </c>
      <c r="I1890" s="3">
        <f>H1890</f>
        <v>15.840000000000002</v>
      </c>
    </row>
    <row r="1891" spans="1:9" x14ac:dyDescent="0.25">
      <c r="A1891" s="131" t="s">
        <v>22</v>
      </c>
      <c r="B1891" s="10" t="s">
        <v>270</v>
      </c>
      <c r="C1891" s="131" t="s">
        <v>271</v>
      </c>
      <c r="D1891" s="277" t="s">
        <v>67</v>
      </c>
      <c r="E1891" s="277"/>
      <c r="F1891" s="9" t="s">
        <v>68</v>
      </c>
      <c r="G1891" s="54">
        <v>8.8888999999999996E-2</v>
      </c>
      <c r="H1891" s="11">
        <v>1</v>
      </c>
      <c r="I1891" s="27">
        <f t="shared" ref="I1891:I1900" si="133">TRUNC(G1891*H1891,2)</f>
        <v>0.08</v>
      </c>
    </row>
    <row r="1892" spans="1:9" x14ac:dyDescent="0.25">
      <c r="A1892" s="131" t="s">
        <v>22</v>
      </c>
      <c r="B1892" s="10" t="s">
        <v>148</v>
      </c>
      <c r="C1892" s="131" t="s">
        <v>149</v>
      </c>
      <c r="D1892" s="277" t="s">
        <v>71</v>
      </c>
      <c r="E1892" s="277"/>
      <c r="F1892" s="9" t="s">
        <v>72</v>
      </c>
      <c r="G1892" s="54">
        <v>1.1110999999999999E-2</v>
      </c>
      <c r="H1892" s="11">
        <v>29.29</v>
      </c>
      <c r="I1892" s="27">
        <f t="shared" si="133"/>
        <v>0.32</v>
      </c>
    </row>
    <row r="1893" spans="1:9" x14ac:dyDescent="0.25">
      <c r="A1893" s="131" t="s">
        <v>22</v>
      </c>
      <c r="B1893" s="10" t="s">
        <v>322</v>
      </c>
      <c r="C1893" s="131" t="s">
        <v>323</v>
      </c>
      <c r="D1893" s="277" t="s">
        <v>71</v>
      </c>
      <c r="E1893" s="277"/>
      <c r="F1893" s="9" t="s">
        <v>72</v>
      </c>
      <c r="G1893" s="54">
        <v>7.0000000000000007E-2</v>
      </c>
      <c r="H1893" s="11">
        <v>24.19</v>
      </c>
      <c r="I1893" s="27">
        <f t="shared" si="133"/>
        <v>1.69</v>
      </c>
    </row>
    <row r="1894" spans="1:9" x14ac:dyDescent="0.25">
      <c r="A1894" s="131" t="s">
        <v>22</v>
      </c>
      <c r="B1894" s="10" t="s">
        <v>324</v>
      </c>
      <c r="C1894" s="131" t="s">
        <v>325</v>
      </c>
      <c r="D1894" s="277" t="s">
        <v>67</v>
      </c>
      <c r="E1894" s="277"/>
      <c r="F1894" s="9" t="s">
        <v>68</v>
      </c>
      <c r="G1894" s="54">
        <v>4.3999999999999999E-5</v>
      </c>
      <c r="H1894" s="11">
        <v>517.99</v>
      </c>
      <c r="I1894" s="27">
        <f t="shared" si="133"/>
        <v>0.02</v>
      </c>
    </row>
    <row r="1895" spans="1:9" x14ac:dyDescent="0.25">
      <c r="A1895" s="131" t="s">
        <v>22</v>
      </c>
      <c r="B1895" s="10" t="s">
        <v>174</v>
      </c>
      <c r="C1895" s="131" t="s">
        <v>175</v>
      </c>
      <c r="D1895" s="277" t="s">
        <v>71</v>
      </c>
      <c r="E1895" s="277"/>
      <c r="F1895" s="9" t="s">
        <v>72</v>
      </c>
      <c r="G1895" s="54">
        <v>7.0000000000000007E-2</v>
      </c>
      <c r="H1895" s="11">
        <v>28.11</v>
      </c>
      <c r="I1895" s="27">
        <f t="shared" si="133"/>
        <v>1.96</v>
      </c>
    </row>
    <row r="1896" spans="1:9" x14ac:dyDescent="0.25">
      <c r="A1896" s="131" t="s">
        <v>22</v>
      </c>
      <c r="B1896" s="10" t="s">
        <v>172</v>
      </c>
      <c r="C1896" s="131" t="s">
        <v>173</v>
      </c>
      <c r="D1896" s="277" t="s">
        <v>71</v>
      </c>
      <c r="E1896" s="277"/>
      <c r="F1896" s="9" t="s">
        <v>72</v>
      </c>
      <c r="G1896" s="54">
        <v>5.5560000000000002E-3</v>
      </c>
      <c r="H1896" s="11">
        <v>135.97999999999999</v>
      </c>
      <c r="I1896" s="27">
        <f t="shared" si="133"/>
        <v>0.75</v>
      </c>
    </row>
    <row r="1897" spans="1:9" x14ac:dyDescent="0.25">
      <c r="A1897" s="131" t="s">
        <v>22</v>
      </c>
      <c r="B1897" s="10" t="s">
        <v>326</v>
      </c>
      <c r="C1897" s="131" t="s">
        <v>327</v>
      </c>
      <c r="D1897" s="277" t="s">
        <v>67</v>
      </c>
      <c r="E1897" s="277"/>
      <c r="F1897" s="9" t="s">
        <v>68</v>
      </c>
      <c r="G1897" s="54">
        <v>4.3999999999999999E-5</v>
      </c>
      <c r="H1897" s="11">
        <v>899</v>
      </c>
      <c r="I1897" s="27">
        <f t="shared" si="133"/>
        <v>0.03</v>
      </c>
    </row>
    <row r="1898" spans="1:9" x14ac:dyDescent="0.25">
      <c r="A1898" s="131" t="s">
        <v>22</v>
      </c>
      <c r="B1898" s="10" t="s">
        <v>328</v>
      </c>
      <c r="C1898" s="131" t="s">
        <v>329</v>
      </c>
      <c r="D1898" s="277" t="s">
        <v>71</v>
      </c>
      <c r="E1898" s="277"/>
      <c r="F1898" s="9" t="s">
        <v>72</v>
      </c>
      <c r="G1898" s="54">
        <v>0.13333300000000001</v>
      </c>
      <c r="H1898" s="11">
        <v>31.49</v>
      </c>
      <c r="I1898" s="27">
        <f t="shared" si="133"/>
        <v>4.1900000000000004</v>
      </c>
    </row>
    <row r="1899" spans="1:9" x14ac:dyDescent="0.25">
      <c r="A1899" s="131" t="s">
        <v>22</v>
      </c>
      <c r="B1899" s="10" t="s">
        <v>330</v>
      </c>
      <c r="C1899" s="131" t="s">
        <v>331</v>
      </c>
      <c r="D1899" s="277" t="s">
        <v>71</v>
      </c>
      <c r="E1899" s="277"/>
      <c r="F1899" s="9" t="s">
        <v>72</v>
      </c>
      <c r="G1899" s="54">
        <v>8.8888999999999996E-2</v>
      </c>
      <c r="H1899" s="11">
        <v>35.26</v>
      </c>
      <c r="I1899" s="27">
        <f t="shared" si="133"/>
        <v>3.13</v>
      </c>
    </row>
    <row r="1900" spans="1:9" x14ac:dyDescent="0.25">
      <c r="A1900" s="131" t="s">
        <v>22</v>
      </c>
      <c r="B1900" s="10" t="s">
        <v>176</v>
      </c>
      <c r="C1900" s="131" t="s">
        <v>177</v>
      </c>
      <c r="D1900" s="277" t="s">
        <v>67</v>
      </c>
      <c r="E1900" s="277"/>
      <c r="F1900" s="9" t="s">
        <v>72</v>
      </c>
      <c r="G1900" s="54">
        <v>0.222222</v>
      </c>
      <c r="H1900" s="11">
        <v>0.4</v>
      </c>
      <c r="I1900" s="27">
        <f t="shared" si="133"/>
        <v>0.08</v>
      </c>
    </row>
    <row r="1901" spans="1:9" x14ac:dyDescent="0.25">
      <c r="A1901" s="133"/>
      <c r="B1901" s="133"/>
      <c r="C1901" s="133"/>
      <c r="D1901" s="133"/>
      <c r="E1901" s="16"/>
      <c r="F1901" s="133"/>
      <c r="G1901" s="16"/>
      <c r="H1901" s="48" t="s">
        <v>511</v>
      </c>
      <c r="I1901" s="16">
        <f>SUM(I1891:I1900)</f>
        <v>12.250000000000002</v>
      </c>
    </row>
    <row r="1902" spans="1:9" x14ac:dyDescent="0.25">
      <c r="A1902" s="133"/>
      <c r="B1902" s="133"/>
      <c r="C1902" s="133"/>
      <c r="D1902" s="133" t="s">
        <v>51</v>
      </c>
      <c r="E1902" s="16">
        <f>TRUNC(I1901*0.2935,2)</f>
        <v>3.59</v>
      </c>
      <c r="F1902" s="133"/>
      <c r="G1902" s="259" t="s">
        <v>52</v>
      </c>
      <c r="H1902" s="259"/>
      <c r="I1902" s="16">
        <f>I1901+E1902</f>
        <v>15.840000000000002</v>
      </c>
    </row>
    <row r="1903" spans="1:9" x14ac:dyDescent="0.25">
      <c r="A1903" s="132"/>
      <c r="B1903" s="132"/>
      <c r="C1903" s="132"/>
      <c r="D1903" s="132"/>
      <c r="E1903" s="132"/>
      <c r="F1903" s="132" t="s">
        <v>53</v>
      </c>
      <c r="G1903" s="15" t="s">
        <v>54</v>
      </c>
      <c r="H1903" s="132" t="s">
        <v>55</v>
      </c>
      <c r="I1903" s="13">
        <f>I1902</f>
        <v>15.840000000000002</v>
      </c>
    </row>
    <row r="1904" spans="1:9" ht="14.4" thickBot="1" x14ac:dyDescent="0.3">
      <c r="A1904" s="132"/>
      <c r="B1904" s="132"/>
      <c r="C1904" s="132"/>
      <c r="D1904" s="132"/>
      <c r="E1904" s="132"/>
      <c r="F1904" s="132"/>
      <c r="G1904" s="15"/>
      <c r="H1904" s="132"/>
      <c r="I1904" s="13"/>
    </row>
    <row r="1905" spans="1:9" ht="14.4" thickTop="1" x14ac:dyDescent="0.25">
      <c r="A1905" s="4"/>
      <c r="B1905" s="4"/>
      <c r="C1905" s="4"/>
      <c r="D1905" s="4"/>
      <c r="E1905" s="4"/>
      <c r="F1905" s="4"/>
      <c r="G1905" s="4"/>
      <c r="H1905" s="4"/>
      <c r="I1905" s="4"/>
    </row>
    <row r="1906" spans="1:9" x14ac:dyDescent="0.25">
      <c r="A1906" s="134">
        <v>109</v>
      </c>
      <c r="B1906" s="136" t="s">
        <v>5</v>
      </c>
      <c r="C1906" s="134" t="s">
        <v>6</v>
      </c>
      <c r="D1906" s="266" t="s">
        <v>7</v>
      </c>
      <c r="E1906" s="266"/>
      <c r="F1906" s="1" t="s">
        <v>8</v>
      </c>
      <c r="G1906" s="136" t="s">
        <v>9</v>
      </c>
      <c r="H1906" s="136" t="s">
        <v>10</v>
      </c>
      <c r="I1906" s="136" t="s">
        <v>11</v>
      </c>
    </row>
    <row r="1907" spans="1:9" ht="26.4" x14ac:dyDescent="0.25">
      <c r="A1907" s="135" t="s">
        <v>12</v>
      </c>
      <c r="B1907" s="22" t="s">
        <v>675</v>
      </c>
      <c r="C1907" s="135" t="s">
        <v>49</v>
      </c>
      <c r="D1907" s="267" t="s">
        <v>14</v>
      </c>
      <c r="E1907" s="267"/>
      <c r="F1907" s="2" t="s">
        <v>41</v>
      </c>
      <c r="G1907" s="53">
        <v>1</v>
      </c>
      <c r="H1907" s="26">
        <f>I1911</f>
        <v>108.65</v>
      </c>
      <c r="I1907" s="26">
        <f>H1907</f>
        <v>108.65</v>
      </c>
    </row>
    <row r="1908" spans="1:9" ht="27.6" x14ac:dyDescent="0.25">
      <c r="A1908" s="134" t="s">
        <v>231</v>
      </c>
      <c r="B1908" s="136" t="s">
        <v>5</v>
      </c>
      <c r="C1908" s="134" t="s">
        <v>71</v>
      </c>
      <c r="D1908" s="136" t="s">
        <v>18</v>
      </c>
      <c r="E1908" s="269" t="s">
        <v>21</v>
      </c>
      <c r="F1908" s="269"/>
      <c r="G1908" s="269"/>
      <c r="H1908" s="269"/>
      <c r="I1908" s="64" t="s">
        <v>232</v>
      </c>
    </row>
    <row r="1909" spans="1:9" x14ac:dyDescent="0.25">
      <c r="A1909" s="131" t="s">
        <v>22</v>
      </c>
      <c r="B1909" s="10" t="s">
        <v>332</v>
      </c>
      <c r="C1909" s="67" t="s">
        <v>540</v>
      </c>
      <c r="D1909" s="54">
        <v>1</v>
      </c>
      <c r="E1909" s="131"/>
      <c r="F1909" s="131"/>
      <c r="G1909" s="131"/>
      <c r="H1909" s="141">
        <v>84</v>
      </c>
      <c r="I1909" s="141">
        <f>TRUNC(D1909*H1909,2)</f>
        <v>84</v>
      </c>
    </row>
    <row r="1910" spans="1:9" x14ac:dyDescent="0.25">
      <c r="A1910" s="253"/>
      <c r="B1910" s="253"/>
      <c r="C1910" s="253"/>
      <c r="D1910" s="253"/>
      <c r="E1910" s="252" t="s">
        <v>511</v>
      </c>
      <c r="F1910" s="253"/>
      <c r="G1910" s="253"/>
      <c r="H1910" s="253"/>
      <c r="I1910" s="14">
        <f>SUM(I1909)</f>
        <v>84</v>
      </c>
    </row>
    <row r="1911" spans="1:9" x14ac:dyDescent="0.25">
      <c r="A1911" s="133"/>
      <c r="B1911" s="133"/>
      <c r="C1911" s="133"/>
      <c r="D1911" s="133" t="s">
        <v>51</v>
      </c>
      <c r="E1911" s="16">
        <f>TRUNC((I1910)*0.2935,2)</f>
        <v>24.65</v>
      </c>
      <c r="F1911" s="133"/>
      <c r="G1911" s="259" t="s">
        <v>52</v>
      </c>
      <c r="H1911" s="259"/>
      <c r="I1911" s="65">
        <f>I1910+E1911</f>
        <v>108.65</v>
      </c>
    </row>
    <row r="1912" spans="1:9" x14ac:dyDescent="0.25">
      <c r="A1912" s="132"/>
      <c r="B1912" s="132"/>
      <c r="C1912" s="132"/>
      <c r="D1912" s="132"/>
      <c r="E1912" s="132"/>
      <c r="F1912" s="132" t="s">
        <v>53</v>
      </c>
      <c r="G1912" s="25">
        <v>1</v>
      </c>
      <c r="H1912" s="132" t="s">
        <v>55</v>
      </c>
      <c r="I1912" s="66">
        <f>I1911</f>
        <v>108.65</v>
      </c>
    </row>
    <row r="1913" spans="1:9" ht="14.4" thickBot="1" x14ac:dyDescent="0.3">
      <c r="A1913" s="132"/>
      <c r="B1913" s="132"/>
      <c r="C1913" s="132"/>
      <c r="D1913" s="132"/>
      <c r="E1913" s="132"/>
      <c r="F1913" s="132"/>
      <c r="G1913" s="15"/>
      <c r="H1913" s="132"/>
      <c r="I1913" s="66"/>
    </row>
    <row r="1914" spans="1:9" ht="14.4" thickTop="1" x14ac:dyDescent="0.25">
      <c r="A1914" s="4"/>
      <c r="B1914" s="4"/>
      <c r="C1914" s="4"/>
      <c r="D1914" s="4"/>
      <c r="E1914" s="4"/>
      <c r="F1914" s="4"/>
      <c r="G1914" s="4"/>
      <c r="H1914" s="4"/>
      <c r="I1914" s="4"/>
    </row>
    <row r="1915" spans="1:9" x14ac:dyDescent="0.25">
      <c r="A1915" s="134">
        <v>110</v>
      </c>
      <c r="B1915" s="136" t="s">
        <v>5</v>
      </c>
      <c r="C1915" s="134" t="s">
        <v>6</v>
      </c>
      <c r="D1915" s="266" t="s">
        <v>7</v>
      </c>
      <c r="E1915" s="266"/>
      <c r="F1915" s="1" t="s">
        <v>8</v>
      </c>
      <c r="G1915" s="136" t="s">
        <v>9</v>
      </c>
      <c r="H1915" s="136" t="s">
        <v>10</v>
      </c>
      <c r="I1915" s="136" t="s">
        <v>11</v>
      </c>
    </row>
    <row r="1916" spans="1:9" ht="26.4" x14ac:dyDescent="0.25">
      <c r="A1916" s="135" t="s">
        <v>12</v>
      </c>
      <c r="B1916" s="22" t="s">
        <v>676</v>
      </c>
      <c r="C1916" s="135" t="s">
        <v>47</v>
      </c>
      <c r="D1916" s="267" t="s">
        <v>14</v>
      </c>
      <c r="E1916" s="267"/>
      <c r="F1916" s="2" t="s">
        <v>41</v>
      </c>
      <c r="G1916" s="53">
        <v>1</v>
      </c>
      <c r="H1916" s="26">
        <f>I1920</f>
        <v>86.66</v>
      </c>
      <c r="I1916" s="26">
        <f>H1916</f>
        <v>86.66</v>
      </c>
    </row>
    <row r="1917" spans="1:9" ht="27.6" x14ac:dyDescent="0.25">
      <c r="A1917" s="134" t="s">
        <v>231</v>
      </c>
      <c r="B1917" s="136" t="s">
        <v>5</v>
      </c>
      <c r="C1917" s="134" t="s">
        <v>71</v>
      </c>
      <c r="D1917" s="136" t="s">
        <v>18</v>
      </c>
      <c r="E1917" s="269" t="s">
        <v>21</v>
      </c>
      <c r="F1917" s="269"/>
      <c r="G1917" s="269"/>
      <c r="H1917" s="269"/>
      <c r="I1917" s="136" t="s">
        <v>232</v>
      </c>
    </row>
    <row r="1918" spans="1:9" x14ac:dyDescent="0.25">
      <c r="A1918" s="131" t="s">
        <v>22</v>
      </c>
      <c r="B1918" s="10" t="s">
        <v>333</v>
      </c>
      <c r="C1918" s="67" t="s">
        <v>538</v>
      </c>
      <c r="D1918" s="54">
        <v>1</v>
      </c>
      <c r="E1918" s="131"/>
      <c r="F1918" s="131"/>
      <c r="G1918" s="131"/>
      <c r="H1918" s="141">
        <v>67</v>
      </c>
      <c r="I1918" s="141">
        <f>TRUNC(D1918*H1918,2)</f>
        <v>67</v>
      </c>
    </row>
    <row r="1919" spans="1:9" x14ac:dyDescent="0.25">
      <c r="A1919" s="253"/>
      <c r="B1919" s="253"/>
      <c r="C1919" s="253"/>
      <c r="D1919" s="253"/>
      <c r="E1919" s="252" t="s">
        <v>511</v>
      </c>
      <c r="F1919" s="253"/>
      <c r="G1919" s="253"/>
      <c r="H1919" s="253"/>
      <c r="I1919" s="14">
        <f>SUM(I1918)</f>
        <v>67</v>
      </c>
    </row>
    <row r="1920" spans="1:9" x14ac:dyDescent="0.25">
      <c r="A1920" s="133"/>
      <c r="B1920" s="133"/>
      <c r="C1920" s="133"/>
      <c r="D1920" s="133" t="s">
        <v>51</v>
      </c>
      <c r="E1920" s="16">
        <f>TRUNC((I1919)*0.2935,2)</f>
        <v>19.66</v>
      </c>
      <c r="F1920" s="133"/>
      <c r="G1920" s="259" t="s">
        <v>52</v>
      </c>
      <c r="H1920" s="259"/>
      <c r="I1920" s="65">
        <f>I1919+E1920</f>
        <v>86.66</v>
      </c>
    </row>
    <row r="1921" spans="1:9" x14ac:dyDescent="0.25">
      <c r="A1921" s="132"/>
      <c r="B1921" s="132"/>
      <c r="C1921" s="132"/>
      <c r="D1921" s="132"/>
      <c r="E1921" s="132"/>
      <c r="F1921" s="132" t="s">
        <v>53</v>
      </c>
      <c r="G1921" s="25">
        <v>1</v>
      </c>
      <c r="H1921" s="132" t="s">
        <v>55</v>
      </c>
      <c r="I1921" s="66">
        <f>I1920</f>
        <v>86.66</v>
      </c>
    </row>
    <row r="1922" spans="1:9" ht="14.4" thickBot="1" x14ac:dyDescent="0.3">
      <c r="A1922" s="132"/>
      <c r="B1922" s="132"/>
      <c r="C1922" s="132"/>
      <c r="D1922" s="132"/>
      <c r="E1922" s="132"/>
      <c r="F1922" s="132"/>
      <c r="G1922" s="25"/>
      <c r="H1922" s="132"/>
      <c r="I1922" s="66"/>
    </row>
    <row r="1923" spans="1:9" ht="14.4" thickTop="1" x14ac:dyDescent="0.25">
      <c r="A1923" s="4"/>
      <c r="B1923" s="4"/>
      <c r="C1923" s="4"/>
      <c r="D1923" s="4"/>
      <c r="E1923" s="4"/>
      <c r="F1923" s="4"/>
      <c r="G1923" s="4"/>
      <c r="H1923" s="4"/>
      <c r="I1923" s="4"/>
    </row>
    <row r="1924" spans="1:9" x14ac:dyDescent="0.25">
      <c r="A1924" s="134">
        <v>111</v>
      </c>
      <c r="B1924" s="136" t="s">
        <v>5</v>
      </c>
      <c r="C1924" s="134" t="s">
        <v>6</v>
      </c>
      <c r="D1924" s="266" t="s">
        <v>7</v>
      </c>
      <c r="E1924" s="266"/>
      <c r="F1924" s="1" t="s">
        <v>8</v>
      </c>
      <c r="G1924" s="136" t="s">
        <v>9</v>
      </c>
      <c r="H1924" s="136" t="s">
        <v>10</v>
      </c>
      <c r="I1924" s="136" t="s">
        <v>11</v>
      </c>
    </row>
    <row r="1925" spans="1:9" ht="26.4" x14ac:dyDescent="0.25">
      <c r="A1925" s="135" t="s">
        <v>12</v>
      </c>
      <c r="B1925" s="22" t="s">
        <v>677</v>
      </c>
      <c r="C1925" s="135" t="s">
        <v>45</v>
      </c>
      <c r="D1925" s="267" t="s">
        <v>14</v>
      </c>
      <c r="E1925" s="267"/>
      <c r="F1925" s="2" t="s">
        <v>41</v>
      </c>
      <c r="G1925" s="53">
        <v>1</v>
      </c>
      <c r="H1925" s="26">
        <f>I1929</f>
        <v>147.07</v>
      </c>
      <c r="I1925" s="26">
        <f>H1925</f>
        <v>147.07</v>
      </c>
    </row>
    <row r="1926" spans="1:9" ht="27.6" x14ac:dyDescent="0.25">
      <c r="A1926" s="134" t="s">
        <v>231</v>
      </c>
      <c r="B1926" s="136" t="s">
        <v>5</v>
      </c>
      <c r="C1926" s="134" t="s">
        <v>71</v>
      </c>
      <c r="D1926" s="136" t="s">
        <v>18</v>
      </c>
      <c r="E1926" s="269" t="s">
        <v>21</v>
      </c>
      <c r="F1926" s="269"/>
      <c r="G1926" s="269"/>
      <c r="H1926" s="269"/>
      <c r="I1926" s="136" t="s">
        <v>232</v>
      </c>
    </row>
    <row r="1927" spans="1:9" x14ac:dyDescent="0.25">
      <c r="A1927" s="131" t="s">
        <v>22</v>
      </c>
      <c r="B1927" s="10" t="s">
        <v>335</v>
      </c>
      <c r="C1927" s="67" t="s">
        <v>539</v>
      </c>
      <c r="D1927" s="54">
        <v>1</v>
      </c>
      <c r="E1927" s="131"/>
      <c r="F1927" s="131"/>
      <c r="G1927" s="131"/>
      <c r="H1927" s="141">
        <v>113.7</v>
      </c>
      <c r="I1927" s="141">
        <f>TRUNC(D1927*H1927,2)</f>
        <v>113.7</v>
      </c>
    </row>
    <row r="1928" spans="1:9" x14ac:dyDescent="0.25">
      <c r="A1928" s="253"/>
      <c r="B1928" s="253"/>
      <c r="C1928" s="253"/>
      <c r="D1928" s="253"/>
      <c r="E1928" s="252" t="s">
        <v>511</v>
      </c>
      <c r="F1928" s="253"/>
      <c r="G1928" s="253"/>
      <c r="H1928" s="253"/>
      <c r="I1928" s="14">
        <f>SUM(I1927)</f>
        <v>113.7</v>
      </c>
    </row>
    <row r="1929" spans="1:9" x14ac:dyDescent="0.25">
      <c r="A1929" s="133"/>
      <c r="B1929" s="133"/>
      <c r="C1929" s="133"/>
      <c r="D1929" s="133" t="s">
        <v>51</v>
      </c>
      <c r="E1929" s="16">
        <f>TRUNC((I1928)*0.2935,2)</f>
        <v>33.369999999999997</v>
      </c>
      <c r="F1929" s="133"/>
      <c r="G1929" s="259" t="s">
        <v>52</v>
      </c>
      <c r="H1929" s="259"/>
      <c r="I1929" s="65">
        <f>I1928+E1929</f>
        <v>147.07</v>
      </c>
    </row>
    <row r="1930" spans="1:9" x14ac:dyDescent="0.25">
      <c r="A1930" s="132"/>
      <c r="B1930" s="132"/>
      <c r="C1930" s="132"/>
      <c r="D1930" s="132"/>
      <c r="E1930" s="132"/>
      <c r="F1930" s="132" t="s">
        <v>53</v>
      </c>
      <c r="G1930" s="25">
        <v>1</v>
      </c>
      <c r="H1930" s="132" t="s">
        <v>55</v>
      </c>
      <c r="I1930" s="66">
        <f>I1929</f>
        <v>147.07</v>
      </c>
    </row>
    <row r="1931" spans="1:9" ht="14.4" thickBot="1" x14ac:dyDescent="0.3">
      <c r="A1931" s="253"/>
      <c r="B1931" s="253"/>
      <c r="C1931" s="253"/>
      <c r="D1931" s="253"/>
      <c r="E1931" s="253"/>
      <c r="F1931" s="253"/>
      <c r="G1931" s="253"/>
      <c r="H1931" s="253"/>
      <c r="I1931" s="132"/>
    </row>
    <row r="1932" spans="1:9" ht="14.4" thickTop="1" x14ac:dyDescent="0.25">
      <c r="A1932" s="4"/>
      <c r="B1932" s="4"/>
      <c r="C1932" s="4"/>
      <c r="D1932" s="4"/>
      <c r="E1932" s="4"/>
      <c r="F1932" s="4"/>
      <c r="G1932" s="4"/>
      <c r="H1932" s="4"/>
      <c r="I1932" s="4"/>
    </row>
    <row r="1933" spans="1:9" x14ac:dyDescent="0.25">
      <c r="A1933" s="134">
        <v>112</v>
      </c>
      <c r="B1933" s="136" t="s">
        <v>5</v>
      </c>
      <c r="C1933" s="134" t="s">
        <v>6</v>
      </c>
      <c r="D1933" s="266" t="s">
        <v>7</v>
      </c>
      <c r="E1933" s="266"/>
      <c r="F1933" s="1" t="s">
        <v>8</v>
      </c>
      <c r="G1933" s="136" t="s">
        <v>9</v>
      </c>
      <c r="H1933" s="136" t="s">
        <v>10</v>
      </c>
      <c r="I1933" s="136" t="s">
        <v>11</v>
      </c>
    </row>
    <row r="1934" spans="1:9" ht="26.4" x14ac:dyDescent="0.25">
      <c r="A1934" s="135" t="s">
        <v>12</v>
      </c>
      <c r="B1934" s="22" t="s">
        <v>678</v>
      </c>
      <c r="C1934" s="135" t="s">
        <v>336</v>
      </c>
      <c r="D1934" s="267" t="s">
        <v>14</v>
      </c>
      <c r="E1934" s="267"/>
      <c r="F1934" s="2" t="s">
        <v>165</v>
      </c>
      <c r="G1934" s="53">
        <v>1</v>
      </c>
      <c r="H1934" s="3">
        <f>I1940</f>
        <v>0.90999999999999992</v>
      </c>
      <c r="I1934" s="3">
        <f>H1934</f>
        <v>0.90999999999999992</v>
      </c>
    </row>
    <row r="1935" spans="1:9" x14ac:dyDescent="0.25">
      <c r="A1935" s="286"/>
      <c r="B1935" s="286"/>
      <c r="C1935" s="286"/>
      <c r="D1935" s="286"/>
      <c r="E1935" s="286"/>
      <c r="F1935" s="286"/>
      <c r="G1935" s="286"/>
      <c r="H1935" s="286"/>
      <c r="I1935" s="132"/>
    </row>
    <row r="1936" spans="1:9" x14ac:dyDescent="0.25">
      <c r="A1936" s="253"/>
      <c r="B1936" s="253"/>
      <c r="C1936" s="253"/>
      <c r="D1936" s="253"/>
      <c r="E1936" s="253"/>
      <c r="F1936" s="253"/>
      <c r="G1936" s="253"/>
      <c r="H1936" s="253"/>
      <c r="I1936" s="132"/>
    </row>
    <row r="1937" spans="1:9" x14ac:dyDescent="0.25">
      <c r="A1937" s="134" t="s">
        <v>37</v>
      </c>
      <c r="B1937" s="136" t="s">
        <v>5</v>
      </c>
      <c r="C1937" s="134" t="s">
        <v>38</v>
      </c>
      <c r="D1937" s="136" t="s">
        <v>18</v>
      </c>
      <c r="E1937" s="136" t="s">
        <v>19</v>
      </c>
      <c r="F1937" s="263" t="s">
        <v>20</v>
      </c>
      <c r="G1937" s="264"/>
      <c r="H1937" s="265"/>
      <c r="I1937" s="136" t="s">
        <v>21</v>
      </c>
    </row>
    <row r="1938" spans="1:9" ht="26.4" x14ac:dyDescent="0.25">
      <c r="A1938" s="139" t="s">
        <v>12</v>
      </c>
      <c r="B1938" s="6" t="s">
        <v>48</v>
      </c>
      <c r="C1938" s="139" t="s">
        <v>49</v>
      </c>
      <c r="D1938" s="56">
        <v>8.5000000000000006E-3</v>
      </c>
      <c r="E1938" s="5" t="s">
        <v>41</v>
      </c>
      <c r="F1938" s="282">
        <v>84.6</v>
      </c>
      <c r="G1938" s="282"/>
      <c r="H1938" s="283"/>
      <c r="I1938" s="141">
        <f>TRUNC(D1938*F1938,2)</f>
        <v>0.71</v>
      </c>
    </row>
    <row r="1939" spans="1:9" x14ac:dyDescent="0.25">
      <c r="A1939" s="253"/>
      <c r="B1939" s="253"/>
      <c r="C1939" s="253"/>
      <c r="D1939" s="253"/>
      <c r="E1939" s="252" t="s">
        <v>511</v>
      </c>
      <c r="F1939" s="253"/>
      <c r="G1939" s="253"/>
      <c r="H1939" s="253"/>
      <c r="I1939" s="68">
        <f>SUM(I1938)</f>
        <v>0.71</v>
      </c>
    </row>
    <row r="1940" spans="1:9" x14ac:dyDescent="0.25">
      <c r="A1940" s="133"/>
      <c r="B1940" s="133"/>
      <c r="C1940" s="133"/>
      <c r="D1940" s="133" t="s">
        <v>51</v>
      </c>
      <c r="E1940" s="16">
        <f>TRUNC((I1939)*0.2935,2)</f>
        <v>0.2</v>
      </c>
      <c r="F1940" s="133"/>
      <c r="G1940" s="259" t="s">
        <v>52</v>
      </c>
      <c r="H1940" s="259"/>
      <c r="I1940" s="65">
        <f>I1939+E1940</f>
        <v>0.90999999999999992</v>
      </c>
    </row>
    <row r="1941" spans="1:9" x14ac:dyDescent="0.25">
      <c r="A1941" s="132"/>
      <c r="B1941" s="132"/>
      <c r="C1941" s="132"/>
      <c r="D1941" s="132"/>
      <c r="E1941" s="16"/>
      <c r="F1941" s="132" t="s">
        <v>53</v>
      </c>
      <c r="G1941" s="25">
        <v>1</v>
      </c>
      <c r="H1941" s="132" t="s">
        <v>55</v>
      </c>
      <c r="I1941" s="66">
        <f>I1940</f>
        <v>0.90999999999999992</v>
      </c>
    </row>
    <row r="1942" spans="1:9" ht="14.4" thickBot="1" x14ac:dyDescent="0.3">
      <c r="A1942" s="132"/>
      <c r="B1942" s="132"/>
      <c r="C1942" s="132"/>
      <c r="D1942" s="132"/>
      <c r="E1942" s="16"/>
      <c r="F1942" s="132"/>
      <c r="G1942" s="25"/>
      <c r="H1942" s="132"/>
      <c r="I1942" s="66"/>
    </row>
    <row r="1943" spans="1:9" ht="14.4" thickTop="1" x14ac:dyDescent="0.25">
      <c r="A1943" s="4"/>
      <c r="B1943" s="4"/>
      <c r="C1943" s="4"/>
      <c r="D1943" s="4"/>
      <c r="E1943" s="4"/>
      <c r="F1943" s="4"/>
      <c r="G1943" s="4"/>
      <c r="H1943" s="4"/>
      <c r="I1943" s="4"/>
    </row>
    <row r="1944" spans="1:9" x14ac:dyDescent="0.25">
      <c r="A1944" s="134">
        <v>113</v>
      </c>
      <c r="B1944" s="136" t="s">
        <v>5</v>
      </c>
      <c r="C1944" s="134" t="s">
        <v>6</v>
      </c>
      <c r="D1944" s="266" t="s">
        <v>7</v>
      </c>
      <c r="E1944" s="266"/>
      <c r="F1944" s="1" t="s">
        <v>8</v>
      </c>
      <c r="G1944" s="136" t="s">
        <v>9</v>
      </c>
      <c r="H1944" s="136" t="s">
        <v>10</v>
      </c>
      <c r="I1944" s="136" t="s">
        <v>11</v>
      </c>
    </row>
    <row r="1945" spans="1:9" ht="26.4" x14ac:dyDescent="0.25">
      <c r="A1945" s="135" t="s">
        <v>12</v>
      </c>
      <c r="B1945" s="22" t="s">
        <v>679</v>
      </c>
      <c r="C1945" s="135" t="s">
        <v>337</v>
      </c>
      <c r="D1945" s="267" t="s">
        <v>14</v>
      </c>
      <c r="E1945" s="267"/>
      <c r="F1945" s="2" t="s">
        <v>165</v>
      </c>
      <c r="G1945" s="53">
        <v>1</v>
      </c>
      <c r="H1945" s="26">
        <f>I1951</f>
        <v>3.7600000000000002</v>
      </c>
      <c r="I1945" s="26">
        <f>H1945</f>
        <v>3.7600000000000002</v>
      </c>
    </row>
    <row r="1946" spans="1:9" x14ac:dyDescent="0.25">
      <c r="A1946" s="253"/>
      <c r="B1946" s="253"/>
      <c r="C1946" s="253"/>
      <c r="D1946" s="253"/>
      <c r="E1946" s="253"/>
      <c r="F1946" s="253"/>
      <c r="G1946" s="253"/>
      <c r="H1946" s="253"/>
      <c r="I1946" s="132"/>
    </row>
    <row r="1947" spans="1:9" x14ac:dyDescent="0.25">
      <c r="A1947" s="253"/>
      <c r="B1947" s="253"/>
      <c r="C1947" s="253"/>
      <c r="D1947" s="253"/>
      <c r="E1947" s="253"/>
      <c r="F1947" s="253"/>
      <c r="G1947" s="253"/>
      <c r="H1947" s="253"/>
      <c r="I1947" s="132"/>
    </row>
    <row r="1948" spans="1:9" x14ac:dyDescent="0.25">
      <c r="A1948" s="134" t="s">
        <v>37</v>
      </c>
      <c r="B1948" s="136" t="s">
        <v>5</v>
      </c>
      <c r="C1948" s="134" t="s">
        <v>38</v>
      </c>
      <c r="D1948" s="136" t="s">
        <v>18</v>
      </c>
      <c r="E1948" s="136" t="s">
        <v>19</v>
      </c>
      <c r="F1948" s="263" t="s">
        <v>20</v>
      </c>
      <c r="G1948" s="264"/>
      <c r="H1948" s="265"/>
      <c r="I1948" s="136" t="s">
        <v>21</v>
      </c>
    </row>
    <row r="1949" spans="1:9" ht="26.4" x14ac:dyDescent="0.25">
      <c r="A1949" s="139" t="s">
        <v>12</v>
      </c>
      <c r="B1949" s="6" t="s">
        <v>48</v>
      </c>
      <c r="C1949" s="139" t="s">
        <v>49</v>
      </c>
      <c r="D1949" s="69">
        <v>3.4500000000000003E-2</v>
      </c>
      <c r="E1949" s="5" t="s">
        <v>41</v>
      </c>
      <c r="F1949" s="282">
        <v>84.6</v>
      </c>
      <c r="G1949" s="282"/>
      <c r="H1949" s="283"/>
      <c r="I1949" s="141">
        <f>TRUNC(D1949*F1949,2)</f>
        <v>2.91</v>
      </c>
    </row>
    <row r="1950" spans="1:9" x14ac:dyDescent="0.25">
      <c r="A1950" s="253"/>
      <c r="B1950" s="253"/>
      <c r="C1950" s="253"/>
      <c r="D1950" s="253"/>
      <c r="E1950" s="252" t="s">
        <v>511</v>
      </c>
      <c r="F1950" s="253"/>
      <c r="G1950" s="253"/>
      <c r="H1950" s="253"/>
      <c r="I1950" s="68">
        <f>SUM(I1949)</f>
        <v>2.91</v>
      </c>
    </row>
    <row r="1951" spans="1:9" x14ac:dyDescent="0.25">
      <c r="A1951" s="133"/>
      <c r="B1951" s="133"/>
      <c r="C1951" s="133"/>
      <c r="D1951" s="133" t="s">
        <v>51</v>
      </c>
      <c r="E1951" s="16">
        <f>TRUNC((I1950)*0.2935,2)</f>
        <v>0.85</v>
      </c>
      <c r="F1951" s="133"/>
      <c r="G1951" s="259" t="s">
        <v>52</v>
      </c>
      <c r="H1951" s="259"/>
      <c r="I1951" s="65">
        <f>I1950+E1951</f>
        <v>3.7600000000000002</v>
      </c>
    </row>
    <row r="1952" spans="1:9" x14ac:dyDescent="0.25">
      <c r="A1952" s="132"/>
      <c r="B1952" s="132"/>
      <c r="C1952" s="132"/>
      <c r="D1952" s="132"/>
      <c r="E1952" s="16"/>
      <c r="F1952" s="132" t="s">
        <v>53</v>
      </c>
      <c r="G1952" s="25">
        <v>1</v>
      </c>
      <c r="H1952" s="132" t="s">
        <v>55</v>
      </c>
      <c r="I1952" s="66">
        <f>I1951</f>
        <v>3.7600000000000002</v>
      </c>
    </row>
    <row r="1953" spans="1:9" ht="14.4" thickBot="1" x14ac:dyDescent="0.3">
      <c r="A1953" s="132"/>
      <c r="B1953" s="132"/>
      <c r="C1953" s="132"/>
      <c r="D1953" s="132"/>
      <c r="E1953" s="132"/>
      <c r="F1953" s="132"/>
      <c r="G1953" s="15"/>
      <c r="H1953" s="132"/>
      <c r="I1953" s="13"/>
    </row>
    <row r="1954" spans="1:9" ht="14.4" thickTop="1" x14ac:dyDescent="0.25">
      <c r="A1954" s="4"/>
      <c r="B1954" s="4"/>
      <c r="C1954" s="4"/>
      <c r="D1954" s="4"/>
      <c r="E1954" s="4"/>
      <c r="F1954" s="4"/>
      <c r="G1954" s="4"/>
      <c r="H1954" s="4"/>
      <c r="I1954" s="4"/>
    </row>
    <row r="1955" spans="1:9" x14ac:dyDescent="0.25">
      <c r="A1955" s="134">
        <v>114</v>
      </c>
      <c r="B1955" s="136" t="s">
        <v>5</v>
      </c>
      <c r="C1955" s="134" t="s">
        <v>6</v>
      </c>
      <c r="D1955" s="266" t="s">
        <v>7</v>
      </c>
      <c r="E1955" s="266"/>
      <c r="F1955" s="1" t="s">
        <v>8</v>
      </c>
      <c r="G1955" s="136" t="s">
        <v>9</v>
      </c>
      <c r="H1955" s="136" t="s">
        <v>10</v>
      </c>
      <c r="I1955" s="136" t="s">
        <v>11</v>
      </c>
    </row>
    <row r="1956" spans="1:9" ht="26.4" x14ac:dyDescent="0.25">
      <c r="A1956" s="135" t="s">
        <v>12</v>
      </c>
      <c r="B1956" s="22" t="s">
        <v>680</v>
      </c>
      <c r="C1956" s="135" t="s">
        <v>338</v>
      </c>
      <c r="D1956" s="267" t="s">
        <v>14</v>
      </c>
      <c r="E1956" s="267"/>
      <c r="F1956" s="2" t="s">
        <v>165</v>
      </c>
      <c r="G1956" s="24">
        <v>1</v>
      </c>
      <c r="H1956" s="3">
        <f>I1961</f>
        <v>3.2699999999999996</v>
      </c>
      <c r="I1956" s="3">
        <f>H1956</f>
        <v>3.2699999999999996</v>
      </c>
    </row>
    <row r="1957" spans="1:9" x14ac:dyDescent="0.25">
      <c r="A1957" s="253"/>
      <c r="B1957" s="253"/>
      <c r="C1957" s="253"/>
      <c r="D1957" s="253"/>
      <c r="E1957" s="253"/>
      <c r="F1957" s="253"/>
      <c r="G1957" s="253"/>
      <c r="H1957" s="253"/>
      <c r="I1957" s="132"/>
    </row>
    <row r="1958" spans="1:9" x14ac:dyDescent="0.25">
      <c r="A1958" s="134" t="s">
        <v>37</v>
      </c>
      <c r="B1958" s="136" t="s">
        <v>5</v>
      </c>
      <c r="C1958" s="134" t="s">
        <v>38</v>
      </c>
      <c r="D1958" s="136" t="s">
        <v>18</v>
      </c>
      <c r="E1958" s="136" t="s">
        <v>19</v>
      </c>
      <c r="F1958" s="263" t="s">
        <v>20</v>
      </c>
      <c r="G1958" s="264"/>
      <c r="H1958" s="265"/>
      <c r="I1958" s="136" t="s">
        <v>21</v>
      </c>
    </row>
    <row r="1959" spans="1:9" ht="26.4" x14ac:dyDescent="0.25">
      <c r="A1959" s="139" t="s">
        <v>12</v>
      </c>
      <c r="B1959" s="6" t="s">
        <v>48</v>
      </c>
      <c r="C1959" s="139" t="s">
        <v>49</v>
      </c>
      <c r="D1959" s="8">
        <v>0.03</v>
      </c>
      <c r="E1959" s="5" t="s">
        <v>41</v>
      </c>
      <c r="F1959" s="282">
        <v>84.6</v>
      </c>
      <c r="G1959" s="282"/>
      <c r="H1959" s="283"/>
      <c r="I1959" s="141">
        <f>TRUNC(D1959*F1959,2)</f>
        <v>2.5299999999999998</v>
      </c>
    </row>
    <row r="1960" spans="1:9" x14ac:dyDescent="0.25">
      <c r="A1960" s="253"/>
      <c r="B1960" s="253"/>
      <c r="C1960" s="253"/>
      <c r="D1960" s="253"/>
      <c r="E1960" s="252" t="s">
        <v>511</v>
      </c>
      <c r="F1960" s="253"/>
      <c r="G1960" s="253"/>
      <c r="H1960" s="253"/>
      <c r="I1960" s="68">
        <f>SUM(I1959)</f>
        <v>2.5299999999999998</v>
      </c>
    </row>
    <row r="1961" spans="1:9" x14ac:dyDescent="0.25">
      <c r="A1961" s="133"/>
      <c r="B1961" s="133"/>
      <c r="C1961" s="133"/>
      <c r="D1961" s="133" t="s">
        <v>51</v>
      </c>
      <c r="E1961" s="16">
        <f>TRUNC((I1960)*0.2935,2)</f>
        <v>0.74</v>
      </c>
      <c r="F1961" s="133"/>
      <c r="G1961" s="259" t="s">
        <v>52</v>
      </c>
      <c r="H1961" s="259"/>
      <c r="I1961" s="65">
        <f>I1960+E1961</f>
        <v>3.2699999999999996</v>
      </c>
    </row>
    <row r="1962" spans="1:9" x14ac:dyDescent="0.25">
      <c r="A1962" s="132"/>
      <c r="B1962" s="132"/>
      <c r="C1962" s="132"/>
      <c r="D1962" s="132"/>
      <c r="E1962" s="16"/>
      <c r="F1962" s="132" t="s">
        <v>53</v>
      </c>
      <c r="G1962" s="25">
        <v>1</v>
      </c>
      <c r="H1962" s="132" t="s">
        <v>55</v>
      </c>
      <c r="I1962" s="66">
        <f>I1961</f>
        <v>3.2699999999999996</v>
      </c>
    </row>
    <row r="1963" spans="1:9" ht="14.4" thickBot="1" x14ac:dyDescent="0.3">
      <c r="A1963" s="132"/>
      <c r="B1963" s="132"/>
      <c r="C1963" s="132"/>
      <c r="D1963" s="132"/>
      <c r="E1963" s="132"/>
      <c r="F1963" s="132"/>
      <c r="G1963" s="15"/>
      <c r="H1963" s="132"/>
      <c r="I1963" s="13"/>
    </row>
    <row r="1964" spans="1:9" ht="14.4" thickTop="1" x14ac:dyDescent="0.25">
      <c r="A1964" s="4"/>
      <c r="B1964" s="4"/>
      <c r="C1964" s="4"/>
      <c r="D1964" s="4"/>
      <c r="E1964" s="4"/>
      <c r="F1964" s="4"/>
      <c r="G1964" s="4"/>
      <c r="H1964" s="4"/>
      <c r="I1964" s="4"/>
    </row>
    <row r="1965" spans="1:9" x14ac:dyDescent="0.25">
      <c r="A1965" s="134">
        <v>115</v>
      </c>
      <c r="B1965" s="136" t="s">
        <v>5</v>
      </c>
      <c r="C1965" s="134" t="s">
        <v>6</v>
      </c>
      <c r="D1965" s="266" t="s">
        <v>7</v>
      </c>
      <c r="E1965" s="266"/>
      <c r="F1965" s="1" t="s">
        <v>8</v>
      </c>
      <c r="G1965" s="136" t="s">
        <v>9</v>
      </c>
      <c r="H1965" s="136" t="s">
        <v>10</v>
      </c>
      <c r="I1965" s="136" t="s">
        <v>11</v>
      </c>
    </row>
    <row r="1966" spans="1:9" ht="26.4" x14ac:dyDescent="0.25">
      <c r="A1966" s="135" t="s">
        <v>12</v>
      </c>
      <c r="B1966" s="22" t="s">
        <v>681</v>
      </c>
      <c r="C1966" s="135" t="s">
        <v>339</v>
      </c>
      <c r="D1966" s="267" t="s">
        <v>14</v>
      </c>
      <c r="E1966" s="267"/>
      <c r="F1966" s="2" t="s">
        <v>165</v>
      </c>
      <c r="G1966" s="53">
        <v>1</v>
      </c>
      <c r="H1966" s="3">
        <f>I1971</f>
        <v>2.83</v>
      </c>
      <c r="I1966" s="3">
        <f>H1966</f>
        <v>2.83</v>
      </c>
    </row>
    <row r="1967" spans="1:9" x14ac:dyDescent="0.25">
      <c r="A1967" s="253"/>
      <c r="B1967" s="253"/>
      <c r="C1967" s="253"/>
      <c r="D1967" s="253"/>
      <c r="E1967" s="253"/>
      <c r="F1967" s="253"/>
      <c r="G1967" s="253"/>
      <c r="H1967" s="253"/>
      <c r="I1967" s="132"/>
    </row>
    <row r="1968" spans="1:9" x14ac:dyDescent="0.25">
      <c r="A1968" s="134" t="s">
        <v>37</v>
      </c>
      <c r="B1968" s="136" t="s">
        <v>5</v>
      </c>
      <c r="C1968" s="134" t="s">
        <v>38</v>
      </c>
      <c r="D1968" s="136" t="s">
        <v>18</v>
      </c>
      <c r="E1968" s="136" t="s">
        <v>19</v>
      </c>
      <c r="F1968" s="263" t="s">
        <v>20</v>
      </c>
      <c r="G1968" s="264"/>
      <c r="H1968" s="265"/>
      <c r="I1968" s="136" t="s">
        <v>21</v>
      </c>
    </row>
    <row r="1969" spans="1:9" ht="26.4" x14ac:dyDescent="0.25">
      <c r="A1969" s="139" t="s">
        <v>12</v>
      </c>
      <c r="B1969" s="6" t="s">
        <v>48</v>
      </c>
      <c r="C1969" s="139" t="s">
        <v>49</v>
      </c>
      <c r="D1969" s="8">
        <v>2.5999999999999999E-2</v>
      </c>
      <c r="E1969" s="5" t="s">
        <v>41</v>
      </c>
      <c r="F1969" s="282">
        <v>84.6</v>
      </c>
      <c r="G1969" s="282"/>
      <c r="H1969" s="283"/>
      <c r="I1969" s="141">
        <f>TRUNC(D1969*F1969,2)</f>
        <v>2.19</v>
      </c>
    </row>
    <row r="1970" spans="1:9" x14ac:dyDescent="0.25">
      <c r="A1970" s="253"/>
      <c r="B1970" s="253"/>
      <c r="C1970" s="253"/>
      <c r="D1970" s="253"/>
      <c r="E1970" s="252" t="s">
        <v>511</v>
      </c>
      <c r="F1970" s="253"/>
      <c r="G1970" s="253"/>
      <c r="H1970" s="253"/>
      <c r="I1970" s="68">
        <f>SUM(I1969)</f>
        <v>2.19</v>
      </c>
    </row>
    <row r="1971" spans="1:9" x14ac:dyDescent="0.25">
      <c r="A1971" s="133"/>
      <c r="B1971" s="133"/>
      <c r="C1971" s="133"/>
      <c r="D1971" s="133" t="s">
        <v>51</v>
      </c>
      <c r="E1971" s="16">
        <f>TRUNC((I1970)*0.2935,2)</f>
        <v>0.64</v>
      </c>
      <c r="F1971" s="133"/>
      <c r="G1971" s="259" t="s">
        <v>52</v>
      </c>
      <c r="H1971" s="259"/>
      <c r="I1971" s="65">
        <f>I1970+E1971</f>
        <v>2.83</v>
      </c>
    </row>
    <row r="1972" spans="1:9" x14ac:dyDescent="0.25">
      <c r="A1972" s="132"/>
      <c r="B1972" s="132"/>
      <c r="C1972" s="132"/>
      <c r="D1972" s="132"/>
      <c r="E1972" s="16"/>
      <c r="F1972" s="132" t="s">
        <v>53</v>
      </c>
      <c r="G1972" s="25">
        <v>1</v>
      </c>
      <c r="H1972" s="132" t="s">
        <v>55</v>
      </c>
      <c r="I1972" s="66">
        <f>I1971</f>
        <v>2.83</v>
      </c>
    </row>
    <row r="1973" spans="1:9" ht="14.4" thickBot="1" x14ac:dyDescent="0.3">
      <c r="A1973" s="132"/>
      <c r="B1973" s="132"/>
      <c r="C1973" s="132"/>
      <c r="D1973" s="132"/>
      <c r="E1973" s="132"/>
      <c r="F1973" s="132"/>
      <c r="G1973" s="15"/>
      <c r="H1973" s="132"/>
      <c r="I1973" s="13"/>
    </row>
    <row r="1974" spans="1:9" ht="14.4" thickTop="1" x14ac:dyDescent="0.25">
      <c r="A1974" s="4"/>
      <c r="B1974" s="4"/>
      <c r="C1974" s="4"/>
      <c r="D1974" s="4"/>
      <c r="E1974" s="4"/>
      <c r="F1974" s="4"/>
      <c r="G1974" s="4"/>
      <c r="H1974" s="4"/>
      <c r="I1974" s="4"/>
    </row>
    <row r="1975" spans="1:9" x14ac:dyDescent="0.25">
      <c r="A1975" s="134">
        <v>116</v>
      </c>
      <c r="B1975" s="136" t="s">
        <v>5</v>
      </c>
      <c r="C1975" s="134" t="s">
        <v>6</v>
      </c>
      <c r="D1975" s="266" t="s">
        <v>7</v>
      </c>
      <c r="E1975" s="266"/>
      <c r="F1975" s="1" t="s">
        <v>8</v>
      </c>
      <c r="G1975" s="136" t="s">
        <v>9</v>
      </c>
      <c r="H1975" s="136" t="s">
        <v>10</v>
      </c>
      <c r="I1975" s="136" t="s">
        <v>11</v>
      </c>
    </row>
    <row r="1976" spans="1:9" ht="26.4" x14ac:dyDescent="0.25">
      <c r="A1976" s="135" t="s">
        <v>12</v>
      </c>
      <c r="B1976" s="22" t="s">
        <v>682</v>
      </c>
      <c r="C1976" s="135" t="s">
        <v>340</v>
      </c>
      <c r="D1976" s="267" t="s">
        <v>14</v>
      </c>
      <c r="E1976" s="267"/>
      <c r="F1976" s="2" t="s">
        <v>165</v>
      </c>
      <c r="G1976" s="53">
        <v>1</v>
      </c>
      <c r="H1976" s="3">
        <f>I1981</f>
        <v>2.34</v>
      </c>
      <c r="I1976" s="3">
        <f>H1976</f>
        <v>2.34</v>
      </c>
    </row>
    <row r="1977" spans="1:9" x14ac:dyDescent="0.25">
      <c r="A1977" s="253"/>
      <c r="B1977" s="253"/>
      <c r="C1977" s="253"/>
      <c r="D1977" s="253"/>
      <c r="E1977" s="253"/>
      <c r="F1977" s="253"/>
      <c r="G1977" s="253"/>
      <c r="H1977" s="253"/>
      <c r="I1977" s="132"/>
    </row>
    <row r="1978" spans="1:9" x14ac:dyDescent="0.25">
      <c r="A1978" s="134" t="s">
        <v>37</v>
      </c>
      <c r="B1978" s="136" t="s">
        <v>5</v>
      </c>
      <c r="C1978" s="134" t="s">
        <v>38</v>
      </c>
      <c r="D1978" s="136" t="s">
        <v>18</v>
      </c>
      <c r="E1978" s="136" t="s">
        <v>19</v>
      </c>
      <c r="F1978" s="263" t="s">
        <v>20</v>
      </c>
      <c r="G1978" s="264"/>
      <c r="H1978" s="265"/>
      <c r="I1978" s="136" t="s">
        <v>21</v>
      </c>
    </row>
    <row r="1979" spans="1:9" ht="26.4" x14ac:dyDescent="0.25">
      <c r="A1979" s="139" t="s">
        <v>12</v>
      </c>
      <c r="B1979" s="6" t="s">
        <v>48</v>
      </c>
      <c r="C1979" s="139" t="s">
        <v>49</v>
      </c>
      <c r="D1979" s="8">
        <v>2.1499999999999998E-2</v>
      </c>
      <c r="E1979" s="5" t="s">
        <v>41</v>
      </c>
      <c r="F1979" s="282">
        <v>84.6</v>
      </c>
      <c r="G1979" s="282"/>
      <c r="H1979" s="283"/>
      <c r="I1979" s="141">
        <f>TRUNC(D1979*F1979,2)</f>
        <v>1.81</v>
      </c>
    </row>
    <row r="1980" spans="1:9" x14ac:dyDescent="0.25">
      <c r="A1980" s="253"/>
      <c r="B1980" s="253"/>
      <c r="C1980" s="253"/>
      <c r="D1980" s="253"/>
      <c r="E1980" s="252" t="s">
        <v>511</v>
      </c>
      <c r="F1980" s="253"/>
      <c r="G1980" s="253"/>
      <c r="H1980" s="253"/>
      <c r="I1980" s="68">
        <f>SUM(I1979)</f>
        <v>1.81</v>
      </c>
    </row>
    <row r="1981" spans="1:9" x14ac:dyDescent="0.25">
      <c r="A1981" s="133"/>
      <c r="B1981" s="133"/>
      <c r="C1981" s="133"/>
      <c r="D1981" s="133" t="s">
        <v>51</v>
      </c>
      <c r="E1981" s="16">
        <f>TRUNC((I1980)*0.2935,2)</f>
        <v>0.53</v>
      </c>
      <c r="F1981" s="133"/>
      <c r="G1981" s="259" t="s">
        <v>52</v>
      </c>
      <c r="H1981" s="259"/>
      <c r="I1981" s="65">
        <f>I1980+E1981</f>
        <v>2.34</v>
      </c>
    </row>
    <row r="1982" spans="1:9" x14ac:dyDescent="0.25">
      <c r="A1982" s="132"/>
      <c r="B1982" s="132"/>
      <c r="C1982" s="132"/>
      <c r="D1982" s="132"/>
      <c r="E1982" s="16"/>
      <c r="F1982" s="132" t="s">
        <v>53</v>
      </c>
      <c r="G1982" s="25">
        <v>1</v>
      </c>
      <c r="H1982" s="132" t="s">
        <v>55</v>
      </c>
      <c r="I1982" s="66">
        <f>I1981</f>
        <v>2.34</v>
      </c>
    </row>
    <row r="1983" spans="1:9" ht="14.4" thickBot="1" x14ac:dyDescent="0.3">
      <c r="A1983" s="132"/>
      <c r="B1983" s="132"/>
      <c r="C1983" s="132"/>
      <c r="D1983" s="132"/>
      <c r="E1983" s="132"/>
      <c r="F1983" s="132"/>
      <c r="G1983" s="15"/>
      <c r="H1983" s="132"/>
      <c r="I1983" s="13"/>
    </row>
    <row r="1984" spans="1:9" ht="14.4" thickTop="1" x14ac:dyDescent="0.25">
      <c r="A1984" s="4"/>
      <c r="B1984" s="4"/>
      <c r="C1984" s="4"/>
      <c r="D1984" s="4"/>
      <c r="E1984" s="4"/>
      <c r="F1984" s="4"/>
      <c r="G1984" s="4"/>
      <c r="H1984" s="4"/>
      <c r="I1984" s="4"/>
    </row>
    <row r="1985" spans="1:9" x14ac:dyDescent="0.25">
      <c r="A1985" s="134">
        <v>117</v>
      </c>
      <c r="B1985" s="136" t="s">
        <v>5</v>
      </c>
      <c r="C1985" s="134" t="s">
        <v>6</v>
      </c>
      <c r="D1985" s="266" t="s">
        <v>7</v>
      </c>
      <c r="E1985" s="266"/>
      <c r="F1985" s="1" t="s">
        <v>8</v>
      </c>
      <c r="G1985" s="136" t="s">
        <v>9</v>
      </c>
      <c r="H1985" s="136" t="s">
        <v>10</v>
      </c>
      <c r="I1985" s="136" t="s">
        <v>11</v>
      </c>
    </row>
    <row r="1986" spans="1:9" ht="26.4" x14ac:dyDescent="0.25">
      <c r="A1986" s="135" t="s">
        <v>12</v>
      </c>
      <c r="B1986" s="22" t="s">
        <v>683</v>
      </c>
      <c r="C1986" s="135" t="s">
        <v>341</v>
      </c>
      <c r="D1986" s="267" t="s">
        <v>14</v>
      </c>
      <c r="E1986" s="267"/>
      <c r="F1986" s="2" t="s">
        <v>165</v>
      </c>
      <c r="G1986" s="53">
        <v>1</v>
      </c>
      <c r="H1986" s="3">
        <f>I1991</f>
        <v>1.8399999999999999</v>
      </c>
      <c r="I1986" s="3">
        <f>H1986</f>
        <v>1.8399999999999999</v>
      </c>
    </row>
    <row r="1987" spans="1:9" x14ac:dyDescent="0.25">
      <c r="A1987" s="253"/>
      <c r="B1987" s="253"/>
      <c r="C1987" s="253"/>
      <c r="D1987" s="253"/>
      <c r="E1987" s="253"/>
      <c r="F1987" s="253"/>
      <c r="G1987" s="253"/>
      <c r="H1987" s="253"/>
      <c r="I1987" s="132"/>
    </row>
    <row r="1988" spans="1:9" x14ac:dyDescent="0.25">
      <c r="A1988" s="134" t="s">
        <v>37</v>
      </c>
      <c r="B1988" s="136" t="s">
        <v>5</v>
      </c>
      <c r="C1988" s="134" t="s">
        <v>38</v>
      </c>
      <c r="D1988" s="136" t="s">
        <v>18</v>
      </c>
      <c r="E1988" s="136" t="s">
        <v>19</v>
      </c>
      <c r="F1988" s="263" t="s">
        <v>20</v>
      </c>
      <c r="G1988" s="264"/>
      <c r="H1988" s="265"/>
      <c r="I1988" s="136" t="s">
        <v>21</v>
      </c>
    </row>
    <row r="1989" spans="1:9" ht="26.4" x14ac:dyDescent="0.25">
      <c r="A1989" s="139" t="s">
        <v>12</v>
      </c>
      <c r="B1989" s="6" t="s">
        <v>48</v>
      </c>
      <c r="C1989" s="139" t="s">
        <v>49</v>
      </c>
      <c r="D1989" s="8">
        <v>1.7000000000000001E-2</v>
      </c>
      <c r="E1989" s="5" t="s">
        <v>41</v>
      </c>
      <c r="F1989" s="282">
        <v>84.6</v>
      </c>
      <c r="G1989" s="282"/>
      <c r="H1989" s="283"/>
      <c r="I1989" s="141">
        <f>TRUNC(D1989*F1989,2)</f>
        <v>1.43</v>
      </c>
    </row>
    <row r="1990" spans="1:9" x14ac:dyDescent="0.25">
      <c r="A1990" s="253"/>
      <c r="B1990" s="253"/>
      <c r="C1990" s="253"/>
      <c r="D1990" s="253"/>
      <c r="E1990" s="252" t="s">
        <v>511</v>
      </c>
      <c r="F1990" s="253"/>
      <c r="G1990" s="253"/>
      <c r="H1990" s="253"/>
      <c r="I1990" s="68">
        <f>SUM(I1989)</f>
        <v>1.43</v>
      </c>
    </row>
    <row r="1991" spans="1:9" x14ac:dyDescent="0.25">
      <c r="A1991" s="133"/>
      <c r="B1991" s="133"/>
      <c r="C1991" s="133"/>
      <c r="D1991" s="133" t="s">
        <v>51</v>
      </c>
      <c r="E1991" s="16">
        <f>TRUNC((I1990)*0.2935,2)</f>
        <v>0.41</v>
      </c>
      <c r="F1991" s="133"/>
      <c r="G1991" s="259" t="s">
        <v>52</v>
      </c>
      <c r="H1991" s="259"/>
      <c r="I1991" s="65">
        <f>I1990+E1991</f>
        <v>1.8399999999999999</v>
      </c>
    </row>
    <row r="1992" spans="1:9" x14ac:dyDescent="0.25">
      <c r="A1992" s="132"/>
      <c r="B1992" s="132"/>
      <c r="C1992" s="132"/>
      <c r="D1992" s="132"/>
      <c r="E1992" s="16"/>
      <c r="F1992" s="132" t="s">
        <v>53</v>
      </c>
      <c r="G1992" s="25">
        <v>1</v>
      </c>
      <c r="H1992" s="132" t="s">
        <v>55</v>
      </c>
      <c r="I1992" s="66">
        <f>I1991</f>
        <v>1.8399999999999999</v>
      </c>
    </row>
    <row r="1993" spans="1:9" ht="14.4" thickBot="1" x14ac:dyDescent="0.3">
      <c r="A1993" s="132"/>
      <c r="B1993" s="132"/>
      <c r="C1993" s="132"/>
      <c r="D1993" s="132"/>
      <c r="E1993" s="132"/>
      <c r="F1993" s="132"/>
      <c r="G1993" s="15"/>
      <c r="H1993" s="132"/>
      <c r="I1993" s="13"/>
    </row>
    <row r="1994" spans="1:9" ht="14.4" thickTop="1" x14ac:dyDescent="0.25">
      <c r="A1994" s="4"/>
      <c r="B1994" s="4"/>
      <c r="C1994" s="4"/>
      <c r="D1994" s="4"/>
      <c r="E1994" s="4"/>
      <c r="F1994" s="4"/>
      <c r="G1994" s="4"/>
      <c r="H1994" s="4"/>
      <c r="I1994" s="4"/>
    </row>
    <row r="1995" spans="1:9" x14ac:dyDescent="0.25">
      <c r="A1995" s="134">
        <v>118</v>
      </c>
      <c r="B1995" s="136" t="s">
        <v>5</v>
      </c>
      <c r="C1995" s="134" t="s">
        <v>6</v>
      </c>
      <c r="D1995" s="266" t="s">
        <v>7</v>
      </c>
      <c r="E1995" s="266"/>
      <c r="F1995" s="1" t="s">
        <v>8</v>
      </c>
      <c r="G1995" s="136" t="s">
        <v>9</v>
      </c>
      <c r="H1995" s="136" t="s">
        <v>10</v>
      </c>
      <c r="I1995" s="136" t="s">
        <v>11</v>
      </c>
    </row>
    <row r="1996" spans="1:9" ht="26.4" x14ac:dyDescent="0.25">
      <c r="A1996" s="135" t="s">
        <v>12</v>
      </c>
      <c r="B1996" s="22" t="s">
        <v>684</v>
      </c>
      <c r="C1996" s="135" t="s">
        <v>342</v>
      </c>
      <c r="D1996" s="267" t="s">
        <v>14</v>
      </c>
      <c r="E1996" s="267"/>
      <c r="F1996" s="2" t="s">
        <v>165</v>
      </c>
      <c r="G1996" s="24">
        <v>1</v>
      </c>
      <c r="H1996" s="3">
        <f>I2002</f>
        <v>1.4000000000000001</v>
      </c>
      <c r="I1996" s="3">
        <f>H1996</f>
        <v>1.4000000000000001</v>
      </c>
    </row>
    <row r="1997" spans="1:9" x14ac:dyDescent="0.25">
      <c r="A1997" s="253"/>
      <c r="B1997" s="253"/>
      <c r="C1997" s="253"/>
      <c r="D1997" s="253"/>
      <c r="E1997" s="253"/>
      <c r="F1997" s="253"/>
      <c r="G1997" s="253"/>
      <c r="H1997" s="253"/>
      <c r="I1997" s="132"/>
    </row>
    <row r="1998" spans="1:9" x14ac:dyDescent="0.25">
      <c r="A1998" s="134" t="s">
        <v>37</v>
      </c>
      <c r="B1998" s="136" t="s">
        <v>5</v>
      </c>
      <c r="C1998" s="134" t="s">
        <v>38</v>
      </c>
      <c r="D1998" s="136" t="s">
        <v>18</v>
      </c>
      <c r="E1998" s="136" t="s">
        <v>19</v>
      </c>
      <c r="F1998" s="263" t="s">
        <v>20</v>
      </c>
      <c r="G1998" s="264"/>
      <c r="H1998" s="265"/>
      <c r="I1998" s="136" t="s">
        <v>21</v>
      </c>
    </row>
    <row r="1999" spans="1:9" ht="26.4" x14ac:dyDescent="0.25">
      <c r="A1999" s="139" t="s">
        <v>12</v>
      </c>
      <c r="B1999" s="6" t="s">
        <v>48</v>
      </c>
      <c r="C1999" s="139" t="s">
        <v>49</v>
      </c>
      <c r="D1999" s="8">
        <v>1.2999999999999999E-2</v>
      </c>
      <c r="E1999" s="5" t="s">
        <v>41</v>
      </c>
      <c r="F1999" s="282">
        <v>84.6</v>
      </c>
      <c r="G1999" s="282"/>
      <c r="H1999" s="283"/>
      <c r="I1999" s="141">
        <f>TRUNC(D1999*F1999,2)</f>
        <v>1.0900000000000001</v>
      </c>
    </row>
    <row r="2000" spans="1:9" x14ac:dyDescent="0.25">
      <c r="A2000" s="253"/>
      <c r="B2000" s="253"/>
      <c r="C2000" s="253"/>
      <c r="D2000" s="253"/>
      <c r="E2000" s="252" t="s">
        <v>511</v>
      </c>
      <c r="F2000" s="253"/>
      <c r="G2000" s="253"/>
      <c r="H2000" s="253"/>
      <c r="I2000" s="68">
        <f>SUM(I1999)</f>
        <v>1.0900000000000001</v>
      </c>
    </row>
    <row r="2001" spans="1:9" x14ac:dyDescent="0.25">
      <c r="A2001" s="133"/>
      <c r="B2001" s="133"/>
      <c r="C2001" s="133"/>
      <c r="D2001" s="133" t="s">
        <v>51</v>
      </c>
      <c r="E2001" s="16">
        <f>TRUNC((I2000)*0.2935,2)</f>
        <v>0.31</v>
      </c>
      <c r="F2001" s="133"/>
      <c r="G2001" s="259" t="s">
        <v>52</v>
      </c>
      <c r="H2001" s="259"/>
      <c r="I2001" s="65">
        <f>I2000+E2001</f>
        <v>1.4000000000000001</v>
      </c>
    </row>
    <row r="2002" spans="1:9" x14ac:dyDescent="0.25">
      <c r="A2002" s="132"/>
      <c r="B2002" s="132"/>
      <c r="C2002" s="132"/>
      <c r="D2002" s="132"/>
      <c r="E2002" s="16"/>
      <c r="F2002" s="132" t="s">
        <v>53</v>
      </c>
      <c r="G2002" s="25">
        <v>1</v>
      </c>
      <c r="H2002" s="132" t="s">
        <v>55</v>
      </c>
      <c r="I2002" s="66">
        <f>I2001</f>
        <v>1.4000000000000001</v>
      </c>
    </row>
    <row r="2003" spans="1:9" ht="14.4" thickBot="1" x14ac:dyDescent="0.3">
      <c r="A2003" s="132"/>
      <c r="B2003" s="132"/>
      <c r="C2003" s="132"/>
      <c r="D2003" s="132"/>
      <c r="E2003" s="132"/>
      <c r="F2003" s="132"/>
      <c r="G2003" s="15"/>
      <c r="H2003" s="132"/>
      <c r="I2003" s="13"/>
    </row>
    <row r="2004" spans="1:9" ht="14.4" thickTop="1" x14ac:dyDescent="0.25">
      <c r="A2004" s="4"/>
      <c r="B2004" s="4"/>
      <c r="C2004" s="4"/>
      <c r="D2004" s="4"/>
      <c r="E2004" s="4"/>
      <c r="F2004" s="4"/>
      <c r="G2004" s="4"/>
      <c r="H2004" s="4"/>
      <c r="I2004" s="4"/>
    </row>
    <row r="2005" spans="1:9" x14ac:dyDescent="0.25">
      <c r="A2005" s="134">
        <v>119</v>
      </c>
      <c r="B2005" s="136" t="s">
        <v>5</v>
      </c>
      <c r="C2005" s="134" t="s">
        <v>6</v>
      </c>
      <c r="D2005" s="266" t="s">
        <v>7</v>
      </c>
      <c r="E2005" s="266"/>
      <c r="F2005" s="1" t="s">
        <v>8</v>
      </c>
      <c r="G2005" s="136" t="s">
        <v>9</v>
      </c>
      <c r="H2005" s="136" t="s">
        <v>10</v>
      </c>
      <c r="I2005" s="136" t="s">
        <v>11</v>
      </c>
    </row>
    <row r="2006" spans="1:9" x14ac:dyDescent="0.25">
      <c r="A2006" s="135" t="s">
        <v>12</v>
      </c>
      <c r="B2006" s="22" t="s">
        <v>685</v>
      </c>
      <c r="C2006" s="135" t="s">
        <v>343</v>
      </c>
      <c r="D2006" s="267" t="s">
        <v>14</v>
      </c>
      <c r="E2006" s="267"/>
      <c r="F2006" s="2" t="s">
        <v>165</v>
      </c>
      <c r="G2006" s="24">
        <v>1</v>
      </c>
      <c r="H2006" s="3">
        <f>I2011</f>
        <v>0.1</v>
      </c>
      <c r="I2006" s="3">
        <f>H2006</f>
        <v>0.1</v>
      </c>
    </row>
    <row r="2007" spans="1:9" x14ac:dyDescent="0.25">
      <c r="A2007" s="253"/>
      <c r="B2007" s="253"/>
      <c r="C2007" s="253"/>
      <c r="D2007" s="253"/>
      <c r="E2007" s="253"/>
      <c r="F2007" s="253"/>
      <c r="G2007" s="253"/>
      <c r="H2007" s="253"/>
      <c r="I2007" s="132"/>
    </row>
    <row r="2008" spans="1:9" x14ac:dyDescent="0.25">
      <c r="A2008" s="134" t="s">
        <v>37</v>
      </c>
      <c r="B2008" s="136" t="s">
        <v>5</v>
      </c>
      <c r="C2008" s="134" t="s">
        <v>38</v>
      </c>
      <c r="D2008" s="136" t="s">
        <v>18</v>
      </c>
      <c r="E2008" s="136" t="s">
        <v>19</v>
      </c>
      <c r="F2008" s="263" t="s">
        <v>20</v>
      </c>
      <c r="G2008" s="264"/>
      <c r="H2008" s="265"/>
      <c r="I2008" s="136" t="s">
        <v>21</v>
      </c>
    </row>
    <row r="2009" spans="1:9" ht="26.4" x14ac:dyDescent="0.25">
      <c r="A2009" s="139" t="s">
        <v>12</v>
      </c>
      <c r="B2009" s="6" t="s">
        <v>48</v>
      </c>
      <c r="C2009" s="139" t="s">
        <v>49</v>
      </c>
      <c r="D2009" s="8">
        <v>1E-3</v>
      </c>
      <c r="E2009" s="5" t="s">
        <v>41</v>
      </c>
      <c r="F2009" s="282">
        <v>84.6</v>
      </c>
      <c r="G2009" s="282"/>
      <c r="H2009" s="283"/>
      <c r="I2009" s="141">
        <f>TRUNC(D2009*F2009,2)</f>
        <v>0.08</v>
      </c>
    </row>
    <row r="2010" spans="1:9" x14ac:dyDescent="0.25">
      <c r="A2010" s="253"/>
      <c r="B2010" s="253"/>
      <c r="C2010" s="253"/>
      <c r="D2010" s="253"/>
      <c r="E2010" s="252" t="s">
        <v>511</v>
      </c>
      <c r="F2010" s="253"/>
      <c r="G2010" s="253"/>
      <c r="H2010" s="253"/>
      <c r="I2010" s="68">
        <f>SUM(I2009)</f>
        <v>0.08</v>
      </c>
    </row>
    <row r="2011" spans="1:9" x14ac:dyDescent="0.25">
      <c r="A2011" s="133"/>
      <c r="B2011" s="133"/>
      <c r="C2011" s="133"/>
      <c r="D2011" s="133" t="s">
        <v>51</v>
      </c>
      <c r="E2011" s="16">
        <f>TRUNC((I2010)*0.2935,2)</f>
        <v>0.02</v>
      </c>
      <c r="F2011" s="133"/>
      <c r="G2011" s="259" t="s">
        <v>52</v>
      </c>
      <c r="H2011" s="259"/>
      <c r="I2011" s="65">
        <f>I2010+E2011</f>
        <v>0.1</v>
      </c>
    </row>
    <row r="2012" spans="1:9" x14ac:dyDescent="0.25">
      <c r="A2012" s="132"/>
      <c r="B2012" s="132"/>
      <c r="C2012" s="132"/>
      <c r="D2012" s="132"/>
      <c r="E2012" s="16"/>
      <c r="F2012" s="132" t="s">
        <v>53</v>
      </c>
      <c r="G2012" s="25">
        <v>1</v>
      </c>
      <c r="H2012" s="132" t="s">
        <v>55</v>
      </c>
      <c r="I2012" s="66">
        <f>I2011</f>
        <v>0.1</v>
      </c>
    </row>
    <row r="2013" spans="1:9" ht="14.4" thickBot="1" x14ac:dyDescent="0.3">
      <c r="A2013" s="132"/>
      <c r="B2013" s="132"/>
      <c r="C2013" s="132"/>
      <c r="D2013" s="132"/>
      <c r="E2013" s="132"/>
      <c r="F2013" s="132"/>
      <c r="G2013" s="15"/>
      <c r="H2013" s="132"/>
      <c r="I2013" s="13"/>
    </row>
    <row r="2014" spans="1:9" ht="14.4" thickTop="1" x14ac:dyDescent="0.25">
      <c r="A2014" s="4"/>
      <c r="B2014" s="4"/>
      <c r="C2014" s="4"/>
      <c r="D2014" s="4"/>
      <c r="E2014" s="4"/>
      <c r="F2014" s="4"/>
      <c r="G2014" s="4"/>
      <c r="H2014" s="4"/>
      <c r="I2014" s="4"/>
    </row>
    <row r="2015" spans="1:9" x14ac:dyDescent="0.25">
      <c r="A2015" s="134">
        <v>120</v>
      </c>
      <c r="B2015" s="136" t="s">
        <v>5</v>
      </c>
      <c r="C2015" s="134" t="s">
        <v>6</v>
      </c>
      <c r="D2015" s="266" t="s">
        <v>7</v>
      </c>
      <c r="E2015" s="266"/>
      <c r="F2015" s="1" t="s">
        <v>8</v>
      </c>
      <c r="G2015" s="136" t="s">
        <v>9</v>
      </c>
      <c r="H2015" s="136" t="s">
        <v>10</v>
      </c>
      <c r="I2015" s="136" t="s">
        <v>11</v>
      </c>
    </row>
    <row r="2016" spans="1:9" ht="26.4" x14ac:dyDescent="0.25">
      <c r="A2016" s="135" t="s">
        <v>12</v>
      </c>
      <c r="B2016" s="22" t="s">
        <v>686</v>
      </c>
      <c r="C2016" s="135" t="s">
        <v>344</v>
      </c>
      <c r="D2016" s="267" t="s">
        <v>14</v>
      </c>
      <c r="E2016" s="267"/>
      <c r="F2016" s="2" t="s">
        <v>165</v>
      </c>
      <c r="G2016" s="53">
        <v>1</v>
      </c>
      <c r="H2016" s="3">
        <f>I2021</f>
        <v>0.1</v>
      </c>
      <c r="I2016" s="3">
        <f>H2016</f>
        <v>0.1</v>
      </c>
    </row>
    <row r="2017" spans="1:9" x14ac:dyDescent="0.25">
      <c r="A2017" s="253"/>
      <c r="B2017" s="253"/>
      <c r="C2017" s="253"/>
      <c r="D2017" s="253"/>
      <c r="E2017" s="253"/>
      <c r="F2017" s="253"/>
      <c r="G2017" s="253"/>
      <c r="H2017" s="253"/>
      <c r="I2017" s="132"/>
    </row>
    <row r="2018" spans="1:9" x14ac:dyDescent="0.25">
      <c r="A2018" s="134" t="s">
        <v>37</v>
      </c>
      <c r="B2018" s="136" t="s">
        <v>5</v>
      </c>
      <c r="C2018" s="134" t="s">
        <v>38</v>
      </c>
      <c r="D2018" s="136" t="s">
        <v>18</v>
      </c>
      <c r="E2018" s="136" t="s">
        <v>19</v>
      </c>
      <c r="F2018" s="263" t="s">
        <v>20</v>
      </c>
      <c r="G2018" s="264"/>
      <c r="H2018" s="265"/>
      <c r="I2018" s="136" t="s">
        <v>21</v>
      </c>
    </row>
    <row r="2019" spans="1:9" ht="26.4" x14ac:dyDescent="0.25">
      <c r="A2019" s="139" t="s">
        <v>12</v>
      </c>
      <c r="B2019" s="6" t="s">
        <v>48</v>
      </c>
      <c r="C2019" s="139" t="s">
        <v>49</v>
      </c>
      <c r="D2019" s="8">
        <v>1E-3</v>
      </c>
      <c r="E2019" s="5" t="s">
        <v>41</v>
      </c>
      <c r="F2019" s="282">
        <v>84.6</v>
      </c>
      <c r="G2019" s="282"/>
      <c r="H2019" s="283"/>
      <c r="I2019" s="141">
        <f>TRUNC(D2019*F2019,2)</f>
        <v>0.08</v>
      </c>
    </row>
    <row r="2020" spans="1:9" x14ac:dyDescent="0.25">
      <c r="A2020" s="253"/>
      <c r="B2020" s="253"/>
      <c r="C2020" s="253"/>
      <c r="D2020" s="253"/>
      <c r="E2020" s="252" t="s">
        <v>511</v>
      </c>
      <c r="F2020" s="253"/>
      <c r="G2020" s="253"/>
      <c r="H2020" s="253"/>
      <c r="I2020" s="68">
        <f>SUM(I2019)</f>
        <v>0.08</v>
      </c>
    </row>
    <row r="2021" spans="1:9" x14ac:dyDescent="0.25">
      <c r="A2021" s="133"/>
      <c r="B2021" s="133"/>
      <c r="C2021" s="133"/>
      <c r="D2021" s="133" t="s">
        <v>51</v>
      </c>
      <c r="E2021" s="16">
        <f>TRUNC((I2020)*0.2935,2)</f>
        <v>0.02</v>
      </c>
      <c r="F2021" s="133"/>
      <c r="G2021" s="259" t="s">
        <v>52</v>
      </c>
      <c r="H2021" s="259"/>
      <c r="I2021" s="65">
        <f>I2020+E2021</f>
        <v>0.1</v>
      </c>
    </row>
    <row r="2022" spans="1:9" x14ac:dyDescent="0.25">
      <c r="A2022" s="132"/>
      <c r="B2022" s="132"/>
      <c r="C2022" s="132"/>
      <c r="D2022" s="132"/>
      <c r="E2022" s="16"/>
      <c r="F2022" s="132" t="s">
        <v>53</v>
      </c>
      <c r="G2022" s="25">
        <v>1</v>
      </c>
      <c r="H2022" s="132" t="s">
        <v>55</v>
      </c>
      <c r="I2022" s="66">
        <f>I2021</f>
        <v>0.1</v>
      </c>
    </row>
    <row r="2023" spans="1:9" ht="14.4" thickBot="1" x14ac:dyDescent="0.3">
      <c r="A2023" s="132"/>
      <c r="B2023" s="132"/>
      <c r="C2023" s="132"/>
      <c r="D2023" s="132"/>
      <c r="E2023" s="132"/>
      <c r="F2023" s="132"/>
      <c r="G2023" s="15"/>
      <c r="H2023" s="132"/>
      <c r="I2023" s="13"/>
    </row>
    <row r="2024" spans="1:9" ht="14.4" thickTop="1" x14ac:dyDescent="0.25">
      <c r="A2024" s="4"/>
      <c r="B2024" s="4"/>
      <c r="C2024" s="4"/>
      <c r="D2024" s="4"/>
      <c r="E2024" s="4"/>
      <c r="F2024" s="4"/>
      <c r="G2024" s="4"/>
      <c r="H2024" s="4"/>
      <c r="I2024" s="4"/>
    </row>
    <row r="2025" spans="1:9" x14ac:dyDescent="0.25">
      <c r="A2025" s="134">
        <v>121</v>
      </c>
      <c r="B2025" s="136" t="s">
        <v>5</v>
      </c>
      <c r="C2025" s="134" t="s">
        <v>6</v>
      </c>
      <c r="D2025" s="266" t="s">
        <v>7</v>
      </c>
      <c r="E2025" s="266"/>
      <c r="F2025" s="1" t="s">
        <v>8</v>
      </c>
      <c r="G2025" s="136" t="s">
        <v>9</v>
      </c>
      <c r="H2025" s="136" t="s">
        <v>10</v>
      </c>
      <c r="I2025" s="136" t="s">
        <v>11</v>
      </c>
    </row>
    <row r="2026" spans="1:9" ht="26.4" x14ac:dyDescent="0.25">
      <c r="A2026" s="135" t="s">
        <v>12</v>
      </c>
      <c r="B2026" s="22" t="s">
        <v>687</v>
      </c>
      <c r="C2026" s="135" t="s">
        <v>345</v>
      </c>
      <c r="D2026" s="267" t="s">
        <v>14</v>
      </c>
      <c r="E2026" s="267"/>
      <c r="F2026" s="2" t="s">
        <v>165</v>
      </c>
      <c r="G2026" s="24">
        <v>1</v>
      </c>
      <c r="H2026" s="3">
        <f>I2031</f>
        <v>0.2</v>
      </c>
      <c r="I2026" s="3">
        <f>H2026</f>
        <v>0.2</v>
      </c>
    </row>
    <row r="2027" spans="1:9" x14ac:dyDescent="0.25">
      <c r="A2027" s="253"/>
      <c r="B2027" s="253"/>
      <c r="C2027" s="253"/>
      <c r="D2027" s="253"/>
      <c r="E2027" s="253"/>
      <c r="F2027" s="253"/>
      <c r="G2027" s="253"/>
      <c r="H2027" s="253"/>
      <c r="I2027" s="132"/>
    </row>
    <row r="2028" spans="1:9" x14ac:dyDescent="0.25">
      <c r="A2028" s="134" t="s">
        <v>37</v>
      </c>
      <c r="B2028" s="136" t="s">
        <v>5</v>
      </c>
      <c r="C2028" s="134" t="s">
        <v>38</v>
      </c>
      <c r="D2028" s="136" t="s">
        <v>18</v>
      </c>
      <c r="E2028" s="136" t="s">
        <v>19</v>
      </c>
      <c r="F2028" s="263" t="s">
        <v>20</v>
      </c>
      <c r="G2028" s="264"/>
      <c r="H2028" s="265"/>
      <c r="I2028" s="136" t="s">
        <v>21</v>
      </c>
    </row>
    <row r="2029" spans="1:9" ht="26.4" x14ac:dyDescent="0.25">
      <c r="A2029" s="139" t="s">
        <v>12</v>
      </c>
      <c r="B2029" s="6" t="s">
        <v>48</v>
      </c>
      <c r="C2029" s="139" t="s">
        <v>49</v>
      </c>
      <c r="D2029" s="8">
        <v>2E-3</v>
      </c>
      <c r="E2029" s="5" t="s">
        <v>41</v>
      </c>
      <c r="F2029" s="282">
        <v>84.6</v>
      </c>
      <c r="G2029" s="282"/>
      <c r="H2029" s="283"/>
      <c r="I2029" s="141">
        <f>TRUNC(D2029*F2029,2)</f>
        <v>0.16</v>
      </c>
    </row>
    <row r="2030" spans="1:9" x14ac:dyDescent="0.25">
      <c r="A2030" s="253"/>
      <c r="B2030" s="253"/>
      <c r="C2030" s="253"/>
      <c r="D2030" s="253"/>
      <c r="E2030" s="252" t="s">
        <v>511</v>
      </c>
      <c r="F2030" s="253"/>
      <c r="G2030" s="253"/>
      <c r="H2030" s="253"/>
      <c r="I2030" s="68">
        <f>SUM(I2029)</f>
        <v>0.16</v>
      </c>
    </row>
    <row r="2031" spans="1:9" x14ac:dyDescent="0.25">
      <c r="A2031" s="133"/>
      <c r="B2031" s="133"/>
      <c r="C2031" s="133"/>
      <c r="D2031" s="133" t="s">
        <v>51</v>
      </c>
      <c r="E2031" s="16">
        <f>TRUNC((I2030)*0.2935,2)</f>
        <v>0.04</v>
      </c>
      <c r="F2031" s="133"/>
      <c r="G2031" s="259" t="s">
        <v>52</v>
      </c>
      <c r="H2031" s="259"/>
      <c r="I2031" s="65">
        <f>I2030+E2031</f>
        <v>0.2</v>
      </c>
    </row>
    <row r="2032" spans="1:9" x14ac:dyDescent="0.25">
      <c r="A2032" s="132"/>
      <c r="B2032" s="132"/>
      <c r="C2032" s="132"/>
      <c r="D2032" s="132"/>
      <c r="E2032" s="16"/>
      <c r="F2032" s="132" t="s">
        <v>53</v>
      </c>
      <c r="G2032" s="25">
        <v>1</v>
      </c>
      <c r="H2032" s="132" t="s">
        <v>55</v>
      </c>
      <c r="I2032" s="66">
        <f>I2031</f>
        <v>0.2</v>
      </c>
    </row>
    <row r="2033" spans="1:9" ht="14.4" thickBot="1" x14ac:dyDescent="0.3">
      <c r="A2033" s="132"/>
      <c r="B2033" s="132"/>
      <c r="C2033" s="132"/>
      <c r="D2033" s="132"/>
      <c r="E2033" s="132"/>
      <c r="F2033" s="132"/>
      <c r="G2033" s="15"/>
      <c r="H2033" s="132"/>
      <c r="I2033" s="13"/>
    </row>
    <row r="2034" spans="1:9" ht="14.4" thickTop="1" x14ac:dyDescent="0.25">
      <c r="A2034" s="4"/>
      <c r="B2034" s="4"/>
      <c r="C2034" s="4"/>
      <c r="D2034" s="4"/>
      <c r="E2034" s="4"/>
      <c r="F2034" s="4"/>
      <c r="G2034" s="4"/>
      <c r="H2034" s="4"/>
      <c r="I2034" s="4"/>
    </row>
    <row r="2035" spans="1:9" x14ac:dyDescent="0.25">
      <c r="A2035" s="134">
        <v>122</v>
      </c>
      <c r="B2035" s="136" t="s">
        <v>5</v>
      </c>
      <c r="C2035" s="134" t="s">
        <v>6</v>
      </c>
      <c r="D2035" s="266" t="s">
        <v>7</v>
      </c>
      <c r="E2035" s="266"/>
      <c r="F2035" s="1" t="s">
        <v>8</v>
      </c>
      <c r="G2035" s="136" t="s">
        <v>9</v>
      </c>
      <c r="H2035" s="136" t="s">
        <v>10</v>
      </c>
      <c r="I2035" s="136" t="s">
        <v>11</v>
      </c>
    </row>
    <row r="2036" spans="1:9" ht="26.4" x14ac:dyDescent="0.25">
      <c r="A2036" s="135" t="s">
        <v>12</v>
      </c>
      <c r="B2036" s="22" t="s">
        <v>688</v>
      </c>
      <c r="C2036" s="135" t="s">
        <v>346</v>
      </c>
      <c r="D2036" s="267" t="s">
        <v>14</v>
      </c>
      <c r="E2036" s="267"/>
      <c r="F2036" s="2" t="s">
        <v>165</v>
      </c>
      <c r="G2036" s="53">
        <v>1</v>
      </c>
      <c r="H2036" s="3">
        <f>I2041</f>
        <v>0.15</v>
      </c>
      <c r="I2036" s="3">
        <f>H2036</f>
        <v>0.15</v>
      </c>
    </row>
    <row r="2037" spans="1:9" x14ac:dyDescent="0.25">
      <c r="A2037" s="253"/>
      <c r="B2037" s="253"/>
      <c r="C2037" s="253"/>
      <c r="D2037" s="253"/>
      <c r="E2037" s="253"/>
      <c r="F2037" s="253"/>
      <c r="G2037" s="253"/>
      <c r="H2037" s="253"/>
      <c r="I2037" s="132"/>
    </row>
    <row r="2038" spans="1:9" x14ac:dyDescent="0.25">
      <c r="A2038" s="134" t="s">
        <v>37</v>
      </c>
      <c r="B2038" s="136" t="s">
        <v>5</v>
      </c>
      <c r="C2038" s="134" t="s">
        <v>38</v>
      </c>
      <c r="D2038" s="136" t="s">
        <v>18</v>
      </c>
      <c r="E2038" s="136" t="s">
        <v>19</v>
      </c>
      <c r="F2038" s="263" t="s">
        <v>20</v>
      </c>
      <c r="G2038" s="264"/>
      <c r="H2038" s="265"/>
      <c r="I2038" s="136" t="s">
        <v>21</v>
      </c>
    </row>
    <row r="2039" spans="1:9" ht="26.4" x14ac:dyDescent="0.25">
      <c r="A2039" s="139" t="s">
        <v>12</v>
      </c>
      <c r="B2039" s="6" t="s">
        <v>48</v>
      </c>
      <c r="C2039" s="139" t="s">
        <v>49</v>
      </c>
      <c r="D2039" s="8">
        <v>1.5E-3</v>
      </c>
      <c r="E2039" s="5" t="s">
        <v>41</v>
      </c>
      <c r="F2039" s="282">
        <v>84.6</v>
      </c>
      <c r="G2039" s="282"/>
      <c r="H2039" s="283"/>
      <c r="I2039" s="141">
        <f>TRUNC(D2039*F2039,2)</f>
        <v>0.12</v>
      </c>
    </row>
    <row r="2040" spans="1:9" x14ac:dyDescent="0.25">
      <c r="A2040" s="253"/>
      <c r="B2040" s="253"/>
      <c r="C2040" s="253"/>
      <c r="D2040" s="253"/>
      <c r="E2040" s="252" t="s">
        <v>511</v>
      </c>
      <c r="F2040" s="253"/>
      <c r="G2040" s="253"/>
      <c r="H2040" s="253"/>
      <c r="I2040" s="68">
        <f>SUM(I2039)</f>
        <v>0.12</v>
      </c>
    </row>
    <row r="2041" spans="1:9" x14ac:dyDescent="0.25">
      <c r="A2041" s="133"/>
      <c r="B2041" s="133"/>
      <c r="C2041" s="133"/>
      <c r="D2041" s="133" t="s">
        <v>51</v>
      </c>
      <c r="E2041" s="16">
        <f>TRUNC((I2040)*0.2935,2)</f>
        <v>0.03</v>
      </c>
      <c r="F2041" s="133"/>
      <c r="G2041" s="259" t="s">
        <v>52</v>
      </c>
      <c r="H2041" s="259"/>
      <c r="I2041" s="65">
        <f>I2040+E2041</f>
        <v>0.15</v>
      </c>
    </row>
    <row r="2042" spans="1:9" x14ac:dyDescent="0.25">
      <c r="A2042" s="132"/>
      <c r="B2042" s="132"/>
      <c r="C2042" s="132"/>
      <c r="D2042" s="132"/>
      <c r="E2042" s="16"/>
      <c r="F2042" s="132" t="s">
        <v>53</v>
      </c>
      <c r="G2042" s="25">
        <v>1</v>
      </c>
      <c r="H2042" s="132" t="s">
        <v>55</v>
      </c>
      <c r="I2042" s="66">
        <f>I2041</f>
        <v>0.15</v>
      </c>
    </row>
    <row r="2043" spans="1:9" ht="14.4" thickBot="1" x14ac:dyDescent="0.3">
      <c r="A2043" s="132"/>
      <c r="B2043" s="132"/>
      <c r="C2043" s="132"/>
      <c r="D2043" s="132"/>
      <c r="E2043" s="132"/>
      <c r="F2043" s="132"/>
      <c r="G2043" s="15"/>
      <c r="H2043" s="132"/>
      <c r="I2043" s="13"/>
    </row>
    <row r="2044" spans="1:9" ht="14.4" thickTop="1" x14ac:dyDescent="0.25">
      <c r="A2044" s="4"/>
      <c r="B2044" s="4"/>
      <c r="C2044" s="4"/>
      <c r="D2044" s="4"/>
      <c r="E2044" s="4"/>
      <c r="F2044" s="4"/>
      <c r="G2044" s="4"/>
      <c r="H2044" s="4"/>
      <c r="I2044" s="4"/>
    </row>
    <row r="2045" spans="1:9" x14ac:dyDescent="0.25">
      <c r="A2045" s="134">
        <v>123</v>
      </c>
      <c r="B2045" s="136" t="s">
        <v>5</v>
      </c>
      <c r="C2045" s="134" t="s">
        <v>6</v>
      </c>
      <c r="D2045" s="266" t="s">
        <v>7</v>
      </c>
      <c r="E2045" s="266"/>
      <c r="F2045" s="1" t="s">
        <v>8</v>
      </c>
      <c r="G2045" s="136" t="s">
        <v>9</v>
      </c>
      <c r="H2045" s="136" t="s">
        <v>10</v>
      </c>
      <c r="I2045" s="136" t="s">
        <v>11</v>
      </c>
    </row>
    <row r="2046" spans="1:9" ht="26.4" x14ac:dyDescent="0.25">
      <c r="A2046" s="135" t="s">
        <v>12</v>
      </c>
      <c r="B2046" s="22" t="s">
        <v>689</v>
      </c>
      <c r="C2046" s="135" t="s">
        <v>347</v>
      </c>
      <c r="D2046" s="267" t="s">
        <v>14</v>
      </c>
      <c r="E2046" s="267"/>
      <c r="F2046" s="2" t="s">
        <v>165</v>
      </c>
      <c r="G2046" s="24">
        <v>1</v>
      </c>
      <c r="H2046" s="3">
        <f>I2051</f>
        <v>0.37</v>
      </c>
      <c r="I2046" s="3">
        <f>H2046</f>
        <v>0.37</v>
      </c>
    </row>
    <row r="2047" spans="1:9" x14ac:dyDescent="0.25">
      <c r="A2047" s="253"/>
      <c r="B2047" s="253"/>
      <c r="C2047" s="253"/>
      <c r="D2047" s="253"/>
      <c r="E2047" s="253"/>
      <c r="F2047" s="253"/>
      <c r="G2047" s="253"/>
      <c r="H2047" s="253"/>
      <c r="I2047" s="132"/>
    </row>
    <row r="2048" spans="1:9" x14ac:dyDescent="0.25">
      <c r="A2048" s="134" t="s">
        <v>37</v>
      </c>
      <c r="B2048" s="136" t="s">
        <v>5</v>
      </c>
      <c r="C2048" s="134" t="s">
        <v>38</v>
      </c>
      <c r="D2048" s="136" t="s">
        <v>18</v>
      </c>
      <c r="E2048" s="136" t="s">
        <v>19</v>
      </c>
      <c r="F2048" s="263" t="s">
        <v>20</v>
      </c>
      <c r="G2048" s="264"/>
      <c r="H2048" s="265"/>
      <c r="I2048" s="136" t="s">
        <v>21</v>
      </c>
    </row>
    <row r="2049" spans="1:9" ht="26.4" x14ac:dyDescent="0.25">
      <c r="A2049" s="139" t="s">
        <v>12</v>
      </c>
      <c r="B2049" s="6" t="s">
        <v>48</v>
      </c>
      <c r="C2049" s="139" t="s">
        <v>49</v>
      </c>
      <c r="D2049" s="8">
        <v>3.5000000000000001E-3</v>
      </c>
      <c r="E2049" s="5" t="s">
        <v>41</v>
      </c>
      <c r="F2049" s="282">
        <v>84.6</v>
      </c>
      <c r="G2049" s="282"/>
      <c r="H2049" s="283"/>
      <c r="I2049" s="141">
        <f>TRUNC(D2049*F2049,2)</f>
        <v>0.28999999999999998</v>
      </c>
    </row>
    <row r="2050" spans="1:9" x14ac:dyDescent="0.25">
      <c r="A2050" s="253"/>
      <c r="B2050" s="253"/>
      <c r="C2050" s="253"/>
      <c r="D2050" s="253"/>
      <c r="E2050" s="252" t="s">
        <v>511</v>
      </c>
      <c r="F2050" s="253"/>
      <c r="G2050" s="253"/>
      <c r="H2050" s="253"/>
      <c r="I2050" s="68">
        <f>SUM(I2049)</f>
        <v>0.28999999999999998</v>
      </c>
    </row>
    <row r="2051" spans="1:9" x14ac:dyDescent="0.25">
      <c r="A2051" s="133"/>
      <c r="B2051" s="133"/>
      <c r="C2051" s="133"/>
      <c r="D2051" s="133" t="s">
        <v>51</v>
      </c>
      <c r="E2051" s="16">
        <f>TRUNC((I2050)*0.2935,2)</f>
        <v>0.08</v>
      </c>
      <c r="F2051" s="133"/>
      <c r="G2051" s="259" t="s">
        <v>52</v>
      </c>
      <c r="H2051" s="259"/>
      <c r="I2051" s="65">
        <f>I2050+E2051</f>
        <v>0.37</v>
      </c>
    </row>
    <row r="2052" spans="1:9" x14ac:dyDescent="0.25">
      <c r="A2052" s="132"/>
      <c r="B2052" s="132"/>
      <c r="C2052" s="132"/>
      <c r="D2052" s="132"/>
      <c r="E2052" s="16"/>
      <c r="F2052" s="132" t="s">
        <v>53</v>
      </c>
      <c r="G2052" s="25">
        <v>1</v>
      </c>
      <c r="H2052" s="132" t="s">
        <v>55</v>
      </c>
      <c r="I2052" s="66">
        <f>I2051</f>
        <v>0.37</v>
      </c>
    </row>
    <row r="2053" spans="1:9" ht="14.4" thickBot="1" x14ac:dyDescent="0.3">
      <c r="A2053" s="132"/>
      <c r="B2053" s="132"/>
      <c r="C2053" s="132"/>
      <c r="D2053" s="132"/>
      <c r="E2053" s="132"/>
      <c r="F2053" s="132"/>
      <c r="G2053" s="15"/>
      <c r="H2053" s="132"/>
      <c r="I2053" s="13"/>
    </row>
    <row r="2054" spans="1:9" ht="14.4" thickTop="1" x14ac:dyDescent="0.25">
      <c r="A2054" s="4"/>
      <c r="B2054" s="4"/>
      <c r="C2054" s="4"/>
      <c r="D2054" s="4"/>
      <c r="E2054" s="4"/>
      <c r="F2054" s="4"/>
      <c r="G2054" s="4"/>
      <c r="H2054" s="4"/>
      <c r="I2054" s="4"/>
    </row>
    <row r="2055" spans="1:9" x14ac:dyDescent="0.25">
      <c r="A2055" s="134">
        <v>124</v>
      </c>
      <c r="B2055" s="136" t="s">
        <v>5</v>
      </c>
      <c r="C2055" s="134" t="s">
        <v>6</v>
      </c>
      <c r="D2055" s="266" t="s">
        <v>7</v>
      </c>
      <c r="E2055" s="266"/>
      <c r="F2055" s="1" t="s">
        <v>8</v>
      </c>
      <c r="G2055" s="136" t="s">
        <v>9</v>
      </c>
      <c r="H2055" s="136" t="s">
        <v>10</v>
      </c>
      <c r="I2055" s="136" t="s">
        <v>11</v>
      </c>
    </row>
    <row r="2056" spans="1:9" ht="26.4" x14ac:dyDescent="0.25">
      <c r="A2056" s="135" t="s">
        <v>12</v>
      </c>
      <c r="B2056" s="22" t="s">
        <v>690</v>
      </c>
      <c r="C2056" s="135" t="s">
        <v>348</v>
      </c>
      <c r="D2056" s="267" t="s">
        <v>14</v>
      </c>
      <c r="E2056" s="267"/>
      <c r="F2056" s="2" t="s">
        <v>165</v>
      </c>
      <c r="G2056" s="24">
        <v>1</v>
      </c>
      <c r="H2056" s="3">
        <f>I2061</f>
        <v>0.32</v>
      </c>
      <c r="I2056" s="3">
        <f>H2056</f>
        <v>0.32</v>
      </c>
    </row>
    <row r="2057" spans="1:9" x14ac:dyDescent="0.25">
      <c r="A2057" s="253"/>
      <c r="B2057" s="253"/>
      <c r="C2057" s="253"/>
      <c r="D2057" s="253"/>
      <c r="E2057" s="253"/>
      <c r="F2057" s="253"/>
      <c r="G2057" s="253"/>
      <c r="H2057" s="253"/>
      <c r="I2057" s="132"/>
    </row>
    <row r="2058" spans="1:9" x14ac:dyDescent="0.25">
      <c r="A2058" s="134" t="s">
        <v>37</v>
      </c>
      <c r="B2058" s="136" t="s">
        <v>5</v>
      </c>
      <c r="C2058" s="134" t="s">
        <v>38</v>
      </c>
      <c r="D2058" s="136" t="s">
        <v>18</v>
      </c>
      <c r="E2058" s="136" t="s">
        <v>19</v>
      </c>
      <c r="F2058" s="263" t="s">
        <v>20</v>
      </c>
      <c r="G2058" s="264"/>
      <c r="H2058" s="265"/>
      <c r="I2058" s="136" t="s">
        <v>21</v>
      </c>
    </row>
    <row r="2059" spans="1:9" ht="26.4" x14ac:dyDescent="0.25">
      <c r="A2059" s="139" t="s">
        <v>12</v>
      </c>
      <c r="B2059" s="6" t="s">
        <v>48</v>
      </c>
      <c r="C2059" s="139" t="s">
        <v>49</v>
      </c>
      <c r="D2059" s="8">
        <v>3.0000000000000001E-3</v>
      </c>
      <c r="E2059" s="5" t="s">
        <v>41</v>
      </c>
      <c r="F2059" s="282">
        <v>84.6</v>
      </c>
      <c r="G2059" s="282"/>
      <c r="H2059" s="283"/>
      <c r="I2059" s="141">
        <f>TRUNC(D2059*F2059,2)</f>
        <v>0.25</v>
      </c>
    </row>
    <row r="2060" spans="1:9" x14ac:dyDescent="0.25">
      <c r="A2060" s="253"/>
      <c r="B2060" s="253"/>
      <c r="C2060" s="253"/>
      <c r="D2060" s="253"/>
      <c r="E2060" s="252" t="s">
        <v>511</v>
      </c>
      <c r="F2060" s="253"/>
      <c r="G2060" s="253"/>
      <c r="H2060" s="253"/>
      <c r="I2060" s="68">
        <f>SUM(I2059)</f>
        <v>0.25</v>
      </c>
    </row>
    <row r="2061" spans="1:9" x14ac:dyDescent="0.25">
      <c r="A2061" s="133"/>
      <c r="B2061" s="133"/>
      <c r="C2061" s="133"/>
      <c r="D2061" s="133" t="s">
        <v>51</v>
      </c>
      <c r="E2061" s="16">
        <f>TRUNC((I2060)*0.2935,2)</f>
        <v>7.0000000000000007E-2</v>
      </c>
      <c r="F2061" s="133"/>
      <c r="G2061" s="259" t="s">
        <v>52</v>
      </c>
      <c r="H2061" s="259"/>
      <c r="I2061" s="65">
        <f>I2060+E2061</f>
        <v>0.32</v>
      </c>
    </row>
    <row r="2062" spans="1:9" x14ac:dyDescent="0.25">
      <c r="A2062" s="132"/>
      <c r="B2062" s="132"/>
      <c r="C2062" s="132"/>
      <c r="D2062" s="132"/>
      <c r="E2062" s="16"/>
      <c r="F2062" s="132" t="s">
        <v>53</v>
      </c>
      <c r="G2062" s="25">
        <v>1</v>
      </c>
      <c r="H2062" s="132" t="s">
        <v>55</v>
      </c>
      <c r="I2062" s="66">
        <f>I2061</f>
        <v>0.32</v>
      </c>
    </row>
    <row r="2063" spans="1:9" ht="14.4" thickBot="1" x14ac:dyDescent="0.3">
      <c r="A2063" s="132"/>
      <c r="B2063" s="132"/>
      <c r="C2063" s="132"/>
      <c r="D2063" s="132"/>
      <c r="E2063" s="132"/>
      <c r="F2063" s="132"/>
      <c r="G2063" s="15"/>
      <c r="H2063" s="132"/>
      <c r="I2063" s="13"/>
    </row>
    <row r="2064" spans="1:9" ht="14.4" thickTop="1" x14ac:dyDescent="0.25">
      <c r="A2064" s="4"/>
      <c r="B2064" s="4"/>
      <c r="C2064" s="4"/>
      <c r="D2064" s="4"/>
      <c r="E2064" s="4"/>
      <c r="F2064" s="4"/>
      <c r="G2064" s="4"/>
      <c r="H2064" s="4"/>
      <c r="I2064" s="4"/>
    </row>
    <row r="2065" spans="1:9" x14ac:dyDescent="0.25">
      <c r="A2065" s="134">
        <v>125</v>
      </c>
      <c r="B2065" s="136" t="s">
        <v>5</v>
      </c>
      <c r="C2065" s="134" t="s">
        <v>6</v>
      </c>
      <c r="D2065" s="266" t="s">
        <v>7</v>
      </c>
      <c r="E2065" s="266"/>
      <c r="F2065" s="1" t="s">
        <v>8</v>
      </c>
      <c r="G2065" s="136" t="s">
        <v>9</v>
      </c>
      <c r="H2065" s="136" t="s">
        <v>10</v>
      </c>
      <c r="I2065" s="136" t="s">
        <v>11</v>
      </c>
    </row>
    <row r="2066" spans="1:9" ht="26.4" x14ac:dyDescent="0.25">
      <c r="A2066" s="135" t="s">
        <v>12</v>
      </c>
      <c r="B2066" s="22" t="s">
        <v>691</v>
      </c>
      <c r="C2066" s="135" t="s">
        <v>349</v>
      </c>
      <c r="D2066" s="267" t="s">
        <v>14</v>
      </c>
      <c r="E2066" s="267"/>
      <c r="F2066" s="2" t="s">
        <v>165</v>
      </c>
      <c r="G2066" s="53">
        <v>1</v>
      </c>
      <c r="H2066" s="3">
        <f>I2071</f>
        <v>0.27</v>
      </c>
      <c r="I2066" s="3">
        <f>H2066</f>
        <v>0.27</v>
      </c>
    </row>
    <row r="2067" spans="1:9" x14ac:dyDescent="0.25">
      <c r="A2067" s="253"/>
      <c r="B2067" s="253"/>
      <c r="C2067" s="253"/>
      <c r="D2067" s="253"/>
      <c r="E2067" s="253"/>
      <c r="F2067" s="253"/>
      <c r="G2067" s="253"/>
      <c r="H2067" s="253"/>
      <c r="I2067" s="132"/>
    </row>
    <row r="2068" spans="1:9" x14ac:dyDescent="0.25">
      <c r="A2068" s="134" t="s">
        <v>37</v>
      </c>
      <c r="B2068" s="136" t="s">
        <v>5</v>
      </c>
      <c r="C2068" s="134" t="s">
        <v>38</v>
      </c>
      <c r="D2068" s="136" t="s">
        <v>18</v>
      </c>
      <c r="E2068" s="136" t="s">
        <v>19</v>
      </c>
      <c r="F2068" s="263" t="s">
        <v>20</v>
      </c>
      <c r="G2068" s="264"/>
      <c r="H2068" s="265"/>
      <c r="I2068" s="136" t="s">
        <v>21</v>
      </c>
    </row>
    <row r="2069" spans="1:9" ht="26.4" x14ac:dyDescent="0.25">
      <c r="A2069" s="139" t="s">
        <v>12</v>
      </c>
      <c r="B2069" s="6" t="s">
        <v>48</v>
      </c>
      <c r="C2069" s="139" t="s">
        <v>49</v>
      </c>
      <c r="D2069" s="8">
        <v>2.5000000000000001E-3</v>
      </c>
      <c r="E2069" s="5" t="s">
        <v>41</v>
      </c>
      <c r="F2069" s="282">
        <v>84.6</v>
      </c>
      <c r="G2069" s="282"/>
      <c r="H2069" s="283"/>
      <c r="I2069" s="141">
        <f>TRUNC(D2069*F2069,2)</f>
        <v>0.21</v>
      </c>
    </row>
    <row r="2070" spans="1:9" x14ac:dyDescent="0.25">
      <c r="A2070" s="253"/>
      <c r="B2070" s="253"/>
      <c r="C2070" s="253"/>
      <c r="D2070" s="253"/>
      <c r="E2070" s="252" t="s">
        <v>511</v>
      </c>
      <c r="F2070" s="253"/>
      <c r="G2070" s="253"/>
      <c r="H2070" s="253"/>
      <c r="I2070" s="68">
        <f>SUM(I2069)</f>
        <v>0.21</v>
      </c>
    </row>
    <row r="2071" spans="1:9" x14ac:dyDescent="0.25">
      <c r="A2071" s="133"/>
      <c r="B2071" s="133"/>
      <c r="C2071" s="133"/>
      <c r="D2071" s="133" t="s">
        <v>51</v>
      </c>
      <c r="E2071" s="16">
        <f>TRUNC((I2070)*0.2935,2)</f>
        <v>0.06</v>
      </c>
      <c r="F2071" s="133"/>
      <c r="G2071" s="259" t="s">
        <v>52</v>
      </c>
      <c r="H2071" s="259"/>
      <c r="I2071" s="65">
        <f>I2070+E2071</f>
        <v>0.27</v>
      </c>
    </row>
    <row r="2072" spans="1:9" x14ac:dyDescent="0.25">
      <c r="A2072" s="132"/>
      <c r="B2072" s="132"/>
      <c r="C2072" s="132"/>
      <c r="D2072" s="132"/>
      <c r="E2072" s="16"/>
      <c r="F2072" s="132" t="s">
        <v>53</v>
      </c>
      <c r="G2072" s="25">
        <v>1</v>
      </c>
      <c r="H2072" s="132" t="s">
        <v>55</v>
      </c>
      <c r="I2072" s="66">
        <f>I2071</f>
        <v>0.27</v>
      </c>
    </row>
    <row r="2073" spans="1:9" ht="14.4" thickBot="1" x14ac:dyDescent="0.3">
      <c r="A2073" s="132"/>
      <c r="B2073" s="132"/>
      <c r="C2073" s="132"/>
      <c r="D2073" s="132"/>
      <c r="E2073" s="132"/>
      <c r="F2073" s="132"/>
      <c r="G2073" s="15"/>
      <c r="H2073" s="132"/>
      <c r="I2073" s="13"/>
    </row>
    <row r="2074" spans="1:9" ht="14.4" thickTop="1" x14ac:dyDescent="0.25">
      <c r="A2074" s="4"/>
      <c r="B2074" s="4"/>
      <c r="C2074" s="4"/>
      <c r="D2074" s="4"/>
      <c r="E2074" s="4"/>
      <c r="F2074" s="4"/>
      <c r="G2074" s="4"/>
      <c r="H2074" s="4"/>
      <c r="I2074" s="4"/>
    </row>
    <row r="2075" spans="1:9" x14ac:dyDescent="0.25">
      <c r="A2075" s="134">
        <v>126</v>
      </c>
      <c r="B2075" s="136" t="s">
        <v>5</v>
      </c>
      <c r="C2075" s="134" t="s">
        <v>6</v>
      </c>
      <c r="D2075" s="266" t="s">
        <v>7</v>
      </c>
      <c r="E2075" s="266"/>
      <c r="F2075" s="1" t="s">
        <v>8</v>
      </c>
      <c r="G2075" s="136" t="s">
        <v>9</v>
      </c>
      <c r="H2075" s="136" t="s">
        <v>10</v>
      </c>
      <c r="I2075" s="136" t="s">
        <v>11</v>
      </c>
    </row>
    <row r="2076" spans="1:9" ht="26.4" x14ac:dyDescent="0.25">
      <c r="A2076" s="135" t="s">
        <v>12</v>
      </c>
      <c r="B2076" s="22" t="s">
        <v>692</v>
      </c>
      <c r="C2076" s="135" t="s">
        <v>350</v>
      </c>
      <c r="D2076" s="267" t="s">
        <v>14</v>
      </c>
      <c r="E2076" s="267"/>
      <c r="F2076" s="2" t="s">
        <v>165</v>
      </c>
      <c r="G2076" s="53">
        <v>1</v>
      </c>
      <c r="H2076" s="3">
        <f>I2081</f>
        <v>0.42000000000000004</v>
      </c>
      <c r="I2076" s="3">
        <f>H2076</f>
        <v>0.42000000000000004</v>
      </c>
    </row>
    <row r="2077" spans="1:9" x14ac:dyDescent="0.25">
      <c r="A2077" s="253"/>
      <c r="B2077" s="253"/>
      <c r="C2077" s="253"/>
      <c r="D2077" s="253"/>
      <c r="E2077" s="253"/>
      <c r="F2077" s="253"/>
      <c r="G2077" s="253"/>
      <c r="H2077" s="253"/>
      <c r="I2077" s="132"/>
    </row>
    <row r="2078" spans="1:9" x14ac:dyDescent="0.25">
      <c r="A2078" s="134" t="s">
        <v>37</v>
      </c>
      <c r="B2078" s="136" t="s">
        <v>5</v>
      </c>
      <c r="C2078" s="134" t="s">
        <v>38</v>
      </c>
      <c r="D2078" s="136" t="s">
        <v>18</v>
      </c>
      <c r="E2078" s="136" t="s">
        <v>19</v>
      </c>
      <c r="F2078" s="263" t="s">
        <v>20</v>
      </c>
      <c r="G2078" s="264"/>
      <c r="H2078" s="265"/>
      <c r="I2078" s="136" t="s">
        <v>21</v>
      </c>
    </row>
    <row r="2079" spans="1:9" ht="26.4" x14ac:dyDescent="0.25">
      <c r="A2079" s="139" t="s">
        <v>12</v>
      </c>
      <c r="B2079" s="6" t="s">
        <v>48</v>
      </c>
      <c r="C2079" s="139" t="s">
        <v>49</v>
      </c>
      <c r="D2079" s="8">
        <v>4.0000000000000001E-3</v>
      </c>
      <c r="E2079" s="5" t="s">
        <v>41</v>
      </c>
      <c r="F2079" s="282">
        <v>84.6</v>
      </c>
      <c r="G2079" s="282"/>
      <c r="H2079" s="283"/>
      <c r="I2079" s="141">
        <f>TRUNC(D2079*F2079,2)</f>
        <v>0.33</v>
      </c>
    </row>
    <row r="2080" spans="1:9" x14ac:dyDescent="0.25">
      <c r="A2080" s="253"/>
      <c r="B2080" s="253"/>
      <c r="C2080" s="253"/>
      <c r="D2080" s="253"/>
      <c r="E2080" s="252" t="s">
        <v>511</v>
      </c>
      <c r="F2080" s="253"/>
      <c r="G2080" s="253"/>
      <c r="H2080" s="253"/>
      <c r="I2080" s="68">
        <f>SUM(I2079)</f>
        <v>0.33</v>
      </c>
    </row>
    <row r="2081" spans="1:9" x14ac:dyDescent="0.25">
      <c r="A2081" s="133"/>
      <c r="B2081" s="133"/>
      <c r="C2081" s="133"/>
      <c r="D2081" s="133" t="s">
        <v>51</v>
      </c>
      <c r="E2081" s="16">
        <f>TRUNC((I2080)*0.2935,2)</f>
        <v>0.09</v>
      </c>
      <c r="F2081" s="133"/>
      <c r="G2081" s="259" t="s">
        <v>52</v>
      </c>
      <c r="H2081" s="259"/>
      <c r="I2081" s="65">
        <f>I2080+E2081</f>
        <v>0.42000000000000004</v>
      </c>
    </row>
    <row r="2082" spans="1:9" x14ac:dyDescent="0.25">
      <c r="A2082" s="132"/>
      <c r="B2082" s="132"/>
      <c r="C2082" s="132"/>
      <c r="D2082" s="132"/>
      <c r="E2082" s="16"/>
      <c r="F2082" s="132" t="s">
        <v>53</v>
      </c>
      <c r="G2082" s="25">
        <v>1</v>
      </c>
      <c r="H2082" s="132" t="s">
        <v>55</v>
      </c>
      <c r="I2082" s="66">
        <f>I2081</f>
        <v>0.42000000000000004</v>
      </c>
    </row>
    <row r="2083" spans="1:9" ht="14.4" thickBot="1" x14ac:dyDescent="0.3">
      <c r="A2083" s="132"/>
      <c r="B2083" s="132"/>
      <c r="C2083" s="132"/>
      <c r="D2083" s="132"/>
      <c r="E2083" s="132"/>
      <c r="F2083" s="132"/>
      <c r="G2083" s="15"/>
      <c r="H2083" s="132"/>
      <c r="I2083" s="13"/>
    </row>
    <row r="2084" spans="1:9" ht="14.4" thickTop="1" x14ac:dyDescent="0.25">
      <c r="A2084" s="4"/>
      <c r="B2084" s="4"/>
      <c r="C2084" s="4"/>
      <c r="D2084" s="4"/>
      <c r="E2084" s="4"/>
      <c r="F2084" s="4"/>
      <c r="G2084" s="4"/>
      <c r="H2084" s="4"/>
      <c r="I2084" s="4"/>
    </row>
    <row r="2085" spans="1:9" x14ac:dyDescent="0.25">
      <c r="A2085" s="134">
        <v>127</v>
      </c>
      <c r="B2085" s="136" t="s">
        <v>5</v>
      </c>
      <c r="C2085" s="134" t="s">
        <v>6</v>
      </c>
      <c r="D2085" s="266" t="s">
        <v>7</v>
      </c>
      <c r="E2085" s="266"/>
      <c r="F2085" s="1" t="s">
        <v>8</v>
      </c>
      <c r="G2085" s="136" t="s">
        <v>9</v>
      </c>
      <c r="H2085" s="136" t="s">
        <v>10</v>
      </c>
      <c r="I2085" s="136" t="s">
        <v>11</v>
      </c>
    </row>
    <row r="2086" spans="1:9" ht="26.4" x14ac:dyDescent="0.25">
      <c r="A2086" s="135" t="s">
        <v>12</v>
      </c>
      <c r="B2086" s="22" t="s">
        <v>693</v>
      </c>
      <c r="C2086" s="135" t="s">
        <v>351</v>
      </c>
      <c r="D2086" s="267" t="s">
        <v>14</v>
      </c>
      <c r="E2086" s="267"/>
      <c r="F2086" s="2" t="s">
        <v>165</v>
      </c>
      <c r="G2086" s="24">
        <v>1</v>
      </c>
      <c r="H2086" s="3">
        <f>I2091</f>
        <v>0.76</v>
      </c>
      <c r="I2086" s="3">
        <f>H2086</f>
        <v>0.76</v>
      </c>
    </row>
    <row r="2087" spans="1:9" x14ac:dyDescent="0.25">
      <c r="A2087" s="253"/>
      <c r="B2087" s="253"/>
      <c r="C2087" s="253"/>
      <c r="D2087" s="253"/>
      <c r="E2087" s="253"/>
      <c r="F2087" s="253"/>
      <c r="G2087" s="253"/>
      <c r="H2087" s="253"/>
      <c r="I2087" s="132"/>
    </row>
    <row r="2088" spans="1:9" x14ac:dyDescent="0.25">
      <c r="A2088" s="134" t="s">
        <v>37</v>
      </c>
      <c r="B2088" s="136" t="s">
        <v>5</v>
      </c>
      <c r="C2088" s="134" t="s">
        <v>38</v>
      </c>
      <c r="D2088" s="136" t="s">
        <v>18</v>
      </c>
      <c r="E2088" s="136" t="s">
        <v>19</v>
      </c>
      <c r="F2088" s="263" t="s">
        <v>20</v>
      </c>
      <c r="G2088" s="264"/>
      <c r="H2088" s="265"/>
      <c r="I2088" s="136" t="s">
        <v>21</v>
      </c>
    </row>
    <row r="2089" spans="1:9" ht="26.4" x14ac:dyDescent="0.25">
      <c r="A2089" s="139" t="s">
        <v>12</v>
      </c>
      <c r="B2089" s="6" t="s">
        <v>48</v>
      </c>
      <c r="C2089" s="139" t="s">
        <v>49</v>
      </c>
      <c r="D2089" s="8">
        <v>7.0000000000000001E-3</v>
      </c>
      <c r="E2089" s="5" t="s">
        <v>41</v>
      </c>
      <c r="F2089" s="282">
        <v>84.6</v>
      </c>
      <c r="G2089" s="282"/>
      <c r="H2089" s="283"/>
      <c r="I2089" s="141">
        <f>TRUNC(D2089*F2089,2)</f>
        <v>0.59</v>
      </c>
    </row>
    <row r="2090" spans="1:9" x14ac:dyDescent="0.25">
      <c r="A2090" s="253"/>
      <c r="B2090" s="253"/>
      <c r="C2090" s="253"/>
      <c r="D2090" s="253"/>
      <c r="E2090" s="252" t="s">
        <v>511</v>
      </c>
      <c r="F2090" s="253"/>
      <c r="G2090" s="253"/>
      <c r="H2090" s="253"/>
      <c r="I2090" s="68">
        <f>SUM(I2089)</f>
        <v>0.59</v>
      </c>
    </row>
    <row r="2091" spans="1:9" x14ac:dyDescent="0.25">
      <c r="A2091" s="133"/>
      <c r="B2091" s="133"/>
      <c r="C2091" s="133"/>
      <c r="D2091" s="133" t="s">
        <v>51</v>
      </c>
      <c r="E2091" s="16">
        <f>TRUNC((I2090)*0.2935,2)</f>
        <v>0.17</v>
      </c>
      <c r="F2091" s="133"/>
      <c r="G2091" s="259" t="s">
        <v>52</v>
      </c>
      <c r="H2091" s="259"/>
      <c r="I2091" s="65">
        <f>I2090+E2091</f>
        <v>0.76</v>
      </c>
    </row>
    <row r="2092" spans="1:9" x14ac:dyDescent="0.25">
      <c r="A2092" s="132"/>
      <c r="B2092" s="132"/>
      <c r="C2092" s="132"/>
      <c r="D2092" s="132"/>
      <c r="E2092" s="16"/>
      <c r="F2092" s="132" t="s">
        <v>53</v>
      </c>
      <c r="G2092" s="25">
        <v>1</v>
      </c>
      <c r="H2092" s="132" t="s">
        <v>55</v>
      </c>
      <c r="I2092" s="66">
        <f>I2091</f>
        <v>0.76</v>
      </c>
    </row>
    <row r="2093" spans="1:9" ht="14.4" thickBot="1" x14ac:dyDescent="0.3">
      <c r="A2093" s="132"/>
      <c r="B2093" s="132"/>
      <c r="C2093" s="132"/>
      <c r="D2093" s="132"/>
      <c r="E2093" s="132"/>
      <c r="F2093" s="132"/>
      <c r="G2093" s="15"/>
      <c r="H2093" s="132"/>
      <c r="I2093" s="13"/>
    </row>
    <row r="2094" spans="1:9" ht="14.4" thickTop="1" x14ac:dyDescent="0.25">
      <c r="A2094" s="4"/>
      <c r="B2094" s="4"/>
      <c r="C2094" s="4"/>
      <c r="D2094" s="4"/>
      <c r="E2094" s="4"/>
      <c r="F2094" s="4"/>
      <c r="G2094" s="4"/>
      <c r="H2094" s="4"/>
      <c r="I2094" s="4"/>
    </row>
    <row r="2095" spans="1:9" x14ac:dyDescent="0.25">
      <c r="A2095" s="134">
        <v>128</v>
      </c>
      <c r="B2095" s="136" t="s">
        <v>5</v>
      </c>
      <c r="C2095" s="134" t="s">
        <v>6</v>
      </c>
      <c r="D2095" s="266" t="s">
        <v>7</v>
      </c>
      <c r="E2095" s="266"/>
      <c r="F2095" s="1" t="s">
        <v>8</v>
      </c>
      <c r="G2095" s="136" t="s">
        <v>9</v>
      </c>
      <c r="H2095" s="136" t="s">
        <v>10</v>
      </c>
      <c r="I2095" s="136" t="s">
        <v>11</v>
      </c>
    </row>
    <row r="2096" spans="1:9" ht="26.4" x14ac:dyDescent="0.25">
      <c r="A2096" s="135" t="s">
        <v>12</v>
      </c>
      <c r="B2096" s="22" t="s">
        <v>694</v>
      </c>
      <c r="C2096" s="135" t="s">
        <v>352</v>
      </c>
      <c r="D2096" s="267" t="s">
        <v>14</v>
      </c>
      <c r="E2096" s="267"/>
      <c r="F2096" s="2" t="s">
        <v>165</v>
      </c>
      <c r="G2096" s="24">
        <v>1</v>
      </c>
      <c r="H2096" s="3">
        <f>I2101</f>
        <v>2.7199999999999998</v>
      </c>
      <c r="I2096" s="3">
        <f>H2096</f>
        <v>2.7199999999999998</v>
      </c>
    </row>
    <row r="2097" spans="1:9" x14ac:dyDescent="0.25">
      <c r="A2097" s="253"/>
      <c r="B2097" s="253"/>
      <c r="C2097" s="253"/>
      <c r="D2097" s="253"/>
      <c r="E2097" s="253"/>
      <c r="F2097" s="253"/>
      <c r="G2097" s="253"/>
      <c r="H2097" s="253"/>
      <c r="I2097" s="132"/>
    </row>
    <row r="2098" spans="1:9" x14ac:dyDescent="0.25">
      <c r="A2098" s="134" t="s">
        <v>37</v>
      </c>
      <c r="B2098" s="136" t="s">
        <v>5</v>
      </c>
      <c r="C2098" s="134" t="s">
        <v>38</v>
      </c>
      <c r="D2098" s="136" t="s">
        <v>18</v>
      </c>
      <c r="E2098" s="136" t="s">
        <v>19</v>
      </c>
      <c r="F2098" s="263" t="s">
        <v>20</v>
      </c>
      <c r="G2098" s="264"/>
      <c r="H2098" s="265"/>
      <c r="I2098" s="136" t="s">
        <v>21</v>
      </c>
    </row>
    <row r="2099" spans="1:9" ht="26.4" x14ac:dyDescent="0.25">
      <c r="A2099" s="139" t="s">
        <v>12</v>
      </c>
      <c r="B2099" s="6" t="s">
        <v>48</v>
      </c>
      <c r="C2099" s="139" t="s">
        <v>49</v>
      </c>
      <c r="D2099" s="8">
        <v>2.5000000000000001E-2</v>
      </c>
      <c r="E2099" s="5" t="s">
        <v>41</v>
      </c>
      <c r="F2099" s="282">
        <v>84.6</v>
      </c>
      <c r="G2099" s="282"/>
      <c r="H2099" s="283"/>
      <c r="I2099" s="141">
        <f>TRUNC(D2099*F2099,2)</f>
        <v>2.11</v>
      </c>
    </row>
    <row r="2100" spans="1:9" x14ac:dyDescent="0.25">
      <c r="A2100" s="253"/>
      <c r="B2100" s="253"/>
      <c r="C2100" s="253"/>
      <c r="D2100" s="253"/>
      <c r="E2100" s="252" t="s">
        <v>511</v>
      </c>
      <c r="F2100" s="253"/>
      <c r="G2100" s="253"/>
      <c r="H2100" s="253"/>
      <c r="I2100" s="68">
        <f>SUM(I2099)</f>
        <v>2.11</v>
      </c>
    </row>
    <row r="2101" spans="1:9" x14ac:dyDescent="0.25">
      <c r="A2101" s="133"/>
      <c r="B2101" s="133"/>
      <c r="C2101" s="133"/>
      <c r="D2101" s="133" t="s">
        <v>51</v>
      </c>
      <c r="E2101" s="16">
        <f>TRUNC((I2100)*0.2935,2)</f>
        <v>0.61</v>
      </c>
      <c r="F2101" s="133"/>
      <c r="G2101" s="259" t="s">
        <v>52</v>
      </c>
      <c r="H2101" s="259"/>
      <c r="I2101" s="65">
        <f>I2100+E2101</f>
        <v>2.7199999999999998</v>
      </c>
    </row>
    <row r="2102" spans="1:9" x14ac:dyDescent="0.25">
      <c r="A2102" s="132"/>
      <c r="B2102" s="132"/>
      <c r="C2102" s="132"/>
      <c r="D2102" s="132"/>
      <c r="E2102" s="16"/>
      <c r="F2102" s="132" t="s">
        <v>53</v>
      </c>
      <c r="G2102" s="25">
        <v>1</v>
      </c>
      <c r="H2102" s="132" t="s">
        <v>55</v>
      </c>
      <c r="I2102" s="66">
        <f>I2101</f>
        <v>2.7199999999999998</v>
      </c>
    </row>
    <row r="2103" spans="1:9" ht="14.4" thickBot="1" x14ac:dyDescent="0.3">
      <c r="A2103" s="132"/>
      <c r="B2103" s="132"/>
      <c r="C2103" s="132"/>
      <c r="D2103" s="132"/>
      <c r="E2103" s="132"/>
      <c r="F2103" s="132"/>
      <c r="G2103" s="15"/>
      <c r="H2103" s="132"/>
      <c r="I2103" s="13"/>
    </row>
    <row r="2104" spans="1:9" ht="14.4" thickTop="1" x14ac:dyDescent="0.25">
      <c r="A2104" s="4"/>
      <c r="B2104" s="4"/>
      <c r="C2104" s="4"/>
      <c r="D2104" s="4"/>
      <c r="E2104" s="4"/>
      <c r="F2104" s="4"/>
      <c r="G2104" s="4"/>
      <c r="H2104" s="4"/>
      <c r="I2104" s="4"/>
    </row>
    <row r="2105" spans="1:9" x14ac:dyDescent="0.25">
      <c r="A2105" s="134">
        <v>129</v>
      </c>
      <c r="B2105" s="136" t="s">
        <v>5</v>
      </c>
      <c r="C2105" s="134" t="s">
        <v>6</v>
      </c>
      <c r="D2105" s="266" t="s">
        <v>7</v>
      </c>
      <c r="E2105" s="266"/>
      <c r="F2105" s="1" t="s">
        <v>8</v>
      </c>
      <c r="G2105" s="136" t="s">
        <v>9</v>
      </c>
      <c r="H2105" s="136" t="s">
        <v>10</v>
      </c>
      <c r="I2105" s="136" t="s">
        <v>11</v>
      </c>
    </row>
    <row r="2106" spans="1:9" ht="26.4" x14ac:dyDescent="0.25">
      <c r="A2106" s="135" t="s">
        <v>12</v>
      </c>
      <c r="B2106" s="22" t="s">
        <v>695</v>
      </c>
      <c r="C2106" s="135" t="s">
        <v>353</v>
      </c>
      <c r="D2106" s="267" t="s">
        <v>14</v>
      </c>
      <c r="E2106" s="267"/>
      <c r="F2106" s="2" t="s">
        <v>165</v>
      </c>
      <c r="G2106" s="24">
        <v>1</v>
      </c>
      <c r="H2106" s="3">
        <f>I2111</f>
        <v>2.2800000000000002</v>
      </c>
      <c r="I2106" s="3">
        <f>H2106</f>
        <v>2.2800000000000002</v>
      </c>
    </row>
    <row r="2107" spans="1:9" x14ac:dyDescent="0.25">
      <c r="A2107" s="253"/>
      <c r="B2107" s="253"/>
      <c r="C2107" s="253"/>
      <c r="D2107" s="253"/>
      <c r="E2107" s="253"/>
      <c r="F2107" s="253"/>
      <c r="G2107" s="253"/>
      <c r="H2107" s="253"/>
      <c r="I2107" s="132"/>
    </row>
    <row r="2108" spans="1:9" x14ac:dyDescent="0.25">
      <c r="A2108" s="134" t="s">
        <v>37</v>
      </c>
      <c r="B2108" s="136" t="s">
        <v>5</v>
      </c>
      <c r="C2108" s="134" t="s">
        <v>38</v>
      </c>
      <c r="D2108" s="136" t="s">
        <v>18</v>
      </c>
      <c r="E2108" s="136" t="s">
        <v>19</v>
      </c>
      <c r="F2108" s="263" t="s">
        <v>20</v>
      </c>
      <c r="G2108" s="264"/>
      <c r="H2108" s="265"/>
      <c r="I2108" s="136" t="s">
        <v>21</v>
      </c>
    </row>
    <row r="2109" spans="1:9" ht="26.4" x14ac:dyDescent="0.25">
      <c r="A2109" s="139" t="s">
        <v>12</v>
      </c>
      <c r="B2109" s="6" t="s">
        <v>48</v>
      </c>
      <c r="C2109" s="139" t="s">
        <v>49</v>
      </c>
      <c r="D2109" s="8">
        <v>2.1000000000000001E-2</v>
      </c>
      <c r="E2109" s="5" t="s">
        <v>41</v>
      </c>
      <c r="F2109" s="282">
        <v>84.6</v>
      </c>
      <c r="G2109" s="282"/>
      <c r="H2109" s="283"/>
      <c r="I2109" s="141">
        <f>TRUNC(D2109*F2109,2)</f>
        <v>1.77</v>
      </c>
    </row>
    <row r="2110" spans="1:9" x14ac:dyDescent="0.25">
      <c r="A2110" s="253"/>
      <c r="B2110" s="253"/>
      <c r="C2110" s="253"/>
      <c r="D2110" s="253"/>
      <c r="E2110" s="252" t="s">
        <v>511</v>
      </c>
      <c r="F2110" s="253"/>
      <c r="G2110" s="253"/>
      <c r="H2110" s="253"/>
      <c r="I2110" s="68">
        <f>SUM(I2109)</f>
        <v>1.77</v>
      </c>
    </row>
    <row r="2111" spans="1:9" x14ac:dyDescent="0.25">
      <c r="A2111" s="133"/>
      <c r="B2111" s="133"/>
      <c r="C2111" s="133"/>
      <c r="D2111" s="133" t="s">
        <v>51</v>
      </c>
      <c r="E2111" s="16">
        <f>TRUNC((I2110)*0.2935,2)</f>
        <v>0.51</v>
      </c>
      <c r="F2111" s="133"/>
      <c r="G2111" s="259" t="s">
        <v>52</v>
      </c>
      <c r="H2111" s="259"/>
      <c r="I2111" s="65">
        <f>I2110+E2111</f>
        <v>2.2800000000000002</v>
      </c>
    </row>
    <row r="2112" spans="1:9" x14ac:dyDescent="0.25">
      <c r="A2112" s="132"/>
      <c r="B2112" s="132"/>
      <c r="C2112" s="132"/>
      <c r="D2112" s="132"/>
      <c r="E2112" s="16"/>
      <c r="F2112" s="132" t="s">
        <v>53</v>
      </c>
      <c r="G2112" s="25">
        <v>1</v>
      </c>
      <c r="H2112" s="132" t="s">
        <v>55</v>
      </c>
      <c r="I2112" s="66">
        <f>I2111</f>
        <v>2.2800000000000002</v>
      </c>
    </row>
    <row r="2113" spans="1:9" ht="14.4" thickBot="1" x14ac:dyDescent="0.3">
      <c r="A2113" s="132"/>
      <c r="B2113" s="132"/>
      <c r="C2113" s="132"/>
      <c r="D2113" s="132"/>
      <c r="E2113" s="132"/>
      <c r="F2113" s="132"/>
      <c r="G2113" s="15"/>
      <c r="H2113" s="132"/>
      <c r="I2113" s="13"/>
    </row>
    <row r="2114" spans="1:9" ht="14.4" thickTop="1" x14ac:dyDescent="0.25">
      <c r="A2114" s="4"/>
      <c r="B2114" s="4"/>
      <c r="C2114" s="4"/>
      <c r="D2114" s="4"/>
      <c r="E2114" s="4"/>
      <c r="F2114" s="4"/>
      <c r="G2114" s="4"/>
      <c r="H2114" s="4"/>
      <c r="I2114" s="4"/>
    </row>
    <row r="2115" spans="1:9" x14ac:dyDescent="0.25">
      <c r="A2115" s="134">
        <v>130</v>
      </c>
      <c r="B2115" s="136" t="s">
        <v>5</v>
      </c>
      <c r="C2115" s="134" t="s">
        <v>6</v>
      </c>
      <c r="D2115" s="266" t="s">
        <v>7</v>
      </c>
      <c r="E2115" s="266"/>
      <c r="F2115" s="1" t="s">
        <v>8</v>
      </c>
      <c r="G2115" s="136" t="s">
        <v>9</v>
      </c>
      <c r="H2115" s="136" t="s">
        <v>10</v>
      </c>
      <c r="I2115" s="136" t="s">
        <v>11</v>
      </c>
    </row>
    <row r="2116" spans="1:9" ht="26.4" x14ac:dyDescent="0.25">
      <c r="A2116" s="135" t="s">
        <v>12</v>
      </c>
      <c r="B2116" s="22" t="s">
        <v>696</v>
      </c>
      <c r="C2116" s="135" t="s">
        <v>354</v>
      </c>
      <c r="D2116" s="267" t="s">
        <v>14</v>
      </c>
      <c r="E2116" s="267"/>
      <c r="F2116" s="2" t="s">
        <v>165</v>
      </c>
      <c r="G2116" s="24">
        <v>1</v>
      </c>
      <c r="H2116" s="3">
        <f>I2121</f>
        <v>1.9</v>
      </c>
      <c r="I2116" s="3">
        <f>H2116</f>
        <v>1.9</v>
      </c>
    </row>
    <row r="2117" spans="1:9" x14ac:dyDescent="0.25">
      <c r="A2117" s="253"/>
      <c r="B2117" s="253"/>
      <c r="C2117" s="253"/>
      <c r="D2117" s="253"/>
      <c r="E2117" s="253"/>
      <c r="F2117" s="253"/>
      <c r="G2117" s="253"/>
      <c r="H2117" s="253"/>
      <c r="I2117" s="132"/>
    </row>
    <row r="2118" spans="1:9" x14ac:dyDescent="0.25">
      <c r="A2118" s="134" t="s">
        <v>37</v>
      </c>
      <c r="B2118" s="136" t="s">
        <v>5</v>
      </c>
      <c r="C2118" s="134" t="s">
        <v>38</v>
      </c>
      <c r="D2118" s="136" t="s">
        <v>18</v>
      </c>
      <c r="E2118" s="136" t="s">
        <v>19</v>
      </c>
      <c r="F2118" s="263" t="s">
        <v>20</v>
      </c>
      <c r="G2118" s="264"/>
      <c r="H2118" s="265"/>
      <c r="I2118" s="136" t="s">
        <v>21</v>
      </c>
    </row>
    <row r="2119" spans="1:9" ht="26.4" x14ac:dyDescent="0.25">
      <c r="A2119" s="139" t="s">
        <v>12</v>
      </c>
      <c r="B2119" s="6" t="s">
        <v>48</v>
      </c>
      <c r="C2119" s="139" t="s">
        <v>49</v>
      </c>
      <c r="D2119" s="8">
        <v>1.7399999999999999E-2</v>
      </c>
      <c r="E2119" s="5" t="s">
        <v>41</v>
      </c>
      <c r="F2119" s="282">
        <v>84.6</v>
      </c>
      <c r="G2119" s="282"/>
      <c r="H2119" s="283"/>
      <c r="I2119" s="141">
        <f>TRUNC(D2119*F2119,2)</f>
        <v>1.47</v>
      </c>
    </row>
    <row r="2120" spans="1:9" x14ac:dyDescent="0.25">
      <c r="A2120" s="253"/>
      <c r="B2120" s="253"/>
      <c r="C2120" s="253"/>
      <c r="D2120" s="253"/>
      <c r="E2120" s="252" t="s">
        <v>511</v>
      </c>
      <c r="F2120" s="253"/>
      <c r="G2120" s="253"/>
      <c r="H2120" s="253"/>
      <c r="I2120" s="68">
        <f>SUM(I2119)</f>
        <v>1.47</v>
      </c>
    </row>
    <row r="2121" spans="1:9" x14ac:dyDescent="0.25">
      <c r="A2121" s="133"/>
      <c r="B2121" s="133"/>
      <c r="C2121" s="133"/>
      <c r="D2121" s="133" t="s">
        <v>51</v>
      </c>
      <c r="E2121" s="16">
        <f>TRUNC((I2120)*0.2935,2)</f>
        <v>0.43</v>
      </c>
      <c r="F2121" s="133"/>
      <c r="G2121" s="259" t="s">
        <v>52</v>
      </c>
      <c r="H2121" s="259"/>
      <c r="I2121" s="65">
        <f>I2120+E2121</f>
        <v>1.9</v>
      </c>
    </row>
    <row r="2122" spans="1:9" x14ac:dyDescent="0.25">
      <c r="A2122" s="132"/>
      <c r="B2122" s="132"/>
      <c r="C2122" s="132"/>
      <c r="D2122" s="132"/>
      <c r="E2122" s="16"/>
      <c r="F2122" s="132" t="s">
        <v>53</v>
      </c>
      <c r="G2122" s="25">
        <v>1</v>
      </c>
      <c r="H2122" s="132" t="s">
        <v>55</v>
      </c>
      <c r="I2122" s="66">
        <f>I2121</f>
        <v>1.9</v>
      </c>
    </row>
    <row r="2123" spans="1:9" ht="14.4" thickBot="1" x14ac:dyDescent="0.3">
      <c r="A2123" s="132"/>
      <c r="B2123" s="132"/>
      <c r="C2123" s="132"/>
      <c r="D2123" s="132"/>
      <c r="E2123" s="132"/>
      <c r="F2123" s="132"/>
      <c r="G2123" s="15"/>
      <c r="H2123" s="132"/>
      <c r="I2123" s="13"/>
    </row>
    <row r="2124" spans="1:9" ht="14.4" thickTop="1" x14ac:dyDescent="0.25">
      <c r="A2124" s="4"/>
      <c r="B2124" s="4"/>
      <c r="C2124" s="4"/>
      <c r="D2124" s="4"/>
      <c r="E2124" s="4"/>
      <c r="F2124" s="4"/>
      <c r="G2124" s="4"/>
      <c r="H2124" s="4"/>
      <c r="I2124" s="4"/>
    </row>
    <row r="2125" spans="1:9" x14ac:dyDescent="0.25">
      <c r="A2125" s="134">
        <v>131</v>
      </c>
      <c r="B2125" s="136" t="s">
        <v>5</v>
      </c>
      <c r="C2125" s="134" t="s">
        <v>6</v>
      </c>
      <c r="D2125" s="266" t="s">
        <v>7</v>
      </c>
      <c r="E2125" s="266"/>
      <c r="F2125" s="1" t="s">
        <v>8</v>
      </c>
      <c r="G2125" s="136" t="s">
        <v>9</v>
      </c>
      <c r="H2125" s="136" t="s">
        <v>10</v>
      </c>
      <c r="I2125" s="136" t="s">
        <v>11</v>
      </c>
    </row>
    <row r="2126" spans="1:9" ht="26.4" x14ac:dyDescent="0.25">
      <c r="A2126" s="135" t="s">
        <v>12</v>
      </c>
      <c r="B2126" s="22" t="s">
        <v>697</v>
      </c>
      <c r="C2126" s="135" t="s">
        <v>355</v>
      </c>
      <c r="D2126" s="267" t="s">
        <v>14</v>
      </c>
      <c r="E2126" s="267"/>
      <c r="F2126" s="2" t="s">
        <v>165</v>
      </c>
      <c r="G2126" s="53">
        <v>1</v>
      </c>
      <c r="H2126" s="3">
        <f>I2131</f>
        <v>1.52</v>
      </c>
      <c r="I2126" s="3">
        <f>H2126</f>
        <v>1.52</v>
      </c>
    </row>
    <row r="2127" spans="1:9" x14ac:dyDescent="0.25">
      <c r="A2127" s="253"/>
      <c r="B2127" s="253"/>
      <c r="C2127" s="253"/>
      <c r="D2127" s="253"/>
      <c r="E2127" s="253"/>
      <c r="F2127" s="253"/>
      <c r="G2127" s="253"/>
      <c r="H2127" s="253"/>
      <c r="I2127" s="132"/>
    </row>
    <row r="2128" spans="1:9" x14ac:dyDescent="0.25">
      <c r="A2128" s="134" t="s">
        <v>37</v>
      </c>
      <c r="B2128" s="136" t="s">
        <v>5</v>
      </c>
      <c r="C2128" s="134" t="s">
        <v>38</v>
      </c>
      <c r="D2128" s="136" t="s">
        <v>18</v>
      </c>
      <c r="E2128" s="136" t="s">
        <v>19</v>
      </c>
      <c r="F2128" s="263" t="s">
        <v>20</v>
      </c>
      <c r="G2128" s="264"/>
      <c r="H2128" s="265"/>
      <c r="I2128" s="136" t="s">
        <v>21</v>
      </c>
    </row>
    <row r="2129" spans="1:9" ht="26.4" x14ac:dyDescent="0.25">
      <c r="A2129" s="139" t="s">
        <v>12</v>
      </c>
      <c r="B2129" s="6" t="s">
        <v>48</v>
      </c>
      <c r="C2129" s="139" t="s">
        <v>49</v>
      </c>
      <c r="D2129" s="8">
        <v>1.4E-2</v>
      </c>
      <c r="E2129" s="5" t="s">
        <v>41</v>
      </c>
      <c r="F2129" s="282">
        <v>84.6</v>
      </c>
      <c r="G2129" s="282"/>
      <c r="H2129" s="283"/>
      <c r="I2129" s="141">
        <f>TRUNC(D2129*F2129,2)</f>
        <v>1.18</v>
      </c>
    </row>
    <row r="2130" spans="1:9" x14ac:dyDescent="0.25">
      <c r="A2130" s="253"/>
      <c r="B2130" s="253"/>
      <c r="C2130" s="253"/>
      <c r="D2130" s="253"/>
      <c r="E2130" s="252" t="s">
        <v>511</v>
      </c>
      <c r="F2130" s="253"/>
      <c r="G2130" s="253"/>
      <c r="H2130" s="253"/>
      <c r="I2130" s="68">
        <f>SUM(I2129)</f>
        <v>1.18</v>
      </c>
    </row>
    <row r="2131" spans="1:9" x14ac:dyDescent="0.25">
      <c r="A2131" s="133"/>
      <c r="B2131" s="133"/>
      <c r="C2131" s="133"/>
      <c r="D2131" s="133" t="s">
        <v>51</v>
      </c>
      <c r="E2131" s="16">
        <f>TRUNC((I2130)*0.2935,2)</f>
        <v>0.34</v>
      </c>
      <c r="F2131" s="133"/>
      <c r="G2131" s="259" t="s">
        <v>52</v>
      </c>
      <c r="H2131" s="259"/>
      <c r="I2131" s="65">
        <f>I2130+E2131</f>
        <v>1.52</v>
      </c>
    </row>
    <row r="2132" spans="1:9" x14ac:dyDescent="0.25">
      <c r="A2132" s="132"/>
      <c r="B2132" s="132"/>
      <c r="C2132" s="132"/>
      <c r="D2132" s="132"/>
      <c r="E2132" s="16"/>
      <c r="F2132" s="132" t="s">
        <v>53</v>
      </c>
      <c r="G2132" s="25">
        <v>1</v>
      </c>
      <c r="H2132" s="132" t="s">
        <v>55</v>
      </c>
      <c r="I2132" s="66">
        <f>I2131</f>
        <v>1.52</v>
      </c>
    </row>
    <row r="2133" spans="1:9" ht="14.4" thickBot="1" x14ac:dyDescent="0.3">
      <c r="A2133" s="132"/>
      <c r="B2133" s="132"/>
      <c r="C2133" s="132"/>
      <c r="D2133" s="132"/>
      <c r="E2133" s="132"/>
      <c r="F2133" s="132"/>
      <c r="G2133" s="15"/>
      <c r="H2133" s="132"/>
      <c r="I2133" s="13"/>
    </row>
    <row r="2134" spans="1:9" ht="14.4" thickTop="1" x14ac:dyDescent="0.25">
      <c r="A2134" s="4"/>
      <c r="B2134" s="4"/>
      <c r="C2134" s="4"/>
      <c r="D2134" s="4"/>
      <c r="E2134" s="4"/>
      <c r="F2134" s="4"/>
      <c r="G2134" s="4"/>
      <c r="H2134" s="4"/>
      <c r="I2134" s="4"/>
    </row>
    <row r="2135" spans="1:9" x14ac:dyDescent="0.25">
      <c r="A2135" s="134">
        <v>132</v>
      </c>
      <c r="B2135" s="136" t="s">
        <v>5</v>
      </c>
      <c r="C2135" s="134" t="s">
        <v>6</v>
      </c>
      <c r="D2135" s="266" t="s">
        <v>7</v>
      </c>
      <c r="E2135" s="266"/>
      <c r="F2135" s="1" t="s">
        <v>8</v>
      </c>
      <c r="G2135" s="136" t="s">
        <v>9</v>
      </c>
      <c r="H2135" s="136" t="s">
        <v>10</v>
      </c>
      <c r="I2135" s="136" t="s">
        <v>11</v>
      </c>
    </row>
    <row r="2136" spans="1:9" ht="26.4" x14ac:dyDescent="0.25">
      <c r="A2136" s="135" t="s">
        <v>12</v>
      </c>
      <c r="B2136" s="22" t="s">
        <v>698</v>
      </c>
      <c r="C2136" s="135" t="s">
        <v>356</v>
      </c>
      <c r="D2136" s="267" t="s">
        <v>14</v>
      </c>
      <c r="E2136" s="267"/>
      <c r="F2136" s="2" t="s">
        <v>165</v>
      </c>
      <c r="G2136" s="53">
        <v>1</v>
      </c>
      <c r="H2136" s="3">
        <f>I2141</f>
        <v>1.1299999999999999</v>
      </c>
      <c r="I2136" s="3">
        <f>H2136</f>
        <v>1.1299999999999999</v>
      </c>
    </row>
    <row r="2137" spans="1:9" x14ac:dyDescent="0.25">
      <c r="A2137" s="253"/>
      <c r="B2137" s="253"/>
      <c r="C2137" s="253"/>
      <c r="D2137" s="253"/>
      <c r="E2137" s="253"/>
      <c r="F2137" s="253"/>
      <c r="G2137" s="253"/>
      <c r="H2137" s="253"/>
      <c r="I2137" s="132"/>
    </row>
    <row r="2138" spans="1:9" x14ac:dyDescent="0.25">
      <c r="A2138" s="134" t="s">
        <v>37</v>
      </c>
      <c r="B2138" s="136" t="s">
        <v>5</v>
      </c>
      <c r="C2138" s="134" t="s">
        <v>38</v>
      </c>
      <c r="D2138" s="136" t="s">
        <v>18</v>
      </c>
      <c r="E2138" s="136" t="s">
        <v>19</v>
      </c>
      <c r="F2138" s="263" t="s">
        <v>20</v>
      </c>
      <c r="G2138" s="264"/>
      <c r="H2138" s="265"/>
      <c r="I2138" s="136" t="s">
        <v>21</v>
      </c>
    </row>
    <row r="2139" spans="1:9" ht="26.4" x14ac:dyDescent="0.25">
      <c r="A2139" s="139" t="s">
        <v>12</v>
      </c>
      <c r="B2139" s="6" t="s">
        <v>48</v>
      </c>
      <c r="C2139" s="139" t="s">
        <v>49</v>
      </c>
      <c r="D2139" s="8">
        <v>1.0500000000000001E-2</v>
      </c>
      <c r="E2139" s="5" t="s">
        <v>41</v>
      </c>
      <c r="F2139" s="282">
        <v>84.6</v>
      </c>
      <c r="G2139" s="282"/>
      <c r="H2139" s="283"/>
      <c r="I2139" s="141">
        <f>TRUNC(D2139*F2139,2)</f>
        <v>0.88</v>
      </c>
    </row>
    <row r="2140" spans="1:9" x14ac:dyDescent="0.25">
      <c r="A2140" s="253"/>
      <c r="B2140" s="253"/>
      <c r="C2140" s="253"/>
      <c r="D2140" s="253"/>
      <c r="E2140" s="252" t="s">
        <v>511</v>
      </c>
      <c r="F2140" s="253"/>
      <c r="G2140" s="253"/>
      <c r="H2140" s="253"/>
      <c r="I2140" s="68">
        <f>SUM(I2139)</f>
        <v>0.88</v>
      </c>
    </row>
    <row r="2141" spans="1:9" x14ac:dyDescent="0.25">
      <c r="A2141" s="133"/>
      <c r="B2141" s="133"/>
      <c r="C2141" s="133"/>
      <c r="D2141" s="133" t="s">
        <v>51</v>
      </c>
      <c r="E2141" s="16">
        <f>TRUNC((I2140)*0.2935,2)</f>
        <v>0.25</v>
      </c>
      <c r="F2141" s="133"/>
      <c r="G2141" s="259" t="s">
        <v>52</v>
      </c>
      <c r="H2141" s="259"/>
      <c r="I2141" s="65">
        <f>I2140+E2141</f>
        <v>1.1299999999999999</v>
      </c>
    </row>
    <row r="2142" spans="1:9" x14ac:dyDescent="0.25">
      <c r="A2142" s="132"/>
      <c r="B2142" s="132"/>
      <c r="C2142" s="132"/>
      <c r="D2142" s="132"/>
      <c r="E2142" s="16"/>
      <c r="F2142" s="132" t="s">
        <v>53</v>
      </c>
      <c r="G2142" s="25">
        <v>1</v>
      </c>
      <c r="H2142" s="132" t="s">
        <v>55</v>
      </c>
      <c r="I2142" s="66">
        <f>I2141</f>
        <v>1.1299999999999999</v>
      </c>
    </row>
    <row r="2143" spans="1:9" ht="14.4" thickBot="1" x14ac:dyDescent="0.3">
      <c r="A2143" s="132"/>
      <c r="B2143" s="132"/>
      <c r="C2143" s="132"/>
      <c r="D2143" s="132"/>
      <c r="E2143" s="132"/>
      <c r="F2143" s="132"/>
      <c r="G2143" s="15"/>
      <c r="H2143" s="132"/>
      <c r="I2143" s="13"/>
    </row>
    <row r="2144" spans="1:9" ht="14.4" thickTop="1" x14ac:dyDescent="0.25">
      <c r="A2144" s="4"/>
      <c r="B2144" s="4"/>
      <c r="C2144" s="4"/>
      <c r="D2144" s="4"/>
      <c r="E2144" s="4"/>
      <c r="F2144" s="4"/>
      <c r="G2144" s="4"/>
      <c r="H2144" s="4"/>
      <c r="I2144" s="4"/>
    </row>
    <row r="2145" spans="1:9" x14ac:dyDescent="0.25">
      <c r="A2145" s="134">
        <v>133</v>
      </c>
      <c r="B2145" s="136" t="s">
        <v>5</v>
      </c>
      <c r="C2145" s="134" t="s">
        <v>6</v>
      </c>
      <c r="D2145" s="266" t="s">
        <v>7</v>
      </c>
      <c r="E2145" s="266"/>
      <c r="F2145" s="1" t="s">
        <v>8</v>
      </c>
      <c r="G2145" s="136" t="s">
        <v>9</v>
      </c>
      <c r="H2145" s="136" t="s">
        <v>10</v>
      </c>
      <c r="I2145" s="136" t="s">
        <v>11</v>
      </c>
    </row>
    <row r="2146" spans="1:9" ht="26.4" x14ac:dyDescent="0.25">
      <c r="A2146" s="135" t="s">
        <v>12</v>
      </c>
      <c r="B2146" s="22" t="s">
        <v>699</v>
      </c>
      <c r="C2146" s="135" t="s">
        <v>357</v>
      </c>
      <c r="D2146" s="267" t="s">
        <v>14</v>
      </c>
      <c r="E2146" s="267"/>
      <c r="F2146" s="2" t="s">
        <v>165</v>
      </c>
      <c r="G2146" s="24">
        <v>1</v>
      </c>
      <c r="H2146" s="3">
        <f>I2151</f>
        <v>3.05</v>
      </c>
      <c r="I2146" s="3">
        <f>H2146</f>
        <v>3.05</v>
      </c>
    </row>
    <row r="2147" spans="1:9" x14ac:dyDescent="0.25">
      <c r="A2147" s="253"/>
      <c r="B2147" s="253"/>
      <c r="C2147" s="253"/>
      <c r="D2147" s="253"/>
      <c r="E2147" s="253"/>
      <c r="F2147" s="253"/>
      <c r="G2147" s="253"/>
      <c r="H2147" s="253"/>
      <c r="I2147" s="132"/>
    </row>
    <row r="2148" spans="1:9" x14ac:dyDescent="0.25">
      <c r="A2148" s="134" t="s">
        <v>37</v>
      </c>
      <c r="B2148" s="136" t="s">
        <v>5</v>
      </c>
      <c r="C2148" s="134" t="s">
        <v>38</v>
      </c>
      <c r="D2148" s="136" t="s">
        <v>18</v>
      </c>
      <c r="E2148" s="136" t="s">
        <v>19</v>
      </c>
      <c r="F2148" s="263" t="s">
        <v>20</v>
      </c>
      <c r="G2148" s="264"/>
      <c r="H2148" s="265"/>
      <c r="I2148" s="136" t="s">
        <v>21</v>
      </c>
    </row>
    <row r="2149" spans="1:9" ht="26.4" x14ac:dyDescent="0.25">
      <c r="A2149" s="139" t="s">
        <v>12</v>
      </c>
      <c r="B2149" s="6" t="s">
        <v>48</v>
      </c>
      <c r="C2149" s="139" t="s">
        <v>49</v>
      </c>
      <c r="D2149" s="8">
        <v>2.8000000000000001E-2</v>
      </c>
      <c r="E2149" s="70" t="s">
        <v>41</v>
      </c>
      <c r="F2149" s="282">
        <v>84.6</v>
      </c>
      <c r="G2149" s="282"/>
      <c r="H2149" s="283"/>
      <c r="I2149" s="141">
        <f>TRUNC(D2149*F2149,2)</f>
        <v>2.36</v>
      </c>
    </row>
    <row r="2150" spans="1:9" x14ac:dyDescent="0.25">
      <c r="A2150" s="253"/>
      <c r="B2150" s="253"/>
      <c r="C2150" s="253"/>
      <c r="D2150" s="253"/>
      <c r="E2150" s="252" t="s">
        <v>511</v>
      </c>
      <c r="F2150" s="253"/>
      <c r="G2150" s="253"/>
      <c r="H2150" s="253"/>
      <c r="I2150" s="68">
        <f>SUM(I2149)</f>
        <v>2.36</v>
      </c>
    </row>
    <row r="2151" spans="1:9" x14ac:dyDescent="0.25">
      <c r="A2151" s="133"/>
      <c r="B2151" s="133"/>
      <c r="C2151" s="133"/>
      <c r="D2151" s="133" t="s">
        <v>51</v>
      </c>
      <c r="E2151" s="16">
        <f>TRUNC((I2150)*0.2935,2)</f>
        <v>0.69</v>
      </c>
      <c r="F2151" s="133"/>
      <c r="G2151" s="259" t="s">
        <v>52</v>
      </c>
      <c r="H2151" s="259"/>
      <c r="I2151" s="65">
        <f>I2150+E2151</f>
        <v>3.05</v>
      </c>
    </row>
    <row r="2152" spans="1:9" x14ac:dyDescent="0.25">
      <c r="A2152" s="132"/>
      <c r="B2152" s="132"/>
      <c r="C2152" s="132"/>
      <c r="D2152" s="132"/>
      <c r="E2152" s="16"/>
      <c r="F2152" s="132" t="s">
        <v>53</v>
      </c>
      <c r="G2152" s="25">
        <v>1</v>
      </c>
      <c r="H2152" s="132" t="s">
        <v>55</v>
      </c>
      <c r="I2152" s="66">
        <f>I2151</f>
        <v>3.05</v>
      </c>
    </row>
    <row r="2153" spans="1:9" ht="14.4" thickBot="1" x14ac:dyDescent="0.3">
      <c r="A2153" s="132"/>
      <c r="B2153" s="132"/>
      <c r="C2153" s="132"/>
      <c r="D2153" s="132"/>
      <c r="E2153" s="132"/>
      <c r="F2153" s="132"/>
      <c r="G2153" s="15"/>
      <c r="H2153" s="132"/>
      <c r="I2153" s="13"/>
    </row>
    <row r="2154" spans="1:9" ht="14.4" thickTop="1" x14ac:dyDescent="0.25">
      <c r="A2154" s="4"/>
      <c r="B2154" s="4"/>
      <c r="C2154" s="4"/>
      <c r="D2154" s="4"/>
      <c r="E2154" s="4"/>
      <c r="F2154" s="4"/>
      <c r="G2154" s="4"/>
      <c r="H2154" s="4"/>
      <c r="I2154" s="4"/>
    </row>
    <row r="2155" spans="1:9" x14ac:dyDescent="0.25">
      <c r="A2155" s="134">
        <v>134</v>
      </c>
      <c r="B2155" s="136" t="s">
        <v>5</v>
      </c>
      <c r="C2155" s="134" t="s">
        <v>6</v>
      </c>
      <c r="D2155" s="266" t="s">
        <v>7</v>
      </c>
      <c r="E2155" s="266"/>
      <c r="F2155" s="1" t="s">
        <v>8</v>
      </c>
      <c r="G2155" s="136" t="s">
        <v>9</v>
      </c>
      <c r="H2155" s="136" t="s">
        <v>10</v>
      </c>
      <c r="I2155" s="136" t="s">
        <v>11</v>
      </c>
    </row>
    <row r="2156" spans="1:9" ht="26.4" x14ac:dyDescent="0.25">
      <c r="A2156" s="135" t="s">
        <v>12</v>
      </c>
      <c r="B2156" s="22" t="s">
        <v>700</v>
      </c>
      <c r="C2156" s="135" t="s">
        <v>358</v>
      </c>
      <c r="D2156" s="267" t="s">
        <v>14</v>
      </c>
      <c r="E2156" s="267"/>
      <c r="F2156" s="2" t="s">
        <v>165</v>
      </c>
      <c r="G2156" s="24">
        <v>1</v>
      </c>
      <c r="H2156" s="3">
        <f>I2162</f>
        <v>4.0199999999999996</v>
      </c>
      <c r="I2156" s="3">
        <f>H2156</f>
        <v>4.0199999999999996</v>
      </c>
    </row>
    <row r="2157" spans="1:9" x14ac:dyDescent="0.25">
      <c r="A2157" s="253"/>
      <c r="B2157" s="253"/>
      <c r="C2157" s="253"/>
      <c r="D2157" s="253"/>
      <c r="E2157" s="253"/>
      <c r="F2157" s="253"/>
      <c r="G2157" s="253"/>
      <c r="H2157" s="253"/>
      <c r="I2157" s="132"/>
    </row>
    <row r="2158" spans="1:9" x14ac:dyDescent="0.25">
      <c r="A2158" s="134" t="s">
        <v>37</v>
      </c>
      <c r="B2158" s="136" t="s">
        <v>5</v>
      </c>
      <c r="C2158" s="134" t="s">
        <v>38</v>
      </c>
      <c r="D2158" s="136" t="s">
        <v>18</v>
      </c>
      <c r="E2158" s="136" t="s">
        <v>19</v>
      </c>
      <c r="F2158" s="263" t="s">
        <v>20</v>
      </c>
      <c r="G2158" s="264"/>
      <c r="H2158" s="265"/>
      <c r="I2158" s="136" t="s">
        <v>21</v>
      </c>
    </row>
    <row r="2159" spans="1:9" ht="26.4" x14ac:dyDescent="0.25">
      <c r="A2159" s="139" t="s">
        <v>12</v>
      </c>
      <c r="B2159" s="6" t="s">
        <v>48</v>
      </c>
      <c r="C2159" s="139" t="s">
        <v>49</v>
      </c>
      <c r="D2159" s="8">
        <v>3.6776999999999997E-2</v>
      </c>
      <c r="E2159" s="5" t="s">
        <v>41</v>
      </c>
      <c r="F2159" s="282">
        <v>84.6</v>
      </c>
      <c r="G2159" s="282"/>
      <c r="H2159" s="283"/>
      <c r="I2159" s="141">
        <f>TRUNC(D2159*F2159,2)</f>
        <v>3.11</v>
      </c>
    </row>
    <row r="2160" spans="1:9" x14ac:dyDescent="0.25">
      <c r="A2160" s="253"/>
      <c r="B2160" s="253"/>
      <c r="C2160" s="253"/>
      <c r="D2160" s="253"/>
      <c r="E2160" s="252" t="s">
        <v>511</v>
      </c>
      <c r="F2160" s="253"/>
      <c r="G2160" s="253"/>
      <c r="H2160" s="253"/>
      <c r="I2160" s="68">
        <f>SUM(I2159)</f>
        <v>3.11</v>
      </c>
    </row>
    <row r="2161" spans="1:9" x14ac:dyDescent="0.25">
      <c r="A2161" s="133"/>
      <c r="B2161" s="133"/>
      <c r="C2161" s="133"/>
      <c r="D2161" s="133" t="s">
        <v>51</v>
      </c>
      <c r="E2161" s="16">
        <f>TRUNC((I2160)*0.2935,2)</f>
        <v>0.91</v>
      </c>
      <c r="F2161" s="133"/>
      <c r="G2161" s="259" t="s">
        <v>52</v>
      </c>
      <c r="H2161" s="259"/>
      <c r="I2161" s="65">
        <f>I2160+E2161</f>
        <v>4.0199999999999996</v>
      </c>
    </row>
    <row r="2162" spans="1:9" x14ac:dyDescent="0.25">
      <c r="A2162" s="132"/>
      <c r="B2162" s="132"/>
      <c r="C2162" s="132"/>
      <c r="D2162" s="132"/>
      <c r="E2162" s="16"/>
      <c r="F2162" s="132" t="s">
        <v>53</v>
      </c>
      <c r="G2162" s="25">
        <v>1</v>
      </c>
      <c r="H2162" s="132" t="s">
        <v>55</v>
      </c>
      <c r="I2162" s="66">
        <f>I2161</f>
        <v>4.0199999999999996</v>
      </c>
    </row>
    <row r="2163" spans="1:9" ht="14.4" thickBot="1" x14ac:dyDescent="0.3">
      <c r="A2163" s="132"/>
      <c r="B2163" s="132"/>
      <c r="C2163" s="132"/>
      <c r="D2163" s="132"/>
      <c r="E2163" s="132"/>
      <c r="F2163" s="132"/>
      <c r="G2163" s="15"/>
      <c r="H2163" s="132"/>
      <c r="I2163" s="13"/>
    </row>
    <row r="2164" spans="1:9" ht="14.4" thickTop="1" x14ac:dyDescent="0.25">
      <c r="A2164" s="4"/>
      <c r="B2164" s="4"/>
      <c r="C2164" s="4"/>
      <c r="D2164" s="4"/>
      <c r="E2164" s="4"/>
      <c r="F2164" s="4"/>
      <c r="G2164" s="4"/>
      <c r="H2164" s="4"/>
      <c r="I2164" s="4"/>
    </row>
    <row r="2165" spans="1:9" x14ac:dyDescent="0.25">
      <c r="A2165" s="134">
        <v>135</v>
      </c>
      <c r="B2165" s="136" t="s">
        <v>5</v>
      </c>
      <c r="C2165" s="134" t="s">
        <v>6</v>
      </c>
      <c r="D2165" s="266" t="s">
        <v>7</v>
      </c>
      <c r="E2165" s="266"/>
      <c r="F2165" s="1" t="s">
        <v>8</v>
      </c>
      <c r="G2165" s="136" t="s">
        <v>9</v>
      </c>
      <c r="H2165" s="136" t="s">
        <v>10</v>
      </c>
      <c r="I2165" s="136" t="s">
        <v>11</v>
      </c>
    </row>
    <row r="2166" spans="1:9" ht="26.4" x14ac:dyDescent="0.25">
      <c r="A2166" s="135" t="s">
        <v>12</v>
      </c>
      <c r="B2166" s="22" t="s">
        <v>701</v>
      </c>
      <c r="C2166" s="135" t="s">
        <v>359</v>
      </c>
      <c r="D2166" s="267" t="s">
        <v>14</v>
      </c>
      <c r="E2166" s="267"/>
      <c r="F2166" s="2" t="s">
        <v>165</v>
      </c>
      <c r="G2166" s="24">
        <v>1</v>
      </c>
      <c r="H2166" s="3">
        <f>I2171</f>
        <v>3.49</v>
      </c>
      <c r="I2166" s="3">
        <f>H2166</f>
        <v>3.49</v>
      </c>
    </row>
    <row r="2167" spans="1:9" x14ac:dyDescent="0.25">
      <c r="A2167" s="253"/>
      <c r="B2167" s="253"/>
      <c r="C2167" s="253"/>
      <c r="D2167" s="253"/>
      <c r="E2167" s="253"/>
      <c r="F2167" s="253"/>
      <c r="G2167" s="253"/>
      <c r="H2167" s="253"/>
      <c r="I2167" s="132"/>
    </row>
    <row r="2168" spans="1:9" x14ac:dyDescent="0.25">
      <c r="A2168" s="134" t="s">
        <v>37</v>
      </c>
      <c r="B2168" s="136" t="s">
        <v>5</v>
      </c>
      <c r="C2168" s="134" t="s">
        <v>38</v>
      </c>
      <c r="D2168" s="136" t="s">
        <v>18</v>
      </c>
      <c r="E2168" s="136" t="s">
        <v>19</v>
      </c>
      <c r="F2168" s="263" t="s">
        <v>20</v>
      </c>
      <c r="G2168" s="264"/>
      <c r="H2168" s="265"/>
      <c r="I2168" s="136" t="s">
        <v>21</v>
      </c>
    </row>
    <row r="2169" spans="1:9" ht="26.4" x14ac:dyDescent="0.25">
      <c r="A2169" s="139" t="s">
        <v>12</v>
      </c>
      <c r="B2169" s="6" t="s">
        <v>48</v>
      </c>
      <c r="C2169" s="139" t="s">
        <v>49</v>
      </c>
      <c r="D2169" s="8">
        <v>3.2000000000000001E-2</v>
      </c>
      <c r="E2169" s="5" t="s">
        <v>41</v>
      </c>
      <c r="F2169" s="282">
        <v>84.6</v>
      </c>
      <c r="G2169" s="282"/>
      <c r="H2169" s="283"/>
      <c r="I2169" s="141">
        <f>TRUNC(D2169*F2169,2)</f>
        <v>2.7</v>
      </c>
    </row>
    <row r="2170" spans="1:9" x14ac:dyDescent="0.25">
      <c r="A2170" s="253"/>
      <c r="B2170" s="253"/>
      <c r="C2170" s="253"/>
      <c r="D2170" s="253"/>
      <c r="E2170" s="252" t="s">
        <v>511</v>
      </c>
      <c r="F2170" s="253"/>
      <c r="G2170" s="253"/>
      <c r="H2170" s="253"/>
      <c r="I2170" s="68">
        <f>SUM(I2169)</f>
        <v>2.7</v>
      </c>
    </row>
    <row r="2171" spans="1:9" x14ac:dyDescent="0.25">
      <c r="A2171" s="133"/>
      <c r="B2171" s="133"/>
      <c r="C2171" s="133"/>
      <c r="D2171" s="133" t="s">
        <v>51</v>
      </c>
      <c r="E2171" s="16">
        <f>TRUNC((I2170)*0.2935,2)</f>
        <v>0.79</v>
      </c>
      <c r="F2171" s="133"/>
      <c r="G2171" s="259" t="s">
        <v>52</v>
      </c>
      <c r="H2171" s="259"/>
      <c r="I2171" s="65">
        <f>I2170+E2171</f>
        <v>3.49</v>
      </c>
    </row>
    <row r="2172" spans="1:9" x14ac:dyDescent="0.25">
      <c r="A2172" s="132"/>
      <c r="B2172" s="132"/>
      <c r="C2172" s="132"/>
      <c r="D2172" s="132"/>
      <c r="E2172" s="16"/>
      <c r="F2172" s="132" t="s">
        <v>53</v>
      </c>
      <c r="G2172" s="25">
        <v>1</v>
      </c>
      <c r="H2172" s="132" t="s">
        <v>55</v>
      </c>
      <c r="I2172" s="66">
        <f>I2171</f>
        <v>3.49</v>
      </c>
    </row>
    <row r="2173" spans="1:9" ht="14.4" thickBot="1" x14ac:dyDescent="0.3">
      <c r="A2173" s="132"/>
      <c r="B2173" s="132"/>
      <c r="C2173" s="132"/>
      <c r="D2173" s="132"/>
      <c r="E2173" s="132"/>
      <c r="F2173" s="132"/>
      <c r="G2173" s="15"/>
      <c r="H2173" s="132"/>
      <c r="I2173" s="13"/>
    </row>
    <row r="2174" spans="1:9" ht="14.4" thickTop="1" x14ac:dyDescent="0.25">
      <c r="A2174" s="4"/>
      <c r="B2174" s="4"/>
      <c r="C2174" s="4"/>
      <c r="D2174" s="4"/>
      <c r="E2174" s="4"/>
      <c r="F2174" s="4"/>
      <c r="G2174" s="4"/>
      <c r="H2174" s="4"/>
      <c r="I2174" s="4"/>
    </row>
    <row r="2175" spans="1:9" x14ac:dyDescent="0.25">
      <c r="A2175" s="134">
        <v>136</v>
      </c>
      <c r="B2175" s="136" t="s">
        <v>5</v>
      </c>
      <c r="C2175" s="134" t="s">
        <v>6</v>
      </c>
      <c r="D2175" s="266" t="s">
        <v>7</v>
      </c>
      <c r="E2175" s="266"/>
      <c r="F2175" s="1" t="s">
        <v>8</v>
      </c>
      <c r="G2175" s="136" t="s">
        <v>9</v>
      </c>
      <c r="H2175" s="136" t="s">
        <v>10</v>
      </c>
      <c r="I2175" s="136" t="s">
        <v>11</v>
      </c>
    </row>
    <row r="2176" spans="1:9" ht="26.4" x14ac:dyDescent="0.25">
      <c r="A2176" s="135" t="s">
        <v>12</v>
      </c>
      <c r="B2176" s="22" t="s">
        <v>702</v>
      </c>
      <c r="C2176" s="135" t="s">
        <v>360</v>
      </c>
      <c r="D2176" s="267" t="s">
        <v>14</v>
      </c>
      <c r="E2176" s="267"/>
      <c r="F2176" s="2" t="s">
        <v>165</v>
      </c>
      <c r="G2176" s="24">
        <v>1</v>
      </c>
      <c r="H2176" s="3">
        <v>3.61</v>
      </c>
      <c r="I2176" s="3">
        <v>3.61</v>
      </c>
    </row>
    <row r="2177" spans="1:9" x14ac:dyDescent="0.25">
      <c r="A2177" s="253"/>
      <c r="B2177" s="253"/>
      <c r="C2177" s="253"/>
      <c r="D2177" s="253"/>
      <c r="E2177" s="253"/>
      <c r="F2177" s="253"/>
      <c r="G2177" s="253"/>
      <c r="H2177" s="253"/>
      <c r="I2177" s="132"/>
    </row>
    <row r="2178" spans="1:9" x14ac:dyDescent="0.25">
      <c r="A2178" s="134" t="s">
        <v>37</v>
      </c>
      <c r="B2178" s="136" t="s">
        <v>5</v>
      </c>
      <c r="C2178" s="134" t="s">
        <v>38</v>
      </c>
      <c r="D2178" s="136" t="s">
        <v>18</v>
      </c>
      <c r="E2178" s="136" t="s">
        <v>19</v>
      </c>
      <c r="F2178" s="263" t="s">
        <v>20</v>
      </c>
      <c r="G2178" s="264"/>
      <c r="H2178" s="265"/>
      <c r="I2178" s="136" t="s">
        <v>21</v>
      </c>
    </row>
    <row r="2179" spans="1:9" ht="26.4" x14ac:dyDescent="0.25">
      <c r="A2179" s="139" t="s">
        <v>12</v>
      </c>
      <c r="B2179" s="6" t="s">
        <v>48</v>
      </c>
      <c r="C2179" s="139" t="s">
        <v>49</v>
      </c>
      <c r="D2179" s="8">
        <v>2.6499999999999999E-2</v>
      </c>
      <c r="E2179" s="5" t="s">
        <v>41</v>
      </c>
      <c r="F2179" s="282">
        <v>84.6</v>
      </c>
      <c r="G2179" s="282"/>
      <c r="H2179" s="283"/>
      <c r="I2179" s="141">
        <f>TRUNC(D2179*F2179,2)</f>
        <v>2.2400000000000002</v>
      </c>
    </row>
    <row r="2180" spans="1:9" x14ac:dyDescent="0.25">
      <c r="A2180" s="253"/>
      <c r="B2180" s="253"/>
      <c r="C2180" s="253"/>
      <c r="D2180" s="253"/>
      <c r="E2180" s="252" t="s">
        <v>511</v>
      </c>
      <c r="F2180" s="253"/>
      <c r="G2180" s="253"/>
      <c r="H2180" s="253"/>
      <c r="I2180" s="68">
        <f>SUM(I2179)</f>
        <v>2.2400000000000002</v>
      </c>
    </row>
    <row r="2181" spans="1:9" x14ac:dyDescent="0.25">
      <c r="A2181" s="133"/>
      <c r="B2181" s="133"/>
      <c r="C2181" s="133"/>
      <c r="D2181" s="133" t="s">
        <v>51</v>
      </c>
      <c r="E2181" s="16">
        <f>TRUNC((I2180)*0.2935,2)</f>
        <v>0.65</v>
      </c>
      <c r="F2181" s="133"/>
      <c r="G2181" s="259" t="s">
        <v>52</v>
      </c>
      <c r="H2181" s="259"/>
      <c r="I2181" s="65">
        <f>I2180+E2181</f>
        <v>2.89</v>
      </c>
    </row>
    <row r="2182" spans="1:9" x14ac:dyDescent="0.25">
      <c r="A2182" s="132"/>
      <c r="B2182" s="132"/>
      <c r="C2182" s="132"/>
      <c r="D2182" s="132"/>
      <c r="E2182" s="16"/>
      <c r="F2182" s="132" t="s">
        <v>53</v>
      </c>
      <c r="G2182" s="25">
        <v>1</v>
      </c>
      <c r="H2182" s="132" t="s">
        <v>55</v>
      </c>
      <c r="I2182" s="66">
        <f>I2181</f>
        <v>2.89</v>
      </c>
    </row>
    <row r="2183" spans="1:9" ht="14.4" thickBot="1" x14ac:dyDescent="0.3">
      <c r="A2183" s="132"/>
      <c r="B2183" s="132"/>
      <c r="C2183" s="132"/>
      <c r="D2183" s="132"/>
      <c r="E2183" s="132"/>
      <c r="F2183" s="132"/>
      <c r="G2183" s="15"/>
      <c r="H2183" s="132"/>
      <c r="I2183" s="13"/>
    </row>
    <row r="2184" spans="1:9" ht="14.4" thickTop="1" x14ac:dyDescent="0.25">
      <c r="A2184" s="4"/>
      <c r="B2184" s="4"/>
      <c r="C2184" s="4"/>
      <c r="D2184" s="4"/>
      <c r="E2184" s="4"/>
      <c r="F2184" s="4"/>
      <c r="G2184" s="4"/>
      <c r="H2184" s="4"/>
      <c r="I2184" s="4"/>
    </row>
    <row r="2185" spans="1:9" x14ac:dyDescent="0.25">
      <c r="A2185" s="134">
        <v>137</v>
      </c>
      <c r="B2185" s="136" t="s">
        <v>5</v>
      </c>
      <c r="C2185" s="134" t="s">
        <v>6</v>
      </c>
      <c r="D2185" s="266" t="s">
        <v>7</v>
      </c>
      <c r="E2185" s="266"/>
      <c r="F2185" s="1" t="s">
        <v>8</v>
      </c>
      <c r="G2185" s="136" t="s">
        <v>9</v>
      </c>
      <c r="H2185" s="136" t="s">
        <v>10</v>
      </c>
      <c r="I2185" s="136" t="s">
        <v>11</v>
      </c>
    </row>
    <row r="2186" spans="1:9" ht="26.4" x14ac:dyDescent="0.25">
      <c r="A2186" s="135" t="s">
        <v>12</v>
      </c>
      <c r="B2186" s="22" t="s">
        <v>703</v>
      </c>
      <c r="C2186" s="135" t="s">
        <v>361</v>
      </c>
      <c r="D2186" s="267" t="s">
        <v>14</v>
      </c>
      <c r="E2186" s="267"/>
      <c r="F2186" s="2" t="s">
        <v>165</v>
      </c>
      <c r="G2186" s="24">
        <v>1</v>
      </c>
      <c r="H2186" s="3">
        <f>I2191</f>
        <v>2.2800000000000002</v>
      </c>
      <c r="I2186" s="3">
        <f>H2186</f>
        <v>2.2800000000000002</v>
      </c>
    </row>
    <row r="2187" spans="1:9" x14ac:dyDescent="0.25">
      <c r="A2187" s="253"/>
      <c r="B2187" s="253"/>
      <c r="C2187" s="253"/>
      <c r="D2187" s="253"/>
      <c r="E2187" s="253"/>
      <c r="F2187" s="253"/>
      <c r="G2187" s="253"/>
      <c r="H2187" s="253"/>
      <c r="I2187" s="132"/>
    </row>
    <row r="2188" spans="1:9" x14ac:dyDescent="0.25">
      <c r="A2188" s="134" t="s">
        <v>37</v>
      </c>
      <c r="B2188" s="136" t="s">
        <v>5</v>
      </c>
      <c r="C2188" s="134" t="s">
        <v>38</v>
      </c>
      <c r="D2188" s="136" t="s">
        <v>18</v>
      </c>
      <c r="E2188" s="136" t="s">
        <v>19</v>
      </c>
      <c r="F2188" s="263" t="s">
        <v>20</v>
      </c>
      <c r="G2188" s="264"/>
      <c r="H2188" s="265"/>
      <c r="I2188" s="136" t="s">
        <v>21</v>
      </c>
    </row>
    <row r="2189" spans="1:9" ht="26.4" x14ac:dyDescent="0.25">
      <c r="A2189" s="139" t="s">
        <v>12</v>
      </c>
      <c r="B2189" s="6" t="s">
        <v>48</v>
      </c>
      <c r="C2189" s="139" t="s">
        <v>49</v>
      </c>
      <c r="D2189" s="8">
        <v>2.1000000000000001E-2</v>
      </c>
      <c r="E2189" s="5" t="s">
        <v>41</v>
      </c>
      <c r="F2189" s="282">
        <v>84.6</v>
      </c>
      <c r="G2189" s="282"/>
      <c r="H2189" s="283"/>
      <c r="I2189" s="141">
        <f>TRUNC(D2189*F2189,2)</f>
        <v>1.77</v>
      </c>
    </row>
    <row r="2190" spans="1:9" x14ac:dyDescent="0.25">
      <c r="A2190" s="253"/>
      <c r="B2190" s="253"/>
      <c r="C2190" s="253"/>
      <c r="D2190" s="253"/>
      <c r="E2190" s="252" t="s">
        <v>511</v>
      </c>
      <c r="F2190" s="253"/>
      <c r="G2190" s="253"/>
      <c r="H2190" s="253"/>
      <c r="I2190" s="68">
        <f>SUM(I2189)</f>
        <v>1.77</v>
      </c>
    </row>
    <row r="2191" spans="1:9" x14ac:dyDescent="0.25">
      <c r="A2191" s="133"/>
      <c r="B2191" s="133"/>
      <c r="C2191" s="133"/>
      <c r="D2191" s="133" t="s">
        <v>51</v>
      </c>
      <c r="E2191" s="16">
        <f>TRUNC((I2190)*0.2935,2)</f>
        <v>0.51</v>
      </c>
      <c r="F2191" s="133"/>
      <c r="G2191" s="259" t="s">
        <v>52</v>
      </c>
      <c r="H2191" s="259"/>
      <c r="I2191" s="65">
        <f>I2190+E2191</f>
        <v>2.2800000000000002</v>
      </c>
    </row>
    <row r="2192" spans="1:9" x14ac:dyDescent="0.25">
      <c r="A2192" s="132"/>
      <c r="B2192" s="132"/>
      <c r="C2192" s="132"/>
      <c r="D2192" s="132"/>
      <c r="E2192" s="16"/>
      <c r="F2192" s="132" t="s">
        <v>53</v>
      </c>
      <c r="G2192" s="25">
        <v>1</v>
      </c>
      <c r="H2192" s="132" t="s">
        <v>55</v>
      </c>
      <c r="I2192" s="66">
        <f>I2191</f>
        <v>2.2800000000000002</v>
      </c>
    </row>
    <row r="2193" spans="1:9" ht="14.4" thickBot="1" x14ac:dyDescent="0.3">
      <c r="A2193" s="132"/>
      <c r="B2193" s="132"/>
      <c r="C2193" s="132"/>
      <c r="D2193" s="132"/>
      <c r="E2193" s="132"/>
      <c r="F2193" s="132"/>
      <c r="G2193" s="15"/>
      <c r="H2193" s="132"/>
      <c r="I2193" s="13"/>
    </row>
    <row r="2194" spans="1:9" ht="14.4" thickTop="1" x14ac:dyDescent="0.25">
      <c r="A2194" s="4"/>
      <c r="B2194" s="4"/>
      <c r="C2194" s="4"/>
      <c r="D2194" s="4"/>
      <c r="E2194" s="4"/>
      <c r="F2194" s="4"/>
      <c r="G2194" s="4"/>
      <c r="H2194" s="4"/>
      <c r="I2194" s="4"/>
    </row>
    <row r="2195" spans="1:9" x14ac:dyDescent="0.25">
      <c r="A2195" s="134">
        <v>138</v>
      </c>
      <c r="B2195" s="136" t="s">
        <v>5</v>
      </c>
      <c r="C2195" s="134" t="s">
        <v>6</v>
      </c>
      <c r="D2195" s="266" t="s">
        <v>7</v>
      </c>
      <c r="E2195" s="266"/>
      <c r="F2195" s="1" t="s">
        <v>8</v>
      </c>
      <c r="G2195" s="136" t="s">
        <v>9</v>
      </c>
      <c r="H2195" s="136" t="s">
        <v>10</v>
      </c>
      <c r="I2195" s="136" t="s">
        <v>11</v>
      </c>
    </row>
    <row r="2196" spans="1:9" ht="26.4" x14ac:dyDescent="0.25">
      <c r="A2196" s="135" t="s">
        <v>12</v>
      </c>
      <c r="B2196" s="22" t="s">
        <v>704</v>
      </c>
      <c r="C2196" s="135" t="s">
        <v>362</v>
      </c>
      <c r="D2196" s="267" t="s">
        <v>14</v>
      </c>
      <c r="E2196" s="267"/>
      <c r="F2196" s="2" t="s">
        <v>165</v>
      </c>
      <c r="G2196" s="24">
        <v>1</v>
      </c>
      <c r="H2196" s="3">
        <v>2.1800000000000002</v>
      </c>
      <c r="I2196" s="3">
        <v>2.1800000000000002</v>
      </c>
    </row>
    <row r="2197" spans="1:9" x14ac:dyDescent="0.25">
      <c r="A2197" s="253"/>
      <c r="B2197" s="253"/>
      <c r="C2197" s="253"/>
      <c r="D2197" s="253"/>
      <c r="E2197" s="253"/>
      <c r="F2197" s="253"/>
      <c r="G2197" s="253"/>
      <c r="H2197" s="253"/>
      <c r="I2197" s="132"/>
    </row>
    <row r="2198" spans="1:9" x14ac:dyDescent="0.25">
      <c r="A2198" s="134" t="s">
        <v>37</v>
      </c>
      <c r="B2198" s="136" t="s">
        <v>5</v>
      </c>
      <c r="C2198" s="134" t="s">
        <v>38</v>
      </c>
      <c r="D2198" s="136" t="s">
        <v>18</v>
      </c>
      <c r="E2198" s="136" t="s">
        <v>19</v>
      </c>
      <c r="F2198" s="263" t="s">
        <v>20</v>
      </c>
      <c r="G2198" s="264"/>
      <c r="H2198" s="265"/>
      <c r="I2198" s="136" t="s">
        <v>21</v>
      </c>
    </row>
    <row r="2199" spans="1:9" ht="26.4" x14ac:dyDescent="0.25">
      <c r="A2199" s="139" t="s">
        <v>12</v>
      </c>
      <c r="B2199" s="6" t="s">
        <v>48</v>
      </c>
      <c r="C2199" s="139" t="s">
        <v>49</v>
      </c>
      <c r="D2199" s="8">
        <v>1.6E-2</v>
      </c>
      <c r="E2199" s="5" t="s">
        <v>41</v>
      </c>
      <c r="F2199" s="282">
        <v>84.6</v>
      </c>
      <c r="G2199" s="282"/>
      <c r="H2199" s="283"/>
      <c r="I2199" s="141">
        <f>TRUNC(D2199*F2199,2)</f>
        <v>1.35</v>
      </c>
    </row>
    <row r="2200" spans="1:9" x14ac:dyDescent="0.25">
      <c r="A2200" s="253"/>
      <c r="B2200" s="253"/>
      <c r="C2200" s="253"/>
      <c r="D2200" s="253"/>
      <c r="E2200" s="252" t="s">
        <v>511</v>
      </c>
      <c r="F2200" s="253"/>
      <c r="G2200" s="253"/>
      <c r="H2200" s="253"/>
      <c r="I2200" s="68">
        <f>SUM(I2199)</f>
        <v>1.35</v>
      </c>
    </row>
    <row r="2201" spans="1:9" x14ac:dyDescent="0.25">
      <c r="A2201" s="133"/>
      <c r="B2201" s="133"/>
      <c r="C2201" s="133"/>
      <c r="D2201" s="133" t="s">
        <v>51</v>
      </c>
      <c r="E2201" s="16">
        <f>TRUNC((I2200)*0.2935,2)</f>
        <v>0.39</v>
      </c>
      <c r="F2201" s="133"/>
      <c r="G2201" s="259" t="s">
        <v>52</v>
      </c>
      <c r="H2201" s="259"/>
      <c r="I2201" s="65">
        <f>I2200+E2201</f>
        <v>1.7400000000000002</v>
      </c>
    </row>
    <row r="2202" spans="1:9" x14ac:dyDescent="0.25">
      <c r="A2202" s="132"/>
      <c r="B2202" s="132"/>
      <c r="C2202" s="132"/>
      <c r="D2202" s="132"/>
      <c r="E2202" s="16"/>
      <c r="F2202" s="132" t="s">
        <v>53</v>
      </c>
      <c r="G2202" s="25">
        <v>1</v>
      </c>
      <c r="H2202" s="132" t="s">
        <v>55</v>
      </c>
      <c r="I2202" s="66">
        <f>I2201</f>
        <v>1.7400000000000002</v>
      </c>
    </row>
    <row r="2203" spans="1:9" ht="14.4" thickBot="1" x14ac:dyDescent="0.3">
      <c r="A2203" s="132"/>
      <c r="B2203" s="132"/>
      <c r="C2203" s="132"/>
      <c r="D2203" s="132"/>
      <c r="E2203" s="132"/>
      <c r="F2203" s="132"/>
      <c r="G2203" s="15"/>
      <c r="H2203" s="132"/>
      <c r="I2203" s="13"/>
    </row>
    <row r="2204" spans="1:9" ht="14.4" thickTop="1" x14ac:dyDescent="0.25">
      <c r="A2204" s="4"/>
      <c r="B2204" s="4"/>
      <c r="C2204" s="4"/>
      <c r="D2204" s="4"/>
      <c r="E2204" s="4"/>
      <c r="F2204" s="4"/>
      <c r="G2204" s="4"/>
      <c r="H2204" s="4"/>
      <c r="I2204" s="4"/>
    </row>
    <row r="2205" spans="1:9" x14ac:dyDescent="0.25">
      <c r="A2205" s="134">
        <v>139</v>
      </c>
      <c r="B2205" s="136" t="s">
        <v>5</v>
      </c>
      <c r="C2205" s="134" t="s">
        <v>6</v>
      </c>
      <c r="D2205" s="266" t="s">
        <v>7</v>
      </c>
      <c r="E2205" s="266"/>
      <c r="F2205" s="1" t="s">
        <v>8</v>
      </c>
      <c r="G2205" s="136" t="s">
        <v>9</v>
      </c>
      <c r="H2205" s="136" t="s">
        <v>10</v>
      </c>
      <c r="I2205" s="136" t="s">
        <v>11</v>
      </c>
    </row>
    <row r="2206" spans="1:9" x14ac:dyDescent="0.25">
      <c r="A2206" s="135" t="s">
        <v>12</v>
      </c>
      <c r="B2206" s="22" t="s">
        <v>705</v>
      </c>
      <c r="C2206" s="135" t="s">
        <v>545</v>
      </c>
      <c r="D2206" s="267" t="s">
        <v>14</v>
      </c>
      <c r="E2206" s="267"/>
      <c r="F2206" s="2" t="s">
        <v>41</v>
      </c>
      <c r="G2206" s="53">
        <v>1</v>
      </c>
      <c r="H2206" s="3">
        <f>I2210</f>
        <v>72.430000000000007</v>
      </c>
      <c r="I2206" s="3">
        <f>H2206</f>
        <v>72.430000000000007</v>
      </c>
    </row>
    <row r="2207" spans="1:9" ht="27.6" x14ac:dyDescent="0.25">
      <c r="A2207" s="134" t="s">
        <v>231</v>
      </c>
      <c r="B2207" s="136" t="s">
        <v>5</v>
      </c>
      <c r="C2207" s="134" t="s">
        <v>71</v>
      </c>
      <c r="D2207" s="136" t="s">
        <v>18</v>
      </c>
      <c r="E2207" s="269" t="s">
        <v>21</v>
      </c>
      <c r="F2207" s="269"/>
      <c r="G2207" s="269"/>
      <c r="H2207" s="269"/>
      <c r="I2207" s="136" t="s">
        <v>232</v>
      </c>
    </row>
    <row r="2208" spans="1:9" x14ac:dyDescent="0.25">
      <c r="A2208" s="131" t="s">
        <v>22</v>
      </c>
      <c r="B2208" s="10" t="s">
        <v>333</v>
      </c>
      <c r="C2208" s="67" t="s">
        <v>334</v>
      </c>
      <c r="D2208" s="54">
        <v>1</v>
      </c>
      <c r="E2208" s="131"/>
      <c r="F2208" s="131"/>
      <c r="G2208" s="131"/>
      <c r="H2208" s="141">
        <v>56</v>
      </c>
      <c r="I2208" s="141">
        <f>H2208</f>
        <v>56</v>
      </c>
    </row>
    <row r="2209" spans="1:9" x14ac:dyDescent="0.25">
      <c r="A2209" s="133"/>
      <c r="B2209" s="133"/>
      <c r="C2209" s="133"/>
      <c r="D2209" s="133" t="s">
        <v>51</v>
      </c>
      <c r="E2209" s="16">
        <f>TRUNC((H2208)*0.2935,2)</f>
        <v>16.43</v>
      </c>
      <c r="F2209" s="133"/>
      <c r="G2209" s="259" t="s">
        <v>52</v>
      </c>
      <c r="H2209" s="259"/>
      <c r="I2209" s="16">
        <f>E2209+H2208</f>
        <v>72.430000000000007</v>
      </c>
    </row>
    <row r="2210" spans="1:9" ht="14.4" thickBot="1" x14ac:dyDescent="0.3">
      <c r="A2210" s="132"/>
      <c r="B2210" s="132"/>
      <c r="C2210" s="132"/>
      <c r="D2210" s="132"/>
      <c r="E2210" s="132"/>
      <c r="F2210" s="132" t="s">
        <v>53</v>
      </c>
      <c r="G2210" s="15" t="s">
        <v>54</v>
      </c>
      <c r="H2210" s="132" t="s">
        <v>55</v>
      </c>
      <c r="I2210" s="13">
        <f>I2209</f>
        <v>72.430000000000007</v>
      </c>
    </row>
    <row r="2211" spans="1:9" ht="14.4" thickTop="1" x14ac:dyDescent="0.25">
      <c r="A2211" s="4"/>
      <c r="B2211" s="4"/>
      <c r="C2211" s="4"/>
      <c r="D2211" s="4"/>
      <c r="E2211" s="4"/>
      <c r="F2211" s="4"/>
      <c r="G2211" s="4"/>
      <c r="H2211" s="4"/>
      <c r="I2211" s="4"/>
    </row>
    <row r="2212" spans="1:9" x14ac:dyDescent="0.25">
      <c r="A2212" s="134">
        <v>140</v>
      </c>
      <c r="B2212" s="136" t="s">
        <v>5</v>
      </c>
      <c r="C2212" s="134" t="s">
        <v>6</v>
      </c>
      <c r="D2212" s="266" t="s">
        <v>7</v>
      </c>
      <c r="E2212" s="266"/>
      <c r="F2212" s="1" t="s">
        <v>8</v>
      </c>
      <c r="G2212" s="136" t="s">
        <v>9</v>
      </c>
      <c r="H2212" s="136" t="s">
        <v>10</v>
      </c>
      <c r="I2212" s="136" t="s">
        <v>11</v>
      </c>
    </row>
    <row r="2213" spans="1:9" x14ac:dyDescent="0.25">
      <c r="A2213" s="135" t="s">
        <v>12</v>
      </c>
      <c r="B2213" s="22" t="s">
        <v>706</v>
      </c>
      <c r="C2213" s="135" t="s">
        <v>790</v>
      </c>
      <c r="D2213" s="267" t="s">
        <v>363</v>
      </c>
      <c r="E2213" s="267"/>
      <c r="F2213" s="2" t="s">
        <v>180</v>
      </c>
      <c r="G2213" s="53">
        <v>1</v>
      </c>
      <c r="H2213" s="3">
        <f>I2217</f>
        <v>12743.75</v>
      </c>
      <c r="I2213" s="3">
        <f>H2213</f>
        <v>12743.75</v>
      </c>
    </row>
    <row r="2214" spans="1:9" ht="26.4" x14ac:dyDescent="0.25">
      <c r="A2214" s="139" t="s">
        <v>364</v>
      </c>
      <c r="B2214" s="6" t="s">
        <v>365</v>
      </c>
      <c r="C2214" s="139" t="s">
        <v>366</v>
      </c>
      <c r="D2214" s="281" t="s">
        <v>363</v>
      </c>
      <c r="E2214" s="281"/>
      <c r="F2214" s="5" t="s">
        <v>180</v>
      </c>
      <c r="G2214" s="56">
        <v>1</v>
      </c>
      <c r="H2214" s="7">
        <v>121.67</v>
      </c>
      <c r="I2214" s="72">
        <f>TRUNC(G2214*H2214,2)</f>
        <v>121.67</v>
      </c>
    </row>
    <row r="2215" spans="1:9" x14ac:dyDescent="0.25">
      <c r="A2215" s="131" t="s">
        <v>22</v>
      </c>
      <c r="B2215" s="10" t="s">
        <v>367</v>
      </c>
      <c r="C2215" s="131" t="s">
        <v>368</v>
      </c>
      <c r="D2215" s="277" t="s">
        <v>71</v>
      </c>
      <c r="E2215" s="277"/>
      <c r="F2215" s="9" t="s">
        <v>180</v>
      </c>
      <c r="G2215" s="54">
        <v>1</v>
      </c>
      <c r="H2215" s="11">
        <v>9730.48</v>
      </c>
      <c r="I2215" s="76">
        <f>TRUNC(G2215*H2215,2)</f>
        <v>9730.48</v>
      </c>
    </row>
    <row r="2216" spans="1:9" x14ac:dyDescent="0.25">
      <c r="A2216" s="133"/>
      <c r="B2216" s="133"/>
      <c r="C2216" s="133"/>
      <c r="D2216" s="133"/>
      <c r="E2216" s="16"/>
      <c r="F2216" s="133"/>
      <c r="G2216" s="16"/>
      <c r="H2216" s="71" t="s">
        <v>511</v>
      </c>
      <c r="I2216" s="16">
        <f>SUM(I2214:I2215)</f>
        <v>9852.15</v>
      </c>
    </row>
    <row r="2217" spans="1:9" x14ac:dyDescent="0.25">
      <c r="A2217" s="133"/>
      <c r="B2217" s="133"/>
      <c r="C2217" s="133"/>
      <c r="D2217" s="133" t="s">
        <v>51</v>
      </c>
      <c r="E2217" s="16">
        <f>TRUNC((I2216)*0.2935,2)</f>
        <v>2891.6</v>
      </c>
      <c r="F2217" s="133"/>
      <c r="G2217" s="259" t="s">
        <v>52</v>
      </c>
      <c r="H2217" s="259"/>
      <c r="I2217" s="16">
        <f>I2216+E2217</f>
        <v>12743.75</v>
      </c>
    </row>
    <row r="2218" spans="1:9" ht="14.4" thickBot="1" x14ac:dyDescent="0.3">
      <c r="A2218" s="132"/>
      <c r="B2218" s="132"/>
      <c r="C2218" s="132"/>
      <c r="D2218" s="132"/>
      <c r="E2218" s="132"/>
      <c r="F2218" s="132" t="s">
        <v>53</v>
      </c>
      <c r="G2218" s="15" t="s">
        <v>54</v>
      </c>
      <c r="H2218" s="132" t="s">
        <v>55</v>
      </c>
      <c r="I2218" s="13">
        <f>I2217</f>
        <v>12743.75</v>
      </c>
    </row>
    <row r="2219" spans="1:9" ht="14.4" thickTop="1" x14ac:dyDescent="0.25">
      <c r="A2219" s="4"/>
      <c r="B2219" s="4"/>
      <c r="C2219" s="4"/>
      <c r="D2219" s="4"/>
      <c r="E2219" s="4"/>
      <c r="F2219" s="4"/>
      <c r="G2219" s="4"/>
      <c r="H2219" s="4"/>
      <c r="I2219" s="4"/>
    </row>
    <row r="2220" spans="1:9" x14ac:dyDescent="0.25">
      <c r="A2220" s="134">
        <v>141</v>
      </c>
      <c r="B2220" s="136" t="s">
        <v>5</v>
      </c>
      <c r="C2220" s="134" t="s">
        <v>6</v>
      </c>
      <c r="D2220" s="266" t="s">
        <v>7</v>
      </c>
      <c r="E2220" s="266"/>
      <c r="F2220" s="1" t="s">
        <v>8</v>
      </c>
      <c r="G2220" s="136" t="s">
        <v>9</v>
      </c>
      <c r="H2220" s="136" t="s">
        <v>10</v>
      </c>
      <c r="I2220" s="136" t="s">
        <v>11</v>
      </c>
    </row>
    <row r="2221" spans="1:9" x14ac:dyDescent="0.25">
      <c r="A2221" s="135" t="s">
        <v>12</v>
      </c>
      <c r="B2221" s="22" t="s">
        <v>707</v>
      </c>
      <c r="C2221" s="135" t="s">
        <v>544</v>
      </c>
      <c r="D2221" s="267" t="s">
        <v>363</v>
      </c>
      <c r="E2221" s="267"/>
      <c r="F2221" s="2" t="s">
        <v>72</v>
      </c>
      <c r="G2221" s="53">
        <v>1</v>
      </c>
      <c r="H2221" s="3">
        <f>I2225</f>
        <v>102.25999999999999</v>
      </c>
      <c r="I2221" s="3">
        <f>H2221</f>
        <v>102.25999999999999</v>
      </c>
    </row>
    <row r="2222" spans="1:9" ht="26.4" x14ac:dyDescent="0.25">
      <c r="A2222" s="139" t="s">
        <v>364</v>
      </c>
      <c r="B2222" s="6" t="s">
        <v>369</v>
      </c>
      <c r="C2222" s="139" t="s">
        <v>370</v>
      </c>
      <c r="D2222" s="281" t="s">
        <v>363</v>
      </c>
      <c r="E2222" s="281"/>
      <c r="F2222" s="5" t="s">
        <v>72</v>
      </c>
      <c r="G2222" s="56">
        <v>1</v>
      </c>
      <c r="H2222" s="7">
        <v>0.96</v>
      </c>
      <c r="I2222" s="72">
        <f>TRUNC(G2222*H2222,2)</f>
        <v>0.96</v>
      </c>
    </row>
    <row r="2223" spans="1:9" x14ac:dyDescent="0.25">
      <c r="A2223" s="131" t="s">
        <v>22</v>
      </c>
      <c r="B2223" s="10" t="s">
        <v>378</v>
      </c>
      <c r="C2223" s="131" t="s">
        <v>379</v>
      </c>
      <c r="D2223" s="277" t="s">
        <v>71</v>
      </c>
      <c r="E2223" s="277"/>
      <c r="F2223" s="9" t="s">
        <v>72</v>
      </c>
      <c r="G2223" s="54">
        <v>1</v>
      </c>
      <c r="H2223" s="11">
        <v>78.099999999999994</v>
      </c>
      <c r="I2223" s="76">
        <f>TRUNC(G2223*H2223,2)</f>
        <v>78.099999999999994</v>
      </c>
    </row>
    <row r="2224" spans="1:9" x14ac:dyDescent="0.25">
      <c r="A2224" s="133"/>
      <c r="B2224" s="133"/>
      <c r="C2224" s="133"/>
      <c r="D2224" s="133"/>
      <c r="E2224" s="16"/>
      <c r="F2224" s="133"/>
      <c r="G2224" s="16"/>
      <c r="H2224" s="71" t="s">
        <v>511</v>
      </c>
      <c r="I2224" s="16">
        <f>SUM(I2222:I2223)</f>
        <v>79.059999999999988</v>
      </c>
    </row>
    <row r="2225" spans="1:9" x14ac:dyDescent="0.25">
      <c r="A2225" s="133"/>
      <c r="B2225" s="133"/>
      <c r="C2225" s="133"/>
      <c r="D2225" s="133" t="s">
        <v>51</v>
      </c>
      <c r="E2225" s="16">
        <f>TRUNC((I2224)*0.2935,2)</f>
        <v>23.2</v>
      </c>
      <c r="F2225" s="133"/>
      <c r="G2225" s="259" t="s">
        <v>52</v>
      </c>
      <c r="H2225" s="259"/>
      <c r="I2225" s="16">
        <f>I2224+E2225</f>
        <v>102.25999999999999</v>
      </c>
    </row>
    <row r="2226" spans="1:9" ht="14.4" thickBot="1" x14ac:dyDescent="0.3">
      <c r="A2226" s="132"/>
      <c r="B2226" s="132"/>
      <c r="C2226" s="132"/>
      <c r="D2226" s="132"/>
      <c r="E2226" s="132"/>
      <c r="F2226" s="132" t="s">
        <v>53</v>
      </c>
      <c r="G2226" s="15" t="s">
        <v>54</v>
      </c>
      <c r="H2226" s="132" t="s">
        <v>55</v>
      </c>
      <c r="I2226" s="13">
        <f>I2225</f>
        <v>102.25999999999999</v>
      </c>
    </row>
    <row r="2227" spans="1:9" ht="14.4" thickTop="1" x14ac:dyDescent="0.25">
      <c r="A2227" s="4"/>
      <c r="B2227" s="4"/>
      <c r="C2227" s="4"/>
      <c r="D2227" s="4"/>
      <c r="E2227" s="4"/>
      <c r="F2227" s="4"/>
      <c r="G2227" s="4"/>
      <c r="H2227" s="4"/>
      <c r="I2227" s="4"/>
    </row>
    <row r="2228" spans="1:9" x14ac:dyDescent="0.25">
      <c r="A2228" s="134">
        <v>142</v>
      </c>
      <c r="B2228" s="136" t="s">
        <v>5</v>
      </c>
      <c r="C2228" s="134" t="s">
        <v>6</v>
      </c>
      <c r="D2228" s="266" t="s">
        <v>7</v>
      </c>
      <c r="E2228" s="266"/>
      <c r="F2228" s="1" t="s">
        <v>8</v>
      </c>
      <c r="G2228" s="136" t="s">
        <v>9</v>
      </c>
      <c r="H2228" s="136" t="s">
        <v>10</v>
      </c>
      <c r="I2228" s="136" t="s">
        <v>11</v>
      </c>
    </row>
    <row r="2229" spans="1:9" x14ac:dyDescent="0.25">
      <c r="A2229" s="135" t="s">
        <v>12</v>
      </c>
      <c r="B2229" s="22" t="s">
        <v>708</v>
      </c>
      <c r="C2229" s="135" t="s">
        <v>541</v>
      </c>
      <c r="D2229" s="267" t="s">
        <v>363</v>
      </c>
      <c r="E2229" s="267"/>
      <c r="F2229" s="2" t="s">
        <v>180</v>
      </c>
      <c r="G2229" s="53">
        <v>1</v>
      </c>
      <c r="H2229" s="26">
        <f>I2233</f>
        <v>18120.400000000001</v>
      </c>
      <c r="I2229" s="26">
        <f>H2229</f>
        <v>18120.400000000001</v>
      </c>
    </row>
    <row r="2230" spans="1:9" ht="26.4" x14ac:dyDescent="0.25">
      <c r="A2230" s="139" t="s">
        <v>364</v>
      </c>
      <c r="B2230" s="6" t="s">
        <v>382</v>
      </c>
      <c r="C2230" s="139" t="s">
        <v>383</v>
      </c>
      <c r="D2230" s="281" t="s">
        <v>363</v>
      </c>
      <c r="E2230" s="281"/>
      <c r="F2230" s="5" t="s">
        <v>180</v>
      </c>
      <c r="G2230" s="56">
        <v>1</v>
      </c>
      <c r="H2230" s="73">
        <v>128.37</v>
      </c>
      <c r="I2230" s="72">
        <f>TRUNC(G2230*H2230,2)</f>
        <v>128.37</v>
      </c>
    </row>
    <row r="2231" spans="1:9" x14ac:dyDescent="0.25">
      <c r="A2231" s="131" t="s">
        <v>22</v>
      </c>
      <c r="B2231" s="10" t="s">
        <v>384</v>
      </c>
      <c r="C2231" s="131" t="s">
        <v>385</v>
      </c>
      <c r="D2231" s="277" t="s">
        <v>71</v>
      </c>
      <c r="E2231" s="277"/>
      <c r="F2231" s="9" t="s">
        <v>180</v>
      </c>
      <c r="G2231" s="54">
        <v>1</v>
      </c>
      <c r="H2231" s="27">
        <v>13880.45</v>
      </c>
      <c r="I2231" s="76">
        <f>TRUNC(G2231*H2231,2)</f>
        <v>13880.45</v>
      </c>
    </row>
    <row r="2232" spans="1:9" x14ac:dyDescent="0.25">
      <c r="A2232" s="133"/>
      <c r="B2232" s="133"/>
      <c r="C2232" s="133"/>
      <c r="D2232" s="133"/>
      <c r="E2232" s="16"/>
      <c r="F2232" s="133"/>
      <c r="G2232" s="16"/>
      <c r="H2232" s="71" t="s">
        <v>511</v>
      </c>
      <c r="I2232" s="16">
        <f>SUM(I2230:I2231)</f>
        <v>14008.820000000002</v>
      </c>
    </row>
    <row r="2233" spans="1:9" x14ac:dyDescent="0.25">
      <c r="A2233" s="133"/>
      <c r="B2233" s="133"/>
      <c r="C2233" s="133"/>
      <c r="D2233" s="133" t="s">
        <v>51</v>
      </c>
      <c r="E2233" s="16">
        <f>TRUNC((I2232)*0.2935,2)</f>
        <v>4111.58</v>
      </c>
      <c r="F2233" s="133"/>
      <c r="G2233" s="259" t="s">
        <v>52</v>
      </c>
      <c r="H2233" s="259"/>
      <c r="I2233" s="16">
        <f>I2232+E2233</f>
        <v>18120.400000000001</v>
      </c>
    </row>
    <row r="2234" spans="1:9" ht="14.4" thickBot="1" x14ac:dyDescent="0.3">
      <c r="A2234" s="132"/>
      <c r="B2234" s="132"/>
      <c r="C2234" s="132"/>
      <c r="D2234" s="132"/>
      <c r="E2234" s="132"/>
      <c r="F2234" s="132" t="s">
        <v>53</v>
      </c>
      <c r="G2234" s="15" t="s">
        <v>54</v>
      </c>
      <c r="H2234" s="132" t="s">
        <v>55</v>
      </c>
      <c r="I2234" s="13">
        <f>I2233</f>
        <v>18120.400000000001</v>
      </c>
    </row>
    <row r="2235" spans="1:9" ht="14.4" thickTop="1" x14ac:dyDescent="0.25">
      <c r="A2235" s="4"/>
      <c r="B2235" s="4"/>
      <c r="C2235" s="4"/>
      <c r="D2235" s="4"/>
      <c r="E2235" s="4"/>
      <c r="F2235" s="4"/>
      <c r="G2235" s="4"/>
      <c r="H2235" s="4"/>
      <c r="I2235" s="4"/>
    </row>
    <row r="2236" spans="1:9" x14ac:dyDescent="0.25">
      <c r="A2236" s="134">
        <v>143</v>
      </c>
      <c r="B2236" s="136" t="s">
        <v>5</v>
      </c>
      <c r="C2236" s="134" t="s">
        <v>6</v>
      </c>
      <c r="D2236" s="266" t="s">
        <v>7</v>
      </c>
      <c r="E2236" s="266"/>
      <c r="F2236" s="1" t="s">
        <v>8</v>
      </c>
      <c r="G2236" s="136" t="s">
        <v>9</v>
      </c>
      <c r="H2236" s="136" t="s">
        <v>10</v>
      </c>
      <c r="I2236" s="136" t="s">
        <v>11</v>
      </c>
    </row>
    <row r="2237" spans="1:9" x14ac:dyDescent="0.25">
      <c r="A2237" s="135" t="s">
        <v>12</v>
      </c>
      <c r="B2237" s="22" t="s">
        <v>709</v>
      </c>
      <c r="C2237" s="135" t="s">
        <v>543</v>
      </c>
      <c r="D2237" s="267" t="s">
        <v>363</v>
      </c>
      <c r="E2237" s="267"/>
      <c r="F2237" s="2" t="s">
        <v>72</v>
      </c>
      <c r="G2237" s="53">
        <v>1</v>
      </c>
      <c r="H2237" s="3">
        <f>I2241</f>
        <v>135.47999999999999</v>
      </c>
      <c r="I2237" s="3">
        <f>H2237</f>
        <v>135.47999999999999</v>
      </c>
    </row>
    <row r="2238" spans="1:9" ht="26.4" x14ac:dyDescent="0.25">
      <c r="A2238" s="139" t="s">
        <v>364</v>
      </c>
      <c r="B2238" s="6" t="s">
        <v>386</v>
      </c>
      <c r="C2238" s="139" t="s">
        <v>387</v>
      </c>
      <c r="D2238" s="281" t="s">
        <v>363</v>
      </c>
      <c r="E2238" s="281"/>
      <c r="F2238" s="5" t="s">
        <v>72</v>
      </c>
      <c r="G2238" s="56">
        <v>1</v>
      </c>
      <c r="H2238" s="7">
        <v>0.99</v>
      </c>
      <c r="I2238" s="72">
        <f>TRUNC(G2238*H2238,2)</f>
        <v>0.99</v>
      </c>
    </row>
    <row r="2239" spans="1:9" x14ac:dyDescent="0.25">
      <c r="A2239" s="131" t="s">
        <v>22</v>
      </c>
      <c r="B2239" s="10" t="s">
        <v>388</v>
      </c>
      <c r="C2239" s="131" t="s">
        <v>389</v>
      </c>
      <c r="D2239" s="277" t="s">
        <v>71</v>
      </c>
      <c r="E2239" s="277"/>
      <c r="F2239" s="9" t="s">
        <v>72</v>
      </c>
      <c r="G2239" s="54">
        <v>1</v>
      </c>
      <c r="H2239" s="11">
        <v>103.75</v>
      </c>
      <c r="I2239" s="76">
        <f>TRUNC(G2239*H2239,2)</f>
        <v>103.75</v>
      </c>
    </row>
    <row r="2240" spans="1:9" x14ac:dyDescent="0.25">
      <c r="A2240" s="133"/>
      <c r="B2240" s="133"/>
      <c r="C2240" s="133"/>
      <c r="D2240" s="133"/>
      <c r="E2240" s="16"/>
      <c r="F2240" s="133"/>
      <c r="G2240" s="16"/>
      <c r="H2240" s="71" t="s">
        <v>511</v>
      </c>
      <c r="I2240" s="16">
        <f>SUM(I2238:I2239)</f>
        <v>104.74</v>
      </c>
    </row>
    <row r="2241" spans="1:9" x14ac:dyDescent="0.25">
      <c r="A2241" s="133"/>
      <c r="B2241" s="133"/>
      <c r="C2241" s="133"/>
      <c r="D2241" s="133" t="s">
        <v>51</v>
      </c>
      <c r="E2241" s="16">
        <f>TRUNC((I2240)*0.2935,2)</f>
        <v>30.74</v>
      </c>
      <c r="F2241" s="133"/>
      <c r="G2241" s="259" t="s">
        <v>52</v>
      </c>
      <c r="H2241" s="259"/>
      <c r="I2241" s="16">
        <f>I2240+E2241</f>
        <v>135.47999999999999</v>
      </c>
    </row>
    <row r="2242" spans="1:9" ht="14.4" thickBot="1" x14ac:dyDescent="0.3">
      <c r="A2242" s="132"/>
      <c r="B2242" s="132"/>
      <c r="C2242" s="132"/>
      <c r="D2242" s="132"/>
      <c r="E2242" s="132"/>
      <c r="F2242" s="132" t="s">
        <v>53</v>
      </c>
      <c r="G2242" s="15" t="s">
        <v>54</v>
      </c>
      <c r="H2242" s="132" t="s">
        <v>55</v>
      </c>
      <c r="I2242" s="13">
        <f>I2241</f>
        <v>135.47999999999999</v>
      </c>
    </row>
    <row r="2243" spans="1:9" ht="14.4" thickTop="1" x14ac:dyDescent="0.25">
      <c r="A2243" s="4"/>
      <c r="B2243" s="4"/>
      <c r="C2243" s="4"/>
      <c r="D2243" s="4"/>
      <c r="E2243" s="4"/>
      <c r="F2243" s="4"/>
      <c r="G2243" s="4"/>
      <c r="H2243" s="4"/>
      <c r="I2243" s="4"/>
    </row>
    <row r="2244" spans="1:9" x14ac:dyDescent="0.25">
      <c r="A2244" s="134">
        <v>144</v>
      </c>
      <c r="B2244" s="136" t="s">
        <v>5</v>
      </c>
      <c r="C2244" s="134" t="s">
        <v>6</v>
      </c>
      <c r="D2244" s="266" t="s">
        <v>7</v>
      </c>
      <c r="E2244" s="266"/>
      <c r="F2244" s="1" t="s">
        <v>8</v>
      </c>
      <c r="G2244" s="136" t="s">
        <v>9</v>
      </c>
      <c r="H2244" s="136" t="s">
        <v>10</v>
      </c>
      <c r="I2244" s="136" t="s">
        <v>11</v>
      </c>
    </row>
    <row r="2245" spans="1:9" x14ac:dyDescent="0.25">
      <c r="A2245" s="135" t="s">
        <v>12</v>
      </c>
      <c r="B2245" s="22" t="s">
        <v>710</v>
      </c>
      <c r="C2245" s="135" t="s">
        <v>542</v>
      </c>
      <c r="D2245" s="267" t="s">
        <v>363</v>
      </c>
      <c r="E2245" s="267"/>
      <c r="F2245" s="2" t="s">
        <v>180</v>
      </c>
      <c r="G2245" s="53">
        <v>1</v>
      </c>
      <c r="H2245" s="3">
        <v>21721.01</v>
      </c>
      <c r="I2245" s="3">
        <v>21721.01</v>
      </c>
    </row>
    <row r="2246" spans="1:9" ht="26.4" x14ac:dyDescent="0.25">
      <c r="A2246" s="139" t="s">
        <v>364</v>
      </c>
      <c r="B2246" s="6" t="s">
        <v>390</v>
      </c>
      <c r="C2246" s="139" t="s">
        <v>391</v>
      </c>
      <c r="D2246" s="281" t="s">
        <v>363</v>
      </c>
      <c r="E2246" s="281"/>
      <c r="F2246" s="5" t="s">
        <v>180</v>
      </c>
      <c r="G2246" s="56">
        <v>1</v>
      </c>
      <c r="H2246" s="7">
        <v>132.41999999999999</v>
      </c>
      <c r="I2246" s="72">
        <f>TRUNC(G2246*H2246,2)</f>
        <v>132.41999999999999</v>
      </c>
    </row>
    <row r="2247" spans="1:9" x14ac:dyDescent="0.25">
      <c r="A2247" s="131" t="s">
        <v>22</v>
      </c>
      <c r="B2247" s="10" t="s">
        <v>392</v>
      </c>
      <c r="C2247" s="131" t="s">
        <v>393</v>
      </c>
      <c r="D2247" s="277" t="s">
        <v>71</v>
      </c>
      <c r="E2247" s="277"/>
      <c r="F2247" s="9" t="s">
        <v>180</v>
      </c>
      <c r="G2247" s="54">
        <v>1</v>
      </c>
      <c r="H2247" s="11">
        <v>18390.8</v>
      </c>
      <c r="I2247" s="76">
        <f>TRUNC(G2247*H2247,2)</f>
        <v>18390.8</v>
      </c>
    </row>
    <row r="2248" spans="1:9" x14ac:dyDescent="0.25">
      <c r="A2248" s="133"/>
      <c r="B2248" s="133"/>
      <c r="C2248" s="133"/>
      <c r="D2248" s="133"/>
      <c r="E2248" s="16"/>
      <c r="F2248" s="133"/>
      <c r="G2248" s="16"/>
      <c r="H2248" s="71" t="s">
        <v>511</v>
      </c>
      <c r="I2248" s="16">
        <f>SUM(I2246:I2247)</f>
        <v>18523.219999999998</v>
      </c>
    </row>
    <row r="2249" spans="1:9" x14ac:dyDescent="0.25">
      <c r="A2249" s="133"/>
      <c r="B2249" s="133"/>
      <c r="C2249" s="133"/>
      <c r="D2249" s="133" t="s">
        <v>51</v>
      </c>
      <c r="E2249" s="16">
        <f>TRUNC((I2248)*0.2935,2)</f>
        <v>5436.56</v>
      </c>
      <c r="F2249" s="133"/>
      <c r="G2249" s="259" t="s">
        <v>52</v>
      </c>
      <c r="H2249" s="259"/>
      <c r="I2249" s="16">
        <f>I2248+E2249</f>
        <v>23959.78</v>
      </c>
    </row>
    <row r="2250" spans="1:9" x14ac:dyDescent="0.25">
      <c r="A2250" s="132"/>
      <c r="B2250" s="132"/>
      <c r="C2250" s="132"/>
      <c r="D2250" s="132"/>
      <c r="E2250" s="132"/>
      <c r="F2250" s="132" t="s">
        <v>53</v>
      </c>
      <c r="G2250" s="15" t="s">
        <v>54</v>
      </c>
      <c r="H2250" s="132" t="s">
        <v>55</v>
      </c>
      <c r="I2250" s="13">
        <f>I2249</f>
        <v>23959.78</v>
      </c>
    </row>
    <row r="2251" spans="1:9" ht="14.4" thickBot="1" x14ac:dyDescent="0.3">
      <c r="A2251" s="132"/>
      <c r="B2251" s="132"/>
      <c r="C2251" s="132"/>
      <c r="D2251" s="132"/>
      <c r="E2251" s="132"/>
      <c r="F2251" s="132"/>
      <c r="G2251" s="15"/>
      <c r="H2251" s="132"/>
      <c r="I2251" s="13"/>
    </row>
    <row r="2252" spans="1:9" ht="14.4" thickTop="1" x14ac:dyDescent="0.25">
      <c r="A2252" s="4"/>
      <c r="B2252" s="4"/>
      <c r="C2252" s="4"/>
      <c r="D2252" s="4"/>
      <c r="E2252" s="4"/>
      <c r="F2252" s="4"/>
      <c r="G2252" s="4"/>
      <c r="H2252" s="4"/>
      <c r="I2252" s="4"/>
    </row>
    <row r="2253" spans="1:9" x14ac:dyDescent="0.25">
      <c r="A2253" s="134">
        <v>145</v>
      </c>
      <c r="B2253" s="136" t="s">
        <v>5</v>
      </c>
      <c r="C2253" s="134" t="s">
        <v>6</v>
      </c>
      <c r="D2253" s="266" t="s">
        <v>7</v>
      </c>
      <c r="E2253" s="266"/>
      <c r="F2253" s="1" t="s">
        <v>8</v>
      </c>
      <c r="G2253" s="136" t="s">
        <v>9</v>
      </c>
      <c r="H2253" s="136" t="s">
        <v>10</v>
      </c>
      <c r="I2253" s="136" t="s">
        <v>11</v>
      </c>
    </row>
    <row r="2254" spans="1:9" x14ac:dyDescent="0.25">
      <c r="A2254" s="135" t="s">
        <v>12</v>
      </c>
      <c r="B2254" s="22" t="s">
        <v>711</v>
      </c>
      <c r="C2254" s="135" t="s">
        <v>546</v>
      </c>
      <c r="D2254" s="267" t="s">
        <v>363</v>
      </c>
      <c r="E2254" s="267"/>
      <c r="F2254" s="2" t="s">
        <v>72</v>
      </c>
      <c r="G2254" s="53">
        <v>1</v>
      </c>
      <c r="H2254" s="26">
        <v>117.64</v>
      </c>
      <c r="I2254" s="26">
        <v>117.64</v>
      </c>
    </row>
    <row r="2255" spans="1:9" ht="26.4" x14ac:dyDescent="0.25">
      <c r="A2255" s="139" t="s">
        <v>364</v>
      </c>
      <c r="B2255" s="6" t="s">
        <v>394</v>
      </c>
      <c r="C2255" s="139" t="s">
        <v>395</v>
      </c>
      <c r="D2255" s="281" t="s">
        <v>363</v>
      </c>
      <c r="E2255" s="281"/>
      <c r="F2255" s="5" t="s">
        <v>72</v>
      </c>
      <c r="G2255" s="56">
        <v>1</v>
      </c>
      <c r="H2255" s="73">
        <v>1.67</v>
      </c>
      <c r="I2255" s="74">
        <f>TRUNC(G2255*H2255,2)</f>
        <v>1.67</v>
      </c>
    </row>
    <row r="2256" spans="1:9" ht="26.4" x14ac:dyDescent="0.25">
      <c r="A2256" s="131" t="s">
        <v>22</v>
      </c>
      <c r="B2256" s="10" t="s">
        <v>380</v>
      </c>
      <c r="C2256" s="131" t="s">
        <v>381</v>
      </c>
      <c r="D2256" s="277" t="s">
        <v>67</v>
      </c>
      <c r="E2256" s="277"/>
      <c r="F2256" s="9" t="s">
        <v>72</v>
      </c>
      <c r="G2256" s="54">
        <v>1</v>
      </c>
      <c r="H2256" s="27">
        <v>1.43</v>
      </c>
      <c r="I2256" s="75">
        <f t="shared" ref="I2256:I2260" si="134">TRUNC(G2256*H2256,2)</f>
        <v>1.43</v>
      </c>
    </row>
    <row r="2257" spans="1:9" ht="26.4" x14ac:dyDescent="0.25">
      <c r="A2257" s="131" t="s">
        <v>22</v>
      </c>
      <c r="B2257" s="10" t="s">
        <v>371</v>
      </c>
      <c r="C2257" s="131" t="s">
        <v>372</v>
      </c>
      <c r="D2257" s="277" t="s">
        <v>160</v>
      </c>
      <c r="E2257" s="277"/>
      <c r="F2257" s="9" t="s">
        <v>72</v>
      </c>
      <c r="G2257" s="54">
        <v>1</v>
      </c>
      <c r="H2257" s="27">
        <v>0.77</v>
      </c>
      <c r="I2257" s="75">
        <f t="shared" si="134"/>
        <v>0.77</v>
      </c>
    </row>
    <row r="2258" spans="1:9" ht="26.4" x14ac:dyDescent="0.25">
      <c r="A2258" s="131" t="s">
        <v>22</v>
      </c>
      <c r="B2258" s="10" t="s">
        <v>373</v>
      </c>
      <c r="C2258" s="131" t="s">
        <v>374</v>
      </c>
      <c r="D2258" s="277" t="s">
        <v>375</v>
      </c>
      <c r="E2258" s="277"/>
      <c r="F2258" s="9" t="s">
        <v>72</v>
      </c>
      <c r="G2258" s="54">
        <v>1</v>
      </c>
      <c r="H2258" s="27">
        <v>0.08</v>
      </c>
      <c r="I2258" s="75">
        <f t="shared" si="134"/>
        <v>0.08</v>
      </c>
    </row>
    <row r="2259" spans="1:9" ht="26.4" x14ac:dyDescent="0.25">
      <c r="A2259" s="131" t="s">
        <v>22</v>
      </c>
      <c r="B2259" s="10" t="s">
        <v>376</v>
      </c>
      <c r="C2259" s="131" t="s">
        <v>377</v>
      </c>
      <c r="D2259" s="277" t="s">
        <v>160</v>
      </c>
      <c r="E2259" s="277"/>
      <c r="F2259" s="9" t="s">
        <v>72</v>
      </c>
      <c r="G2259" s="54">
        <v>1</v>
      </c>
      <c r="H2259" s="27">
        <v>0.01</v>
      </c>
      <c r="I2259" s="75">
        <f t="shared" si="134"/>
        <v>0.01</v>
      </c>
    </row>
    <row r="2260" spans="1:9" x14ac:dyDescent="0.25">
      <c r="A2260" s="131" t="s">
        <v>22</v>
      </c>
      <c r="B2260" s="10" t="s">
        <v>396</v>
      </c>
      <c r="C2260" s="131" t="s">
        <v>397</v>
      </c>
      <c r="D2260" s="277" t="s">
        <v>71</v>
      </c>
      <c r="E2260" s="277"/>
      <c r="F2260" s="9" t="s">
        <v>72</v>
      </c>
      <c r="G2260" s="54">
        <v>1</v>
      </c>
      <c r="H2260" s="27">
        <v>72.900000000000006</v>
      </c>
      <c r="I2260" s="75">
        <f t="shared" si="134"/>
        <v>72.900000000000006</v>
      </c>
    </row>
    <row r="2261" spans="1:9" x14ac:dyDescent="0.25">
      <c r="A2261" s="133"/>
      <c r="B2261" s="133"/>
      <c r="C2261" s="133"/>
      <c r="D2261" s="133"/>
      <c r="E2261" s="16"/>
      <c r="F2261" s="133"/>
      <c r="G2261" s="16"/>
      <c r="H2261" s="71" t="s">
        <v>511</v>
      </c>
      <c r="I2261" s="16">
        <f>SUM(I2255:I2260)</f>
        <v>76.86</v>
      </c>
    </row>
    <row r="2262" spans="1:9" x14ac:dyDescent="0.25">
      <c r="A2262" s="133"/>
      <c r="B2262" s="133"/>
      <c r="C2262" s="133"/>
      <c r="D2262" s="133" t="s">
        <v>51</v>
      </c>
      <c r="E2262" s="16">
        <f>TRUNC((I2261)*0.2935,2)</f>
        <v>22.55</v>
      </c>
      <c r="F2262" s="133"/>
      <c r="G2262" s="259" t="s">
        <v>52</v>
      </c>
      <c r="H2262" s="259"/>
      <c r="I2262" s="16">
        <f>I2261+E2262</f>
        <v>99.41</v>
      </c>
    </row>
    <row r="2263" spans="1:9" x14ac:dyDescent="0.25">
      <c r="A2263" s="132"/>
      <c r="B2263" s="132"/>
      <c r="C2263" s="132"/>
      <c r="D2263" s="132"/>
      <c r="E2263" s="132"/>
      <c r="F2263" s="132" t="s">
        <v>53</v>
      </c>
      <c r="G2263" s="15" t="s">
        <v>54</v>
      </c>
      <c r="H2263" s="132" t="s">
        <v>55</v>
      </c>
      <c r="I2263" s="13">
        <f>I2262</f>
        <v>99.41</v>
      </c>
    </row>
    <row r="2264" spans="1:9" ht="14.4" thickBot="1" x14ac:dyDescent="0.3">
      <c r="A2264" s="132"/>
      <c r="B2264" s="132"/>
      <c r="C2264" s="132"/>
      <c r="D2264" s="132"/>
      <c r="E2264" s="132"/>
      <c r="F2264" s="132"/>
      <c r="G2264" s="15"/>
      <c r="H2264" s="132"/>
      <c r="I2264" s="13"/>
    </row>
    <row r="2265" spans="1:9" ht="14.4" thickTop="1" x14ac:dyDescent="0.25">
      <c r="A2265" s="4"/>
      <c r="B2265" s="4"/>
      <c r="C2265" s="4"/>
      <c r="D2265" s="4"/>
      <c r="E2265" s="4"/>
      <c r="F2265" s="4"/>
      <c r="G2265" s="4"/>
      <c r="H2265" s="4"/>
      <c r="I2265" s="4"/>
    </row>
    <row r="2266" spans="1:9" x14ac:dyDescent="0.25">
      <c r="A2266" s="134">
        <v>146</v>
      </c>
      <c r="B2266" s="136" t="s">
        <v>5</v>
      </c>
      <c r="C2266" s="134" t="s">
        <v>6</v>
      </c>
      <c r="D2266" s="266" t="s">
        <v>7</v>
      </c>
      <c r="E2266" s="266"/>
      <c r="F2266" s="1" t="s">
        <v>8</v>
      </c>
      <c r="G2266" s="136" t="s">
        <v>9</v>
      </c>
      <c r="H2266" s="136" t="s">
        <v>10</v>
      </c>
      <c r="I2266" s="136" t="s">
        <v>11</v>
      </c>
    </row>
    <row r="2267" spans="1:9" x14ac:dyDescent="0.25">
      <c r="A2267" s="135" t="s">
        <v>12</v>
      </c>
      <c r="B2267" s="22" t="s">
        <v>712</v>
      </c>
      <c r="C2267" s="135" t="s">
        <v>547</v>
      </c>
      <c r="D2267" s="267" t="s">
        <v>398</v>
      </c>
      <c r="E2267" s="267"/>
      <c r="F2267" s="2" t="s">
        <v>215</v>
      </c>
      <c r="G2267" s="53">
        <v>1</v>
      </c>
      <c r="H2267" s="3">
        <f>I2280</f>
        <v>17518.669999999998</v>
      </c>
      <c r="I2267" s="3">
        <f>H2267</f>
        <v>17518.669999999998</v>
      </c>
    </row>
    <row r="2268" spans="1:9" x14ac:dyDescent="0.25">
      <c r="A2268" s="134" t="s">
        <v>231</v>
      </c>
      <c r="B2268" s="136" t="s">
        <v>5</v>
      </c>
      <c r="C2268" s="134" t="s">
        <v>71</v>
      </c>
      <c r="D2268" s="136" t="s">
        <v>18</v>
      </c>
      <c r="E2268" s="269" t="s">
        <v>21</v>
      </c>
      <c r="F2268" s="269"/>
      <c r="G2268" s="269"/>
      <c r="H2268" s="269"/>
      <c r="I2268" s="147" t="s">
        <v>762</v>
      </c>
    </row>
    <row r="2269" spans="1:9" ht="26.4" x14ac:dyDescent="0.25">
      <c r="A2269" s="131" t="s">
        <v>22</v>
      </c>
      <c r="B2269" s="10" t="s">
        <v>399</v>
      </c>
      <c r="C2269" s="67" t="s">
        <v>548</v>
      </c>
      <c r="D2269" s="54">
        <v>1</v>
      </c>
      <c r="E2269" s="131"/>
      <c r="F2269" s="131"/>
      <c r="G2269" s="131"/>
      <c r="H2269" s="130">
        <v>13102.3</v>
      </c>
      <c r="I2269" s="77">
        <f>TRUNC(D2269*H2269,2)</f>
        <v>13102.3</v>
      </c>
    </row>
    <row r="2270" spans="1:9" x14ac:dyDescent="0.25">
      <c r="A2270" s="253"/>
      <c r="B2270" s="253"/>
      <c r="C2270" s="253"/>
      <c r="D2270" s="253"/>
      <c r="E2270" s="253"/>
      <c r="F2270" s="253"/>
      <c r="G2270" s="253"/>
      <c r="H2270" s="253"/>
      <c r="I2270" s="80">
        <f>I2269</f>
        <v>13102.3</v>
      </c>
    </row>
    <row r="2271" spans="1:9" x14ac:dyDescent="0.25">
      <c r="A2271" s="134" t="s">
        <v>16</v>
      </c>
      <c r="B2271" s="136" t="s">
        <v>5</v>
      </c>
      <c r="C2271" s="134" t="s">
        <v>17</v>
      </c>
      <c r="D2271" s="136" t="s">
        <v>18</v>
      </c>
      <c r="E2271" s="136" t="s">
        <v>19</v>
      </c>
      <c r="F2271" s="263" t="s">
        <v>20</v>
      </c>
      <c r="G2271" s="264"/>
      <c r="H2271" s="265"/>
      <c r="I2271" s="147" t="s">
        <v>760</v>
      </c>
    </row>
    <row r="2272" spans="1:9" ht="26.4" x14ac:dyDescent="0.25">
      <c r="A2272" s="131" t="s">
        <v>22</v>
      </c>
      <c r="B2272" s="10" t="s">
        <v>400</v>
      </c>
      <c r="C2272" s="131" t="s">
        <v>401</v>
      </c>
      <c r="D2272" s="79">
        <v>1</v>
      </c>
      <c r="E2272" s="9" t="s">
        <v>215</v>
      </c>
      <c r="F2272" s="272">
        <v>15.46</v>
      </c>
      <c r="G2272" s="273"/>
      <c r="H2272" s="274"/>
      <c r="I2272" s="77">
        <f>TRUNC(D2272*F2272,2)</f>
        <v>15.46</v>
      </c>
    </row>
    <row r="2273" spans="1:9" ht="26.4" x14ac:dyDescent="0.25">
      <c r="A2273" s="131" t="s">
        <v>22</v>
      </c>
      <c r="B2273" s="10" t="s">
        <v>402</v>
      </c>
      <c r="C2273" s="131" t="s">
        <v>403</v>
      </c>
      <c r="D2273" s="79">
        <v>1</v>
      </c>
      <c r="E2273" s="9" t="s">
        <v>215</v>
      </c>
      <c r="F2273" s="261">
        <v>270.51</v>
      </c>
      <c r="G2273" s="261"/>
      <c r="H2273" s="262"/>
      <c r="I2273" s="77">
        <f>TRUNC(D2273*F2273,2)</f>
        <v>270.51</v>
      </c>
    </row>
    <row r="2274" spans="1:9" x14ac:dyDescent="0.25">
      <c r="A2274" s="253"/>
      <c r="B2274" s="253"/>
      <c r="C2274" s="253"/>
      <c r="D2274" s="253"/>
      <c r="E2274" s="252" t="s">
        <v>511</v>
      </c>
      <c r="F2274" s="253"/>
      <c r="G2274" s="253"/>
      <c r="H2274" s="253"/>
      <c r="I2274" s="18">
        <f>SUM(I2272:I2273)</f>
        <v>285.96999999999997</v>
      </c>
    </row>
    <row r="2275" spans="1:9" x14ac:dyDescent="0.25">
      <c r="A2275" s="134" t="s">
        <v>37</v>
      </c>
      <c r="B2275" s="136" t="s">
        <v>5</v>
      </c>
      <c r="C2275" s="134" t="s">
        <v>38</v>
      </c>
      <c r="D2275" s="136" t="s">
        <v>18</v>
      </c>
      <c r="E2275" s="136" t="s">
        <v>19</v>
      </c>
      <c r="F2275" s="263" t="s">
        <v>20</v>
      </c>
      <c r="G2275" s="264"/>
      <c r="H2275" s="265"/>
      <c r="I2275" s="147" t="s">
        <v>760</v>
      </c>
    </row>
    <row r="2276" spans="1:9" ht="26.4" x14ac:dyDescent="0.25">
      <c r="A2276" s="139" t="s">
        <v>12</v>
      </c>
      <c r="B2276" s="6" t="s">
        <v>404</v>
      </c>
      <c r="C2276" s="139" t="s">
        <v>405</v>
      </c>
      <c r="D2276" s="78">
        <v>1</v>
      </c>
      <c r="E2276" s="5" t="s">
        <v>215</v>
      </c>
      <c r="F2276" s="282">
        <v>2.35</v>
      </c>
      <c r="G2276" s="282"/>
      <c r="H2276" s="283"/>
      <c r="I2276" s="141">
        <f>TRUNC(D2276*F2276,2)</f>
        <v>2.35</v>
      </c>
    </row>
    <row r="2277" spans="1:9" ht="26.4" x14ac:dyDescent="0.25">
      <c r="A2277" s="139" t="s">
        <v>12</v>
      </c>
      <c r="B2277" s="6" t="s">
        <v>406</v>
      </c>
      <c r="C2277" s="139" t="s">
        <v>407</v>
      </c>
      <c r="D2277" s="78">
        <v>1</v>
      </c>
      <c r="E2277" s="5" t="s">
        <v>215</v>
      </c>
      <c r="F2277" s="282">
        <v>150</v>
      </c>
      <c r="G2277" s="282"/>
      <c r="H2277" s="283"/>
      <c r="I2277" s="141">
        <f t="shared" ref="I2277:I2278" si="135">TRUNC(D2277*F2277,2)</f>
        <v>150</v>
      </c>
    </row>
    <row r="2278" spans="1:9" ht="26.4" x14ac:dyDescent="0.25">
      <c r="A2278" s="139" t="s">
        <v>12</v>
      </c>
      <c r="B2278" s="6" t="s">
        <v>408</v>
      </c>
      <c r="C2278" s="139" t="s">
        <v>409</v>
      </c>
      <c r="D2278" s="78">
        <v>1</v>
      </c>
      <c r="E2278" s="5" t="s">
        <v>215</v>
      </c>
      <c r="F2278" s="282">
        <v>3</v>
      </c>
      <c r="G2278" s="282"/>
      <c r="H2278" s="283"/>
      <c r="I2278" s="141">
        <f t="shared" si="135"/>
        <v>3</v>
      </c>
    </row>
    <row r="2279" spans="1:9" x14ac:dyDescent="0.25">
      <c r="A2279" s="253"/>
      <c r="B2279" s="253"/>
      <c r="C2279" s="253"/>
      <c r="D2279" s="253"/>
      <c r="E2279" s="252" t="s">
        <v>511</v>
      </c>
      <c r="F2279" s="253"/>
      <c r="G2279" s="253"/>
      <c r="H2279" s="253"/>
      <c r="I2279" s="16">
        <f>SUM(I2276:I2278)</f>
        <v>155.35</v>
      </c>
    </row>
    <row r="2280" spans="1:9" x14ac:dyDescent="0.25">
      <c r="A2280" s="133"/>
      <c r="B2280" s="133"/>
      <c r="C2280" s="133"/>
      <c r="D2280" s="133" t="s">
        <v>51</v>
      </c>
      <c r="E2280" s="16">
        <f>TRUNC((I2279+I2274+I2270)*0.2935,2)</f>
        <v>3975.05</v>
      </c>
      <c r="F2280" s="133"/>
      <c r="G2280" s="259" t="s">
        <v>52</v>
      </c>
      <c r="H2280" s="259"/>
      <c r="I2280" s="16">
        <f>I2279+E2280+I2274+I2270</f>
        <v>17518.669999999998</v>
      </c>
    </row>
    <row r="2281" spans="1:9" x14ac:dyDescent="0.25">
      <c r="A2281" s="132"/>
      <c r="B2281" s="132"/>
      <c r="C2281" s="132"/>
      <c r="D2281" s="132"/>
      <c r="E2281" s="132"/>
      <c r="F2281" s="132" t="s">
        <v>53</v>
      </c>
      <c r="G2281" s="15" t="s">
        <v>54</v>
      </c>
      <c r="H2281" s="132" t="s">
        <v>55</v>
      </c>
      <c r="I2281" s="13">
        <f>I2280</f>
        <v>17518.669999999998</v>
      </c>
    </row>
    <row r="2282" spans="1:9" ht="14.4" thickBot="1" x14ac:dyDescent="0.3">
      <c r="A2282" s="132"/>
      <c r="B2282" s="132"/>
      <c r="C2282" s="132"/>
      <c r="D2282" s="132"/>
      <c r="E2282" s="132"/>
      <c r="F2282" s="132"/>
      <c r="G2282" s="15"/>
      <c r="H2282" s="132"/>
      <c r="I2282" s="13"/>
    </row>
    <row r="2283" spans="1:9" ht="14.4" thickTop="1" x14ac:dyDescent="0.25">
      <c r="A2283" s="4"/>
      <c r="B2283" s="4"/>
      <c r="C2283" s="4"/>
      <c r="D2283" s="4"/>
      <c r="E2283" s="4"/>
      <c r="F2283" s="4"/>
      <c r="G2283" s="4"/>
      <c r="H2283" s="4"/>
      <c r="I2283" s="4"/>
    </row>
    <row r="2284" spans="1:9" x14ac:dyDescent="0.25">
      <c r="A2284" s="134">
        <v>147</v>
      </c>
      <c r="B2284" s="136" t="s">
        <v>5</v>
      </c>
      <c r="C2284" s="134" t="s">
        <v>6</v>
      </c>
      <c r="D2284" s="266" t="s">
        <v>7</v>
      </c>
      <c r="E2284" s="266"/>
      <c r="F2284" s="1" t="s">
        <v>8</v>
      </c>
      <c r="G2284" s="136" t="s">
        <v>9</v>
      </c>
      <c r="H2284" s="136" t="s">
        <v>10</v>
      </c>
      <c r="I2284" s="136" t="s">
        <v>11</v>
      </c>
    </row>
    <row r="2285" spans="1:9" x14ac:dyDescent="0.25">
      <c r="A2285" s="135" t="s">
        <v>12</v>
      </c>
      <c r="B2285" s="22" t="s">
        <v>713</v>
      </c>
      <c r="C2285" s="135" t="s">
        <v>549</v>
      </c>
      <c r="D2285" s="267" t="s">
        <v>363</v>
      </c>
      <c r="E2285" s="267"/>
      <c r="F2285" s="2" t="s">
        <v>72</v>
      </c>
      <c r="G2285" s="53">
        <v>1</v>
      </c>
      <c r="H2285" s="26">
        <f>I2293</f>
        <v>112.3</v>
      </c>
      <c r="I2285" s="26">
        <f>H2285</f>
        <v>112.3</v>
      </c>
    </row>
    <row r="2286" spans="1:9" ht="26.4" x14ac:dyDescent="0.25">
      <c r="A2286" s="139" t="s">
        <v>364</v>
      </c>
      <c r="B2286" s="6" t="s">
        <v>410</v>
      </c>
      <c r="C2286" s="139" t="s">
        <v>411</v>
      </c>
      <c r="D2286" s="281" t="s">
        <v>363</v>
      </c>
      <c r="E2286" s="281"/>
      <c r="F2286" s="5" t="s">
        <v>72</v>
      </c>
      <c r="G2286" s="56">
        <v>1</v>
      </c>
      <c r="H2286" s="73">
        <v>1.73</v>
      </c>
      <c r="I2286" s="141">
        <f>TRUNC(G2286*H2286,2)</f>
        <v>1.73</v>
      </c>
    </row>
    <row r="2287" spans="1:9" x14ac:dyDescent="0.25">
      <c r="A2287" s="131" t="s">
        <v>22</v>
      </c>
      <c r="B2287" s="10" t="s">
        <v>412</v>
      </c>
      <c r="C2287" s="131" t="s">
        <v>413</v>
      </c>
      <c r="D2287" s="277" t="s">
        <v>71</v>
      </c>
      <c r="E2287" s="277"/>
      <c r="F2287" s="9" t="s">
        <v>72</v>
      </c>
      <c r="G2287" s="54">
        <v>1</v>
      </c>
      <c r="H2287" s="27">
        <v>85.3</v>
      </c>
      <c r="I2287" s="141">
        <f t="shared" ref="I2287:I2291" si="136">TRUNC(G2287*H2287,2)</f>
        <v>85.3</v>
      </c>
    </row>
    <row r="2288" spans="1:9" ht="26.4" x14ac:dyDescent="0.25">
      <c r="A2288" s="131" t="s">
        <v>22</v>
      </c>
      <c r="B2288" s="10" t="s">
        <v>371</v>
      </c>
      <c r="C2288" s="131" t="s">
        <v>372</v>
      </c>
      <c r="D2288" s="277" t="s">
        <v>160</v>
      </c>
      <c r="E2288" s="277"/>
      <c r="F2288" s="9" t="s">
        <v>72</v>
      </c>
      <c r="G2288" s="54">
        <v>1</v>
      </c>
      <c r="H2288" s="27">
        <v>0.77</v>
      </c>
      <c r="I2288" s="141">
        <f t="shared" si="136"/>
        <v>0.77</v>
      </c>
    </row>
    <row r="2289" spans="1:9" ht="26.4" x14ac:dyDescent="0.25">
      <c r="A2289" s="131" t="s">
        <v>22</v>
      </c>
      <c r="B2289" s="10" t="s">
        <v>380</v>
      </c>
      <c r="C2289" s="131" t="s">
        <v>381</v>
      </c>
      <c r="D2289" s="277" t="s">
        <v>67</v>
      </c>
      <c r="E2289" s="277"/>
      <c r="F2289" s="9" t="s">
        <v>72</v>
      </c>
      <c r="G2289" s="54">
        <v>1</v>
      </c>
      <c r="H2289" s="27">
        <v>1.43</v>
      </c>
      <c r="I2289" s="141">
        <f t="shared" si="136"/>
        <v>1.43</v>
      </c>
    </row>
    <row r="2290" spans="1:9" ht="26.4" x14ac:dyDescent="0.25">
      <c r="A2290" s="131" t="s">
        <v>22</v>
      </c>
      <c r="B2290" s="10" t="s">
        <v>376</v>
      </c>
      <c r="C2290" s="131" t="s">
        <v>377</v>
      </c>
      <c r="D2290" s="277" t="s">
        <v>160</v>
      </c>
      <c r="E2290" s="277"/>
      <c r="F2290" s="9" t="s">
        <v>72</v>
      </c>
      <c r="G2290" s="54">
        <v>1</v>
      </c>
      <c r="H2290" s="27">
        <v>0.01</v>
      </c>
      <c r="I2290" s="141">
        <f t="shared" si="136"/>
        <v>0.01</v>
      </c>
    </row>
    <row r="2291" spans="1:9" ht="26.4" x14ac:dyDescent="0.25">
      <c r="A2291" s="131" t="s">
        <v>22</v>
      </c>
      <c r="B2291" s="10" t="s">
        <v>373</v>
      </c>
      <c r="C2291" s="131" t="s">
        <v>374</v>
      </c>
      <c r="D2291" s="277" t="s">
        <v>375</v>
      </c>
      <c r="E2291" s="277"/>
      <c r="F2291" s="9" t="s">
        <v>72</v>
      </c>
      <c r="G2291" s="54">
        <v>1</v>
      </c>
      <c r="H2291" s="27">
        <v>0.08</v>
      </c>
      <c r="I2291" s="141">
        <f t="shared" si="136"/>
        <v>0.08</v>
      </c>
    </row>
    <row r="2292" spans="1:9" x14ac:dyDescent="0.25">
      <c r="A2292" s="253"/>
      <c r="B2292" s="253"/>
      <c r="C2292" s="253"/>
      <c r="D2292" s="253"/>
      <c r="E2292" s="252" t="s">
        <v>511</v>
      </c>
      <c r="F2292" s="253"/>
      <c r="G2292" s="253"/>
      <c r="H2292" s="253"/>
      <c r="I2292" s="16">
        <f>SUM(I2289:I2291)</f>
        <v>1.52</v>
      </c>
    </row>
    <row r="2293" spans="1:9" x14ac:dyDescent="0.25">
      <c r="A2293" s="133"/>
      <c r="B2293" s="133"/>
      <c r="C2293" s="133"/>
      <c r="D2293" s="133" t="s">
        <v>51</v>
      </c>
      <c r="E2293" s="16">
        <f>TRUNC((I2292+I2287+I2283)*0.2935,2)</f>
        <v>25.48</v>
      </c>
      <c r="F2293" s="133"/>
      <c r="G2293" s="259" t="s">
        <v>52</v>
      </c>
      <c r="H2293" s="259"/>
      <c r="I2293" s="16">
        <f>I2292+E2293+I2287+I2283</f>
        <v>112.3</v>
      </c>
    </row>
    <row r="2294" spans="1:9" x14ac:dyDescent="0.25">
      <c r="A2294" s="132"/>
      <c r="B2294" s="132"/>
      <c r="C2294" s="132"/>
      <c r="D2294" s="132"/>
      <c r="E2294" s="132"/>
      <c r="F2294" s="132" t="s">
        <v>53</v>
      </c>
      <c r="G2294" s="15" t="s">
        <v>54</v>
      </c>
      <c r="H2294" s="132" t="s">
        <v>55</v>
      </c>
      <c r="I2294" s="13">
        <f>I2293</f>
        <v>112.3</v>
      </c>
    </row>
    <row r="2295" spans="1:9" ht="14.4" thickBot="1" x14ac:dyDescent="0.3">
      <c r="A2295" s="132"/>
      <c r="B2295" s="132"/>
      <c r="C2295" s="132"/>
      <c r="D2295" s="132"/>
      <c r="E2295" s="132"/>
      <c r="F2295" s="132"/>
      <c r="G2295" s="15"/>
      <c r="H2295" s="132"/>
      <c r="I2295" s="13"/>
    </row>
    <row r="2296" spans="1:9" ht="14.4" thickTop="1" x14ac:dyDescent="0.25">
      <c r="A2296" s="4"/>
      <c r="B2296" s="4"/>
      <c r="C2296" s="4"/>
      <c r="D2296" s="4"/>
      <c r="E2296" s="4"/>
      <c r="F2296" s="4"/>
      <c r="G2296" s="4"/>
      <c r="H2296" s="4"/>
      <c r="I2296" s="4"/>
    </row>
    <row r="2297" spans="1:9" x14ac:dyDescent="0.25">
      <c r="A2297" s="134">
        <v>148</v>
      </c>
      <c r="B2297" s="136" t="s">
        <v>5</v>
      </c>
      <c r="C2297" s="134" t="s">
        <v>6</v>
      </c>
      <c r="D2297" s="266" t="s">
        <v>7</v>
      </c>
      <c r="E2297" s="266"/>
      <c r="F2297" s="1" t="s">
        <v>8</v>
      </c>
      <c r="G2297" s="136" t="s">
        <v>9</v>
      </c>
      <c r="H2297" s="136" t="s">
        <v>10</v>
      </c>
      <c r="I2297" s="136" t="s">
        <v>11</v>
      </c>
    </row>
    <row r="2298" spans="1:9" x14ac:dyDescent="0.25">
      <c r="A2298" s="135" t="s">
        <v>12</v>
      </c>
      <c r="B2298" s="22" t="s">
        <v>714</v>
      </c>
      <c r="C2298" s="135" t="s">
        <v>550</v>
      </c>
      <c r="D2298" s="267" t="s">
        <v>398</v>
      </c>
      <c r="E2298" s="267"/>
      <c r="F2298" s="2" t="s">
        <v>215</v>
      </c>
      <c r="G2298" s="53">
        <v>1</v>
      </c>
      <c r="H2298" s="26">
        <f>I2312</f>
        <v>19834.73</v>
      </c>
      <c r="I2298" s="26">
        <f>H2298</f>
        <v>19834.73</v>
      </c>
    </row>
    <row r="2299" spans="1:9" x14ac:dyDescent="0.25">
      <c r="A2299" s="134" t="s">
        <v>231</v>
      </c>
      <c r="B2299" s="136" t="s">
        <v>5</v>
      </c>
      <c r="C2299" s="134" t="s">
        <v>71</v>
      </c>
      <c r="D2299" s="136" t="s">
        <v>18</v>
      </c>
      <c r="E2299" s="269" t="s">
        <v>21</v>
      </c>
      <c r="F2299" s="269"/>
      <c r="G2299" s="269"/>
      <c r="H2299" s="269"/>
      <c r="I2299" s="147" t="s">
        <v>762</v>
      </c>
    </row>
    <row r="2300" spans="1:9" ht="26.4" x14ac:dyDescent="0.25">
      <c r="A2300" s="131" t="s">
        <v>22</v>
      </c>
      <c r="B2300" s="10" t="s">
        <v>414</v>
      </c>
      <c r="C2300" s="131" t="s">
        <v>415</v>
      </c>
      <c r="D2300" s="54">
        <v>1</v>
      </c>
      <c r="E2300" s="131"/>
      <c r="F2300" s="131"/>
      <c r="G2300" s="131"/>
      <c r="H2300" s="77">
        <v>14870.35</v>
      </c>
      <c r="I2300" s="141">
        <f>TRUNC(D2300*H2300,2)</f>
        <v>14870.35</v>
      </c>
    </row>
    <row r="2301" spans="1:9" x14ac:dyDescent="0.25">
      <c r="A2301" s="253"/>
      <c r="B2301" s="253"/>
      <c r="C2301" s="253"/>
      <c r="D2301" s="253"/>
      <c r="E2301" s="253"/>
      <c r="F2301" s="253"/>
      <c r="G2301" s="253"/>
      <c r="H2301" s="253"/>
      <c r="I2301" s="14">
        <f>I2300</f>
        <v>14870.35</v>
      </c>
    </row>
    <row r="2302" spans="1:9" x14ac:dyDescent="0.25">
      <c r="A2302" s="253"/>
      <c r="B2302" s="253"/>
      <c r="C2302" s="253"/>
      <c r="D2302" s="253"/>
      <c r="E2302" s="253"/>
      <c r="F2302" s="253"/>
      <c r="G2302" s="253"/>
      <c r="H2302" s="253"/>
      <c r="I2302" s="132"/>
    </row>
    <row r="2303" spans="1:9" x14ac:dyDescent="0.25">
      <c r="A2303" s="134" t="s">
        <v>16</v>
      </c>
      <c r="B2303" s="136" t="s">
        <v>5</v>
      </c>
      <c r="C2303" s="134" t="s">
        <v>17</v>
      </c>
      <c r="D2303" s="136" t="s">
        <v>18</v>
      </c>
      <c r="E2303" s="136" t="s">
        <v>19</v>
      </c>
      <c r="F2303" s="263" t="s">
        <v>20</v>
      </c>
      <c r="G2303" s="264"/>
      <c r="H2303" s="265"/>
      <c r="I2303" s="147" t="s">
        <v>760</v>
      </c>
    </row>
    <row r="2304" spans="1:9" ht="26.4" x14ac:dyDescent="0.25">
      <c r="A2304" s="131" t="s">
        <v>22</v>
      </c>
      <c r="B2304" s="10" t="s">
        <v>402</v>
      </c>
      <c r="C2304" s="131" t="s">
        <v>403</v>
      </c>
      <c r="D2304" s="54">
        <v>1</v>
      </c>
      <c r="E2304" s="9" t="s">
        <v>215</v>
      </c>
      <c r="F2304" s="275">
        <v>150</v>
      </c>
      <c r="G2304" s="276"/>
      <c r="H2304" s="277"/>
      <c r="I2304" s="141">
        <f>TRUNC(D2304*F2304,2)</f>
        <v>150</v>
      </c>
    </row>
    <row r="2305" spans="1:9" ht="26.4" x14ac:dyDescent="0.25">
      <c r="A2305" s="131" t="s">
        <v>22</v>
      </c>
      <c r="B2305" s="10" t="s">
        <v>400</v>
      </c>
      <c r="C2305" s="131" t="s">
        <v>401</v>
      </c>
      <c r="D2305" s="54">
        <v>1</v>
      </c>
      <c r="E2305" s="9" t="s">
        <v>215</v>
      </c>
      <c r="F2305" s="275">
        <v>15.46</v>
      </c>
      <c r="G2305" s="276"/>
      <c r="H2305" s="277"/>
      <c r="I2305" s="141">
        <f>TRUNC(D2305*F2305,2)</f>
        <v>15.46</v>
      </c>
    </row>
    <row r="2306" spans="1:9" x14ac:dyDescent="0.25">
      <c r="A2306" s="253"/>
      <c r="B2306" s="253"/>
      <c r="C2306" s="253"/>
      <c r="D2306" s="253"/>
      <c r="E2306" s="252" t="s">
        <v>511</v>
      </c>
      <c r="F2306" s="253"/>
      <c r="G2306" s="253"/>
      <c r="H2306" s="253"/>
      <c r="I2306" s="18">
        <f>SUM(I2304:I2305)</f>
        <v>165.46</v>
      </c>
    </row>
    <row r="2307" spans="1:9" x14ac:dyDescent="0.25">
      <c r="A2307" s="134" t="s">
        <v>37</v>
      </c>
      <c r="B2307" s="136" t="s">
        <v>5</v>
      </c>
      <c r="C2307" s="134" t="s">
        <v>38</v>
      </c>
      <c r="D2307" s="136" t="s">
        <v>18</v>
      </c>
      <c r="E2307" s="136" t="s">
        <v>19</v>
      </c>
      <c r="F2307" s="263" t="s">
        <v>20</v>
      </c>
      <c r="G2307" s="264"/>
      <c r="H2307" s="265"/>
      <c r="I2307" s="147" t="s">
        <v>760</v>
      </c>
    </row>
    <row r="2308" spans="1:9" ht="26.4" x14ac:dyDescent="0.25">
      <c r="A2308" s="139" t="s">
        <v>12</v>
      </c>
      <c r="B2308" s="6" t="s">
        <v>408</v>
      </c>
      <c r="C2308" s="139" t="s">
        <v>409</v>
      </c>
      <c r="D2308" s="56">
        <v>1</v>
      </c>
      <c r="E2308" s="5" t="s">
        <v>215</v>
      </c>
      <c r="F2308" s="284">
        <v>146</v>
      </c>
      <c r="G2308" s="284"/>
      <c r="H2308" s="285"/>
      <c r="I2308" s="141">
        <f>TRUNC(D2308*F2308,2)</f>
        <v>146</v>
      </c>
    </row>
    <row r="2309" spans="1:9" ht="26.4" x14ac:dyDescent="0.25">
      <c r="A2309" s="139" t="s">
        <v>12</v>
      </c>
      <c r="B2309" s="6" t="s">
        <v>404</v>
      </c>
      <c r="C2309" s="139" t="s">
        <v>405</v>
      </c>
      <c r="D2309" s="56">
        <v>1</v>
      </c>
      <c r="E2309" s="5" t="s">
        <v>215</v>
      </c>
      <c r="F2309" s="284">
        <v>2.35</v>
      </c>
      <c r="G2309" s="284"/>
      <c r="H2309" s="285"/>
      <c r="I2309" s="141">
        <f t="shared" ref="I2309:I2310" si="137">TRUNC(D2309*F2309,2)</f>
        <v>2.35</v>
      </c>
    </row>
    <row r="2310" spans="1:9" ht="26.4" x14ac:dyDescent="0.25">
      <c r="A2310" s="139" t="s">
        <v>12</v>
      </c>
      <c r="B2310" s="6" t="s">
        <v>416</v>
      </c>
      <c r="C2310" s="139" t="s">
        <v>417</v>
      </c>
      <c r="D2310" s="56">
        <v>1</v>
      </c>
      <c r="E2310" s="5" t="s">
        <v>215</v>
      </c>
      <c r="F2310" s="284">
        <v>150</v>
      </c>
      <c r="G2310" s="284"/>
      <c r="H2310" s="285"/>
      <c r="I2310" s="141">
        <f t="shared" si="137"/>
        <v>150</v>
      </c>
    </row>
    <row r="2311" spans="1:9" x14ac:dyDescent="0.25">
      <c r="A2311" s="253"/>
      <c r="B2311" s="253"/>
      <c r="C2311" s="253"/>
      <c r="D2311" s="253"/>
      <c r="E2311" s="252" t="s">
        <v>511</v>
      </c>
      <c r="F2311" s="253"/>
      <c r="G2311" s="253"/>
      <c r="H2311" s="253"/>
      <c r="I2311" s="16">
        <f>SUM(I2308:I2310)</f>
        <v>298.35000000000002</v>
      </c>
    </row>
    <row r="2312" spans="1:9" x14ac:dyDescent="0.25">
      <c r="A2312" s="133"/>
      <c r="B2312" s="133"/>
      <c r="C2312" s="133"/>
      <c r="D2312" s="133" t="s">
        <v>51</v>
      </c>
      <c r="E2312" s="16">
        <f>TRUNC((I2311+I2306+I2301)*0.2935,2)</f>
        <v>4500.57</v>
      </c>
      <c r="F2312" s="133"/>
      <c r="G2312" s="259" t="s">
        <v>52</v>
      </c>
      <c r="H2312" s="259"/>
      <c r="I2312" s="16">
        <f>I2311+E2312+I2306+I2301</f>
        <v>19834.73</v>
      </c>
    </row>
    <row r="2313" spans="1:9" x14ac:dyDescent="0.25">
      <c r="A2313" s="132"/>
      <c r="B2313" s="132"/>
      <c r="C2313" s="132"/>
      <c r="D2313" s="132"/>
      <c r="E2313" s="132"/>
      <c r="F2313" s="132" t="s">
        <v>53</v>
      </c>
      <c r="G2313" s="15" t="s">
        <v>54</v>
      </c>
      <c r="H2313" s="132" t="s">
        <v>55</v>
      </c>
      <c r="I2313" s="13">
        <f>I2312</f>
        <v>19834.73</v>
      </c>
    </row>
    <row r="2314" spans="1:9" ht="14.4" thickBot="1" x14ac:dyDescent="0.3">
      <c r="A2314" s="132"/>
      <c r="B2314" s="132"/>
      <c r="C2314" s="132"/>
      <c r="D2314" s="132"/>
      <c r="E2314" s="132"/>
      <c r="F2314" s="132"/>
      <c r="G2314" s="15"/>
      <c r="H2314" s="132"/>
      <c r="I2314" s="13"/>
    </row>
    <row r="2315" spans="1:9" ht="14.4" thickTop="1" x14ac:dyDescent="0.25">
      <c r="A2315" s="4"/>
      <c r="B2315" s="4"/>
      <c r="C2315" s="4"/>
      <c r="D2315" s="4"/>
      <c r="E2315" s="4"/>
      <c r="F2315" s="4"/>
      <c r="G2315" s="4"/>
      <c r="H2315" s="4"/>
      <c r="I2315" s="4"/>
    </row>
    <row r="2316" spans="1:9" x14ac:dyDescent="0.25">
      <c r="A2316" s="134">
        <v>149</v>
      </c>
      <c r="B2316" s="136" t="s">
        <v>5</v>
      </c>
      <c r="C2316" s="134" t="s">
        <v>6</v>
      </c>
      <c r="D2316" s="266" t="s">
        <v>7</v>
      </c>
      <c r="E2316" s="266"/>
      <c r="F2316" s="1" t="s">
        <v>8</v>
      </c>
      <c r="G2316" s="136" t="s">
        <v>9</v>
      </c>
      <c r="H2316" s="136" t="s">
        <v>10</v>
      </c>
      <c r="I2316" s="136" t="s">
        <v>11</v>
      </c>
    </row>
    <row r="2317" spans="1:9" x14ac:dyDescent="0.25">
      <c r="A2317" s="135" t="s">
        <v>12</v>
      </c>
      <c r="B2317" s="22" t="s">
        <v>715</v>
      </c>
      <c r="C2317" s="135" t="s">
        <v>791</v>
      </c>
      <c r="D2317" s="267" t="s">
        <v>363</v>
      </c>
      <c r="E2317" s="267"/>
      <c r="F2317" s="2" t="s">
        <v>72</v>
      </c>
      <c r="G2317" s="53">
        <v>1</v>
      </c>
      <c r="H2317" s="3">
        <f>I2325</f>
        <v>153.55000000000001</v>
      </c>
      <c r="I2317" s="3">
        <f>H2317</f>
        <v>153.55000000000001</v>
      </c>
    </row>
    <row r="2318" spans="1:9" ht="26.4" x14ac:dyDescent="0.25">
      <c r="A2318" s="139" t="s">
        <v>364</v>
      </c>
      <c r="B2318" s="6" t="s">
        <v>418</v>
      </c>
      <c r="C2318" s="139" t="s">
        <v>419</v>
      </c>
      <c r="D2318" s="281" t="s">
        <v>363</v>
      </c>
      <c r="E2318" s="281"/>
      <c r="F2318" s="5" t="s">
        <v>72</v>
      </c>
      <c r="G2318" s="56">
        <v>1</v>
      </c>
      <c r="H2318" s="7">
        <v>2.17</v>
      </c>
      <c r="I2318" s="141">
        <f>TRUNC(G2318*H2318,2)</f>
        <v>2.17</v>
      </c>
    </row>
    <row r="2319" spans="1:9" ht="26.4" x14ac:dyDescent="0.25">
      <c r="A2319" s="131" t="s">
        <v>22</v>
      </c>
      <c r="B2319" s="10" t="s">
        <v>373</v>
      </c>
      <c r="C2319" s="131" t="s">
        <v>374</v>
      </c>
      <c r="D2319" s="277" t="s">
        <v>375</v>
      </c>
      <c r="E2319" s="277"/>
      <c r="F2319" s="9" t="s">
        <v>72</v>
      </c>
      <c r="G2319" s="54">
        <v>1</v>
      </c>
      <c r="H2319" s="11">
        <v>0.08</v>
      </c>
      <c r="I2319" s="141">
        <f t="shared" ref="I2319:I2323" si="138">TRUNC(G2319*H2319,2)</f>
        <v>0.08</v>
      </c>
    </row>
    <row r="2320" spans="1:9" x14ac:dyDescent="0.25">
      <c r="A2320" s="131" t="s">
        <v>22</v>
      </c>
      <c r="B2320" s="10" t="s">
        <v>420</v>
      </c>
      <c r="C2320" s="131" t="s">
        <v>421</v>
      </c>
      <c r="D2320" s="277" t="s">
        <v>71</v>
      </c>
      <c r="E2320" s="277"/>
      <c r="F2320" s="9" t="s">
        <v>72</v>
      </c>
      <c r="G2320" s="54">
        <v>1</v>
      </c>
      <c r="H2320" s="11">
        <v>114.25</v>
      </c>
      <c r="I2320" s="141">
        <f t="shared" si="138"/>
        <v>114.25</v>
      </c>
    </row>
    <row r="2321" spans="1:9" ht="26.4" x14ac:dyDescent="0.25">
      <c r="A2321" s="131" t="s">
        <v>22</v>
      </c>
      <c r="B2321" s="10" t="s">
        <v>376</v>
      </c>
      <c r="C2321" s="131" t="s">
        <v>377</v>
      </c>
      <c r="D2321" s="277" t="s">
        <v>160</v>
      </c>
      <c r="E2321" s="277"/>
      <c r="F2321" s="9" t="s">
        <v>72</v>
      </c>
      <c r="G2321" s="54">
        <v>1</v>
      </c>
      <c r="H2321" s="11">
        <v>0.01</v>
      </c>
      <c r="I2321" s="141">
        <f t="shared" si="138"/>
        <v>0.01</v>
      </c>
    </row>
    <row r="2322" spans="1:9" ht="26.4" x14ac:dyDescent="0.25">
      <c r="A2322" s="131" t="s">
        <v>22</v>
      </c>
      <c r="B2322" s="10" t="s">
        <v>380</v>
      </c>
      <c r="C2322" s="131" t="s">
        <v>381</v>
      </c>
      <c r="D2322" s="277" t="s">
        <v>67</v>
      </c>
      <c r="E2322" s="277"/>
      <c r="F2322" s="9" t="s">
        <v>72</v>
      </c>
      <c r="G2322" s="54">
        <v>1</v>
      </c>
      <c r="H2322" s="11">
        <v>1.43</v>
      </c>
      <c r="I2322" s="141">
        <f t="shared" si="138"/>
        <v>1.43</v>
      </c>
    </row>
    <row r="2323" spans="1:9" ht="26.4" x14ac:dyDescent="0.25">
      <c r="A2323" s="131" t="s">
        <v>22</v>
      </c>
      <c r="B2323" s="10" t="s">
        <v>371</v>
      </c>
      <c r="C2323" s="131" t="s">
        <v>372</v>
      </c>
      <c r="D2323" s="277" t="s">
        <v>160</v>
      </c>
      <c r="E2323" s="277"/>
      <c r="F2323" s="9" t="s">
        <v>72</v>
      </c>
      <c r="G2323" s="54">
        <v>1</v>
      </c>
      <c r="H2323" s="11">
        <v>0.77</v>
      </c>
      <c r="I2323" s="141">
        <f t="shared" si="138"/>
        <v>0.77</v>
      </c>
    </row>
    <row r="2324" spans="1:9" x14ac:dyDescent="0.25">
      <c r="A2324" s="253"/>
      <c r="B2324" s="253"/>
      <c r="C2324" s="253"/>
      <c r="D2324" s="253"/>
      <c r="E2324" s="252" t="s">
        <v>511</v>
      </c>
      <c r="F2324" s="253"/>
      <c r="G2324" s="253"/>
      <c r="H2324" s="253"/>
      <c r="I2324" s="16">
        <f>SUM(I2318:I2323)</f>
        <v>118.71000000000001</v>
      </c>
    </row>
    <row r="2325" spans="1:9" x14ac:dyDescent="0.25">
      <c r="A2325" s="133"/>
      <c r="B2325" s="133"/>
      <c r="C2325" s="133"/>
      <c r="D2325" s="133" t="s">
        <v>51</v>
      </c>
      <c r="E2325" s="16">
        <f>TRUNC((I2324)*0.2935,2)</f>
        <v>34.840000000000003</v>
      </c>
      <c r="F2325" s="133"/>
      <c r="G2325" s="259" t="s">
        <v>52</v>
      </c>
      <c r="H2325" s="259"/>
      <c r="I2325" s="16">
        <f>I2324+E2325</f>
        <v>153.55000000000001</v>
      </c>
    </row>
    <row r="2326" spans="1:9" x14ac:dyDescent="0.25">
      <c r="A2326" s="132"/>
      <c r="B2326" s="132"/>
      <c r="C2326" s="132"/>
      <c r="D2326" s="132"/>
      <c r="E2326" s="132"/>
      <c r="F2326" s="132" t="s">
        <v>53</v>
      </c>
      <c r="G2326" s="15" t="s">
        <v>54</v>
      </c>
      <c r="H2326" s="132" t="s">
        <v>55</v>
      </c>
      <c r="I2326" s="13">
        <f>I2325</f>
        <v>153.55000000000001</v>
      </c>
    </row>
    <row r="2327" spans="1:9" ht="14.4" thickBot="1" x14ac:dyDescent="0.3">
      <c r="A2327" s="132"/>
      <c r="B2327" s="132"/>
      <c r="C2327" s="132"/>
      <c r="D2327" s="132"/>
      <c r="E2327" s="132"/>
      <c r="F2327" s="132"/>
      <c r="G2327" s="15"/>
      <c r="H2327" s="132"/>
      <c r="I2327" s="13"/>
    </row>
    <row r="2328" spans="1:9" ht="14.4" thickTop="1" x14ac:dyDescent="0.25">
      <c r="A2328" s="4"/>
      <c r="B2328" s="4"/>
      <c r="C2328" s="4"/>
      <c r="D2328" s="4"/>
      <c r="E2328" s="4"/>
      <c r="F2328" s="4"/>
      <c r="G2328" s="4"/>
      <c r="H2328" s="4"/>
      <c r="I2328" s="4"/>
    </row>
    <row r="2329" spans="1:9" x14ac:dyDescent="0.25">
      <c r="A2329" s="134">
        <v>150</v>
      </c>
      <c r="B2329" s="136" t="s">
        <v>5</v>
      </c>
      <c r="C2329" s="134" t="s">
        <v>6</v>
      </c>
      <c r="D2329" s="266" t="s">
        <v>7</v>
      </c>
      <c r="E2329" s="266"/>
      <c r="F2329" s="1" t="s">
        <v>8</v>
      </c>
      <c r="G2329" s="136" t="s">
        <v>9</v>
      </c>
      <c r="H2329" s="136" t="s">
        <v>10</v>
      </c>
      <c r="I2329" s="136" t="s">
        <v>11</v>
      </c>
    </row>
    <row r="2330" spans="1:9" x14ac:dyDescent="0.25">
      <c r="A2330" s="135" t="s">
        <v>12</v>
      </c>
      <c r="B2330" s="22" t="s">
        <v>716</v>
      </c>
      <c r="C2330" s="135" t="s">
        <v>792</v>
      </c>
      <c r="D2330" s="267" t="s">
        <v>398</v>
      </c>
      <c r="E2330" s="267"/>
      <c r="F2330" s="2" t="s">
        <v>215</v>
      </c>
      <c r="G2330" s="53">
        <v>1</v>
      </c>
      <c r="H2330" s="3">
        <f>I2344</f>
        <v>27194.86</v>
      </c>
      <c r="I2330" s="3">
        <f>H2330</f>
        <v>27194.86</v>
      </c>
    </row>
    <row r="2331" spans="1:9" x14ac:dyDescent="0.25">
      <c r="A2331" s="134" t="s">
        <v>231</v>
      </c>
      <c r="B2331" s="136" t="s">
        <v>5</v>
      </c>
      <c r="C2331" s="134" t="s">
        <v>71</v>
      </c>
      <c r="D2331" s="136" t="s">
        <v>18</v>
      </c>
      <c r="E2331" s="269"/>
      <c r="F2331" s="269"/>
      <c r="G2331" s="269"/>
      <c r="H2331" s="269"/>
      <c r="I2331" s="136"/>
    </row>
    <row r="2332" spans="1:9" ht="26.4" x14ac:dyDescent="0.25">
      <c r="A2332" s="131" t="s">
        <v>22</v>
      </c>
      <c r="B2332" s="10" t="s">
        <v>422</v>
      </c>
      <c r="C2332" s="131" t="s">
        <v>423</v>
      </c>
      <c r="D2332" s="54">
        <v>1</v>
      </c>
      <c r="E2332" s="131"/>
      <c r="F2332" s="131"/>
      <c r="G2332" s="131"/>
      <c r="H2332" s="141">
        <v>20549.580000000002</v>
      </c>
      <c r="I2332" s="141">
        <f>TRUNC(D2332*H2332,2)</f>
        <v>20549.580000000002</v>
      </c>
    </row>
    <row r="2333" spans="1:9" x14ac:dyDescent="0.25">
      <c r="A2333" s="253"/>
      <c r="B2333" s="253"/>
      <c r="C2333" s="253"/>
      <c r="D2333" s="253"/>
      <c r="E2333" s="253"/>
      <c r="F2333" s="253"/>
      <c r="G2333" s="253"/>
      <c r="H2333" s="253"/>
      <c r="I2333" s="14"/>
    </row>
    <row r="2334" spans="1:9" x14ac:dyDescent="0.25">
      <c r="A2334" s="253"/>
      <c r="B2334" s="253"/>
      <c r="C2334" s="253"/>
      <c r="D2334" s="253"/>
      <c r="E2334" s="253"/>
      <c r="F2334" s="253"/>
      <c r="G2334" s="253"/>
      <c r="H2334" s="253"/>
      <c r="I2334" s="132"/>
    </row>
    <row r="2335" spans="1:9" x14ac:dyDescent="0.25">
      <c r="A2335" s="134" t="s">
        <v>16</v>
      </c>
      <c r="B2335" s="136" t="s">
        <v>5</v>
      </c>
      <c r="C2335" s="134" t="s">
        <v>17</v>
      </c>
      <c r="D2335" s="136" t="s">
        <v>18</v>
      </c>
      <c r="E2335" s="136" t="s">
        <v>19</v>
      </c>
      <c r="F2335" s="263" t="s">
        <v>20</v>
      </c>
      <c r="G2335" s="264"/>
      <c r="H2335" s="265"/>
      <c r="I2335" s="147" t="s">
        <v>760</v>
      </c>
    </row>
    <row r="2336" spans="1:9" ht="26.4" x14ac:dyDescent="0.25">
      <c r="A2336" s="131" t="s">
        <v>22</v>
      </c>
      <c r="B2336" s="10" t="s">
        <v>400</v>
      </c>
      <c r="C2336" s="131" t="s">
        <v>401</v>
      </c>
      <c r="D2336" s="54">
        <v>1</v>
      </c>
      <c r="E2336" s="9" t="s">
        <v>215</v>
      </c>
      <c r="F2336" s="261">
        <v>15.46</v>
      </c>
      <c r="G2336" s="261"/>
      <c r="H2336" s="262"/>
      <c r="I2336" s="141">
        <f t="shared" ref="I2336:I2337" si="139">TRUNC(D2336*F2336,2)</f>
        <v>15.46</v>
      </c>
    </row>
    <row r="2337" spans="1:9" ht="26.4" x14ac:dyDescent="0.25">
      <c r="A2337" s="131" t="s">
        <v>22</v>
      </c>
      <c r="B2337" s="10" t="s">
        <v>402</v>
      </c>
      <c r="C2337" s="131" t="s">
        <v>403</v>
      </c>
      <c r="D2337" s="54">
        <v>1</v>
      </c>
      <c r="E2337" s="9" t="s">
        <v>215</v>
      </c>
      <c r="F2337" s="261">
        <v>150.51</v>
      </c>
      <c r="G2337" s="261"/>
      <c r="H2337" s="262"/>
      <c r="I2337" s="141">
        <f t="shared" si="139"/>
        <v>150.51</v>
      </c>
    </row>
    <row r="2338" spans="1:9" x14ac:dyDescent="0.25">
      <c r="A2338" s="253"/>
      <c r="B2338" s="253"/>
      <c r="C2338" s="253"/>
      <c r="D2338" s="253"/>
      <c r="E2338" s="252" t="s">
        <v>511</v>
      </c>
      <c r="F2338" s="253"/>
      <c r="G2338" s="253"/>
      <c r="H2338" s="253"/>
      <c r="I2338" s="18">
        <f>SUM(I2336:I2337)</f>
        <v>165.97</v>
      </c>
    </row>
    <row r="2339" spans="1:9" x14ac:dyDescent="0.25">
      <c r="A2339" s="134" t="s">
        <v>37</v>
      </c>
      <c r="B2339" s="136" t="s">
        <v>5</v>
      </c>
      <c r="C2339" s="134" t="s">
        <v>38</v>
      </c>
      <c r="D2339" s="136" t="s">
        <v>18</v>
      </c>
      <c r="E2339" s="136" t="s">
        <v>19</v>
      </c>
      <c r="F2339" s="263" t="s">
        <v>20</v>
      </c>
      <c r="G2339" s="264"/>
      <c r="H2339" s="265"/>
      <c r="I2339" s="147" t="s">
        <v>760</v>
      </c>
    </row>
    <row r="2340" spans="1:9" ht="26.4" x14ac:dyDescent="0.25">
      <c r="A2340" s="139" t="s">
        <v>12</v>
      </c>
      <c r="B2340" s="6" t="s">
        <v>424</v>
      </c>
      <c r="C2340" s="139" t="s">
        <v>425</v>
      </c>
      <c r="D2340" s="56">
        <v>1</v>
      </c>
      <c r="E2340" s="5" t="s">
        <v>215</v>
      </c>
      <c r="F2340" s="279">
        <v>160.35</v>
      </c>
      <c r="G2340" s="280"/>
      <c r="H2340" s="281"/>
      <c r="I2340" s="141">
        <f t="shared" ref="I2340:I2342" si="140">TRUNC(D2340*F2340,2)</f>
        <v>160.35</v>
      </c>
    </row>
    <row r="2341" spans="1:9" ht="26.4" x14ac:dyDescent="0.25">
      <c r="A2341" s="139" t="s">
        <v>12</v>
      </c>
      <c r="B2341" s="6" t="s">
        <v>408</v>
      </c>
      <c r="C2341" s="139" t="s">
        <v>409</v>
      </c>
      <c r="D2341" s="56">
        <v>1</v>
      </c>
      <c r="E2341" s="5" t="s">
        <v>215</v>
      </c>
      <c r="F2341" s="279">
        <v>146</v>
      </c>
      <c r="G2341" s="280"/>
      <c r="H2341" s="281"/>
      <c r="I2341" s="141">
        <f t="shared" si="140"/>
        <v>146</v>
      </c>
    </row>
    <row r="2342" spans="1:9" ht="26.4" x14ac:dyDescent="0.25">
      <c r="A2342" s="139" t="s">
        <v>12</v>
      </c>
      <c r="B2342" s="6" t="s">
        <v>404</v>
      </c>
      <c r="C2342" s="139" t="s">
        <v>405</v>
      </c>
      <c r="D2342" s="56">
        <v>1</v>
      </c>
      <c r="E2342" s="5" t="s">
        <v>215</v>
      </c>
      <c r="F2342" s="279">
        <v>2.35</v>
      </c>
      <c r="G2342" s="280"/>
      <c r="H2342" s="281"/>
      <c r="I2342" s="141">
        <f t="shared" si="140"/>
        <v>2.35</v>
      </c>
    </row>
    <row r="2343" spans="1:9" x14ac:dyDescent="0.25">
      <c r="A2343" s="253"/>
      <c r="B2343" s="253"/>
      <c r="C2343" s="253"/>
      <c r="D2343" s="253"/>
      <c r="E2343" s="252" t="s">
        <v>511</v>
      </c>
      <c r="F2343" s="253"/>
      <c r="G2343" s="253"/>
      <c r="H2343" s="253"/>
      <c r="I2343" s="16">
        <f>SUM(I2340:I2342)</f>
        <v>308.70000000000005</v>
      </c>
    </row>
    <row r="2344" spans="1:9" x14ac:dyDescent="0.25">
      <c r="A2344" s="133"/>
      <c r="B2344" s="133"/>
      <c r="C2344" s="133"/>
      <c r="D2344" s="133" t="s">
        <v>51</v>
      </c>
      <c r="E2344" s="16">
        <f>TRUNC((I2343+I2332+I2338)*0.2935,2)</f>
        <v>6170.61</v>
      </c>
      <c r="F2344" s="133"/>
      <c r="G2344" s="259" t="s">
        <v>52</v>
      </c>
      <c r="H2344" s="259"/>
      <c r="I2344" s="16">
        <f>I2343+E2344+I2338+I2332</f>
        <v>27194.86</v>
      </c>
    </row>
    <row r="2345" spans="1:9" x14ac:dyDescent="0.25">
      <c r="A2345" s="132"/>
      <c r="B2345" s="132"/>
      <c r="C2345" s="132"/>
      <c r="D2345" s="132"/>
      <c r="E2345" s="132"/>
      <c r="F2345" s="132" t="s">
        <v>53</v>
      </c>
      <c r="G2345" s="15" t="s">
        <v>54</v>
      </c>
      <c r="H2345" s="132" t="s">
        <v>55</v>
      </c>
      <c r="I2345" s="13">
        <f>I2344</f>
        <v>27194.86</v>
      </c>
    </row>
    <row r="2346" spans="1:9" ht="14.4" thickBot="1" x14ac:dyDescent="0.3">
      <c r="A2346" s="132"/>
      <c r="B2346" s="132"/>
      <c r="C2346" s="132"/>
      <c r="D2346" s="132"/>
      <c r="E2346" s="132"/>
      <c r="F2346" s="132"/>
      <c r="G2346" s="15"/>
      <c r="H2346" s="132"/>
      <c r="I2346" s="13"/>
    </row>
    <row r="2347" spans="1:9" ht="14.4" thickTop="1" x14ac:dyDescent="0.25">
      <c r="A2347" s="4"/>
      <c r="B2347" s="4"/>
      <c r="C2347" s="4"/>
      <c r="D2347" s="4"/>
      <c r="E2347" s="4"/>
      <c r="F2347" s="4"/>
      <c r="G2347" s="4"/>
      <c r="H2347" s="4"/>
      <c r="I2347" s="4"/>
    </row>
    <row r="2348" spans="1:9" x14ac:dyDescent="0.25">
      <c r="A2348" s="134">
        <v>151</v>
      </c>
      <c r="B2348" s="136" t="s">
        <v>5</v>
      </c>
      <c r="C2348" s="134" t="s">
        <v>6</v>
      </c>
      <c r="D2348" s="266" t="s">
        <v>7</v>
      </c>
      <c r="E2348" s="266"/>
      <c r="F2348" s="1" t="s">
        <v>8</v>
      </c>
      <c r="G2348" s="136" t="s">
        <v>9</v>
      </c>
      <c r="H2348" s="136" t="s">
        <v>10</v>
      </c>
      <c r="I2348" s="136" t="s">
        <v>11</v>
      </c>
    </row>
    <row r="2349" spans="1:9" x14ac:dyDescent="0.25">
      <c r="A2349" s="135" t="s">
        <v>12</v>
      </c>
      <c r="B2349" s="22" t="s">
        <v>717</v>
      </c>
      <c r="C2349" s="135" t="s">
        <v>793</v>
      </c>
      <c r="D2349" s="267" t="s">
        <v>363</v>
      </c>
      <c r="E2349" s="267"/>
      <c r="F2349" s="2" t="s">
        <v>72</v>
      </c>
      <c r="G2349" s="53">
        <v>1</v>
      </c>
      <c r="H2349" s="3">
        <f>I2357</f>
        <v>98.289999999999992</v>
      </c>
      <c r="I2349" s="3">
        <f>H2349</f>
        <v>98.289999999999992</v>
      </c>
    </row>
    <row r="2350" spans="1:9" ht="26.4" x14ac:dyDescent="0.25">
      <c r="A2350" s="139" t="s">
        <v>364</v>
      </c>
      <c r="B2350" s="6" t="s">
        <v>426</v>
      </c>
      <c r="C2350" s="139" t="s">
        <v>427</v>
      </c>
      <c r="D2350" s="281" t="s">
        <v>363</v>
      </c>
      <c r="E2350" s="281"/>
      <c r="F2350" s="5" t="s">
        <v>72</v>
      </c>
      <c r="G2350" s="56">
        <v>1</v>
      </c>
      <c r="H2350" s="7">
        <v>3.4</v>
      </c>
      <c r="I2350" s="141">
        <f>TRUNC(G2350*H2350,2)</f>
        <v>3.4</v>
      </c>
    </row>
    <row r="2351" spans="1:9" ht="26.4" x14ac:dyDescent="0.25">
      <c r="A2351" s="131" t="s">
        <v>22</v>
      </c>
      <c r="B2351" s="10" t="s">
        <v>380</v>
      </c>
      <c r="C2351" s="131" t="s">
        <v>381</v>
      </c>
      <c r="D2351" s="277" t="s">
        <v>67</v>
      </c>
      <c r="E2351" s="277"/>
      <c r="F2351" s="9" t="s">
        <v>72</v>
      </c>
      <c r="G2351" s="54">
        <v>1</v>
      </c>
      <c r="H2351" s="11">
        <v>1.43</v>
      </c>
      <c r="I2351" s="141">
        <f t="shared" ref="I2351:I2355" si="141">TRUNC(G2351*H2351,2)</f>
        <v>1.43</v>
      </c>
    </row>
    <row r="2352" spans="1:9" ht="26.4" x14ac:dyDescent="0.25">
      <c r="A2352" s="131" t="s">
        <v>22</v>
      </c>
      <c r="B2352" s="10" t="s">
        <v>373</v>
      </c>
      <c r="C2352" s="131" t="s">
        <v>374</v>
      </c>
      <c r="D2352" s="277" t="s">
        <v>375</v>
      </c>
      <c r="E2352" s="277"/>
      <c r="F2352" s="9" t="s">
        <v>72</v>
      </c>
      <c r="G2352" s="54">
        <v>1</v>
      </c>
      <c r="H2352" s="11">
        <v>0.08</v>
      </c>
      <c r="I2352" s="141">
        <f t="shared" si="141"/>
        <v>0.08</v>
      </c>
    </row>
    <row r="2353" spans="1:9" ht="26.4" x14ac:dyDescent="0.25">
      <c r="A2353" s="131" t="s">
        <v>22</v>
      </c>
      <c r="B2353" s="10" t="s">
        <v>371</v>
      </c>
      <c r="C2353" s="131" t="s">
        <v>372</v>
      </c>
      <c r="D2353" s="277" t="s">
        <v>160</v>
      </c>
      <c r="E2353" s="277"/>
      <c r="F2353" s="9" t="s">
        <v>72</v>
      </c>
      <c r="G2353" s="54">
        <v>1</v>
      </c>
      <c r="H2353" s="11">
        <v>0.77</v>
      </c>
      <c r="I2353" s="141">
        <f t="shared" si="141"/>
        <v>0.77</v>
      </c>
    </row>
    <row r="2354" spans="1:9" x14ac:dyDescent="0.25">
      <c r="A2354" s="131" t="s">
        <v>22</v>
      </c>
      <c r="B2354" s="10" t="s">
        <v>428</v>
      </c>
      <c r="C2354" s="131" t="s">
        <v>429</v>
      </c>
      <c r="D2354" s="277" t="s">
        <v>71</v>
      </c>
      <c r="E2354" s="277"/>
      <c r="F2354" s="9" t="s">
        <v>72</v>
      </c>
      <c r="G2354" s="54">
        <v>1</v>
      </c>
      <c r="H2354" s="11">
        <v>70.3</v>
      </c>
      <c r="I2354" s="141">
        <f t="shared" si="141"/>
        <v>70.3</v>
      </c>
    </row>
    <row r="2355" spans="1:9" ht="26.4" x14ac:dyDescent="0.25">
      <c r="A2355" s="131" t="s">
        <v>22</v>
      </c>
      <c r="B2355" s="10" t="s">
        <v>376</v>
      </c>
      <c r="C2355" s="131" t="s">
        <v>377</v>
      </c>
      <c r="D2355" s="277" t="s">
        <v>160</v>
      </c>
      <c r="E2355" s="277"/>
      <c r="F2355" s="9" t="s">
        <v>72</v>
      </c>
      <c r="G2355" s="54">
        <v>1</v>
      </c>
      <c r="H2355" s="11">
        <v>0.01</v>
      </c>
      <c r="I2355" s="141">
        <f t="shared" si="141"/>
        <v>0.01</v>
      </c>
    </row>
    <row r="2356" spans="1:9" x14ac:dyDescent="0.25">
      <c r="A2356" s="253"/>
      <c r="B2356" s="253"/>
      <c r="C2356" s="253"/>
      <c r="D2356" s="253"/>
      <c r="E2356" s="252" t="s">
        <v>511</v>
      </c>
      <c r="F2356" s="253"/>
      <c r="G2356" s="253"/>
      <c r="H2356" s="253"/>
      <c r="I2356" s="16">
        <f>SUM(I2350:I2355)</f>
        <v>75.989999999999995</v>
      </c>
    </row>
    <row r="2357" spans="1:9" x14ac:dyDescent="0.25">
      <c r="A2357" s="133"/>
      <c r="B2357" s="133"/>
      <c r="C2357" s="133"/>
      <c r="D2357" s="133" t="s">
        <v>51</v>
      </c>
      <c r="E2357" s="16">
        <f>TRUNC((I2356)*0.2935,2)</f>
        <v>22.3</v>
      </c>
      <c r="F2357" s="133"/>
      <c r="G2357" s="259" t="s">
        <v>52</v>
      </c>
      <c r="H2357" s="259"/>
      <c r="I2357" s="16">
        <f>I2356+E2357</f>
        <v>98.289999999999992</v>
      </c>
    </row>
    <row r="2358" spans="1:9" x14ac:dyDescent="0.25">
      <c r="A2358" s="132"/>
      <c r="B2358" s="132"/>
      <c r="C2358" s="132"/>
      <c r="D2358" s="132"/>
      <c r="E2358" s="132"/>
      <c r="F2358" s="132" t="s">
        <v>53</v>
      </c>
      <c r="G2358" s="15" t="s">
        <v>54</v>
      </c>
      <c r="H2358" s="132" t="s">
        <v>55</v>
      </c>
      <c r="I2358" s="13">
        <f>I2357</f>
        <v>98.289999999999992</v>
      </c>
    </row>
    <row r="2359" spans="1:9" ht="14.4" thickBot="1" x14ac:dyDescent="0.3">
      <c r="A2359" s="132"/>
      <c r="B2359" s="132"/>
      <c r="C2359" s="132"/>
      <c r="D2359" s="132"/>
      <c r="E2359" s="132"/>
      <c r="F2359" s="132"/>
      <c r="G2359" s="15"/>
      <c r="H2359" s="132"/>
      <c r="I2359" s="13"/>
    </row>
    <row r="2360" spans="1:9" ht="14.4" thickTop="1" x14ac:dyDescent="0.25">
      <c r="A2360" s="4"/>
      <c r="B2360" s="4"/>
      <c r="C2360" s="4"/>
      <c r="D2360" s="4"/>
      <c r="E2360" s="4"/>
      <c r="F2360" s="4"/>
      <c r="G2360" s="4"/>
      <c r="H2360" s="4"/>
      <c r="I2360" s="4"/>
    </row>
    <row r="2361" spans="1:9" x14ac:dyDescent="0.25">
      <c r="A2361" s="134">
        <v>152</v>
      </c>
      <c r="B2361" s="136" t="s">
        <v>5</v>
      </c>
      <c r="C2361" s="134" t="s">
        <v>6</v>
      </c>
      <c r="D2361" s="266" t="s">
        <v>7</v>
      </c>
      <c r="E2361" s="266"/>
      <c r="F2361" s="1" t="s">
        <v>8</v>
      </c>
      <c r="G2361" s="136" t="s">
        <v>9</v>
      </c>
      <c r="H2361" s="136" t="s">
        <v>10</v>
      </c>
      <c r="I2361" s="136" t="s">
        <v>11</v>
      </c>
    </row>
    <row r="2362" spans="1:9" x14ac:dyDescent="0.25">
      <c r="A2362" s="135" t="s">
        <v>12</v>
      </c>
      <c r="B2362" s="22" t="s">
        <v>718</v>
      </c>
      <c r="C2362" s="135" t="s">
        <v>794</v>
      </c>
      <c r="D2362" s="267" t="s">
        <v>398</v>
      </c>
      <c r="E2362" s="267"/>
      <c r="F2362" s="2" t="s">
        <v>215</v>
      </c>
      <c r="G2362" s="53">
        <v>1</v>
      </c>
      <c r="H2362" s="3">
        <f>I2376</f>
        <v>17363.21</v>
      </c>
      <c r="I2362" s="3">
        <f>H2362</f>
        <v>17363.21</v>
      </c>
    </row>
    <row r="2363" spans="1:9" x14ac:dyDescent="0.25">
      <c r="A2363" s="134" t="s">
        <v>231</v>
      </c>
      <c r="B2363" s="136" t="s">
        <v>5</v>
      </c>
      <c r="C2363" s="134" t="s">
        <v>71</v>
      </c>
      <c r="D2363" s="136" t="s">
        <v>18</v>
      </c>
      <c r="E2363" s="269" t="s">
        <v>21</v>
      </c>
      <c r="F2363" s="269"/>
      <c r="G2363" s="269"/>
      <c r="H2363" s="269"/>
      <c r="I2363" s="147" t="s">
        <v>762</v>
      </c>
    </row>
    <row r="2364" spans="1:9" ht="26.4" x14ac:dyDescent="0.25">
      <c r="A2364" s="131" t="s">
        <v>22</v>
      </c>
      <c r="B2364" s="10" t="s">
        <v>430</v>
      </c>
      <c r="C2364" s="131" t="s">
        <v>431</v>
      </c>
      <c r="D2364" s="54">
        <v>1</v>
      </c>
      <c r="E2364" s="131"/>
      <c r="F2364" s="131"/>
      <c r="G2364" s="131"/>
      <c r="H2364" s="77">
        <v>12958.31</v>
      </c>
      <c r="I2364" s="141">
        <f>TRUNC(D2364*H2364,2)</f>
        <v>12958.31</v>
      </c>
    </row>
    <row r="2365" spans="1:9" x14ac:dyDescent="0.25">
      <c r="A2365" s="253"/>
      <c r="B2365" s="253"/>
      <c r="C2365" s="253"/>
      <c r="D2365" s="253"/>
      <c r="E2365" s="253"/>
      <c r="F2365" s="253"/>
      <c r="G2365" s="253"/>
      <c r="H2365" s="253"/>
      <c r="I2365" s="14"/>
    </row>
    <row r="2366" spans="1:9" x14ac:dyDescent="0.25">
      <c r="A2366" s="253"/>
      <c r="B2366" s="253"/>
      <c r="C2366" s="253"/>
      <c r="D2366" s="253"/>
      <c r="E2366" s="253"/>
      <c r="F2366" s="253"/>
      <c r="G2366" s="253"/>
      <c r="H2366" s="253"/>
      <c r="I2366" s="132"/>
    </row>
    <row r="2367" spans="1:9" x14ac:dyDescent="0.25">
      <c r="A2367" s="134" t="s">
        <v>16</v>
      </c>
      <c r="B2367" s="136" t="s">
        <v>5</v>
      </c>
      <c r="C2367" s="134" t="s">
        <v>17</v>
      </c>
      <c r="D2367" s="136" t="s">
        <v>18</v>
      </c>
      <c r="E2367" s="136" t="s">
        <v>19</v>
      </c>
      <c r="F2367" s="263" t="s">
        <v>20</v>
      </c>
      <c r="G2367" s="264"/>
      <c r="H2367" s="265"/>
      <c r="I2367" s="147" t="s">
        <v>760</v>
      </c>
    </row>
    <row r="2368" spans="1:9" ht="26.4" x14ac:dyDescent="0.25">
      <c r="A2368" s="131" t="s">
        <v>22</v>
      </c>
      <c r="B2368" s="10" t="s">
        <v>402</v>
      </c>
      <c r="C2368" s="131" t="s">
        <v>403</v>
      </c>
      <c r="D2368" s="54">
        <v>1</v>
      </c>
      <c r="E2368" s="9" t="s">
        <v>215</v>
      </c>
      <c r="F2368" s="275">
        <v>150.51</v>
      </c>
      <c r="G2368" s="276"/>
      <c r="H2368" s="277"/>
      <c r="I2368" s="141">
        <f t="shared" ref="I2368:I2369" si="142">TRUNC(D2368*F2368,2)</f>
        <v>150.51</v>
      </c>
    </row>
    <row r="2369" spans="1:9" ht="26.4" x14ac:dyDescent="0.25">
      <c r="A2369" s="131" t="s">
        <v>22</v>
      </c>
      <c r="B2369" s="10" t="s">
        <v>400</v>
      </c>
      <c r="C2369" s="131" t="s">
        <v>401</v>
      </c>
      <c r="D2369" s="54">
        <v>1</v>
      </c>
      <c r="E2369" s="9" t="s">
        <v>215</v>
      </c>
      <c r="F2369" s="275">
        <v>15.46</v>
      </c>
      <c r="G2369" s="276"/>
      <c r="H2369" s="277"/>
      <c r="I2369" s="141">
        <f t="shared" si="142"/>
        <v>15.46</v>
      </c>
    </row>
    <row r="2370" spans="1:9" x14ac:dyDescent="0.25">
      <c r="A2370" s="253"/>
      <c r="B2370" s="253"/>
      <c r="C2370" s="253"/>
      <c r="D2370" s="253"/>
      <c r="E2370" s="252" t="s">
        <v>511</v>
      </c>
      <c r="F2370" s="253"/>
      <c r="G2370" s="253"/>
      <c r="H2370" s="253"/>
      <c r="I2370" s="132">
        <f>SUM(I2368:I2369)</f>
        <v>165.97</v>
      </c>
    </row>
    <row r="2371" spans="1:9" x14ac:dyDescent="0.25">
      <c r="A2371" s="134" t="s">
        <v>37</v>
      </c>
      <c r="B2371" s="136" t="s">
        <v>5</v>
      </c>
      <c r="C2371" s="134" t="s">
        <v>38</v>
      </c>
      <c r="D2371" s="136" t="s">
        <v>18</v>
      </c>
      <c r="E2371" s="136" t="s">
        <v>19</v>
      </c>
      <c r="F2371" s="263" t="s">
        <v>20</v>
      </c>
      <c r="G2371" s="264"/>
      <c r="H2371" s="265"/>
      <c r="I2371" s="147" t="s">
        <v>759</v>
      </c>
    </row>
    <row r="2372" spans="1:9" ht="26.4" x14ac:dyDescent="0.25">
      <c r="A2372" s="139" t="s">
        <v>12</v>
      </c>
      <c r="B2372" s="6" t="s">
        <v>404</v>
      </c>
      <c r="C2372" s="139" t="s">
        <v>405</v>
      </c>
      <c r="D2372" s="56">
        <v>1</v>
      </c>
      <c r="E2372" s="5" t="s">
        <v>215</v>
      </c>
      <c r="F2372" s="282">
        <v>2.35</v>
      </c>
      <c r="G2372" s="282"/>
      <c r="H2372" s="283"/>
      <c r="I2372" s="141">
        <f t="shared" ref="I2372:I2374" si="143">TRUNC(D2372*F2372,2)</f>
        <v>2.35</v>
      </c>
    </row>
    <row r="2373" spans="1:9" ht="26.4" x14ac:dyDescent="0.25">
      <c r="A2373" s="139" t="s">
        <v>12</v>
      </c>
      <c r="B2373" s="6" t="s">
        <v>432</v>
      </c>
      <c r="C2373" s="139" t="s">
        <v>433</v>
      </c>
      <c r="D2373" s="56">
        <v>1</v>
      </c>
      <c r="E2373" s="5" t="s">
        <v>215</v>
      </c>
      <c r="F2373" s="282">
        <v>150.51</v>
      </c>
      <c r="G2373" s="282"/>
      <c r="H2373" s="283"/>
      <c r="I2373" s="141">
        <f t="shared" si="143"/>
        <v>150.51</v>
      </c>
    </row>
    <row r="2374" spans="1:9" ht="26.4" x14ac:dyDescent="0.25">
      <c r="A2374" s="139" t="s">
        <v>12</v>
      </c>
      <c r="B2374" s="6" t="s">
        <v>408</v>
      </c>
      <c r="C2374" s="139" t="s">
        <v>409</v>
      </c>
      <c r="D2374" s="56">
        <v>1</v>
      </c>
      <c r="E2374" s="5" t="s">
        <v>215</v>
      </c>
      <c r="F2374" s="282">
        <v>146.30000000000001</v>
      </c>
      <c r="G2374" s="282"/>
      <c r="H2374" s="283"/>
      <c r="I2374" s="141">
        <f t="shared" si="143"/>
        <v>146.30000000000001</v>
      </c>
    </row>
    <row r="2375" spans="1:9" x14ac:dyDescent="0.25">
      <c r="A2375" s="253"/>
      <c r="B2375" s="253"/>
      <c r="C2375" s="253"/>
      <c r="D2375" s="253"/>
      <c r="E2375" s="252" t="s">
        <v>511</v>
      </c>
      <c r="F2375" s="253"/>
      <c r="G2375" s="253"/>
      <c r="H2375" s="253"/>
      <c r="I2375" s="16">
        <f>SUM(I2372:I2374)</f>
        <v>299.15999999999997</v>
      </c>
    </row>
    <row r="2376" spans="1:9" x14ac:dyDescent="0.25">
      <c r="A2376" s="133"/>
      <c r="B2376" s="133"/>
      <c r="C2376" s="133"/>
      <c r="D2376" s="133" t="s">
        <v>51</v>
      </c>
      <c r="E2376" s="16">
        <f>TRUNC((I2375+I2364+I2370)*0.2935,2)</f>
        <v>3939.77</v>
      </c>
      <c r="F2376" s="133"/>
      <c r="G2376" s="259" t="s">
        <v>52</v>
      </c>
      <c r="H2376" s="259"/>
      <c r="I2376" s="16">
        <f>I2375+E2376+I2370+I2364</f>
        <v>17363.21</v>
      </c>
    </row>
    <row r="2377" spans="1:9" x14ac:dyDescent="0.25">
      <c r="A2377" s="132"/>
      <c r="B2377" s="132"/>
      <c r="C2377" s="132"/>
      <c r="D2377" s="132"/>
      <c r="E2377" s="132"/>
      <c r="F2377" s="132" t="s">
        <v>53</v>
      </c>
      <c r="G2377" s="15" t="s">
        <v>54</v>
      </c>
      <c r="H2377" s="132" t="s">
        <v>55</v>
      </c>
      <c r="I2377" s="13">
        <f>I2376</f>
        <v>17363.21</v>
      </c>
    </row>
    <row r="2378" spans="1:9" ht="14.4" thickBot="1" x14ac:dyDescent="0.3">
      <c r="A2378" s="132"/>
      <c r="B2378" s="132"/>
      <c r="C2378" s="132"/>
      <c r="D2378" s="132"/>
      <c r="E2378" s="132"/>
      <c r="F2378" s="132"/>
      <c r="G2378" s="15"/>
      <c r="H2378" s="132"/>
      <c r="I2378" s="13"/>
    </row>
    <row r="2379" spans="1:9" ht="14.4" thickTop="1" x14ac:dyDescent="0.25">
      <c r="A2379" s="4"/>
      <c r="B2379" s="4"/>
      <c r="C2379" s="4"/>
      <c r="D2379" s="4"/>
      <c r="E2379" s="4"/>
      <c r="F2379" s="4"/>
      <c r="G2379" s="4"/>
      <c r="H2379" s="4"/>
      <c r="I2379" s="4"/>
    </row>
    <row r="2380" spans="1:9" x14ac:dyDescent="0.25">
      <c r="A2380" s="134">
        <v>153</v>
      </c>
      <c r="B2380" s="136" t="s">
        <v>5</v>
      </c>
      <c r="C2380" s="134" t="s">
        <v>6</v>
      </c>
      <c r="D2380" s="266" t="s">
        <v>7</v>
      </c>
      <c r="E2380" s="266"/>
      <c r="F2380" s="1" t="s">
        <v>8</v>
      </c>
      <c r="G2380" s="136" t="s">
        <v>9</v>
      </c>
      <c r="H2380" s="136" t="s">
        <v>10</v>
      </c>
      <c r="I2380" s="136" t="s">
        <v>11</v>
      </c>
    </row>
    <row r="2381" spans="1:9" x14ac:dyDescent="0.25">
      <c r="A2381" s="135" t="s">
        <v>12</v>
      </c>
      <c r="B2381" s="22" t="s">
        <v>719</v>
      </c>
      <c r="C2381" s="135" t="s">
        <v>551</v>
      </c>
      <c r="D2381" s="267" t="s">
        <v>363</v>
      </c>
      <c r="E2381" s="267"/>
      <c r="F2381" s="2" t="s">
        <v>72</v>
      </c>
      <c r="G2381" s="53">
        <v>1</v>
      </c>
      <c r="H2381" s="26">
        <f>I2389</f>
        <v>76.929999999999993</v>
      </c>
      <c r="I2381" s="26">
        <f>H2381</f>
        <v>76.929999999999993</v>
      </c>
    </row>
    <row r="2382" spans="1:9" ht="26.4" x14ac:dyDescent="0.25">
      <c r="A2382" s="139" t="s">
        <v>364</v>
      </c>
      <c r="B2382" s="6" t="s">
        <v>434</v>
      </c>
      <c r="C2382" s="139" t="s">
        <v>435</v>
      </c>
      <c r="D2382" s="281" t="s">
        <v>363</v>
      </c>
      <c r="E2382" s="281"/>
      <c r="F2382" s="5" t="s">
        <v>72</v>
      </c>
      <c r="G2382" s="56">
        <v>1</v>
      </c>
      <c r="H2382" s="73">
        <v>0.39</v>
      </c>
      <c r="I2382" s="141">
        <f t="shared" ref="I2382:I2387" si="144">TRUNC(G2382*H2382,2)</f>
        <v>0.39</v>
      </c>
    </row>
    <row r="2383" spans="1:9" ht="26.4" x14ac:dyDescent="0.25">
      <c r="A2383" s="131" t="s">
        <v>22</v>
      </c>
      <c r="B2383" s="10" t="s">
        <v>380</v>
      </c>
      <c r="C2383" s="131" t="s">
        <v>381</v>
      </c>
      <c r="D2383" s="277" t="s">
        <v>67</v>
      </c>
      <c r="E2383" s="277"/>
      <c r="F2383" s="9" t="s">
        <v>72</v>
      </c>
      <c r="G2383" s="54">
        <v>1</v>
      </c>
      <c r="H2383" s="27">
        <v>1.43</v>
      </c>
      <c r="I2383" s="141">
        <f t="shared" si="144"/>
        <v>1.43</v>
      </c>
    </row>
    <row r="2384" spans="1:9" x14ac:dyDescent="0.25">
      <c r="A2384" s="131" t="s">
        <v>22</v>
      </c>
      <c r="B2384" s="10" t="s">
        <v>436</v>
      </c>
      <c r="C2384" s="131" t="s">
        <v>437</v>
      </c>
      <c r="D2384" s="277" t="s">
        <v>71</v>
      </c>
      <c r="E2384" s="277"/>
      <c r="F2384" s="9" t="s">
        <v>72</v>
      </c>
      <c r="G2384" s="54">
        <v>1</v>
      </c>
      <c r="H2384" s="27">
        <v>56.8</v>
      </c>
      <c r="I2384" s="141">
        <f t="shared" si="144"/>
        <v>56.8</v>
      </c>
    </row>
    <row r="2385" spans="1:9" ht="26.4" x14ac:dyDescent="0.25">
      <c r="A2385" s="131" t="s">
        <v>22</v>
      </c>
      <c r="B2385" s="10" t="s">
        <v>371</v>
      </c>
      <c r="C2385" s="131" t="s">
        <v>372</v>
      </c>
      <c r="D2385" s="277" t="s">
        <v>160</v>
      </c>
      <c r="E2385" s="277"/>
      <c r="F2385" s="9" t="s">
        <v>72</v>
      </c>
      <c r="G2385" s="54">
        <v>1</v>
      </c>
      <c r="H2385" s="27">
        <v>0.77</v>
      </c>
      <c r="I2385" s="141">
        <f t="shared" si="144"/>
        <v>0.77</v>
      </c>
    </row>
    <row r="2386" spans="1:9" ht="26.4" x14ac:dyDescent="0.25">
      <c r="A2386" s="131" t="s">
        <v>22</v>
      </c>
      <c r="B2386" s="10" t="s">
        <v>376</v>
      </c>
      <c r="C2386" s="131" t="s">
        <v>377</v>
      </c>
      <c r="D2386" s="277" t="s">
        <v>160</v>
      </c>
      <c r="E2386" s="277"/>
      <c r="F2386" s="9" t="s">
        <v>72</v>
      </c>
      <c r="G2386" s="54">
        <v>1</v>
      </c>
      <c r="H2386" s="27">
        <v>0.01</v>
      </c>
      <c r="I2386" s="141">
        <f t="shared" si="144"/>
        <v>0.01</v>
      </c>
    </row>
    <row r="2387" spans="1:9" ht="26.4" x14ac:dyDescent="0.25">
      <c r="A2387" s="131" t="s">
        <v>22</v>
      </c>
      <c r="B2387" s="10" t="s">
        <v>373</v>
      </c>
      <c r="C2387" s="131" t="s">
        <v>374</v>
      </c>
      <c r="D2387" s="277" t="s">
        <v>375</v>
      </c>
      <c r="E2387" s="277"/>
      <c r="F2387" s="9" t="s">
        <v>72</v>
      </c>
      <c r="G2387" s="54">
        <v>1</v>
      </c>
      <c r="H2387" s="27">
        <v>0.08</v>
      </c>
      <c r="I2387" s="141">
        <f t="shared" si="144"/>
        <v>0.08</v>
      </c>
    </row>
    <row r="2388" spans="1:9" x14ac:dyDescent="0.25">
      <c r="A2388" s="253"/>
      <c r="B2388" s="253"/>
      <c r="C2388" s="253"/>
      <c r="D2388" s="253"/>
      <c r="E2388" s="252" t="s">
        <v>511</v>
      </c>
      <c r="F2388" s="253"/>
      <c r="G2388" s="253"/>
      <c r="H2388" s="253"/>
      <c r="I2388" s="16">
        <f>SUM(I2382:I2387)</f>
        <v>59.48</v>
      </c>
    </row>
    <row r="2389" spans="1:9" x14ac:dyDescent="0.25">
      <c r="A2389" s="133"/>
      <c r="B2389" s="133"/>
      <c r="C2389" s="133"/>
      <c r="D2389" s="133" t="s">
        <v>51</v>
      </c>
      <c r="E2389" s="16">
        <f>TRUNC((I2388)*0.2935,2)</f>
        <v>17.45</v>
      </c>
      <c r="F2389" s="133"/>
      <c r="G2389" s="259" t="s">
        <v>52</v>
      </c>
      <c r="H2389" s="259"/>
      <c r="I2389" s="16">
        <f>I2388+E2389</f>
        <v>76.929999999999993</v>
      </c>
    </row>
    <row r="2390" spans="1:9" x14ac:dyDescent="0.25">
      <c r="A2390" s="132"/>
      <c r="B2390" s="132"/>
      <c r="C2390" s="132"/>
      <c r="D2390" s="132"/>
      <c r="E2390" s="132"/>
      <c r="F2390" s="132" t="s">
        <v>53</v>
      </c>
      <c r="G2390" s="15" t="s">
        <v>54</v>
      </c>
      <c r="H2390" s="132" t="s">
        <v>55</v>
      </c>
      <c r="I2390" s="13">
        <f>I2389</f>
        <v>76.929999999999993</v>
      </c>
    </row>
    <row r="2391" spans="1:9" ht="14.4" thickBot="1" x14ac:dyDescent="0.3">
      <c r="A2391" s="132"/>
      <c r="B2391" s="132"/>
      <c r="C2391" s="132"/>
      <c r="D2391" s="132"/>
      <c r="E2391" s="132"/>
      <c r="F2391" s="132"/>
      <c r="G2391" s="15"/>
      <c r="H2391" s="132"/>
      <c r="I2391" s="13"/>
    </row>
    <row r="2392" spans="1:9" ht="14.4" thickTop="1" x14ac:dyDescent="0.25">
      <c r="A2392" s="4"/>
      <c r="B2392" s="4"/>
      <c r="C2392" s="4"/>
      <c r="D2392" s="4"/>
      <c r="E2392" s="4"/>
      <c r="F2392" s="4"/>
      <c r="G2392" s="4"/>
      <c r="H2392" s="4"/>
      <c r="I2392" s="4"/>
    </row>
    <row r="2393" spans="1:9" x14ac:dyDescent="0.25">
      <c r="A2393" s="134">
        <v>154</v>
      </c>
      <c r="B2393" s="136" t="s">
        <v>5</v>
      </c>
      <c r="C2393" s="134" t="s">
        <v>6</v>
      </c>
      <c r="D2393" s="266" t="s">
        <v>7</v>
      </c>
      <c r="E2393" s="266"/>
      <c r="F2393" s="1" t="s">
        <v>8</v>
      </c>
      <c r="G2393" s="136" t="s">
        <v>9</v>
      </c>
      <c r="H2393" s="136" t="s">
        <v>10</v>
      </c>
      <c r="I2393" s="136" t="s">
        <v>11</v>
      </c>
    </row>
    <row r="2394" spans="1:9" x14ac:dyDescent="0.25">
      <c r="A2394" s="135" t="s">
        <v>12</v>
      </c>
      <c r="B2394" s="22" t="s">
        <v>720</v>
      </c>
      <c r="C2394" s="135" t="s">
        <v>795</v>
      </c>
      <c r="D2394" s="267" t="s">
        <v>398</v>
      </c>
      <c r="E2394" s="267"/>
      <c r="F2394" s="2" t="s">
        <v>215</v>
      </c>
      <c r="G2394" s="53">
        <v>1</v>
      </c>
      <c r="H2394" s="3">
        <f>I2408</f>
        <v>13582.11</v>
      </c>
      <c r="I2394" s="3">
        <f>H2394</f>
        <v>13582.11</v>
      </c>
    </row>
    <row r="2395" spans="1:9" x14ac:dyDescent="0.25">
      <c r="A2395" s="134" t="s">
        <v>231</v>
      </c>
      <c r="B2395" s="136" t="s">
        <v>5</v>
      </c>
      <c r="C2395" s="134" t="s">
        <v>71</v>
      </c>
      <c r="D2395" s="136" t="s">
        <v>18</v>
      </c>
      <c r="E2395" s="269" t="s">
        <v>21</v>
      </c>
      <c r="F2395" s="269"/>
      <c r="G2395" s="269"/>
      <c r="H2395" s="269"/>
      <c r="I2395" s="147" t="s">
        <v>761</v>
      </c>
    </row>
    <row r="2396" spans="1:9" ht="26.4" x14ac:dyDescent="0.25">
      <c r="A2396" s="131" t="s">
        <v>22</v>
      </c>
      <c r="B2396" s="10" t="s">
        <v>438</v>
      </c>
      <c r="C2396" s="131" t="s">
        <v>439</v>
      </c>
      <c r="D2396" s="54">
        <v>1</v>
      </c>
      <c r="E2396" s="131"/>
      <c r="F2396" s="131"/>
      <c r="G2396" s="131"/>
      <c r="H2396" s="77">
        <v>10025.35</v>
      </c>
      <c r="I2396" s="141">
        <f>TRUNC(D2396*H2396,2)</f>
        <v>10025.35</v>
      </c>
    </row>
    <row r="2397" spans="1:9" x14ac:dyDescent="0.25">
      <c r="A2397" s="253"/>
      <c r="B2397" s="253"/>
      <c r="C2397" s="253"/>
      <c r="D2397" s="253"/>
      <c r="E2397" s="253"/>
      <c r="F2397" s="253"/>
      <c r="G2397" s="253"/>
      <c r="H2397" s="253"/>
      <c r="I2397" s="14"/>
    </row>
    <row r="2398" spans="1:9" x14ac:dyDescent="0.25">
      <c r="A2398" s="253"/>
      <c r="B2398" s="253"/>
      <c r="C2398" s="253"/>
      <c r="D2398" s="253"/>
      <c r="E2398" s="253"/>
      <c r="F2398" s="253"/>
      <c r="G2398" s="253"/>
      <c r="H2398" s="253"/>
      <c r="I2398" s="132"/>
    </row>
    <row r="2399" spans="1:9" x14ac:dyDescent="0.25">
      <c r="A2399" s="134" t="s">
        <v>16</v>
      </c>
      <c r="B2399" s="136" t="s">
        <v>5</v>
      </c>
      <c r="C2399" s="134" t="s">
        <v>17</v>
      </c>
      <c r="D2399" s="136" t="s">
        <v>18</v>
      </c>
      <c r="E2399" s="136" t="s">
        <v>19</v>
      </c>
      <c r="F2399" s="263" t="s">
        <v>20</v>
      </c>
      <c r="G2399" s="264"/>
      <c r="H2399" s="265"/>
      <c r="I2399" s="147" t="s">
        <v>760</v>
      </c>
    </row>
    <row r="2400" spans="1:9" ht="26.4" x14ac:dyDescent="0.25">
      <c r="A2400" s="131" t="s">
        <v>22</v>
      </c>
      <c r="B2400" s="10" t="s">
        <v>402</v>
      </c>
      <c r="C2400" s="131" t="s">
        <v>403</v>
      </c>
      <c r="D2400" s="54">
        <v>1</v>
      </c>
      <c r="E2400" s="9" t="s">
        <v>215</v>
      </c>
      <c r="F2400" s="275">
        <v>150.51</v>
      </c>
      <c r="G2400" s="276"/>
      <c r="H2400" s="277"/>
      <c r="I2400" s="141">
        <f t="shared" ref="I2400:I2401" si="145">TRUNC(D2400*F2400,2)</f>
        <v>150.51</v>
      </c>
    </row>
    <row r="2401" spans="1:9" ht="26.4" x14ac:dyDescent="0.25">
      <c r="A2401" s="131" t="s">
        <v>22</v>
      </c>
      <c r="B2401" s="10" t="s">
        <v>400</v>
      </c>
      <c r="C2401" s="131" t="s">
        <v>401</v>
      </c>
      <c r="D2401" s="54">
        <v>1</v>
      </c>
      <c r="E2401" s="9" t="s">
        <v>215</v>
      </c>
      <c r="F2401" s="275">
        <v>15.46</v>
      </c>
      <c r="G2401" s="276"/>
      <c r="H2401" s="277"/>
      <c r="I2401" s="141">
        <f t="shared" si="145"/>
        <v>15.46</v>
      </c>
    </row>
    <row r="2402" spans="1:9" x14ac:dyDescent="0.25">
      <c r="A2402" s="253"/>
      <c r="B2402" s="253"/>
      <c r="C2402" s="253"/>
      <c r="D2402" s="253"/>
      <c r="E2402" s="252" t="s">
        <v>511</v>
      </c>
      <c r="F2402" s="253"/>
      <c r="G2402" s="253"/>
      <c r="H2402" s="253"/>
      <c r="I2402" s="132">
        <f>SUM(I2400:I2401)</f>
        <v>165.97</v>
      </c>
    </row>
    <row r="2403" spans="1:9" x14ac:dyDescent="0.25">
      <c r="A2403" s="134" t="s">
        <v>37</v>
      </c>
      <c r="B2403" s="136" t="s">
        <v>5</v>
      </c>
      <c r="C2403" s="134" t="s">
        <v>38</v>
      </c>
      <c r="D2403" s="136" t="s">
        <v>18</v>
      </c>
      <c r="E2403" s="136" t="s">
        <v>19</v>
      </c>
      <c r="F2403" s="263" t="s">
        <v>20</v>
      </c>
      <c r="G2403" s="264"/>
      <c r="H2403" s="265"/>
      <c r="I2403" s="147" t="s">
        <v>760</v>
      </c>
    </row>
    <row r="2404" spans="1:9" ht="26.4" x14ac:dyDescent="0.25">
      <c r="A2404" s="139" t="s">
        <v>12</v>
      </c>
      <c r="B2404" s="6" t="s">
        <v>440</v>
      </c>
      <c r="C2404" s="139" t="s">
        <v>441</v>
      </c>
      <c r="D2404" s="56">
        <v>1</v>
      </c>
      <c r="E2404" s="5" t="s">
        <v>215</v>
      </c>
      <c r="F2404" s="279">
        <v>160.61000000000001</v>
      </c>
      <c r="G2404" s="280"/>
      <c r="H2404" s="281"/>
      <c r="I2404" s="141">
        <f t="shared" ref="I2404:I2406" si="146">TRUNC(D2404*F2404,2)</f>
        <v>160.61000000000001</v>
      </c>
    </row>
    <row r="2405" spans="1:9" ht="26.4" x14ac:dyDescent="0.25">
      <c r="A2405" s="139" t="s">
        <v>12</v>
      </c>
      <c r="B2405" s="6" t="s">
        <v>408</v>
      </c>
      <c r="C2405" s="139" t="s">
        <v>409</v>
      </c>
      <c r="D2405" s="56">
        <v>1</v>
      </c>
      <c r="E2405" s="5" t="s">
        <v>215</v>
      </c>
      <c r="F2405" s="279">
        <v>146</v>
      </c>
      <c r="G2405" s="280"/>
      <c r="H2405" s="281"/>
      <c r="I2405" s="141">
        <f t="shared" si="146"/>
        <v>146</v>
      </c>
    </row>
    <row r="2406" spans="1:9" ht="26.4" x14ac:dyDescent="0.25">
      <c r="A2406" s="139" t="s">
        <v>12</v>
      </c>
      <c r="B2406" s="6" t="s">
        <v>404</v>
      </c>
      <c r="C2406" s="139" t="s">
        <v>405</v>
      </c>
      <c r="D2406" s="56">
        <v>1</v>
      </c>
      <c r="E2406" s="5" t="s">
        <v>215</v>
      </c>
      <c r="F2406" s="279">
        <v>2.35</v>
      </c>
      <c r="G2406" s="280"/>
      <c r="H2406" s="281"/>
      <c r="I2406" s="141">
        <f t="shared" si="146"/>
        <v>2.35</v>
      </c>
    </row>
    <row r="2407" spans="1:9" x14ac:dyDescent="0.25">
      <c r="A2407" s="253"/>
      <c r="B2407" s="253"/>
      <c r="C2407" s="253"/>
      <c r="D2407" s="253"/>
      <c r="E2407" s="252" t="s">
        <v>511</v>
      </c>
      <c r="F2407" s="253"/>
      <c r="G2407" s="253"/>
      <c r="H2407" s="253"/>
      <c r="I2407" s="16">
        <f>SUM(I2404:I2406)</f>
        <v>308.96000000000004</v>
      </c>
    </row>
    <row r="2408" spans="1:9" x14ac:dyDescent="0.25">
      <c r="A2408" s="133"/>
      <c r="B2408" s="133"/>
      <c r="C2408" s="133"/>
      <c r="D2408" s="133" t="s">
        <v>51</v>
      </c>
      <c r="E2408" s="16">
        <f>TRUNC((I2407+I2396+I2402)*0.2935,2)</f>
        <v>3081.83</v>
      </c>
      <c r="F2408" s="133"/>
      <c r="G2408" s="259" t="s">
        <v>52</v>
      </c>
      <c r="H2408" s="259"/>
      <c r="I2408" s="16">
        <f>I2407+E2408+I2402+I2396</f>
        <v>13582.11</v>
      </c>
    </row>
    <row r="2409" spans="1:9" x14ac:dyDescent="0.25">
      <c r="A2409" s="132"/>
      <c r="B2409" s="132"/>
      <c r="C2409" s="132"/>
      <c r="D2409" s="132"/>
      <c r="E2409" s="132"/>
      <c r="F2409" s="132" t="s">
        <v>53</v>
      </c>
      <c r="G2409" s="15" t="s">
        <v>54</v>
      </c>
      <c r="H2409" s="132" t="s">
        <v>55</v>
      </c>
      <c r="I2409" s="13">
        <f>I2408</f>
        <v>13582.11</v>
      </c>
    </row>
    <row r="2410" spans="1:9" ht="14.4" thickBot="1" x14ac:dyDescent="0.3">
      <c r="A2410" s="132"/>
      <c r="B2410" s="132"/>
      <c r="C2410" s="132"/>
      <c r="D2410" s="132"/>
      <c r="E2410" s="132"/>
      <c r="F2410" s="132"/>
      <c r="G2410" s="15"/>
      <c r="H2410" s="132"/>
      <c r="I2410" s="13"/>
    </row>
    <row r="2411" spans="1:9" ht="14.4" thickTop="1" x14ac:dyDescent="0.25">
      <c r="A2411" s="4"/>
      <c r="B2411" s="4"/>
      <c r="C2411" s="4"/>
      <c r="D2411" s="4"/>
      <c r="E2411" s="4"/>
      <c r="F2411" s="4"/>
      <c r="G2411" s="4"/>
      <c r="H2411" s="4"/>
      <c r="I2411" s="4"/>
    </row>
    <row r="2412" spans="1:9" x14ac:dyDescent="0.25">
      <c r="A2412" s="134">
        <v>155</v>
      </c>
      <c r="B2412" s="136" t="s">
        <v>5</v>
      </c>
      <c r="C2412" s="134" t="s">
        <v>6</v>
      </c>
      <c r="D2412" s="266" t="s">
        <v>7</v>
      </c>
      <c r="E2412" s="266"/>
      <c r="F2412" s="1" t="s">
        <v>8</v>
      </c>
      <c r="G2412" s="136" t="s">
        <v>9</v>
      </c>
      <c r="H2412" s="136" t="s">
        <v>10</v>
      </c>
      <c r="I2412" s="136" t="s">
        <v>11</v>
      </c>
    </row>
    <row r="2413" spans="1:9" x14ac:dyDescent="0.25">
      <c r="A2413" s="135" t="s">
        <v>12</v>
      </c>
      <c r="B2413" s="22" t="s">
        <v>721</v>
      </c>
      <c r="C2413" s="135" t="s">
        <v>757</v>
      </c>
      <c r="D2413" s="267" t="s">
        <v>14</v>
      </c>
      <c r="E2413" s="267"/>
      <c r="F2413" s="144" t="s">
        <v>215</v>
      </c>
      <c r="G2413" s="53">
        <v>1</v>
      </c>
      <c r="H2413" s="3">
        <f>I2425</f>
        <v>8731.0400000000009</v>
      </c>
      <c r="I2413" s="3">
        <f>H2413</f>
        <v>8731.0400000000009</v>
      </c>
    </row>
    <row r="2414" spans="1:9" x14ac:dyDescent="0.25">
      <c r="A2414" s="134" t="s">
        <v>231</v>
      </c>
      <c r="B2414" s="136" t="s">
        <v>5</v>
      </c>
      <c r="C2414" s="134" t="s">
        <v>71</v>
      </c>
      <c r="D2414" s="136" t="s">
        <v>18</v>
      </c>
      <c r="E2414" s="269"/>
      <c r="F2414" s="269"/>
      <c r="G2414" s="269"/>
      <c r="H2414" s="269"/>
      <c r="I2414" s="136"/>
    </row>
    <row r="2415" spans="1:9" x14ac:dyDescent="0.25">
      <c r="A2415" s="131" t="s">
        <v>22</v>
      </c>
      <c r="B2415" s="10" t="s">
        <v>442</v>
      </c>
      <c r="C2415" s="131" t="s">
        <v>443</v>
      </c>
      <c r="D2415" s="54">
        <v>1</v>
      </c>
      <c r="E2415" s="131"/>
      <c r="F2415" s="146" t="s">
        <v>215</v>
      </c>
      <c r="G2415" s="131"/>
      <c r="H2415" s="141">
        <f>38.3*8*20</f>
        <v>6128</v>
      </c>
      <c r="I2415" s="141">
        <f>TRUNC(D2415*H2415,2)</f>
        <v>6128</v>
      </c>
    </row>
    <row r="2416" spans="1:9" x14ac:dyDescent="0.25">
      <c r="A2416" s="253"/>
      <c r="B2416" s="253"/>
      <c r="C2416" s="253"/>
      <c r="D2416" s="253"/>
      <c r="E2416" s="253"/>
      <c r="F2416" s="253"/>
      <c r="G2416" s="253"/>
      <c r="H2416" s="253"/>
      <c r="I2416" s="14"/>
    </row>
    <row r="2417" spans="1:9" x14ac:dyDescent="0.25">
      <c r="A2417" s="253"/>
      <c r="B2417" s="253"/>
      <c r="C2417" s="253"/>
      <c r="D2417" s="253"/>
      <c r="E2417" s="253"/>
      <c r="F2417" s="253"/>
      <c r="G2417" s="253"/>
      <c r="H2417" s="253"/>
      <c r="I2417" s="132"/>
    </row>
    <row r="2418" spans="1:9" x14ac:dyDescent="0.25">
      <c r="A2418" s="134" t="s">
        <v>16</v>
      </c>
      <c r="B2418" s="136" t="s">
        <v>5</v>
      </c>
      <c r="C2418" s="134" t="s">
        <v>17</v>
      </c>
      <c r="D2418" s="136" t="s">
        <v>18</v>
      </c>
      <c r="E2418" s="136" t="s">
        <v>19</v>
      </c>
      <c r="F2418" s="263" t="s">
        <v>20</v>
      </c>
      <c r="G2418" s="264"/>
      <c r="H2418" s="265"/>
      <c r="I2418" s="147" t="s">
        <v>760</v>
      </c>
    </row>
    <row r="2419" spans="1:9" ht="26.4" x14ac:dyDescent="0.25">
      <c r="A2419" s="131" t="s">
        <v>22</v>
      </c>
      <c r="B2419" s="10" t="s">
        <v>243</v>
      </c>
      <c r="C2419" s="131" t="s">
        <v>244</v>
      </c>
      <c r="D2419" s="54">
        <v>1</v>
      </c>
      <c r="E2419" s="145" t="s">
        <v>215</v>
      </c>
      <c r="F2419" s="278">
        <f>0.4077*8*20</f>
        <v>65.231999999999999</v>
      </c>
      <c r="G2419" s="261"/>
      <c r="H2419" s="262"/>
      <c r="I2419" s="141">
        <f t="shared" ref="I2419:I2423" si="147">TRUNC(D2419*F2419,2)</f>
        <v>65.23</v>
      </c>
    </row>
    <row r="2420" spans="1:9" ht="26.4" x14ac:dyDescent="0.25">
      <c r="A2420" s="131" t="s">
        <v>22</v>
      </c>
      <c r="B2420" s="10" t="s">
        <v>237</v>
      </c>
      <c r="C2420" s="131" t="s">
        <v>238</v>
      </c>
      <c r="D2420" s="54">
        <v>1</v>
      </c>
      <c r="E2420" s="145" t="s">
        <v>215</v>
      </c>
      <c r="F2420" s="278">
        <f>2.0608*8*20</f>
        <v>329.72800000000001</v>
      </c>
      <c r="G2420" s="261"/>
      <c r="H2420" s="262"/>
      <c r="I2420" s="141">
        <f t="shared" si="147"/>
        <v>329.72</v>
      </c>
    </row>
    <row r="2421" spans="1:9" ht="26.4" x14ac:dyDescent="0.25">
      <c r="A2421" s="131" t="s">
        <v>22</v>
      </c>
      <c r="B2421" s="10" t="s">
        <v>241</v>
      </c>
      <c r="C2421" s="131" t="s">
        <v>242</v>
      </c>
      <c r="D2421" s="54">
        <v>1</v>
      </c>
      <c r="E2421" s="145" t="s">
        <v>215</v>
      </c>
      <c r="F2421" s="278">
        <f>0.0177*8*20</f>
        <v>2.8319999999999999</v>
      </c>
      <c r="G2421" s="261"/>
      <c r="H2421" s="262"/>
      <c r="I2421" s="141">
        <f t="shared" si="147"/>
        <v>2.83</v>
      </c>
    </row>
    <row r="2422" spans="1:9" ht="26.4" x14ac:dyDescent="0.25">
      <c r="A2422" s="131" t="s">
        <v>22</v>
      </c>
      <c r="B2422" s="10" t="s">
        <v>235</v>
      </c>
      <c r="C2422" s="131" t="s">
        <v>236</v>
      </c>
      <c r="D2422" s="54">
        <v>1</v>
      </c>
      <c r="E2422" s="145" t="s">
        <v>215</v>
      </c>
      <c r="F2422" s="278">
        <f>1.3558*20*8</f>
        <v>216.928</v>
      </c>
      <c r="G2422" s="261"/>
      <c r="H2422" s="262"/>
      <c r="I2422" s="141">
        <f t="shared" si="147"/>
        <v>216.92</v>
      </c>
    </row>
    <row r="2423" spans="1:9" ht="26.4" x14ac:dyDescent="0.25">
      <c r="A2423" s="131" t="s">
        <v>22</v>
      </c>
      <c r="B2423" s="10" t="s">
        <v>245</v>
      </c>
      <c r="C2423" s="131" t="s">
        <v>246</v>
      </c>
      <c r="D2423" s="54">
        <v>1</v>
      </c>
      <c r="E2423" s="145" t="s">
        <v>215</v>
      </c>
      <c r="F2423" s="278">
        <f>0.0453*8*20</f>
        <v>7.2480000000000002</v>
      </c>
      <c r="G2423" s="261"/>
      <c r="H2423" s="262"/>
      <c r="I2423" s="141">
        <f t="shared" si="147"/>
        <v>7.24</v>
      </c>
    </row>
    <row r="2424" spans="1:9" x14ac:dyDescent="0.25">
      <c r="A2424" s="253"/>
      <c r="B2424" s="253"/>
      <c r="C2424" s="253"/>
      <c r="D2424" s="253"/>
      <c r="E2424" s="252" t="s">
        <v>511</v>
      </c>
      <c r="F2424" s="253"/>
      <c r="G2424" s="253"/>
      <c r="H2424" s="253"/>
      <c r="I2424" s="16">
        <f>SUM(I2419:I2423)</f>
        <v>621.94000000000005</v>
      </c>
    </row>
    <row r="2425" spans="1:9" x14ac:dyDescent="0.25">
      <c r="A2425" s="133"/>
      <c r="B2425" s="133"/>
      <c r="C2425" s="133"/>
      <c r="D2425" s="133" t="s">
        <v>51</v>
      </c>
      <c r="E2425" s="16">
        <f>TRUNC((I2415+I2424)*0.2935,2)</f>
        <v>1981.1</v>
      </c>
      <c r="F2425" s="133"/>
      <c r="G2425" s="259" t="s">
        <v>52</v>
      </c>
      <c r="H2425" s="259"/>
      <c r="I2425" s="16">
        <f>I2424+E2425+I2415</f>
        <v>8731.0400000000009</v>
      </c>
    </row>
    <row r="2426" spans="1:9" x14ac:dyDescent="0.25">
      <c r="A2426" s="132"/>
      <c r="B2426" s="132"/>
      <c r="C2426" s="132"/>
      <c r="D2426" s="132"/>
      <c r="E2426" s="132"/>
      <c r="F2426" s="132" t="s">
        <v>53</v>
      </c>
      <c r="G2426" s="15" t="s">
        <v>54</v>
      </c>
      <c r="H2426" s="132" t="s">
        <v>55</v>
      </c>
      <c r="I2426" s="13">
        <f>I2425</f>
        <v>8731.0400000000009</v>
      </c>
    </row>
    <row r="2427" spans="1:9" ht="14.4" thickBot="1" x14ac:dyDescent="0.3">
      <c r="A2427" s="132"/>
      <c r="B2427" s="132"/>
      <c r="C2427" s="132"/>
      <c r="D2427" s="132"/>
      <c r="E2427" s="132"/>
      <c r="F2427" s="132"/>
      <c r="G2427" s="15"/>
      <c r="H2427" s="132"/>
      <c r="I2427" s="13"/>
    </row>
    <row r="2428" spans="1:9" ht="14.4" thickTop="1" x14ac:dyDescent="0.25">
      <c r="A2428" s="4"/>
      <c r="B2428" s="4"/>
      <c r="C2428" s="4"/>
      <c r="D2428" s="4"/>
      <c r="E2428" s="4"/>
      <c r="F2428" s="4"/>
      <c r="G2428" s="4"/>
      <c r="H2428" s="4"/>
      <c r="I2428" s="4"/>
    </row>
    <row r="2429" spans="1:9" x14ac:dyDescent="0.25">
      <c r="A2429" s="134">
        <v>156</v>
      </c>
      <c r="B2429" s="136" t="s">
        <v>5</v>
      </c>
      <c r="C2429" s="134" t="s">
        <v>6</v>
      </c>
      <c r="D2429" s="266" t="s">
        <v>7</v>
      </c>
      <c r="E2429" s="266"/>
      <c r="F2429" s="1" t="s">
        <v>8</v>
      </c>
      <c r="G2429" s="136" t="s">
        <v>9</v>
      </c>
      <c r="H2429" s="136" t="s">
        <v>10</v>
      </c>
      <c r="I2429" s="136" t="s">
        <v>11</v>
      </c>
    </row>
    <row r="2430" spans="1:9" x14ac:dyDescent="0.25">
      <c r="A2430" s="135" t="s">
        <v>12</v>
      </c>
      <c r="B2430" s="22" t="s">
        <v>722</v>
      </c>
      <c r="C2430" s="135" t="s">
        <v>758</v>
      </c>
      <c r="D2430" s="267" t="s">
        <v>14</v>
      </c>
      <c r="E2430" s="267"/>
      <c r="F2430" s="144" t="s">
        <v>215</v>
      </c>
      <c r="G2430" s="53">
        <v>1</v>
      </c>
      <c r="H2430" s="3">
        <f>I2442</f>
        <v>11385.869999999999</v>
      </c>
      <c r="I2430" s="3">
        <f>H2430</f>
        <v>11385.869999999999</v>
      </c>
    </row>
    <row r="2431" spans="1:9" x14ac:dyDescent="0.25">
      <c r="A2431" s="134" t="s">
        <v>231</v>
      </c>
      <c r="B2431" s="136" t="s">
        <v>5</v>
      </c>
      <c r="C2431" s="134" t="s">
        <v>71</v>
      </c>
      <c r="D2431" s="136" t="s">
        <v>18</v>
      </c>
      <c r="E2431" s="269"/>
      <c r="F2431" s="269"/>
      <c r="G2431" s="269"/>
      <c r="H2431" s="269"/>
      <c r="I2431" s="136"/>
    </row>
    <row r="2432" spans="1:9" x14ac:dyDescent="0.25">
      <c r="A2432" s="131" t="s">
        <v>22</v>
      </c>
      <c r="B2432" s="10" t="s">
        <v>444</v>
      </c>
      <c r="C2432" s="131" t="s">
        <v>445</v>
      </c>
      <c r="D2432" s="54">
        <v>1</v>
      </c>
      <c r="E2432" s="131"/>
      <c r="F2432" s="146" t="s">
        <v>215</v>
      </c>
      <c r="G2432" s="131"/>
      <c r="H2432" s="141">
        <f>51.1278*20*8</f>
        <v>8180.4480000000003</v>
      </c>
      <c r="I2432" s="141">
        <f>TRUNC(D2432*H2432,2)</f>
        <v>8180.44</v>
      </c>
    </row>
    <row r="2433" spans="1:9" x14ac:dyDescent="0.25">
      <c r="A2433" s="253"/>
      <c r="B2433" s="253"/>
      <c r="C2433" s="253"/>
      <c r="D2433" s="253"/>
      <c r="E2433" s="253"/>
      <c r="F2433" s="253"/>
      <c r="G2433" s="253"/>
      <c r="H2433" s="253"/>
      <c r="I2433" s="14"/>
    </row>
    <row r="2434" spans="1:9" ht="27.6" customHeight="1" x14ac:dyDescent="0.25">
      <c r="A2434" s="134" t="s">
        <v>16</v>
      </c>
      <c r="B2434" s="136" t="s">
        <v>5</v>
      </c>
      <c r="C2434" s="134" t="s">
        <v>17</v>
      </c>
      <c r="D2434" s="136" t="s">
        <v>18</v>
      </c>
      <c r="E2434" s="136" t="s">
        <v>19</v>
      </c>
      <c r="F2434" s="263" t="s">
        <v>20</v>
      </c>
      <c r="G2434" s="264"/>
      <c r="H2434" s="265"/>
      <c r="I2434" s="147" t="s">
        <v>759</v>
      </c>
    </row>
    <row r="2435" spans="1:9" ht="26.4" x14ac:dyDescent="0.25">
      <c r="A2435" s="131" t="s">
        <v>22</v>
      </c>
      <c r="B2435" s="10" t="s">
        <v>243</v>
      </c>
      <c r="C2435" s="131" t="s">
        <v>244</v>
      </c>
      <c r="D2435" s="79">
        <v>1</v>
      </c>
      <c r="E2435" s="9" t="s">
        <v>215</v>
      </c>
      <c r="F2435" s="261">
        <f>0.4077*8*20</f>
        <v>65.231999999999999</v>
      </c>
      <c r="G2435" s="261"/>
      <c r="H2435" s="262"/>
      <c r="I2435" s="141">
        <f t="shared" ref="I2435:I2439" si="148">TRUNC(D2435*F2435,2)</f>
        <v>65.23</v>
      </c>
    </row>
    <row r="2436" spans="1:9" ht="26.4" x14ac:dyDescent="0.25">
      <c r="A2436" s="131" t="s">
        <v>22</v>
      </c>
      <c r="B2436" s="10" t="s">
        <v>237</v>
      </c>
      <c r="C2436" s="131" t="s">
        <v>238</v>
      </c>
      <c r="D2436" s="79">
        <v>1</v>
      </c>
      <c r="E2436" s="9" t="s">
        <v>215</v>
      </c>
      <c r="F2436" s="272">
        <f>2.0608*8*20</f>
        <v>329.72800000000001</v>
      </c>
      <c r="G2436" s="273"/>
      <c r="H2436" s="274"/>
      <c r="I2436" s="141">
        <f t="shared" si="148"/>
        <v>329.72</v>
      </c>
    </row>
    <row r="2437" spans="1:9" ht="26.4" x14ac:dyDescent="0.25">
      <c r="A2437" s="131" t="s">
        <v>22</v>
      </c>
      <c r="B2437" s="10" t="s">
        <v>245</v>
      </c>
      <c r="C2437" s="131" t="s">
        <v>246</v>
      </c>
      <c r="D2437" s="79">
        <v>1</v>
      </c>
      <c r="E2437" s="9" t="s">
        <v>215</v>
      </c>
      <c r="F2437" s="272">
        <f>0.0177*8*20</f>
        <v>2.8319999999999999</v>
      </c>
      <c r="G2437" s="273"/>
      <c r="H2437" s="274"/>
      <c r="I2437" s="141">
        <f t="shared" si="148"/>
        <v>2.83</v>
      </c>
    </row>
    <row r="2438" spans="1:9" ht="26.4" x14ac:dyDescent="0.25">
      <c r="A2438" s="131" t="s">
        <v>22</v>
      </c>
      <c r="B2438" s="10" t="s">
        <v>235</v>
      </c>
      <c r="C2438" s="131" t="s">
        <v>236</v>
      </c>
      <c r="D2438" s="79">
        <v>1</v>
      </c>
      <c r="E2438" s="9" t="s">
        <v>215</v>
      </c>
      <c r="F2438" s="272">
        <f>1.3558*20*8</f>
        <v>216.928</v>
      </c>
      <c r="G2438" s="273"/>
      <c r="H2438" s="274"/>
      <c r="I2438" s="141">
        <f t="shared" si="148"/>
        <v>216.92</v>
      </c>
    </row>
    <row r="2439" spans="1:9" ht="26.4" x14ac:dyDescent="0.25">
      <c r="A2439" s="131" t="s">
        <v>22</v>
      </c>
      <c r="B2439" s="10" t="s">
        <v>241</v>
      </c>
      <c r="C2439" s="131" t="s">
        <v>242</v>
      </c>
      <c r="D2439" s="79">
        <v>1</v>
      </c>
      <c r="E2439" s="9" t="s">
        <v>215</v>
      </c>
      <c r="F2439" s="272">
        <f>0.0453*8*20</f>
        <v>7.2480000000000002</v>
      </c>
      <c r="G2439" s="273"/>
      <c r="H2439" s="274"/>
      <c r="I2439" s="141">
        <f t="shared" si="148"/>
        <v>7.24</v>
      </c>
    </row>
    <row r="2440" spans="1:9" x14ac:dyDescent="0.25">
      <c r="A2440" s="253"/>
      <c r="B2440" s="253"/>
      <c r="C2440" s="253"/>
      <c r="D2440" s="253"/>
      <c r="E2440" s="252" t="s">
        <v>511</v>
      </c>
      <c r="F2440" s="253"/>
      <c r="G2440" s="253"/>
      <c r="H2440" s="253"/>
      <c r="I2440" s="16">
        <f>SUM(I2435:I2439)</f>
        <v>621.94000000000005</v>
      </c>
    </row>
    <row r="2441" spans="1:9" x14ac:dyDescent="0.25">
      <c r="A2441" s="133"/>
      <c r="B2441" s="133"/>
      <c r="C2441" s="133"/>
      <c r="D2441" s="133" t="s">
        <v>51</v>
      </c>
      <c r="E2441" s="16">
        <f>TRUNC((I2440+I2432)*0.2935,2)</f>
        <v>2583.4899999999998</v>
      </c>
      <c r="F2441" s="133"/>
      <c r="G2441" s="259" t="s">
        <v>52</v>
      </c>
      <c r="H2441" s="259"/>
      <c r="I2441" s="16">
        <f>I2440+E2441+I2432</f>
        <v>11385.869999999999</v>
      </c>
    </row>
    <row r="2442" spans="1:9" x14ac:dyDescent="0.25">
      <c r="A2442" s="132"/>
      <c r="B2442" s="132"/>
      <c r="C2442" s="132"/>
      <c r="D2442" s="132"/>
      <c r="E2442" s="132"/>
      <c r="F2442" s="132" t="s">
        <v>53</v>
      </c>
      <c r="G2442" s="15" t="s">
        <v>54</v>
      </c>
      <c r="H2442" s="132" t="s">
        <v>55</v>
      </c>
      <c r="I2442" s="13">
        <f>I2441</f>
        <v>11385.869999999999</v>
      </c>
    </row>
    <row r="2443" spans="1:9" ht="14.4" thickBot="1" x14ac:dyDescent="0.3">
      <c r="A2443" s="132"/>
      <c r="B2443" s="132"/>
      <c r="C2443" s="132"/>
      <c r="D2443" s="132"/>
      <c r="E2443" s="132"/>
      <c r="F2443" s="132"/>
      <c r="G2443" s="15"/>
      <c r="H2443" s="132"/>
      <c r="I2443" s="13"/>
    </row>
    <row r="2444" spans="1:9" ht="14.4" thickTop="1" x14ac:dyDescent="0.25">
      <c r="A2444" s="4"/>
      <c r="B2444" s="4"/>
      <c r="C2444" s="4"/>
      <c r="D2444" s="4"/>
      <c r="E2444" s="4"/>
      <c r="F2444" s="4"/>
      <c r="G2444" s="4"/>
      <c r="H2444" s="4"/>
      <c r="I2444" s="4"/>
    </row>
    <row r="2445" spans="1:9" x14ac:dyDescent="0.25">
      <c r="A2445" s="134">
        <v>157</v>
      </c>
      <c r="B2445" s="136" t="s">
        <v>5</v>
      </c>
      <c r="C2445" s="134" t="s">
        <v>6</v>
      </c>
      <c r="D2445" s="266" t="s">
        <v>7</v>
      </c>
      <c r="E2445" s="266"/>
      <c r="F2445" s="1" t="s">
        <v>8</v>
      </c>
      <c r="G2445" s="136" t="s">
        <v>9</v>
      </c>
      <c r="H2445" s="136" t="s">
        <v>10</v>
      </c>
      <c r="I2445" s="136" t="s">
        <v>11</v>
      </c>
    </row>
    <row r="2446" spans="1:9" x14ac:dyDescent="0.25">
      <c r="A2446" s="135" t="s">
        <v>12</v>
      </c>
      <c r="B2446" s="22" t="s">
        <v>723</v>
      </c>
      <c r="C2446" s="135" t="s">
        <v>446</v>
      </c>
      <c r="D2446" s="267" t="s">
        <v>14</v>
      </c>
      <c r="E2446" s="267"/>
      <c r="F2446" s="2" t="s">
        <v>41</v>
      </c>
      <c r="G2446" s="53">
        <v>1</v>
      </c>
      <c r="H2446" s="3">
        <f>I2457</f>
        <v>18665.120000000003</v>
      </c>
      <c r="I2446" s="3">
        <f>H2446</f>
        <v>18665.120000000003</v>
      </c>
    </row>
    <row r="2447" spans="1:9" x14ac:dyDescent="0.25">
      <c r="A2447" s="134" t="s">
        <v>231</v>
      </c>
      <c r="B2447" s="136" t="s">
        <v>5</v>
      </c>
      <c r="C2447" s="134" t="s">
        <v>71</v>
      </c>
      <c r="D2447" s="136" t="s">
        <v>18</v>
      </c>
      <c r="E2447" s="269"/>
      <c r="F2447" s="269"/>
      <c r="G2447" s="269"/>
      <c r="H2447" s="269"/>
      <c r="I2447" s="136"/>
    </row>
    <row r="2448" spans="1:9" x14ac:dyDescent="0.25">
      <c r="A2448" s="131" t="s">
        <v>22</v>
      </c>
      <c r="B2448" s="10" t="s">
        <v>447</v>
      </c>
      <c r="C2448" s="131" t="s">
        <v>448</v>
      </c>
      <c r="D2448" s="54">
        <v>1</v>
      </c>
      <c r="E2448" s="131"/>
      <c r="F2448" s="131"/>
      <c r="G2448" s="131"/>
      <c r="H2448" s="141">
        <f>86.3*20*8</f>
        <v>13808</v>
      </c>
      <c r="I2448" s="141">
        <f>TRUNC(D2448*H2448,2)</f>
        <v>13808</v>
      </c>
    </row>
    <row r="2449" spans="1:9" x14ac:dyDescent="0.25">
      <c r="A2449" s="253"/>
      <c r="B2449" s="253"/>
      <c r="C2449" s="253"/>
      <c r="D2449" s="253"/>
      <c r="E2449" s="253"/>
      <c r="F2449" s="253"/>
      <c r="G2449" s="253"/>
      <c r="H2449" s="253"/>
      <c r="I2449" s="14"/>
    </row>
    <row r="2450" spans="1:9" ht="27.6" customHeight="1" x14ac:dyDescent="0.25">
      <c r="A2450" s="134" t="s">
        <v>16</v>
      </c>
      <c r="B2450" s="136" t="s">
        <v>5</v>
      </c>
      <c r="C2450" s="134" t="s">
        <v>17</v>
      </c>
      <c r="D2450" s="136" t="s">
        <v>18</v>
      </c>
      <c r="E2450" s="136" t="s">
        <v>19</v>
      </c>
      <c r="F2450" s="263" t="s">
        <v>20</v>
      </c>
      <c r="G2450" s="264"/>
      <c r="H2450" s="265"/>
      <c r="I2450" s="147" t="s">
        <v>760</v>
      </c>
    </row>
    <row r="2451" spans="1:9" ht="26.4" x14ac:dyDescent="0.25">
      <c r="A2451" s="131" t="s">
        <v>22</v>
      </c>
      <c r="B2451" s="10" t="s">
        <v>241</v>
      </c>
      <c r="C2451" s="131" t="s">
        <v>242</v>
      </c>
      <c r="D2451" s="54">
        <v>1</v>
      </c>
      <c r="E2451" s="9" t="s">
        <v>215</v>
      </c>
      <c r="F2451" s="261">
        <f>0.4077*8*20</f>
        <v>65.231999999999999</v>
      </c>
      <c r="G2451" s="261"/>
      <c r="H2451" s="262"/>
      <c r="I2451" s="141">
        <f t="shared" ref="I2451:I2455" si="149">TRUNC(D2451*F2451,2)</f>
        <v>65.23</v>
      </c>
    </row>
    <row r="2452" spans="1:9" ht="26.4" x14ac:dyDescent="0.25">
      <c r="A2452" s="131" t="s">
        <v>22</v>
      </c>
      <c r="B2452" s="10" t="s">
        <v>235</v>
      </c>
      <c r="C2452" s="131" t="s">
        <v>236</v>
      </c>
      <c r="D2452" s="54">
        <v>1</v>
      </c>
      <c r="E2452" s="9" t="s">
        <v>215</v>
      </c>
      <c r="F2452" s="272">
        <f>2.0608*8*20</f>
        <v>329.72800000000001</v>
      </c>
      <c r="G2452" s="273"/>
      <c r="H2452" s="274"/>
      <c r="I2452" s="141">
        <f t="shared" si="149"/>
        <v>329.72</v>
      </c>
    </row>
    <row r="2453" spans="1:9" ht="26.4" x14ac:dyDescent="0.25">
      <c r="A2453" s="131" t="s">
        <v>22</v>
      </c>
      <c r="B2453" s="10" t="s">
        <v>243</v>
      </c>
      <c r="C2453" s="131" t="s">
        <v>244</v>
      </c>
      <c r="D2453" s="54">
        <v>1</v>
      </c>
      <c r="E2453" s="9" t="s">
        <v>215</v>
      </c>
      <c r="F2453" s="272">
        <f>0.0177*8*20</f>
        <v>2.8319999999999999</v>
      </c>
      <c r="G2453" s="273"/>
      <c r="H2453" s="274"/>
      <c r="I2453" s="141">
        <f t="shared" si="149"/>
        <v>2.83</v>
      </c>
    </row>
    <row r="2454" spans="1:9" ht="26.4" x14ac:dyDescent="0.25">
      <c r="A2454" s="131" t="s">
        <v>22</v>
      </c>
      <c r="B2454" s="10" t="s">
        <v>237</v>
      </c>
      <c r="C2454" s="131" t="s">
        <v>238</v>
      </c>
      <c r="D2454" s="54">
        <v>1</v>
      </c>
      <c r="E2454" s="9" t="s">
        <v>215</v>
      </c>
      <c r="F2454" s="272">
        <f>1.3558*20*8</f>
        <v>216.928</v>
      </c>
      <c r="G2454" s="273"/>
      <c r="H2454" s="274"/>
      <c r="I2454" s="141">
        <f t="shared" si="149"/>
        <v>216.92</v>
      </c>
    </row>
    <row r="2455" spans="1:9" ht="26.4" x14ac:dyDescent="0.25">
      <c r="A2455" s="131" t="s">
        <v>22</v>
      </c>
      <c r="B2455" s="10" t="s">
        <v>245</v>
      </c>
      <c r="C2455" s="131" t="s">
        <v>246</v>
      </c>
      <c r="D2455" s="54">
        <v>1</v>
      </c>
      <c r="E2455" s="9" t="s">
        <v>215</v>
      </c>
      <c r="F2455" s="272">
        <f>0.0453*8*20</f>
        <v>7.2480000000000002</v>
      </c>
      <c r="G2455" s="273"/>
      <c r="H2455" s="274"/>
      <c r="I2455" s="141">
        <f t="shared" si="149"/>
        <v>7.24</v>
      </c>
    </row>
    <row r="2456" spans="1:9" x14ac:dyDescent="0.25">
      <c r="A2456" s="253"/>
      <c r="B2456" s="253"/>
      <c r="C2456" s="253"/>
      <c r="D2456" s="253"/>
      <c r="E2456" s="252" t="s">
        <v>511</v>
      </c>
      <c r="F2456" s="253"/>
      <c r="G2456" s="253"/>
      <c r="H2456" s="253"/>
      <c r="I2456" s="16">
        <f>SUM(I2451:I2455)</f>
        <v>621.94000000000005</v>
      </c>
    </row>
    <row r="2457" spans="1:9" x14ac:dyDescent="0.25">
      <c r="A2457" s="133"/>
      <c r="B2457" s="133"/>
      <c r="C2457" s="133"/>
      <c r="D2457" s="133" t="s">
        <v>51</v>
      </c>
      <c r="E2457" s="16">
        <f>TRUNC((I2456+I2448)*0.2935,2)</f>
        <v>4235.18</v>
      </c>
      <c r="F2457" s="133"/>
      <c r="G2457" s="259" t="s">
        <v>52</v>
      </c>
      <c r="H2457" s="259"/>
      <c r="I2457" s="16">
        <f>I2456+E2457+I2448</f>
        <v>18665.120000000003</v>
      </c>
    </row>
    <row r="2458" spans="1:9" ht="13.8" customHeight="1" x14ac:dyDescent="0.25">
      <c r="A2458" s="132"/>
      <c r="B2458" s="132"/>
      <c r="C2458" s="132"/>
      <c r="D2458" s="132"/>
      <c r="E2458" s="132"/>
      <c r="F2458" s="132" t="s">
        <v>53</v>
      </c>
      <c r="G2458" s="15" t="s">
        <v>54</v>
      </c>
      <c r="H2458" s="132" t="s">
        <v>55</v>
      </c>
      <c r="I2458" s="13">
        <f>I2457</f>
        <v>18665.120000000003</v>
      </c>
    </row>
    <row r="2459" spans="1:9" ht="14.4" thickBot="1" x14ac:dyDescent="0.3">
      <c r="A2459" s="132"/>
      <c r="B2459" s="132"/>
      <c r="C2459" s="132"/>
      <c r="D2459" s="132"/>
      <c r="E2459" s="132"/>
      <c r="F2459" s="132"/>
      <c r="G2459" s="15"/>
      <c r="H2459" s="132"/>
      <c r="I2459" s="13"/>
    </row>
    <row r="2460" spans="1:9" ht="14.4" thickTop="1" x14ac:dyDescent="0.25">
      <c r="A2460" s="4"/>
      <c r="B2460" s="4"/>
      <c r="C2460" s="4"/>
      <c r="D2460" s="4"/>
      <c r="E2460" s="4"/>
      <c r="F2460" s="4"/>
      <c r="G2460" s="4"/>
      <c r="H2460" s="4"/>
      <c r="I2460" s="4"/>
    </row>
    <row r="2461" spans="1:9" x14ac:dyDescent="0.25">
      <c r="A2461" s="134">
        <v>158</v>
      </c>
      <c r="B2461" s="136" t="s">
        <v>5</v>
      </c>
      <c r="C2461" s="134" t="s">
        <v>6</v>
      </c>
      <c r="D2461" s="266" t="s">
        <v>7</v>
      </c>
      <c r="E2461" s="266"/>
      <c r="F2461" s="1" t="s">
        <v>8</v>
      </c>
      <c r="G2461" s="136" t="s">
        <v>9</v>
      </c>
      <c r="H2461" s="136" t="s">
        <v>10</v>
      </c>
      <c r="I2461" s="136" t="s">
        <v>11</v>
      </c>
    </row>
    <row r="2462" spans="1:9" x14ac:dyDescent="0.25">
      <c r="A2462" s="135" t="s">
        <v>12</v>
      </c>
      <c r="B2462" s="22" t="s">
        <v>724</v>
      </c>
      <c r="C2462" s="135" t="s">
        <v>763</v>
      </c>
      <c r="D2462" s="267" t="s">
        <v>14</v>
      </c>
      <c r="E2462" s="267"/>
      <c r="F2462" s="2" t="s">
        <v>41</v>
      </c>
      <c r="G2462" s="53">
        <v>1</v>
      </c>
      <c r="H2462" s="3">
        <f>I2475</f>
        <v>5414.52</v>
      </c>
      <c r="I2462" s="3">
        <f>H2462</f>
        <v>5414.52</v>
      </c>
    </row>
    <row r="2463" spans="1:9" x14ac:dyDescent="0.25">
      <c r="A2463" s="134" t="s">
        <v>231</v>
      </c>
      <c r="B2463" s="136" t="s">
        <v>5</v>
      </c>
      <c r="C2463" s="134" t="s">
        <v>71</v>
      </c>
      <c r="D2463" s="136" t="s">
        <v>18</v>
      </c>
      <c r="E2463" s="268" t="s">
        <v>760</v>
      </c>
      <c r="F2463" s="269"/>
      <c r="G2463" s="269"/>
      <c r="H2463" s="269"/>
      <c r="I2463" s="147" t="s">
        <v>762</v>
      </c>
    </row>
    <row r="2464" spans="1:9" x14ac:dyDescent="0.25">
      <c r="A2464" s="131" t="s">
        <v>22</v>
      </c>
      <c r="B2464" s="10" t="s">
        <v>449</v>
      </c>
      <c r="C2464" s="131" t="s">
        <v>450</v>
      </c>
      <c r="D2464" s="54">
        <v>1</v>
      </c>
      <c r="E2464" s="131"/>
      <c r="F2464" s="131"/>
      <c r="G2464" s="131"/>
      <c r="H2464" s="141">
        <f>22.3*20*8</f>
        <v>3568</v>
      </c>
      <c r="I2464" s="141">
        <f>TRUNC(D2464*H2464,2)</f>
        <v>3568</v>
      </c>
    </row>
    <row r="2465" spans="1:9" x14ac:dyDescent="0.25">
      <c r="A2465" s="253"/>
      <c r="B2465" s="253"/>
      <c r="C2465" s="253"/>
      <c r="D2465" s="253"/>
      <c r="E2465" s="252" t="s">
        <v>511</v>
      </c>
      <c r="F2465" s="253"/>
      <c r="G2465" s="253"/>
      <c r="H2465" s="253"/>
      <c r="I2465" s="14"/>
    </row>
    <row r="2466" spans="1:9" x14ac:dyDescent="0.25">
      <c r="A2466" s="253"/>
      <c r="B2466" s="253"/>
      <c r="C2466" s="253"/>
      <c r="D2466" s="253"/>
      <c r="E2466" s="253"/>
      <c r="F2466" s="253"/>
      <c r="G2466" s="253"/>
      <c r="H2466" s="253"/>
      <c r="I2466" s="132"/>
    </row>
    <row r="2467" spans="1:9" ht="27.6" x14ac:dyDescent="0.25">
      <c r="A2467" s="134" t="s">
        <v>16</v>
      </c>
      <c r="B2467" s="136" t="s">
        <v>5</v>
      </c>
      <c r="C2467" s="134" t="s">
        <v>17</v>
      </c>
      <c r="D2467" s="136" t="s">
        <v>18</v>
      </c>
      <c r="E2467" s="136" t="s">
        <v>19</v>
      </c>
      <c r="F2467" s="136" t="s">
        <v>20</v>
      </c>
      <c r="G2467" s="136"/>
      <c r="H2467" s="136"/>
      <c r="I2467" s="147" t="s">
        <v>760</v>
      </c>
    </row>
    <row r="2468" spans="1:9" ht="26.4" x14ac:dyDescent="0.25">
      <c r="A2468" s="131" t="s">
        <v>22</v>
      </c>
      <c r="B2468" s="10" t="s">
        <v>245</v>
      </c>
      <c r="C2468" s="131" t="s">
        <v>246</v>
      </c>
      <c r="D2468" s="54">
        <v>1</v>
      </c>
      <c r="E2468" s="9" t="s">
        <v>215</v>
      </c>
      <c r="F2468" s="261">
        <f>0.4077*8*20</f>
        <v>65.231999999999999</v>
      </c>
      <c r="G2468" s="261"/>
      <c r="H2468" s="262"/>
      <c r="I2468" s="141">
        <f t="shared" ref="I2468:I2473" si="150">TRUNC(D2468*F2468,2)</f>
        <v>65.23</v>
      </c>
    </row>
    <row r="2469" spans="1:9" ht="26.4" x14ac:dyDescent="0.25">
      <c r="A2469" s="131" t="s">
        <v>22</v>
      </c>
      <c r="B2469" s="10" t="s">
        <v>239</v>
      </c>
      <c r="C2469" s="131" t="s">
        <v>240</v>
      </c>
      <c r="D2469" s="54">
        <v>1.6840000000000001E-2</v>
      </c>
      <c r="E2469" s="9" t="s">
        <v>215</v>
      </c>
      <c r="F2469" s="272">
        <f>1.0608*8*20</f>
        <v>169.72800000000001</v>
      </c>
      <c r="G2469" s="273"/>
      <c r="H2469" s="274"/>
      <c r="I2469" s="141">
        <f t="shared" si="150"/>
        <v>2.85</v>
      </c>
    </row>
    <row r="2470" spans="1:9" ht="26.4" x14ac:dyDescent="0.25">
      <c r="A2470" s="131" t="s">
        <v>22</v>
      </c>
      <c r="B2470" s="10" t="s">
        <v>241</v>
      </c>
      <c r="C2470" s="131" t="s">
        <v>242</v>
      </c>
      <c r="D2470" s="54">
        <v>1</v>
      </c>
      <c r="E2470" s="9" t="s">
        <v>215</v>
      </c>
      <c r="F2470" s="272">
        <f>0.0177*8*20</f>
        <v>2.8319999999999999</v>
      </c>
      <c r="G2470" s="273"/>
      <c r="H2470" s="274"/>
      <c r="I2470" s="141">
        <f t="shared" si="150"/>
        <v>2.83</v>
      </c>
    </row>
    <row r="2471" spans="1:9" ht="26.4" x14ac:dyDescent="0.25">
      <c r="A2471" s="131" t="s">
        <v>22</v>
      </c>
      <c r="B2471" s="10" t="s">
        <v>235</v>
      </c>
      <c r="C2471" s="131" t="s">
        <v>236</v>
      </c>
      <c r="D2471" s="54">
        <v>1</v>
      </c>
      <c r="E2471" s="9" t="s">
        <v>215</v>
      </c>
      <c r="F2471" s="272">
        <f>1.3558*20*8</f>
        <v>216.928</v>
      </c>
      <c r="G2471" s="273"/>
      <c r="H2471" s="274"/>
      <c r="I2471" s="141">
        <f t="shared" si="150"/>
        <v>216.92</v>
      </c>
    </row>
    <row r="2472" spans="1:9" ht="26.4" x14ac:dyDescent="0.25">
      <c r="A2472" s="131" t="s">
        <v>22</v>
      </c>
      <c r="B2472" s="10" t="s">
        <v>237</v>
      </c>
      <c r="C2472" s="131" t="s">
        <v>238</v>
      </c>
      <c r="D2472" s="54">
        <v>1</v>
      </c>
      <c r="E2472" s="9" t="s">
        <v>215</v>
      </c>
      <c r="F2472" s="272">
        <f>2.0608*8*20</f>
        <v>329.72800000000001</v>
      </c>
      <c r="G2472" s="273"/>
      <c r="H2472" s="274"/>
      <c r="I2472" s="141">
        <f t="shared" si="150"/>
        <v>329.72</v>
      </c>
    </row>
    <row r="2473" spans="1:9" ht="26.4" x14ac:dyDescent="0.25">
      <c r="A2473" s="131" t="s">
        <v>22</v>
      </c>
      <c r="B2473" s="10" t="s">
        <v>243</v>
      </c>
      <c r="C2473" s="131" t="s">
        <v>244</v>
      </c>
      <c r="D2473" s="54">
        <v>1</v>
      </c>
      <c r="E2473" s="145" t="s">
        <v>215</v>
      </c>
      <c r="F2473" s="275">
        <v>0.40770000000000001</v>
      </c>
      <c r="G2473" s="276"/>
      <c r="H2473" s="277"/>
      <c r="I2473" s="141">
        <f t="shared" si="150"/>
        <v>0.4</v>
      </c>
    </row>
    <row r="2474" spans="1:9" x14ac:dyDescent="0.25">
      <c r="A2474" s="253"/>
      <c r="B2474" s="253"/>
      <c r="C2474" s="253"/>
      <c r="D2474" s="253"/>
      <c r="E2474" s="252" t="s">
        <v>511</v>
      </c>
      <c r="F2474" s="253"/>
      <c r="G2474" s="253"/>
      <c r="H2474" s="253"/>
      <c r="I2474" s="16">
        <f>SUM(I2468:I2473)</f>
        <v>617.94999999999993</v>
      </c>
    </row>
    <row r="2475" spans="1:9" x14ac:dyDescent="0.25">
      <c r="A2475" s="133"/>
      <c r="B2475" s="133"/>
      <c r="C2475" s="133"/>
      <c r="D2475" s="133" t="s">
        <v>51</v>
      </c>
      <c r="E2475" s="16">
        <f>TRUNC((I2474+I2464)*0.2935,2)</f>
        <v>1228.57</v>
      </c>
      <c r="F2475" s="133"/>
      <c r="G2475" s="259" t="s">
        <v>52</v>
      </c>
      <c r="H2475" s="259"/>
      <c r="I2475" s="16">
        <f>I2474+E2475+I2464</f>
        <v>5414.52</v>
      </c>
    </row>
    <row r="2476" spans="1:9" ht="13.8" customHeight="1" x14ac:dyDescent="0.25">
      <c r="A2476" s="132"/>
      <c r="B2476" s="132"/>
      <c r="C2476" s="132"/>
      <c r="D2476" s="132"/>
      <c r="E2476" s="16">
        <f>TRUNC((I2475+I2465)*0.2935,2)</f>
        <v>1589.16</v>
      </c>
      <c r="F2476" s="132" t="s">
        <v>53</v>
      </c>
      <c r="G2476" s="15" t="s">
        <v>54</v>
      </c>
      <c r="H2476" s="132" t="s">
        <v>55</v>
      </c>
      <c r="I2476" s="13">
        <f>I2475</f>
        <v>5414.52</v>
      </c>
    </row>
    <row r="2477" spans="1:9" ht="14.4" thickBot="1" x14ac:dyDescent="0.3">
      <c r="A2477" s="132"/>
      <c r="B2477" s="132"/>
      <c r="C2477" s="132"/>
      <c r="D2477" s="132"/>
      <c r="E2477" s="132"/>
      <c r="F2477" s="132"/>
      <c r="G2477" s="15"/>
      <c r="H2477" s="132"/>
      <c r="I2477" s="13"/>
    </row>
    <row r="2478" spans="1:9" ht="14.4" thickTop="1" x14ac:dyDescent="0.25">
      <c r="A2478" s="4"/>
      <c r="B2478" s="4"/>
      <c r="C2478" s="4"/>
      <c r="D2478" s="4"/>
      <c r="E2478" s="4"/>
      <c r="F2478" s="4"/>
      <c r="G2478" s="4"/>
      <c r="H2478" s="4"/>
      <c r="I2478" s="4"/>
    </row>
    <row r="2479" spans="1:9" x14ac:dyDescent="0.25">
      <c r="A2479" s="134">
        <v>159</v>
      </c>
      <c r="B2479" s="136" t="s">
        <v>5</v>
      </c>
      <c r="C2479" s="134" t="s">
        <v>6</v>
      </c>
      <c r="D2479" s="266" t="s">
        <v>7</v>
      </c>
      <c r="E2479" s="266"/>
      <c r="F2479" s="1" t="s">
        <v>8</v>
      </c>
      <c r="G2479" s="136" t="s">
        <v>9</v>
      </c>
      <c r="H2479" s="136" t="s">
        <v>10</v>
      </c>
      <c r="I2479" s="136" t="s">
        <v>11</v>
      </c>
    </row>
    <row r="2480" spans="1:9" ht="26.4" x14ac:dyDescent="0.25">
      <c r="A2480" s="135" t="s">
        <v>12</v>
      </c>
      <c r="B2480" s="22" t="s">
        <v>725</v>
      </c>
      <c r="C2480" s="135" t="s">
        <v>451</v>
      </c>
      <c r="D2480" s="267" t="s">
        <v>14</v>
      </c>
      <c r="E2480" s="267"/>
      <c r="F2480" s="144" t="s">
        <v>764</v>
      </c>
      <c r="G2480" s="148">
        <v>1</v>
      </c>
      <c r="H2480" s="26">
        <f>I2492</f>
        <v>6992.58</v>
      </c>
      <c r="I2480" s="26">
        <f>H2480</f>
        <v>6992.58</v>
      </c>
    </row>
    <row r="2481" spans="1:9" x14ac:dyDescent="0.25">
      <c r="A2481" s="134" t="s">
        <v>231</v>
      </c>
      <c r="B2481" s="136" t="s">
        <v>5</v>
      </c>
      <c r="C2481" s="134" t="s">
        <v>71</v>
      </c>
      <c r="D2481" s="136" t="s">
        <v>18</v>
      </c>
      <c r="E2481" s="268" t="s">
        <v>760</v>
      </c>
      <c r="F2481" s="269"/>
      <c r="G2481" s="269"/>
      <c r="H2481" s="269"/>
      <c r="I2481" s="147" t="s">
        <v>762</v>
      </c>
    </row>
    <row r="2482" spans="1:9" x14ac:dyDescent="0.25">
      <c r="A2482" s="131" t="s">
        <v>22</v>
      </c>
      <c r="B2482" s="10" t="s">
        <v>452</v>
      </c>
      <c r="C2482" s="131" t="s">
        <v>453</v>
      </c>
      <c r="D2482" s="54">
        <v>1</v>
      </c>
      <c r="E2482" s="131"/>
      <c r="F2482" s="131"/>
      <c r="G2482" s="131"/>
      <c r="H2482" s="141">
        <f>29.9*8*20</f>
        <v>4784</v>
      </c>
      <c r="I2482" s="141">
        <f>H2482</f>
        <v>4784</v>
      </c>
    </row>
    <row r="2483" spans="1:9" x14ac:dyDescent="0.25">
      <c r="A2483" s="253"/>
      <c r="B2483" s="253"/>
      <c r="C2483" s="253"/>
      <c r="D2483" s="253"/>
      <c r="E2483" s="252" t="s">
        <v>511</v>
      </c>
      <c r="F2483" s="253"/>
      <c r="G2483" s="253"/>
      <c r="H2483" s="253"/>
      <c r="I2483" s="68">
        <f>I2482</f>
        <v>4784</v>
      </c>
    </row>
    <row r="2484" spans="1:9" x14ac:dyDescent="0.25">
      <c r="A2484" s="253"/>
      <c r="B2484" s="253"/>
      <c r="C2484" s="253"/>
      <c r="D2484" s="253"/>
      <c r="E2484" s="253"/>
      <c r="F2484" s="253"/>
      <c r="G2484" s="253"/>
      <c r="H2484" s="253"/>
      <c r="I2484" s="132"/>
    </row>
    <row r="2485" spans="1:9" ht="27.6" customHeight="1" x14ac:dyDescent="0.25">
      <c r="A2485" s="134" t="s">
        <v>16</v>
      </c>
      <c r="B2485" s="136" t="s">
        <v>5</v>
      </c>
      <c r="C2485" s="134" t="s">
        <v>17</v>
      </c>
      <c r="D2485" s="136" t="s">
        <v>18</v>
      </c>
      <c r="E2485" s="136" t="s">
        <v>19</v>
      </c>
      <c r="F2485" s="263" t="s">
        <v>20</v>
      </c>
      <c r="G2485" s="264"/>
      <c r="H2485" s="265"/>
      <c r="I2485" s="147" t="s">
        <v>760</v>
      </c>
    </row>
    <row r="2486" spans="1:9" ht="26.4" x14ac:dyDescent="0.25">
      <c r="A2486" s="131" t="s">
        <v>22</v>
      </c>
      <c r="B2486" s="10" t="s">
        <v>237</v>
      </c>
      <c r="C2486" s="131" t="s">
        <v>238</v>
      </c>
      <c r="D2486" s="54">
        <v>1</v>
      </c>
      <c r="E2486" s="145" t="s">
        <v>215</v>
      </c>
      <c r="F2486" s="261">
        <f>2.0608*8*20</f>
        <v>329.72800000000001</v>
      </c>
      <c r="G2486" s="261"/>
      <c r="H2486" s="262"/>
      <c r="I2486" s="141">
        <f t="shared" ref="I2486:I2490" si="151">TRUNC(D2486*F2486,2)</f>
        <v>329.72</v>
      </c>
    </row>
    <row r="2487" spans="1:9" ht="26.4" x14ac:dyDescent="0.25">
      <c r="A2487" s="131" t="s">
        <v>22</v>
      </c>
      <c r="B2487" s="10" t="s">
        <v>241</v>
      </c>
      <c r="C2487" s="131" t="s">
        <v>242</v>
      </c>
      <c r="D2487" s="54">
        <v>1</v>
      </c>
      <c r="E2487" s="145" t="s">
        <v>215</v>
      </c>
      <c r="F2487" s="261">
        <f>0.0453*8*20</f>
        <v>7.2480000000000002</v>
      </c>
      <c r="G2487" s="261"/>
      <c r="H2487" s="262"/>
      <c r="I2487" s="141">
        <f t="shared" si="151"/>
        <v>7.24</v>
      </c>
    </row>
    <row r="2488" spans="1:9" ht="26.4" x14ac:dyDescent="0.25">
      <c r="A2488" s="131" t="s">
        <v>22</v>
      </c>
      <c r="B2488" s="10" t="s">
        <v>235</v>
      </c>
      <c r="C2488" s="131" t="s">
        <v>236</v>
      </c>
      <c r="D2488" s="54">
        <v>1</v>
      </c>
      <c r="E2488" s="145" t="s">
        <v>215</v>
      </c>
      <c r="F2488" s="261">
        <f>1.3558*8*20</f>
        <v>216.928</v>
      </c>
      <c r="G2488" s="261"/>
      <c r="H2488" s="262"/>
      <c r="I2488" s="141">
        <f t="shared" si="151"/>
        <v>216.92</v>
      </c>
    </row>
    <row r="2489" spans="1:9" ht="26.4" x14ac:dyDescent="0.25">
      <c r="A2489" s="131" t="s">
        <v>22</v>
      </c>
      <c r="B2489" s="10" t="s">
        <v>245</v>
      </c>
      <c r="C2489" s="131" t="s">
        <v>246</v>
      </c>
      <c r="D2489" s="54">
        <v>1</v>
      </c>
      <c r="E2489" s="145" t="s">
        <v>215</v>
      </c>
      <c r="F2489" s="261">
        <f>0.0177*8*20</f>
        <v>2.8319999999999999</v>
      </c>
      <c r="G2489" s="261"/>
      <c r="H2489" s="262"/>
      <c r="I2489" s="141">
        <f t="shared" si="151"/>
        <v>2.83</v>
      </c>
    </row>
    <row r="2490" spans="1:9" ht="26.4" x14ac:dyDescent="0.25">
      <c r="A2490" s="131" t="s">
        <v>22</v>
      </c>
      <c r="B2490" s="10" t="s">
        <v>243</v>
      </c>
      <c r="C2490" s="131" t="s">
        <v>244</v>
      </c>
      <c r="D2490" s="54">
        <v>1</v>
      </c>
      <c r="E2490" s="145" t="s">
        <v>215</v>
      </c>
      <c r="F2490" s="261">
        <f>0.4077*8*20</f>
        <v>65.231999999999999</v>
      </c>
      <c r="G2490" s="261"/>
      <c r="H2490" s="262"/>
      <c r="I2490" s="141">
        <f t="shared" si="151"/>
        <v>65.23</v>
      </c>
    </row>
    <row r="2491" spans="1:9" x14ac:dyDescent="0.25">
      <c r="A2491" s="253"/>
      <c r="B2491" s="253"/>
      <c r="C2491" s="253"/>
      <c r="D2491" s="253"/>
      <c r="E2491" s="252" t="s">
        <v>511</v>
      </c>
      <c r="F2491" s="253"/>
      <c r="G2491" s="253"/>
      <c r="H2491" s="253"/>
      <c r="I2491" s="16">
        <f>SUM(I2486:I2490)</f>
        <v>621.94000000000005</v>
      </c>
    </row>
    <row r="2492" spans="1:9" x14ac:dyDescent="0.25">
      <c r="A2492" s="133"/>
      <c r="B2492" s="133"/>
      <c r="C2492" s="133"/>
      <c r="D2492" s="133" t="s">
        <v>51</v>
      </c>
      <c r="E2492" s="16">
        <f>TRUNC((I2491+I2483)*0.2935,2)</f>
        <v>1586.64</v>
      </c>
      <c r="F2492" s="133"/>
      <c r="G2492" s="259" t="s">
        <v>52</v>
      </c>
      <c r="H2492" s="259"/>
      <c r="I2492" s="16">
        <f>I2491+E2492+I2483</f>
        <v>6992.58</v>
      </c>
    </row>
    <row r="2493" spans="1:9" ht="13.8" customHeight="1" x14ac:dyDescent="0.25">
      <c r="A2493" s="132"/>
      <c r="B2493" s="132"/>
      <c r="C2493" s="132"/>
      <c r="D2493" s="132"/>
      <c r="E2493" s="16"/>
      <c r="F2493" s="132" t="s">
        <v>53</v>
      </c>
      <c r="G2493" s="15" t="s">
        <v>54</v>
      </c>
      <c r="H2493" s="132" t="s">
        <v>55</v>
      </c>
      <c r="I2493" s="13">
        <f>I2492</f>
        <v>6992.58</v>
      </c>
    </row>
    <row r="2494" spans="1:9" ht="14.4" thickBot="1" x14ac:dyDescent="0.3">
      <c r="A2494" s="132"/>
      <c r="B2494" s="132"/>
      <c r="C2494" s="132"/>
      <c r="D2494" s="132"/>
      <c r="E2494" s="132"/>
      <c r="F2494" s="132"/>
      <c r="G2494" s="15"/>
      <c r="H2494" s="132"/>
      <c r="I2494" s="13"/>
    </row>
    <row r="2495" spans="1:9" ht="14.4" thickTop="1" x14ac:dyDescent="0.25">
      <c r="A2495" s="4"/>
      <c r="B2495" s="4"/>
      <c r="C2495" s="4"/>
      <c r="D2495" s="4"/>
      <c r="E2495" s="4"/>
      <c r="F2495" s="4"/>
      <c r="G2495" s="4"/>
      <c r="H2495" s="4"/>
      <c r="I2495" s="4"/>
    </row>
    <row r="2496" spans="1:9" x14ac:dyDescent="0.25">
      <c r="A2496" s="134">
        <v>160</v>
      </c>
      <c r="B2496" s="136" t="s">
        <v>5</v>
      </c>
      <c r="C2496" s="134" t="s">
        <v>6</v>
      </c>
      <c r="D2496" s="266" t="s">
        <v>7</v>
      </c>
      <c r="E2496" s="266"/>
      <c r="F2496" s="1" t="s">
        <v>8</v>
      </c>
      <c r="G2496" s="136" t="s">
        <v>9</v>
      </c>
      <c r="H2496" s="136" t="s">
        <v>10</v>
      </c>
      <c r="I2496" s="136" t="s">
        <v>11</v>
      </c>
    </row>
    <row r="2497" spans="1:11" x14ac:dyDescent="0.25">
      <c r="A2497" s="135" t="s">
        <v>12</v>
      </c>
      <c r="B2497" s="22" t="s">
        <v>726</v>
      </c>
      <c r="C2497" s="135" t="s">
        <v>765</v>
      </c>
      <c r="D2497" s="267" t="s">
        <v>14</v>
      </c>
      <c r="E2497" s="267"/>
      <c r="F2497" s="144" t="s">
        <v>215</v>
      </c>
      <c r="G2497" s="53">
        <v>1</v>
      </c>
      <c r="H2497" s="26">
        <f>I2510</f>
        <v>11214.56</v>
      </c>
      <c r="I2497" s="26">
        <f>H2497</f>
        <v>11214.56</v>
      </c>
    </row>
    <row r="2498" spans="1:11" x14ac:dyDescent="0.25">
      <c r="A2498" s="42"/>
      <c r="B2498" s="43"/>
      <c r="C2498" s="42"/>
      <c r="D2498" s="42"/>
      <c r="E2498" s="42"/>
      <c r="F2498" s="150"/>
      <c r="G2498" s="151"/>
      <c r="H2498" s="46"/>
      <c r="I2498" s="46"/>
    </row>
    <row r="2499" spans="1:11" x14ac:dyDescent="0.25">
      <c r="A2499" s="134" t="s">
        <v>231</v>
      </c>
      <c r="B2499" s="136" t="s">
        <v>5</v>
      </c>
      <c r="C2499" s="134" t="s">
        <v>71</v>
      </c>
      <c r="D2499" s="136" t="s">
        <v>18</v>
      </c>
      <c r="E2499" s="268" t="s">
        <v>760</v>
      </c>
      <c r="F2499" s="269"/>
      <c r="G2499" s="269"/>
      <c r="H2499" s="269"/>
      <c r="I2499" s="147" t="s">
        <v>762</v>
      </c>
    </row>
    <row r="2500" spans="1:11" x14ac:dyDescent="0.25">
      <c r="A2500" s="131" t="s">
        <v>22</v>
      </c>
      <c r="B2500" s="10" t="s">
        <v>454</v>
      </c>
      <c r="C2500" s="131" t="s">
        <v>455</v>
      </c>
      <c r="D2500" s="54">
        <v>1</v>
      </c>
      <c r="E2500" s="131"/>
      <c r="F2500" s="131"/>
      <c r="G2500" s="131"/>
      <c r="H2500" s="141">
        <f>50.3*8*20</f>
        <v>8048</v>
      </c>
      <c r="I2500" s="141">
        <f>H2500</f>
        <v>8048</v>
      </c>
    </row>
    <row r="2501" spans="1:11" x14ac:dyDescent="0.25">
      <c r="A2501" s="253"/>
      <c r="B2501" s="253"/>
      <c r="C2501" s="253"/>
      <c r="D2501" s="253"/>
      <c r="E2501" s="252" t="s">
        <v>511</v>
      </c>
      <c r="F2501" s="253"/>
      <c r="G2501" s="253"/>
      <c r="H2501" s="253"/>
      <c r="I2501" s="68">
        <f>I2500</f>
        <v>8048</v>
      </c>
    </row>
    <row r="2502" spans="1:11" x14ac:dyDescent="0.25">
      <c r="A2502" s="253"/>
      <c r="B2502" s="253"/>
      <c r="C2502" s="253"/>
      <c r="D2502" s="253"/>
      <c r="E2502" s="253"/>
      <c r="F2502" s="253"/>
      <c r="G2502" s="253"/>
      <c r="H2502" s="253"/>
      <c r="I2502" s="132"/>
      <c r="K2502" s="149"/>
    </row>
    <row r="2503" spans="1:11" ht="27.6" customHeight="1" x14ac:dyDescent="0.25">
      <c r="A2503" s="134" t="s">
        <v>16</v>
      </c>
      <c r="B2503" s="136" t="s">
        <v>5</v>
      </c>
      <c r="C2503" s="134" t="s">
        <v>17</v>
      </c>
      <c r="D2503" s="136" t="s">
        <v>18</v>
      </c>
      <c r="E2503" s="136" t="s">
        <v>19</v>
      </c>
      <c r="F2503" s="263" t="s">
        <v>20</v>
      </c>
      <c r="G2503" s="264"/>
      <c r="H2503" s="265"/>
      <c r="I2503" s="147" t="s">
        <v>760</v>
      </c>
    </row>
    <row r="2504" spans="1:11" ht="26.4" x14ac:dyDescent="0.25">
      <c r="A2504" s="131" t="s">
        <v>22</v>
      </c>
      <c r="B2504" s="10" t="s">
        <v>237</v>
      </c>
      <c r="C2504" s="131" t="s">
        <v>238</v>
      </c>
      <c r="D2504" s="54">
        <v>1</v>
      </c>
      <c r="E2504" s="145" t="s">
        <v>215</v>
      </c>
      <c r="F2504" s="261">
        <f>2.0608*8*20</f>
        <v>329.72800000000001</v>
      </c>
      <c r="G2504" s="261"/>
      <c r="H2504" s="262"/>
      <c r="I2504" s="141">
        <f t="shared" ref="I2504:I2508" si="152">TRUNC(D2504*F2504,2)</f>
        <v>329.72</v>
      </c>
    </row>
    <row r="2505" spans="1:11" ht="26.4" x14ac:dyDescent="0.25">
      <c r="A2505" s="131" t="s">
        <v>22</v>
      </c>
      <c r="B2505" s="10" t="s">
        <v>235</v>
      </c>
      <c r="C2505" s="131" t="s">
        <v>236</v>
      </c>
      <c r="D2505" s="54">
        <v>1</v>
      </c>
      <c r="E2505" s="145" t="s">
        <v>215</v>
      </c>
      <c r="F2505" s="261">
        <f>1.3558*8*20</f>
        <v>216.928</v>
      </c>
      <c r="G2505" s="261"/>
      <c r="H2505" s="262"/>
      <c r="I2505" s="141">
        <f t="shared" si="152"/>
        <v>216.92</v>
      </c>
    </row>
    <row r="2506" spans="1:11" ht="26.4" x14ac:dyDescent="0.25">
      <c r="A2506" s="131" t="s">
        <v>22</v>
      </c>
      <c r="B2506" s="10" t="s">
        <v>241</v>
      </c>
      <c r="C2506" s="131" t="s">
        <v>242</v>
      </c>
      <c r="D2506" s="54">
        <v>1</v>
      </c>
      <c r="E2506" s="145" t="s">
        <v>215</v>
      </c>
      <c r="F2506" s="261">
        <f>0.0453*8*20</f>
        <v>7.2480000000000002</v>
      </c>
      <c r="G2506" s="261"/>
      <c r="H2506" s="262"/>
      <c r="I2506" s="141">
        <f t="shared" si="152"/>
        <v>7.24</v>
      </c>
    </row>
    <row r="2507" spans="1:11" ht="26.4" x14ac:dyDescent="0.25">
      <c r="A2507" s="131" t="s">
        <v>22</v>
      </c>
      <c r="B2507" s="10" t="s">
        <v>245</v>
      </c>
      <c r="C2507" s="131" t="s">
        <v>246</v>
      </c>
      <c r="D2507" s="54">
        <v>1</v>
      </c>
      <c r="E2507" s="145" t="s">
        <v>215</v>
      </c>
      <c r="F2507" s="261">
        <f>0.0177*8*20</f>
        <v>2.8319999999999999</v>
      </c>
      <c r="G2507" s="261"/>
      <c r="H2507" s="262"/>
      <c r="I2507" s="141">
        <f t="shared" si="152"/>
        <v>2.83</v>
      </c>
    </row>
    <row r="2508" spans="1:11" ht="26.4" x14ac:dyDescent="0.25">
      <c r="A2508" s="131" t="s">
        <v>22</v>
      </c>
      <c r="B2508" s="10" t="s">
        <v>243</v>
      </c>
      <c r="C2508" s="131" t="s">
        <v>244</v>
      </c>
      <c r="D2508" s="54">
        <v>1</v>
      </c>
      <c r="E2508" s="145" t="s">
        <v>215</v>
      </c>
      <c r="F2508" s="261">
        <f>0.4077*8*20</f>
        <v>65.231999999999999</v>
      </c>
      <c r="G2508" s="261"/>
      <c r="H2508" s="262"/>
      <c r="I2508" s="141">
        <f t="shared" si="152"/>
        <v>65.23</v>
      </c>
    </row>
    <row r="2509" spans="1:11" x14ac:dyDescent="0.25">
      <c r="A2509" s="253"/>
      <c r="B2509" s="253"/>
      <c r="C2509" s="253"/>
      <c r="D2509" s="253"/>
      <c r="E2509" s="252" t="s">
        <v>511</v>
      </c>
      <c r="F2509" s="253"/>
      <c r="G2509" s="253"/>
      <c r="H2509" s="253"/>
      <c r="I2509" s="16">
        <f>SUM(I2504:I2508)</f>
        <v>621.94000000000005</v>
      </c>
    </row>
    <row r="2510" spans="1:11" x14ac:dyDescent="0.25">
      <c r="A2510" s="133"/>
      <c r="B2510" s="133"/>
      <c r="C2510" s="133"/>
      <c r="D2510" s="133" t="s">
        <v>51</v>
      </c>
      <c r="E2510" s="16">
        <f>TRUNC((I2509+I2501)*0.2935,2)</f>
        <v>2544.62</v>
      </c>
      <c r="F2510" s="133"/>
      <c r="G2510" s="259" t="s">
        <v>52</v>
      </c>
      <c r="H2510" s="259"/>
      <c r="I2510" s="16">
        <f>I2509+E2510+I2501</f>
        <v>11214.56</v>
      </c>
    </row>
    <row r="2511" spans="1:11" ht="13.8" customHeight="1" x14ac:dyDescent="0.25">
      <c r="A2511" s="132"/>
      <c r="B2511" s="132"/>
      <c r="C2511" s="132"/>
      <c r="D2511" s="132"/>
      <c r="E2511" s="16"/>
      <c r="F2511" s="132" t="s">
        <v>53</v>
      </c>
      <c r="G2511" s="15" t="s">
        <v>54</v>
      </c>
      <c r="H2511" s="132" t="s">
        <v>55</v>
      </c>
      <c r="I2511" s="13">
        <f>I2510</f>
        <v>11214.56</v>
      </c>
    </row>
    <row r="2512" spans="1:11" ht="14.4" thickBot="1" x14ac:dyDescent="0.3">
      <c r="A2512" s="132"/>
      <c r="B2512" s="132"/>
      <c r="C2512" s="132"/>
      <c r="D2512" s="132"/>
      <c r="E2512" s="132"/>
      <c r="F2512" s="132"/>
      <c r="G2512" s="15"/>
      <c r="H2512" s="132"/>
      <c r="I2512" s="13"/>
    </row>
    <row r="2513" spans="1:9" ht="14.4" thickTop="1" x14ac:dyDescent="0.25">
      <c r="A2513" s="4"/>
      <c r="B2513" s="4"/>
      <c r="C2513" s="4"/>
      <c r="D2513" s="4"/>
      <c r="E2513" s="4"/>
      <c r="F2513" s="4"/>
      <c r="G2513" s="4"/>
      <c r="H2513" s="4"/>
      <c r="I2513" s="4"/>
    </row>
    <row r="2514" spans="1:9" x14ac:dyDescent="0.25">
      <c r="A2514" s="134">
        <v>161</v>
      </c>
      <c r="B2514" s="136" t="s">
        <v>5</v>
      </c>
      <c r="C2514" s="134" t="s">
        <v>6</v>
      </c>
      <c r="D2514" s="266" t="s">
        <v>7</v>
      </c>
      <c r="E2514" s="266"/>
      <c r="F2514" s="1" t="s">
        <v>8</v>
      </c>
      <c r="G2514" s="136" t="s">
        <v>9</v>
      </c>
      <c r="H2514" s="136" t="s">
        <v>10</v>
      </c>
      <c r="I2514" s="136" t="s">
        <v>11</v>
      </c>
    </row>
    <row r="2515" spans="1:9" x14ac:dyDescent="0.25">
      <c r="A2515" s="135" t="s">
        <v>12</v>
      </c>
      <c r="B2515" s="22" t="s">
        <v>727</v>
      </c>
      <c r="C2515" s="135" t="s">
        <v>766</v>
      </c>
      <c r="D2515" s="267" t="s">
        <v>14</v>
      </c>
      <c r="E2515" s="267"/>
      <c r="F2515" s="144" t="s">
        <v>215</v>
      </c>
      <c r="G2515" s="53">
        <v>1</v>
      </c>
      <c r="H2515" s="3">
        <f>I2527</f>
        <v>19882.627999999997</v>
      </c>
      <c r="I2515" s="3">
        <f>H2515</f>
        <v>19882.627999999997</v>
      </c>
    </row>
    <row r="2516" spans="1:9" x14ac:dyDescent="0.25">
      <c r="A2516" s="134" t="s">
        <v>231</v>
      </c>
      <c r="B2516" s="136" t="s">
        <v>5</v>
      </c>
      <c r="C2516" s="134" t="s">
        <v>71</v>
      </c>
      <c r="D2516" s="136" t="s">
        <v>18</v>
      </c>
      <c r="E2516" s="268" t="s">
        <v>760</v>
      </c>
      <c r="F2516" s="269"/>
      <c r="G2516" s="269"/>
      <c r="H2516" s="269"/>
      <c r="I2516" s="147" t="s">
        <v>762</v>
      </c>
    </row>
    <row r="2517" spans="1:9" x14ac:dyDescent="0.25">
      <c r="A2517" s="131" t="s">
        <v>22</v>
      </c>
      <c r="B2517" s="10" t="s">
        <v>456</v>
      </c>
      <c r="C2517" s="131" t="s">
        <v>457</v>
      </c>
      <c r="D2517" s="54">
        <v>1</v>
      </c>
      <c r="E2517" s="131"/>
      <c r="F2517" s="131"/>
      <c r="G2517" s="131"/>
      <c r="H2517" s="141">
        <f>91.1828*8*20</f>
        <v>14589.248</v>
      </c>
      <c r="I2517" s="141">
        <f>H2517</f>
        <v>14589.248</v>
      </c>
    </row>
    <row r="2518" spans="1:9" x14ac:dyDescent="0.25">
      <c r="A2518" s="253"/>
      <c r="B2518" s="253"/>
      <c r="C2518" s="253"/>
      <c r="D2518" s="253"/>
      <c r="E2518" s="252" t="s">
        <v>511</v>
      </c>
      <c r="F2518" s="253"/>
      <c r="G2518" s="253"/>
      <c r="H2518" s="253"/>
      <c r="I2518" s="68">
        <f>I2517</f>
        <v>14589.248</v>
      </c>
    </row>
    <row r="2519" spans="1:9" x14ac:dyDescent="0.25">
      <c r="A2519" s="253"/>
      <c r="B2519" s="253"/>
      <c r="C2519" s="253"/>
      <c r="D2519" s="253"/>
      <c r="E2519" s="253"/>
      <c r="F2519" s="253"/>
      <c r="G2519" s="253"/>
      <c r="H2519" s="253"/>
      <c r="I2519" s="132"/>
    </row>
    <row r="2520" spans="1:9" ht="27.6" customHeight="1" x14ac:dyDescent="0.25">
      <c r="A2520" s="134" t="s">
        <v>16</v>
      </c>
      <c r="B2520" s="136" t="s">
        <v>5</v>
      </c>
      <c r="C2520" s="134" t="s">
        <v>17</v>
      </c>
      <c r="D2520" s="136" t="s">
        <v>18</v>
      </c>
      <c r="E2520" s="136" t="s">
        <v>19</v>
      </c>
      <c r="F2520" s="263" t="s">
        <v>20</v>
      </c>
      <c r="G2520" s="264"/>
      <c r="H2520" s="265"/>
      <c r="I2520" s="147" t="s">
        <v>760</v>
      </c>
    </row>
    <row r="2521" spans="1:9" ht="26.4" x14ac:dyDescent="0.25">
      <c r="A2521" s="131" t="s">
        <v>22</v>
      </c>
      <c r="B2521" s="10" t="s">
        <v>243</v>
      </c>
      <c r="C2521" s="131" t="s">
        <v>244</v>
      </c>
      <c r="D2521" s="54">
        <v>1</v>
      </c>
      <c r="E2521" s="145" t="s">
        <v>215</v>
      </c>
      <c r="F2521" s="261">
        <f>0.4077*8*20</f>
        <v>65.231999999999999</v>
      </c>
      <c r="G2521" s="261"/>
      <c r="H2521" s="262"/>
      <c r="I2521" s="141">
        <f t="shared" ref="I2521:I2525" si="153">TRUNC(D2521*F2521,2)</f>
        <v>65.23</v>
      </c>
    </row>
    <row r="2522" spans="1:9" ht="26.4" x14ac:dyDescent="0.25">
      <c r="A2522" s="131" t="s">
        <v>22</v>
      </c>
      <c r="B2522" s="10" t="s">
        <v>235</v>
      </c>
      <c r="C2522" s="131" t="s">
        <v>236</v>
      </c>
      <c r="D2522" s="54">
        <v>1</v>
      </c>
      <c r="E2522" s="145" t="s">
        <v>215</v>
      </c>
      <c r="F2522" s="261">
        <f>1.3558*8*20</f>
        <v>216.928</v>
      </c>
      <c r="G2522" s="261"/>
      <c r="H2522" s="262"/>
      <c r="I2522" s="141">
        <f t="shared" si="153"/>
        <v>216.92</v>
      </c>
    </row>
    <row r="2523" spans="1:9" ht="26.4" x14ac:dyDescent="0.25">
      <c r="A2523" s="131" t="s">
        <v>22</v>
      </c>
      <c r="B2523" s="10" t="s">
        <v>237</v>
      </c>
      <c r="C2523" s="131" t="s">
        <v>238</v>
      </c>
      <c r="D2523" s="54">
        <v>1</v>
      </c>
      <c r="E2523" s="145" t="s">
        <v>215</v>
      </c>
      <c r="F2523" s="261">
        <f>3.0608*8*20</f>
        <v>489.72800000000001</v>
      </c>
      <c r="G2523" s="261"/>
      <c r="H2523" s="262"/>
      <c r="I2523" s="141">
        <f t="shared" si="153"/>
        <v>489.72</v>
      </c>
    </row>
    <row r="2524" spans="1:9" ht="26.4" x14ac:dyDescent="0.25">
      <c r="A2524" s="131" t="s">
        <v>22</v>
      </c>
      <c r="B2524" s="10" t="s">
        <v>241</v>
      </c>
      <c r="C2524" s="131" t="s">
        <v>242</v>
      </c>
      <c r="D2524" s="54">
        <v>1</v>
      </c>
      <c r="E2524" s="145" t="s">
        <v>215</v>
      </c>
      <c r="F2524" s="261">
        <f>0.0453*8*20</f>
        <v>7.2480000000000002</v>
      </c>
      <c r="G2524" s="261"/>
      <c r="H2524" s="262"/>
      <c r="I2524" s="141">
        <f t="shared" si="153"/>
        <v>7.24</v>
      </c>
    </row>
    <row r="2525" spans="1:9" ht="26.4" x14ac:dyDescent="0.25">
      <c r="A2525" s="131" t="s">
        <v>22</v>
      </c>
      <c r="B2525" s="10" t="s">
        <v>245</v>
      </c>
      <c r="C2525" s="131" t="s">
        <v>246</v>
      </c>
      <c r="D2525" s="54">
        <v>1</v>
      </c>
      <c r="E2525" s="145" t="s">
        <v>215</v>
      </c>
      <c r="F2525" s="272">
        <f>0.0177*8*20</f>
        <v>2.8319999999999999</v>
      </c>
      <c r="G2525" s="273"/>
      <c r="H2525" s="274"/>
      <c r="I2525" s="141">
        <f t="shared" si="153"/>
        <v>2.83</v>
      </c>
    </row>
    <row r="2526" spans="1:9" x14ac:dyDescent="0.25">
      <c r="A2526" s="253"/>
      <c r="B2526" s="253"/>
      <c r="C2526" s="253"/>
      <c r="D2526" s="253"/>
      <c r="E2526" s="252" t="s">
        <v>511</v>
      </c>
      <c r="F2526" s="253"/>
      <c r="G2526" s="253"/>
      <c r="H2526" s="253"/>
      <c r="I2526" s="16">
        <f>SUM(I2521:I2525)</f>
        <v>781.94</v>
      </c>
    </row>
    <row r="2527" spans="1:9" ht="13.8" customHeight="1" x14ac:dyDescent="0.25">
      <c r="A2527" s="133"/>
      <c r="B2527" s="133"/>
      <c r="C2527" s="133"/>
      <c r="D2527" s="133" t="s">
        <v>51</v>
      </c>
      <c r="E2527" s="16">
        <f>TRUNC((I2526+I2518)*0.2935,2)</f>
        <v>4511.4399999999996</v>
      </c>
      <c r="F2527" s="133"/>
      <c r="G2527" s="259" t="s">
        <v>52</v>
      </c>
      <c r="H2527" s="259"/>
      <c r="I2527" s="16">
        <f>I2526+E2527+I2518</f>
        <v>19882.627999999997</v>
      </c>
    </row>
    <row r="2528" spans="1:9" ht="13.8" customHeight="1" x14ac:dyDescent="0.25">
      <c r="A2528" s="132"/>
      <c r="B2528" s="132"/>
      <c r="C2528" s="132"/>
      <c r="D2528" s="132"/>
      <c r="E2528" s="16"/>
      <c r="F2528" s="132" t="s">
        <v>53</v>
      </c>
      <c r="G2528" s="15" t="s">
        <v>54</v>
      </c>
      <c r="H2528" s="132" t="s">
        <v>55</v>
      </c>
      <c r="I2528" s="13">
        <f>I2527</f>
        <v>19882.627999999997</v>
      </c>
    </row>
    <row r="2529" spans="1:9" ht="14.4" thickBot="1" x14ac:dyDescent="0.3">
      <c r="A2529" s="132"/>
      <c r="B2529" s="132"/>
      <c r="C2529" s="132"/>
      <c r="D2529" s="132"/>
      <c r="E2529" s="132"/>
      <c r="F2529" s="132"/>
      <c r="G2529" s="15"/>
      <c r="H2529" s="132"/>
      <c r="I2529" s="13"/>
    </row>
    <row r="2530" spans="1:9" ht="14.4" thickTop="1" x14ac:dyDescent="0.25">
      <c r="A2530" s="4"/>
      <c r="B2530" s="4"/>
      <c r="C2530" s="4"/>
      <c r="D2530" s="4"/>
      <c r="E2530" s="4"/>
      <c r="F2530" s="4"/>
      <c r="G2530" s="4"/>
      <c r="H2530" s="4"/>
      <c r="I2530" s="4"/>
    </row>
    <row r="2531" spans="1:9" x14ac:dyDescent="0.25">
      <c r="A2531" s="134">
        <v>162</v>
      </c>
      <c r="B2531" s="136" t="s">
        <v>5</v>
      </c>
      <c r="C2531" s="134" t="s">
        <v>6</v>
      </c>
      <c r="D2531" s="266" t="s">
        <v>7</v>
      </c>
      <c r="E2531" s="266"/>
      <c r="F2531" s="1" t="s">
        <v>8</v>
      </c>
      <c r="G2531" s="136" t="s">
        <v>9</v>
      </c>
      <c r="H2531" s="136" t="s">
        <v>10</v>
      </c>
      <c r="I2531" s="136" t="s">
        <v>11</v>
      </c>
    </row>
    <row r="2532" spans="1:9" x14ac:dyDescent="0.25">
      <c r="A2532" s="135" t="s">
        <v>12</v>
      </c>
      <c r="B2532" s="22" t="s">
        <v>728</v>
      </c>
      <c r="C2532" s="135" t="s">
        <v>767</v>
      </c>
      <c r="D2532" s="267" t="s">
        <v>14</v>
      </c>
      <c r="E2532" s="267"/>
      <c r="F2532" s="144" t="s">
        <v>215</v>
      </c>
      <c r="G2532" s="53">
        <v>1</v>
      </c>
      <c r="H2532" s="3">
        <f>I2544</f>
        <v>22007.579999999998</v>
      </c>
      <c r="I2532" s="3">
        <f>H2532</f>
        <v>22007.579999999998</v>
      </c>
    </row>
    <row r="2533" spans="1:9" x14ac:dyDescent="0.25">
      <c r="A2533" s="42"/>
      <c r="B2533" s="43"/>
      <c r="C2533" s="42"/>
      <c r="D2533" s="42"/>
    </row>
    <row r="2534" spans="1:9" x14ac:dyDescent="0.25">
      <c r="A2534" s="134" t="s">
        <v>231</v>
      </c>
      <c r="B2534" s="136" t="s">
        <v>5</v>
      </c>
      <c r="C2534" s="134" t="s">
        <v>71</v>
      </c>
      <c r="D2534" s="136" t="s">
        <v>18</v>
      </c>
      <c r="E2534" s="268" t="s">
        <v>760</v>
      </c>
      <c r="F2534" s="269"/>
      <c r="G2534" s="269"/>
      <c r="H2534" s="269"/>
      <c r="I2534" s="147" t="s">
        <v>762</v>
      </c>
    </row>
    <row r="2535" spans="1:9" x14ac:dyDescent="0.25">
      <c r="A2535" s="131" t="s">
        <v>22</v>
      </c>
      <c r="B2535" s="10" t="s">
        <v>458</v>
      </c>
      <c r="C2535" s="131" t="s">
        <v>459</v>
      </c>
      <c r="D2535" s="54">
        <v>1</v>
      </c>
      <c r="E2535" s="131"/>
      <c r="F2535" s="131"/>
      <c r="G2535" s="131"/>
      <c r="H2535" s="141">
        <f>104.511*8*20</f>
        <v>16721.759999999998</v>
      </c>
      <c r="I2535" s="141">
        <f>H2535</f>
        <v>16721.759999999998</v>
      </c>
    </row>
    <row r="2536" spans="1:9" x14ac:dyDescent="0.25">
      <c r="A2536" s="253"/>
      <c r="B2536" s="253"/>
      <c r="C2536" s="253"/>
      <c r="D2536" s="253"/>
      <c r="E2536" s="252" t="s">
        <v>511</v>
      </c>
      <c r="F2536" s="253"/>
      <c r="G2536" s="253"/>
      <c r="H2536" s="253"/>
      <c r="I2536" s="40">
        <f>I2535</f>
        <v>16721.759999999998</v>
      </c>
    </row>
    <row r="2537" spans="1:9" x14ac:dyDescent="0.25">
      <c r="A2537" s="253"/>
      <c r="B2537" s="253"/>
      <c r="C2537" s="253"/>
      <c r="D2537" s="253"/>
      <c r="E2537" s="253"/>
      <c r="F2537" s="253"/>
      <c r="G2537" s="253"/>
      <c r="H2537" s="253"/>
      <c r="I2537" s="132"/>
    </row>
    <row r="2538" spans="1:9" ht="27.6" customHeight="1" x14ac:dyDescent="0.25">
      <c r="A2538" s="134" t="s">
        <v>16</v>
      </c>
      <c r="B2538" s="136" t="s">
        <v>5</v>
      </c>
      <c r="C2538" s="134" t="s">
        <v>17</v>
      </c>
      <c r="D2538" s="136" t="s">
        <v>18</v>
      </c>
      <c r="E2538" s="136" t="s">
        <v>19</v>
      </c>
      <c r="F2538" s="263" t="s">
        <v>20</v>
      </c>
      <c r="G2538" s="264"/>
      <c r="H2538" s="265"/>
      <c r="I2538" s="147" t="s">
        <v>760</v>
      </c>
    </row>
    <row r="2539" spans="1:9" ht="26.4" x14ac:dyDescent="0.25">
      <c r="A2539" s="131" t="s">
        <v>22</v>
      </c>
      <c r="B2539" s="10" t="s">
        <v>243</v>
      </c>
      <c r="C2539" s="131" t="s">
        <v>244</v>
      </c>
      <c r="D2539" s="54">
        <v>1</v>
      </c>
      <c r="E2539" s="145" t="s">
        <v>215</v>
      </c>
      <c r="F2539" s="270">
        <f>0.4077*8*20</f>
        <v>65.231999999999999</v>
      </c>
      <c r="G2539" s="270"/>
      <c r="H2539" s="271"/>
      <c r="I2539" s="141">
        <f t="shared" ref="I2539:I2542" si="154">TRUNC(D2539*F2539,2)</f>
        <v>65.23</v>
      </c>
    </row>
    <row r="2540" spans="1:9" ht="26.4" x14ac:dyDescent="0.25">
      <c r="A2540" s="131" t="s">
        <v>22</v>
      </c>
      <c r="B2540" s="10" t="s">
        <v>235</v>
      </c>
      <c r="C2540" s="131" t="s">
        <v>236</v>
      </c>
      <c r="D2540" s="54">
        <v>1</v>
      </c>
      <c r="E2540" s="145" t="s">
        <v>215</v>
      </c>
      <c r="F2540" s="270">
        <f>1.3558*8*20</f>
        <v>216.928</v>
      </c>
      <c r="G2540" s="270"/>
      <c r="H2540" s="271"/>
      <c r="I2540" s="141">
        <f t="shared" si="154"/>
        <v>216.92</v>
      </c>
    </row>
    <row r="2541" spans="1:9" ht="26.4" x14ac:dyDescent="0.25">
      <c r="A2541" s="131" t="s">
        <v>22</v>
      </c>
      <c r="B2541" s="10" t="s">
        <v>245</v>
      </c>
      <c r="C2541" s="131" t="s">
        <v>246</v>
      </c>
      <c r="D2541" s="54">
        <v>1</v>
      </c>
      <c r="E2541" s="145" t="s">
        <v>215</v>
      </c>
      <c r="F2541" s="270">
        <f>0.0177*8*20</f>
        <v>2.8319999999999999</v>
      </c>
      <c r="G2541" s="270"/>
      <c r="H2541" s="271"/>
      <c r="I2541" s="141">
        <f t="shared" si="154"/>
        <v>2.83</v>
      </c>
    </row>
    <row r="2542" spans="1:9" ht="26.4" x14ac:dyDescent="0.25">
      <c r="A2542" s="131" t="s">
        <v>22</v>
      </c>
      <c r="B2542" s="10" t="s">
        <v>241</v>
      </c>
      <c r="C2542" s="131" t="s">
        <v>242</v>
      </c>
      <c r="D2542" s="54">
        <v>1</v>
      </c>
      <c r="E2542" s="145" t="s">
        <v>215</v>
      </c>
      <c r="F2542" s="270">
        <f>0.0453*8*20</f>
        <v>7.2480000000000002</v>
      </c>
      <c r="G2542" s="270"/>
      <c r="H2542" s="271"/>
      <c r="I2542" s="141">
        <f t="shared" si="154"/>
        <v>7.24</v>
      </c>
    </row>
    <row r="2543" spans="1:9" x14ac:dyDescent="0.25">
      <c r="A2543" s="253"/>
      <c r="B2543" s="253"/>
      <c r="C2543" s="253"/>
      <c r="D2543" s="253"/>
      <c r="E2543" s="252" t="s">
        <v>511</v>
      </c>
      <c r="F2543" s="253"/>
      <c r="G2543" s="253"/>
      <c r="H2543" s="253"/>
      <c r="I2543" s="40">
        <f>SUM(I2539:I2542)</f>
        <v>292.21999999999997</v>
      </c>
    </row>
    <row r="2544" spans="1:9" x14ac:dyDescent="0.25">
      <c r="A2544" s="133"/>
      <c r="B2544" s="133"/>
      <c r="C2544" s="133"/>
      <c r="D2544" s="133" t="s">
        <v>51</v>
      </c>
      <c r="E2544" s="16">
        <f>TRUNC((I2543+I2536)*0.2935,2)</f>
        <v>4993.6000000000004</v>
      </c>
      <c r="F2544" s="133"/>
      <c r="G2544" s="259" t="s">
        <v>52</v>
      </c>
      <c r="H2544" s="259"/>
      <c r="I2544" s="16">
        <f>I2543+E2544+I2536</f>
        <v>22007.579999999998</v>
      </c>
    </row>
    <row r="2545" spans="1:9" ht="13.8" customHeight="1" x14ac:dyDescent="0.25">
      <c r="A2545" s="132"/>
      <c r="B2545" s="132"/>
      <c r="C2545" s="132"/>
      <c r="D2545" s="132"/>
      <c r="E2545" s="16"/>
      <c r="F2545" s="132" t="s">
        <v>53</v>
      </c>
      <c r="G2545" s="15" t="s">
        <v>54</v>
      </c>
      <c r="H2545" s="132" t="s">
        <v>55</v>
      </c>
      <c r="I2545" s="13">
        <f>I2544</f>
        <v>22007.579999999998</v>
      </c>
    </row>
    <row r="2546" spans="1:9" ht="14.4" thickBot="1" x14ac:dyDescent="0.3">
      <c r="A2546" s="132"/>
      <c r="B2546" s="132"/>
      <c r="C2546" s="132"/>
      <c r="D2546" s="132"/>
      <c r="E2546" s="132"/>
      <c r="F2546" s="132"/>
      <c r="G2546" s="15"/>
      <c r="H2546" s="132"/>
      <c r="I2546" s="13"/>
    </row>
    <row r="2547" spans="1:9" ht="14.4" thickTop="1" x14ac:dyDescent="0.25">
      <c r="A2547" s="4"/>
      <c r="B2547" s="4"/>
      <c r="C2547" s="4"/>
      <c r="D2547" s="4"/>
      <c r="E2547" s="4"/>
      <c r="F2547" s="4"/>
      <c r="G2547" s="4"/>
      <c r="H2547" s="4"/>
      <c r="I2547" s="4"/>
    </row>
    <row r="2548" spans="1:9" x14ac:dyDescent="0.25">
      <c r="A2548" s="134">
        <v>163</v>
      </c>
      <c r="B2548" s="136" t="s">
        <v>5</v>
      </c>
      <c r="C2548" s="134" t="s">
        <v>6</v>
      </c>
      <c r="D2548" s="266" t="s">
        <v>7</v>
      </c>
      <c r="E2548" s="266"/>
      <c r="F2548" s="1" t="s">
        <v>8</v>
      </c>
      <c r="G2548" s="136" t="s">
        <v>9</v>
      </c>
      <c r="H2548" s="136" t="s">
        <v>10</v>
      </c>
      <c r="I2548" s="136" t="s">
        <v>11</v>
      </c>
    </row>
    <row r="2549" spans="1:9" x14ac:dyDescent="0.25">
      <c r="A2549" s="135" t="s">
        <v>12</v>
      </c>
      <c r="B2549" s="22" t="s">
        <v>729</v>
      </c>
      <c r="C2549" s="135" t="s">
        <v>768</v>
      </c>
      <c r="D2549" s="267" t="s">
        <v>14</v>
      </c>
      <c r="E2549" s="267"/>
      <c r="F2549" s="144" t="s">
        <v>215</v>
      </c>
      <c r="G2549" s="53">
        <v>1</v>
      </c>
      <c r="H2549" s="3">
        <f>I2561</f>
        <v>27908.662500000002</v>
      </c>
      <c r="I2549" s="3">
        <f>H2549</f>
        <v>27908.662500000002</v>
      </c>
    </row>
    <row r="2550" spans="1:9" x14ac:dyDescent="0.25">
      <c r="A2550" s="134" t="s">
        <v>231</v>
      </c>
      <c r="B2550" s="136" t="s">
        <v>5</v>
      </c>
      <c r="C2550" s="134" t="s">
        <v>71</v>
      </c>
      <c r="D2550" s="136" t="s">
        <v>18</v>
      </c>
      <c r="E2550" s="268" t="s">
        <v>760</v>
      </c>
      <c r="F2550" s="269"/>
      <c r="G2550" s="269"/>
      <c r="H2550" s="269"/>
      <c r="I2550" s="147" t="s">
        <v>762</v>
      </c>
    </row>
    <row r="2551" spans="1:9" x14ac:dyDescent="0.25">
      <c r="A2551" s="131" t="s">
        <v>22</v>
      </c>
      <c r="B2551" s="10" t="s">
        <v>460</v>
      </c>
      <c r="C2551" s="131" t="s">
        <v>461</v>
      </c>
      <c r="D2551" s="54">
        <v>1</v>
      </c>
      <c r="E2551" s="131"/>
      <c r="F2551" s="131"/>
      <c r="G2551" s="131"/>
      <c r="H2551" s="141">
        <f>134.8391*8*20</f>
        <v>21574.256000000001</v>
      </c>
      <c r="I2551" s="141">
        <f>H2551</f>
        <v>21574.256000000001</v>
      </c>
    </row>
    <row r="2552" spans="1:9" x14ac:dyDescent="0.25">
      <c r="A2552" s="253"/>
      <c r="B2552" s="253"/>
      <c r="C2552" s="253"/>
      <c r="D2552" s="253"/>
      <c r="E2552" s="252" t="s">
        <v>511</v>
      </c>
      <c r="F2552" s="253"/>
      <c r="G2552" s="253"/>
      <c r="H2552" s="253"/>
      <c r="I2552" s="68">
        <f>I2551</f>
        <v>21574.256000000001</v>
      </c>
    </row>
    <row r="2553" spans="1:9" x14ac:dyDescent="0.25">
      <c r="A2553" s="253"/>
      <c r="B2553" s="253"/>
      <c r="C2553" s="253"/>
      <c r="D2553" s="253"/>
      <c r="E2553" s="253"/>
      <c r="F2553" s="253"/>
      <c r="G2553" s="253"/>
      <c r="H2553" s="253"/>
      <c r="I2553" s="132"/>
    </row>
    <row r="2554" spans="1:9" x14ac:dyDescent="0.25">
      <c r="A2554" s="253"/>
      <c r="B2554" s="253"/>
      <c r="C2554" s="253"/>
      <c r="D2554" s="253"/>
      <c r="E2554" s="253"/>
      <c r="F2554" s="253"/>
      <c r="G2554" s="253"/>
      <c r="H2554" s="253"/>
      <c r="I2554" s="132"/>
    </row>
    <row r="2555" spans="1:9" ht="27.6" customHeight="1" x14ac:dyDescent="0.25">
      <c r="A2555" s="134" t="s">
        <v>16</v>
      </c>
      <c r="B2555" s="136" t="s">
        <v>5</v>
      </c>
      <c r="C2555" s="134" t="s">
        <v>17</v>
      </c>
      <c r="D2555" s="136" t="s">
        <v>18</v>
      </c>
      <c r="E2555" s="136" t="s">
        <v>19</v>
      </c>
      <c r="F2555" s="263" t="s">
        <v>20</v>
      </c>
      <c r="G2555" s="264"/>
      <c r="H2555" s="265"/>
      <c r="I2555" s="147" t="s">
        <v>760</v>
      </c>
    </row>
    <row r="2556" spans="1:9" ht="26.4" x14ac:dyDescent="0.25">
      <c r="A2556" s="131" t="s">
        <v>22</v>
      </c>
      <c r="B2556" s="10" t="s">
        <v>243</v>
      </c>
      <c r="C2556" s="131" t="s">
        <v>244</v>
      </c>
      <c r="D2556" s="54">
        <v>1</v>
      </c>
      <c r="E2556" s="145" t="s">
        <v>215</v>
      </c>
      <c r="F2556" s="261">
        <f>0.4077*8*20</f>
        <v>65.231999999999999</v>
      </c>
      <c r="G2556" s="261"/>
      <c r="H2556" s="262"/>
      <c r="I2556" s="141">
        <v>0.40770000000000001</v>
      </c>
    </row>
    <row r="2557" spans="1:9" ht="26.4" x14ac:dyDescent="0.25">
      <c r="A2557" s="131" t="s">
        <v>22</v>
      </c>
      <c r="B2557" s="10" t="s">
        <v>235</v>
      </c>
      <c r="C2557" s="131" t="s">
        <v>236</v>
      </c>
      <c r="D2557" s="54">
        <v>1</v>
      </c>
      <c r="E2557" s="145" t="s">
        <v>215</v>
      </c>
      <c r="F2557" s="261">
        <f>1.3558*8*20</f>
        <v>216.928</v>
      </c>
      <c r="G2557" s="261"/>
      <c r="H2557" s="262"/>
      <c r="I2557" s="141">
        <v>1.3557999999999999</v>
      </c>
    </row>
    <row r="2558" spans="1:9" ht="26.4" x14ac:dyDescent="0.25">
      <c r="A2558" s="131" t="s">
        <v>22</v>
      </c>
      <c r="B2558" s="10" t="s">
        <v>241</v>
      </c>
      <c r="C2558" s="131" t="s">
        <v>242</v>
      </c>
      <c r="D2558" s="54">
        <v>1</v>
      </c>
      <c r="E2558" s="145" t="s">
        <v>215</v>
      </c>
      <c r="F2558" s="261">
        <f>0.0453*8*20</f>
        <v>7.2480000000000002</v>
      </c>
      <c r="G2558" s="261"/>
      <c r="H2558" s="262"/>
      <c r="I2558" s="141">
        <v>4.53E-2</v>
      </c>
    </row>
    <row r="2559" spans="1:9" ht="26.4" x14ac:dyDescent="0.25">
      <c r="A2559" s="131" t="s">
        <v>22</v>
      </c>
      <c r="B2559" s="10" t="s">
        <v>245</v>
      </c>
      <c r="C2559" s="131" t="s">
        <v>246</v>
      </c>
      <c r="D2559" s="54">
        <v>1</v>
      </c>
      <c r="E2559" s="145" t="s">
        <v>215</v>
      </c>
      <c r="F2559" s="261">
        <f>0.0177*8*20</f>
        <v>2.8319999999999999</v>
      </c>
      <c r="G2559" s="261"/>
      <c r="H2559" s="262"/>
      <c r="I2559" s="141">
        <v>1.77E-2</v>
      </c>
    </row>
    <row r="2560" spans="1:9" x14ac:dyDescent="0.25">
      <c r="A2560" s="253"/>
      <c r="B2560" s="253"/>
      <c r="C2560" s="253"/>
      <c r="D2560" s="253"/>
      <c r="E2560" s="252" t="s">
        <v>511</v>
      </c>
      <c r="F2560" s="253"/>
      <c r="G2560" s="253"/>
      <c r="H2560" s="253"/>
      <c r="I2560" s="16">
        <f>SUM(I2556:I2559)</f>
        <v>1.8264999999999998</v>
      </c>
    </row>
    <row r="2561" spans="1:9" x14ac:dyDescent="0.25">
      <c r="A2561" s="133"/>
      <c r="B2561" s="133"/>
      <c r="C2561" s="133"/>
      <c r="D2561" s="133" t="s">
        <v>51</v>
      </c>
      <c r="E2561" s="16">
        <f>TRUNC((I2560+I2552)*0.2935,2)</f>
        <v>6332.58</v>
      </c>
      <c r="F2561" s="133"/>
      <c r="G2561" s="259" t="s">
        <v>52</v>
      </c>
      <c r="H2561" s="259"/>
      <c r="I2561" s="16">
        <f>I2560+E2561+I2552</f>
        <v>27908.662500000002</v>
      </c>
    </row>
    <row r="2562" spans="1:9" ht="13.8" customHeight="1" x14ac:dyDescent="0.25">
      <c r="A2562" s="132"/>
      <c r="B2562" s="132"/>
      <c r="C2562" s="132"/>
      <c r="D2562" s="132"/>
      <c r="E2562" s="16"/>
      <c r="F2562" s="132" t="s">
        <v>53</v>
      </c>
      <c r="G2562" s="15" t="s">
        <v>54</v>
      </c>
      <c r="H2562" s="132" t="s">
        <v>55</v>
      </c>
      <c r="I2562" s="13">
        <f>I2561</f>
        <v>27908.662500000002</v>
      </c>
    </row>
    <row r="2563" spans="1:9" ht="14.4" thickBot="1" x14ac:dyDescent="0.3">
      <c r="A2563" s="132"/>
      <c r="B2563" s="132"/>
      <c r="C2563" s="132"/>
      <c r="D2563" s="132"/>
      <c r="E2563" s="132"/>
      <c r="F2563" s="132"/>
      <c r="G2563" s="15"/>
      <c r="H2563" s="132"/>
      <c r="I2563" s="13"/>
    </row>
    <row r="2564" spans="1:9" ht="14.4" thickTop="1" x14ac:dyDescent="0.25">
      <c r="A2564" s="4"/>
      <c r="B2564" s="4"/>
      <c r="C2564" s="4"/>
      <c r="D2564" s="4"/>
      <c r="E2564" s="4"/>
      <c r="F2564" s="4"/>
      <c r="G2564" s="4"/>
      <c r="H2564" s="4"/>
      <c r="I2564" s="4"/>
    </row>
    <row r="2565" spans="1:9" x14ac:dyDescent="0.25">
      <c r="A2565" s="128">
        <v>164</v>
      </c>
      <c r="B2565" s="125" t="s">
        <v>5</v>
      </c>
      <c r="C2565" s="128" t="s">
        <v>6</v>
      </c>
      <c r="D2565" s="242" t="s">
        <v>7</v>
      </c>
      <c r="E2565" s="242"/>
      <c r="F2565" s="81" t="s">
        <v>8</v>
      </c>
      <c r="G2565" s="125" t="s">
        <v>9</v>
      </c>
      <c r="H2565" s="125" t="s">
        <v>10</v>
      </c>
      <c r="I2565" s="125" t="s">
        <v>11</v>
      </c>
    </row>
    <row r="2566" spans="1:9" ht="26.4" x14ac:dyDescent="0.25">
      <c r="A2566" s="124" t="s">
        <v>12</v>
      </c>
      <c r="B2566" s="22" t="s">
        <v>730</v>
      </c>
      <c r="C2566" s="124" t="s">
        <v>462</v>
      </c>
      <c r="D2566" s="243" t="s">
        <v>14</v>
      </c>
      <c r="E2566" s="243"/>
      <c r="F2566" s="82" t="s">
        <v>41</v>
      </c>
      <c r="G2566" s="83">
        <v>1</v>
      </c>
      <c r="H2566" s="84">
        <f>I2575</f>
        <v>193.3888</v>
      </c>
      <c r="I2566" s="84">
        <f>TRUNC(G2566*H2566,2)</f>
        <v>193.38</v>
      </c>
    </row>
    <row r="2567" spans="1:9" ht="27.6" x14ac:dyDescent="0.25">
      <c r="A2567" s="128" t="s">
        <v>231</v>
      </c>
      <c r="B2567" s="125" t="s">
        <v>5</v>
      </c>
      <c r="C2567" s="128" t="s">
        <v>71</v>
      </c>
      <c r="D2567" s="125" t="s">
        <v>18</v>
      </c>
      <c r="E2567" s="260" t="s">
        <v>21</v>
      </c>
      <c r="F2567" s="260"/>
      <c r="G2567" s="260"/>
      <c r="H2567" s="260"/>
      <c r="I2567" s="125" t="s">
        <v>232</v>
      </c>
    </row>
    <row r="2568" spans="1:9" x14ac:dyDescent="0.25">
      <c r="A2568" s="129" t="s">
        <v>22</v>
      </c>
      <c r="B2568" s="85" t="s">
        <v>463</v>
      </c>
      <c r="C2568" s="129" t="s">
        <v>464</v>
      </c>
      <c r="D2568" s="86">
        <v>1</v>
      </c>
      <c r="E2568" s="129"/>
      <c r="F2568" s="129"/>
      <c r="G2568" s="129"/>
      <c r="H2568" s="122">
        <v>147.69</v>
      </c>
      <c r="I2568" s="85">
        <f>TRUNC(D2568*H2568,2)</f>
        <v>147.69</v>
      </c>
    </row>
    <row r="2569" spans="1:9" x14ac:dyDescent="0.25">
      <c r="A2569" s="128" t="s">
        <v>16</v>
      </c>
      <c r="B2569" s="125" t="s">
        <v>5</v>
      </c>
      <c r="C2569" s="128" t="s">
        <v>17</v>
      </c>
      <c r="D2569" s="125" t="s">
        <v>18</v>
      </c>
      <c r="E2569" s="125" t="s">
        <v>19</v>
      </c>
      <c r="F2569" s="236" t="s">
        <v>20</v>
      </c>
      <c r="G2569" s="237"/>
      <c r="H2569" s="238"/>
      <c r="I2569" s="87" t="s">
        <v>21</v>
      </c>
    </row>
    <row r="2570" spans="1:9" ht="26.4" x14ac:dyDescent="0.25">
      <c r="A2570" s="129" t="s">
        <v>22</v>
      </c>
      <c r="B2570" s="85" t="s">
        <v>243</v>
      </c>
      <c r="C2570" s="129" t="s">
        <v>244</v>
      </c>
      <c r="D2570" s="86">
        <v>1</v>
      </c>
      <c r="E2570" s="88" t="s">
        <v>41</v>
      </c>
      <c r="F2570" s="239">
        <v>0.4</v>
      </c>
      <c r="G2570" s="239"/>
      <c r="H2570" s="240"/>
      <c r="I2570" s="122">
        <f>TRUNC(D2570*F2570,2)</f>
        <v>0.4</v>
      </c>
    </row>
    <row r="2571" spans="1:9" ht="26.4" x14ac:dyDescent="0.25">
      <c r="A2571" s="129" t="s">
        <v>22</v>
      </c>
      <c r="B2571" s="85" t="s">
        <v>241</v>
      </c>
      <c r="C2571" s="129" t="s">
        <v>242</v>
      </c>
      <c r="D2571" s="86">
        <v>1</v>
      </c>
      <c r="E2571" s="88" t="s">
        <v>41</v>
      </c>
      <c r="F2571" s="239">
        <v>0.04</v>
      </c>
      <c r="G2571" s="239"/>
      <c r="H2571" s="240"/>
      <c r="I2571" s="122">
        <v>4.53E-2</v>
      </c>
    </row>
    <row r="2572" spans="1:9" ht="26.4" x14ac:dyDescent="0.25">
      <c r="A2572" s="129" t="s">
        <v>22</v>
      </c>
      <c r="B2572" s="85" t="s">
        <v>245</v>
      </c>
      <c r="C2572" s="129" t="s">
        <v>246</v>
      </c>
      <c r="D2572" s="86">
        <v>1</v>
      </c>
      <c r="E2572" s="88" t="s">
        <v>41</v>
      </c>
      <c r="F2572" s="239">
        <v>0.01</v>
      </c>
      <c r="G2572" s="239"/>
      <c r="H2572" s="240"/>
      <c r="I2572" s="122">
        <v>1.77E-2</v>
      </c>
    </row>
    <row r="2573" spans="1:9" ht="26.4" x14ac:dyDescent="0.25">
      <c r="A2573" s="129" t="s">
        <v>22</v>
      </c>
      <c r="B2573" s="85" t="s">
        <v>235</v>
      </c>
      <c r="C2573" s="129" t="s">
        <v>236</v>
      </c>
      <c r="D2573" s="86">
        <v>1</v>
      </c>
      <c r="E2573" s="88" t="s">
        <v>41</v>
      </c>
      <c r="F2573" s="239">
        <v>1.35</v>
      </c>
      <c r="G2573" s="239"/>
      <c r="H2573" s="240"/>
      <c r="I2573" s="122">
        <v>1.3557999999999999</v>
      </c>
    </row>
    <row r="2574" spans="1:9" x14ac:dyDescent="0.25">
      <c r="A2574" s="253"/>
      <c r="B2574" s="253"/>
      <c r="C2574" s="253"/>
      <c r="D2574" s="253"/>
      <c r="E2574" s="252" t="s">
        <v>511</v>
      </c>
      <c r="F2574" s="253"/>
      <c r="G2574" s="253"/>
      <c r="H2574" s="253"/>
      <c r="I2574" s="16">
        <f>SUM(I2570:I2573)</f>
        <v>1.8188</v>
      </c>
    </row>
    <row r="2575" spans="1:9" ht="13.8" customHeight="1" x14ac:dyDescent="0.25">
      <c r="A2575" s="133"/>
      <c r="B2575" s="133"/>
      <c r="C2575" s="133"/>
      <c r="D2575" s="133" t="s">
        <v>51</v>
      </c>
      <c r="E2575" s="16">
        <f>TRUNC((I2574+I2568)*0.2935,2)</f>
        <v>43.88</v>
      </c>
      <c r="F2575" s="133"/>
      <c r="G2575" s="259" t="s">
        <v>52</v>
      </c>
      <c r="H2575" s="259"/>
      <c r="I2575" s="16">
        <f>I2574+E2575+I2568</f>
        <v>193.3888</v>
      </c>
    </row>
    <row r="2576" spans="1:9" ht="13.8" customHeight="1" x14ac:dyDescent="0.25">
      <c r="A2576" s="132"/>
      <c r="B2576" s="132"/>
      <c r="C2576" s="132"/>
      <c r="D2576" s="132"/>
      <c r="E2576" s="16"/>
      <c r="F2576" s="132" t="s">
        <v>53</v>
      </c>
      <c r="G2576" s="15" t="s">
        <v>54</v>
      </c>
      <c r="H2576" s="132" t="s">
        <v>55</v>
      </c>
      <c r="I2576" s="13">
        <f>I2575</f>
        <v>193.3888</v>
      </c>
    </row>
    <row r="2577" spans="1:9" ht="14.4" thickBot="1" x14ac:dyDescent="0.3">
      <c r="A2577" s="132"/>
      <c r="B2577" s="132"/>
      <c r="C2577" s="132"/>
      <c r="D2577" s="132"/>
      <c r="E2577" s="132"/>
      <c r="F2577" s="132"/>
      <c r="G2577" s="15"/>
      <c r="H2577" s="132"/>
      <c r="I2577" s="13"/>
    </row>
    <row r="2578" spans="1:9" ht="14.4" thickTop="1" x14ac:dyDescent="0.25">
      <c r="A2578" s="91"/>
      <c r="B2578" s="91"/>
      <c r="C2578" s="91"/>
      <c r="D2578" s="91"/>
      <c r="E2578" s="91"/>
      <c r="F2578" s="91"/>
      <c r="G2578" s="91"/>
      <c r="H2578" s="91"/>
      <c r="I2578" s="91"/>
    </row>
    <row r="2579" spans="1:9" x14ac:dyDescent="0.25">
      <c r="A2579" s="128">
        <v>165</v>
      </c>
      <c r="B2579" s="125" t="s">
        <v>5</v>
      </c>
      <c r="C2579" s="128" t="s">
        <v>6</v>
      </c>
      <c r="D2579" s="242" t="s">
        <v>7</v>
      </c>
      <c r="E2579" s="242"/>
      <c r="F2579" s="81" t="s">
        <v>8</v>
      </c>
      <c r="G2579" s="125" t="s">
        <v>9</v>
      </c>
      <c r="H2579" s="125" t="s">
        <v>10</v>
      </c>
      <c r="I2579" s="125" t="s">
        <v>11</v>
      </c>
    </row>
    <row r="2580" spans="1:9" x14ac:dyDescent="0.25">
      <c r="A2580" s="124" t="s">
        <v>12</v>
      </c>
      <c r="B2580" s="22" t="s">
        <v>731</v>
      </c>
      <c r="C2580" s="124" t="s">
        <v>465</v>
      </c>
      <c r="D2580" s="243" t="s">
        <v>466</v>
      </c>
      <c r="E2580" s="243"/>
      <c r="F2580" s="82" t="s">
        <v>72</v>
      </c>
      <c r="G2580" s="83">
        <v>1</v>
      </c>
      <c r="H2580" s="84">
        <f>I2584</f>
        <v>174.13</v>
      </c>
      <c r="I2580" s="84">
        <f>TRUNC(G2580*H2580,2)</f>
        <v>174.13</v>
      </c>
    </row>
    <row r="2581" spans="1:9" x14ac:dyDescent="0.25">
      <c r="A2581" s="248"/>
      <c r="B2581" s="249"/>
      <c r="C2581" s="249"/>
      <c r="D2581" s="249"/>
      <c r="E2581" s="249"/>
      <c r="F2581" s="249"/>
      <c r="G2581" s="249"/>
      <c r="H2581" s="249"/>
      <c r="I2581" s="250"/>
    </row>
    <row r="2582" spans="1:9" x14ac:dyDescent="0.25">
      <c r="A2582" s="129" t="s">
        <v>22</v>
      </c>
      <c r="B2582" s="85" t="s">
        <v>92</v>
      </c>
      <c r="C2582" s="129" t="s">
        <v>93</v>
      </c>
      <c r="D2582" s="251" t="s">
        <v>71</v>
      </c>
      <c r="E2582" s="251"/>
      <c r="F2582" s="88" t="s">
        <v>72</v>
      </c>
      <c r="G2582" s="86">
        <v>1</v>
      </c>
      <c r="H2582" s="122">
        <v>134.62</v>
      </c>
      <c r="I2582" s="122">
        <f>TRUNC(G2582*H2582,2)</f>
        <v>134.62</v>
      </c>
    </row>
    <row r="2583" spans="1:9" x14ac:dyDescent="0.25">
      <c r="A2583" s="154"/>
      <c r="B2583" s="155"/>
      <c r="C2583" s="154"/>
      <c r="D2583" s="154"/>
      <c r="E2583" s="252" t="s">
        <v>511</v>
      </c>
      <c r="F2583" s="253"/>
      <c r="G2583" s="253"/>
      <c r="H2583" s="253"/>
      <c r="I2583" s="39">
        <f>I2582</f>
        <v>134.62</v>
      </c>
    </row>
    <row r="2584" spans="1:9" x14ac:dyDescent="0.25">
      <c r="A2584" s="127"/>
      <c r="B2584" s="127"/>
      <c r="C2584" s="127"/>
      <c r="D2584" s="127" t="s">
        <v>51</v>
      </c>
      <c r="E2584" s="90">
        <f>TRUNC(I2583*0.2935,2)</f>
        <v>39.51</v>
      </c>
      <c r="F2584" s="127"/>
      <c r="G2584" s="233" t="s">
        <v>52</v>
      </c>
      <c r="H2584" s="233"/>
      <c r="I2584" s="90">
        <f>E2584+I2583</f>
        <v>174.13</v>
      </c>
    </row>
    <row r="2585" spans="1:9" x14ac:dyDescent="0.25">
      <c r="A2585" s="123"/>
      <c r="B2585" s="123"/>
      <c r="C2585" s="123"/>
      <c r="D2585" s="123"/>
      <c r="E2585" s="123"/>
      <c r="F2585" s="123" t="s">
        <v>53</v>
      </c>
      <c r="G2585" s="92" t="s">
        <v>54</v>
      </c>
      <c r="H2585" s="123" t="s">
        <v>55</v>
      </c>
      <c r="I2585" s="93">
        <f>I2584</f>
        <v>174.13</v>
      </c>
    </row>
    <row r="2586" spans="1:9" ht="14.4" thickBot="1" x14ac:dyDescent="0.3">
      <c r="A2586" s="123"/>
      <c r="B2586" s="123"/>
      <c r="C2586" s="123"/>
      <c r="D2586" s="123"/>
      <c r="E2586" s="123"/>
      <c r="F2586" s="123"/>
      <c r="G2586" s="92"/>
      <c r="H2586" s="123"/>
      <c r="I2586" s="93"/>
    </row>
    <row r="2587" spans="1:9" ht="14.4" thickTop="1" x14ac:dyDescent="0.25">
      <c r="A2587" s="91"/>
      <c r="B2587" s="91"/>
      <c r="C2587" s="91"/>
      <c r="D2587" s="91"/>
      <c r="E2587" s="91"/>
      <c r="F2587" s="91"/>
      <c r="G2587" s="91"/>
      <c r="H2587" s="91"/>
      <c r="I2587" s="91"/>
    </row>
    <row r="2588" spans="1:9" x14ac:dyDescent="0.25">
      <c r="A2588" s="128">
        <v>166</v>
      </c>
      <c r="B2588" s="125" t="s">
        <v>5</v>
      </c>
      <c r="C2588" s="128" t="s">
        <v>6</v>
      </c>
      <c r="D2588" s="242" t="s">
        <v>7</v>
      </c>
      <c r="E2588" s="242"/>
      <c r="F2588" s="81" t="s">
        <v>8</v>
      </c>
      <c r="G2588" s="125" t="s">
        <v>9</v>
      </c>
      <c r="H2588" s="125" t="s">
        <v>10</v>
      </c>
      <c r="I2588" s="125" t="s">
        <v>11</v>
      </c>
    </row>
    <row r="2589" spans="1:9" x14ac:dyDescent="0.25">
      <c r="A2589" s="124" t="s">
        <v>12</v>
      </c>
      <c r="B2589" s="22" t="s">
        <v>732</v>
      </c>
      <c r="C2589" s="124" t="s">
        <v>467</v>
      </c>
      <c r="D2589" s="243" t="s">
        <v>466</v>
      </c>
      <c r="E2589" s="243"/>
      <c r="F2589" s="82" t="s">
        <v>72</v>
      </c>
      <c r="G2589" s="83">
        <v>1</v>
      </c>
      <c r="H2589" s="84">
        <f>I2593</f>
        <v>152.94999999999999</v>
      </c>
      <c r="I2589" s="84">
        <f>TRUNC(G2589*H2589,2)</f>
        <v>152.94999999999999</v>
      </c>
    </row>
    <row r="2590" spans="1:9" x14ac:dyDescent="0.25">
      <c r="A2590" s="248"/>
      <c r="B2590" s="249"/>
      <c r="C2590" s="249"/>
      <c r="D2590" s="249"/>
      <c r="E2590" s="249"/>
      <c r="F2590" s="249"/>
      <c r="G2590" s="249"/>
      <c r="H2590" s="249"/>
      <c r="I2590" s="250"/>
    </row>
    <row r="2591" spans="1:9" x14ac:dyDescent="0.25">
      <c r="A2591" s="129" t="s">
        <v>22</v>
      </c>
      <c r="B2591" s="85" t="s">
        <v>90</v>
      </c>
      <c r="C2591" s="129" t="s">
        <v>91</v>
      </c>
      <c r="D2591" s="251" t="s">
        <v>71</v>
      </c>
      <c r="E2591" s="251"/>
      <c r="F2591" s="88" t="s">
        <v>72</v>
      </c>
      <c r="G2591" s="86">
        <v>1</v>
      </c>
      <c r="H2591" s="122">
        <v>118.25</v>
      </c>
      <c r="I2591" s="122">
        <f>TRUNC(G2591*H2591,2)</f>
        <v>118.25</v>
      </c>
    </row>
    <row r="2592" spans="1:9" x14ac:dyDescent="0.25">
      <c r="A2592" s="154"/>
      <c r="B2592" s="155"/>
      <c r="C2592" s="154"/>
      <c r="D2592" s="154"/>
      <c r="E2592" s="252" t="s">
        <v>511</v>
      </c>
      <c r="F2592" s="253"/>
      <c r="G2592" s="253"/>
      <c r="H2592" s="253"/>
      <c r="I2592" s="39">
        <f>I2591</f>
        <v>118.25</v>
      </c>
    </row>
    <row r="2593" spans="1:9" x14ac:dyDescent="0.25">
      <c r="A2593" s="127"/>
      <c r="B2593" s="127"/>
      <c r="C2593" s="127"/>
      <c r="D2593" s="127" t="s">
        <v>51</v>
      </c>
      <c r="E2593" s="90">
        <f>TRUNC(I2592*0.2935,2)</f>
        <v>34.700000000000003</v>
      </c>
      <c r="F2593" s="127"/>
      <c r="G2593" s="233" t="s">
        <v>52</v>
      </c>
      <c r="H2593" s="233"/>
      <c r="I2593" s="90">
        <f>E2593+I2592</f>
        <v>152.94999999999999</v>
      </c>
    </row>
    <row r="2594" spans="1:9" x14ac:dyDescent="0.25">
      <c r="A2594" s="123"/>
      <c r="B2594" s="123"/>
      <c r="C2594" s="123"/>
      <c r="D2594" s="123"/>
      <c r="E2594" s="123"/>
      <c r="F2594" s="123" t="s">
        <v>53</v>
      </c>
      <c r="G2594" s="92" t="s">
        <v>54</v>
      </c>
      <c r="H2594" s="123" t="s">
        <v>55</v>
      </c>
      <c r="I2594" s="93">
        <f>I2593</f>
        <v>152.94999999999999</v>
      </c>
    </row>
    <row r="2595" spans="1:9" ht="14.4" thickBot="1" x14ac:dyDescent="0.3">
      <c r="A2595" s="123"/>
      <c r="B2595" s="123"/>
      <c r="C2595" s="123"/>
      <c r="D2595" s="123"/>
      <c r="E2595" s="123"/>
      <c r="F2595" s="123"/>
      <c r="G2595" s="92"/>
      <c r="H2595" s="123"/>
      <c r="I2595" s="93"/>
    </row>
    <row r="2596" spans="1:9" ht="14.4" thickTop="1" x14ac:dyDescent="0.25">
      <c r="A2596" s="91"/>
      <c r="B2596" s="91"/>
      <c r="C2596" s="91"/>
      <c r="D2596" s="91"/>
      <c r="E2596" s="91"/>
      <c r="F2596" s="91"/>
      <c r="G2596" s="91"/>
      <c r="H2596" s="91"/>
      <c r="I2596" s="91"/>
    </row>
    <row r="2597" spans="1:9" x14ac:dyDescent="0.25">
      <c r="A2597" s="156">
        <v>167</v>
      </c>
      <c r="B2597" s="125" t="s">
        <v>5</v>
      </c>
      <c r="C2597" s="128" t="s">
        <v>6</v>
      </c>
      <c r="D2597" s="246" t="s">
        <v>7</v>
      </c>
      <c r="E2597" s="247"/>
      <c r="F2597" s="81" t="s">
        <v>8</v>
      </c>
      <c r="G2597" s="125" t="s">
        <v>9</v>
      </c>
      <c r="H2597" s="125" t="s">
        <v>10</v>
      </c>
      <c r="I2597" s="125" t="s">
        <v>11</v>
      </c>
    </row>
    <row r="2598" spans="1:9" x14ac:dyDescent="0.25">
      <c r="A2598" s="124" t="s">
        <v>12</v>
      </c>
      <c r="B2598" s="22" t="s">
        <v>733</v>
      </c>
      <c r="C2598" s="124" t="s">
        <v>552</v>
      </c>
      <c r="D2598" s="254" t="s">
        <v>466</v>
      </c>
      <c r="E2598" s="255"/>
      <c r="F2598" s="82" t="s">
        <v>72</v>
      </c>
      <c r="G2598" s="83">
        <v>1</v>
      </c>
      <c r="H2598" s="84">
        <f>I2602</f>
        <v>136.63</v>
      </c>
      <c r="I2598" s="84">
        <f>TRUNC(G2598*H2598,2)</f>
        <v>136.63</v>
      </c>
    </row>
    <row r="2599" spans="1:9" x14ac:dyDescent="0.25">
      <c r="A2599" s="248"/>
      <c r="B2599" s="249"/>
      <c r="C2599" s="249"/>
      <c r="D2599" s="249"/>
      <c r="E2599" s="249"/>
      <c r="F2599" s="249"/>
      <c r="G2599" s="249"/>
      <c r="H2599" s="249"/>
      <c r="I2599" s="250"/>
    </row>
    <row r="2600" spans="1:9" x14ac:dyDescent="0.25">
      <c r="A2600" s="129" t="s">
        <v>22</v>
      </c>
      <c r="B2600" s="85" t="s">
        <v>117</v>
      </c>
      <c r="C2600" s="129" t="s">
        <v>118</v>
      </c>
      <c r="D2600" s="256" t="s">
        <v>71</v>
      </c>
      <c r="E2600" s="257"/>
      <c r="F2600" s="88" t="s">
        <v>72</v>
      </c>
      <c r="G2600" s="86">
        <v>1</v>
      </c>
      <c r="H2600" s="122">
        <v>105.63</v>
      </c>
      <c r="I2600" s="122">
        <f>TRUNC(G2600*H2600,2)</f>
        <v>105.63</v>
      </c>
    </row>
    <row r="2601" spans="1:9" x14ac:dyDescent="0.25">
      <c r="A2601" s="154"/>
      <c r="B2601" s="155"/>
      <c r="C2601" s="154"/>
      <c r="D2601" s="154"/>
      <c r="E2601" s="258" t="s">
        <v>511</v>
      </c>
      <c r="F2601" s="258"/>
      <c r="G2601" s="258"/>
      <c r="H2601" s="258"/>
      <c r="I2601" s="39">
        <f>I2600</f>
        <v>105.63</v>
      </c>
    </row>
    <row r="2602" spans="1:9" ht="13.8" customHeight="1" x14ac:dyDescent="0.25">
      <c r="A2602" s="127"/>
      <c r="B2602" s="127"/>
      <c r="C2602" s="127"/>
      <c r="D2602" s="127" t="s">
        <v>51</v>
      </c>
      <c r="E2602" s="90">
        <f>TRUNC(I2601*0.2935,2)</f>
        <v>31</v>
      </c>
      <c r="F2602" s="127"/>
      <c r="G2602" s="233" t="s">
        <v>52</v>
      </c>
      <c r="H2602" s="233"/>
      <c r="I2602" s="90">
        <f>E2602+I2601</f>
        <v>136.63</v>
      </c>
    </row>
    <row r="2603" spans="1:9" x14ac:dyDescent="0.25">
      <c r="A2603" s="123"/>
      <c r="B2603" s="123"/>
      <c r="C2603" s="123"/>
      <c r="D2603" s="123"/>
      <c r="E2603" s="123"/>
      <c r="F2603" s="123" t="s">
        <v>53</v>
      </c>
      <c r="G2603" s="92" t="s">
        <v>54</v>
      </c>
      <c r="H2603" s="123" t="s">
        <v>55</v>
      </c>
      <c r="I2603" s="93">
        <f>I2602</f>
        <v>136.63</v>
      </c>
    </row>
    <row r="2604" spans="1:9" x14ac:dyDescent="0.25">
      <c r="A2604" s="123"/>
      <c r="B2604" s="123"/>
      <c r="C2604" s="123"/>
      <c r="D2604" s="123"/>
      <c r="E2604" s="123"/>
      <c r="F2604" s="123"/>
      <c r="G2604" s="92"/>
      <c r="H2604" s="123"/>
      <c r="I2604" s="93"/>
    </row>
    <row r="2605" spans="1:9" ht="14.4" thickBot="1" x14ac:dyDescent="0.3">
      <c r="A2605" s="123"/>
      <c r="B2605" s="123"/>
      <c r="C2605" s="123"/>
      <c r="D2605" s="123"/>
      <c r="E2605" s="123"/>
      <c r="F2605" s="123"/>
      <c r="G2605" s="92"/>
      <c r="H2605" s="123"/>
      <c r="I2605" s="93"/>
    </row>
    <row r="2606" spans="1:9" ht="14.4" thickTop="1" x14ac:dyDescent="0.25">
      <c r="A2606" s="91"/>
      <c r="B2606" s="91"/>
      <c r="C2606" s="91"/>
      <c r="D2606" s="91"/>
      <c r="E2606" s="91"/>
      <c r="F2606" s="91"/>
      <c r="G2606" s="91"/>
      <c r="H2606" s="91"/>
      <c r="I2606" s="91"/>
    </row>
    <row r="2607" spans="1:9" x14ac:dyDescent="0.25">
      <c r="A2607" s="128">
        <v>168</v>
      </c>
      <c r="B2607" s="125" t="s">
        <v>5</v>
      </c>
      <c r="C2607" s="128" t="s">
        <v>6</v>
      </c>
      <c r="D2607" s="242" t="s">
        <v>7</v>
      </c>
      <c r="E2607" s="242"/>
      <c r="F2607" s="81" t="s">
        <v>8</v>
      </c>
      <c r="G2607" s="125" t="s">
        <v>9</v>
      </c>
      <c r="H2607" s="125" t="s">
        <v>10</v>
      </c>
      <c r="I2607" s="125" t="s">
        <v>11</v>
      </c>
    </row>
    <row r="2608" spans="1:9" x14ac:dyDescent="0.25">
      <c r="A2608" s="124" t="s">
        <v>12</v>
      </c>
      <c r="B2608" s="22" t="s">
        <v>734</v>
      </c>
      <c r="C2608" s="124" t="s">
        <v>469</v>
      </c>
      <c r="D2608" s="243" t="s">
        <v>466</v>
      </c>
      <c r="E2608" s="243"/>
      <c r="F2608" s="82" t="s">
        <v>72</v>
      </c>
      <c r="G2608" s="83">
        <v>1</v>
      </c>
      <c r="H2608" s="84">
        <f>I2612</f>
        <v>97.37</v>
      </c>
      <c r="I2608" s="84">
        <f>TRUNC(G2608*H2608,2)</f>
        <v>97.37</v>
      </c>
    </row>
    <row r="2609" spans="1:9" x14ac:dyDescent="0.25">
      <c r="A2609" s="248"/>
      <c r="B2609" s="249"/>
      <c r="C2609" s="249"/>
      <c r="D2609" s="249"/>
      <c r="E2609" s="249"/>
      <c r="F2609" s="249"/>
      <c r="G2609" s="249"/>
      <c r="H2609" s="249"/>
      <c r="I2609" s="250"/>
    </row>
    <row r="2610" spans="1:9" x14ac:dyDescent="0.25">
      <c r="A2610" s="129" t="s">
        <v>22</v>
      </c>
      <c r="B2610" s="85" t="s">
        <v>468</v>
      </c>
      <c r="C2610" s="129" t="s">
        <v>469</v>
      </c>
      <c r="D2610" s="251" t="s">
        <v>71</v>
      </c>
      <c r="E2610" s="251"/>
      <c r="F2610" s="88" t="s">
        <v>72</v>
      </c>
      <c r="G2610" s="86">
        <v>1</v>
      </c>
      <c r="H2610" s="122">
        <v>75.28</v>
      </c>
      <c r="I2610" s="122">
        <f>TRUNC(G2610*H2610,2)</f>
        <v>75.28</v>
      </c>
    </row>
    <row r="2611" spans="1:9" x14ac:dyDescent="0.25">
      <c r="A2611" s="154"/>
      <c r="B2611" s="155"/>
      <c r="C2611" s="154"/>
      <c r="D2611" s="154"/>
      <c r="E2611" s="252" t="s">
        <v>511</v>
      </c>
      <c r="F2611" s="253"/>
      <c r="G2611" s="253"/>
      <c r="H2611" s="253"/>
      <c r="I2611" s="39">
        <f>I2610</f>
        <v>75.28</v>
      </c>
    </row>
    <row r="2612" spans="1:9" x14ac:dyDescent="0.25">
      <c r="A2612" s="127"/>
      <c r="B2612" s="127"/>
      <c r="C2612" s="127"/>
      <c r="D2612" s="127" t="s">
        <v>51</v>
      </c>
      <c r="E2612" s="90">
        <f>TRUNC(I2611*0.2935,2)</f>
        <v>22.09</v>
      </c>
      <c r="F2612" s="127"/>
      <c r="G2612" s="233" t="s">
        <v>52</v>
      </c>
      <c r="H2612" s="233"/>
      <c r="I2612" s="90">
        <f>E2612+I2611</f>
        <v>97.37</v>
      </c>
    </row>
    <row r="2613" spans="1:9" x14ac:dyDescent="0.25">
      <c r="A2613" s="123"/>
      <c r="B2613" s="123"/>
      <c r="C2613" s="123"/>
      <c r="D2613" s="123"/>
      <c r="E2613" s="123"/>
      <c r="F2613" s="123" t="s">
        <v>53</v>
      </c>
      <c r="G2613" s="92" t="s">
        <v>54</v>
      </c>
      <c r="H2613" s="123" t="s">
        <v>55</v>
      </c>
      <c r="I2613" s="93">
        <f>I2612</f>
        <v>97.37</v>
      </c>
    </row>
    <row r="2614" spans="1:9" x14ac:dyDescent="0.25">
      <c r="A2614" s="123"/>
      <c r="B2614" s="123"/>
      <c r="C2614" s="123"/>
      <c r="D2614" s="123"/>
      <c r="E2614" s="123"/>
      <c r="F2614" s="123"/>
      <c r="G2614" s="92"/>
      <c r="H2614" s="123"/>
      <c r="I2614" s="93"/>
    </row>
    <row r="2615" spans="1:9" ht="14.4" thickBot="1" x14ac:dyDescent="0.3">
      <c r="A2615" s="127"/>
      <c r="B2615" s="127"/>
      <c r="C2615" s="127"/>
      <c r="D2615" s="127"/>
      <c r="E2615" s="90"/>
      <c r="F2615" s="127"/>
      <c r="G2615" s="233"/>
      <c r="H2615" s="233"/>
      <c r="I2615" s="90"/>
    </row>
    <row r="2616" spans="1:9" ht="14.4" thickTop="1" x14ac:dyDescent="0.25">
      <c r="A2616" s="91"/>
      <c r="B2616" s="91"/>
      <c r="C2616" s="91"/>
      <c r="D2616" s="91"/>
      <c r="E2616" s="91"/>
      <c r="F2616" s="91"/>
      <c r="G2616" s="91"/>
      <c r="H2616" s="91"/>
      <c r="I2616" s="91"/>
    </row>
    <row r="2617" spans="1:9" x14ac:dyDescent="0.25">
      <c r="A2617" s="128">
        <v>169</v>
      </c>
      <c r="B2617" s="125" t="s">
        <v>5</v>
      </c>
      <c r="C2617" s="128" t="s">
        <v>6</v>
      </c>
      <c r="D2617" s="242" t="s">
        <v>7</v>
      </c>
      <c r="E2617" s="242"/>
      <c r="F2617" s="81" t="s">
        <v>8</v>
      </c>
      <c r="G2617" s="125" t="s">
        <v>9</v>
      </c>
      <c r="H2617" s="125" t="s">
        <v>10</v>
      </c>
      <c r="I2617" s="125" t="s">
        <v>11</v>
      </c>
    </row>
    <row r="2618" spans="1:9" x14ac:dyDescent="0.25">
      <c r="A2618" s="124" t="s">
        <v>12</v>
      </c>
      <c r="B2618" s="22" t="s">
        <v>735</v>
      </c>
      <c r="C2618" s="124" t="s">
        <v>300</v>
      </c>
      <c r="D2618" s="243" t="s">
        <v>466</v>
      </c>
      <c r="E2618" s="243"/>
      <c r="F2618" s="82" t="s">
        <v>72</v>
      </c>
      <c r="G2618" s="83">
        <v>1</v>
      </c>
      <c r="H2618" s="84">
        <f>I2622</f>
        <v>39.96</v>
      </c>
      <c r="I2618" s="84">
        <f>TRUNC(G2618*H2618,2)</f>
        <v>39.96</v>
      </c>
    </row>
    <row r="2619" spans="1:9" x14ac:dyDescent="0.25">
      <c r="A2619" s="248"/>
      <c r="B2619" s="249"/>
      <c r="C2619" s="249"/>
      <c r="D2619" s="249"/>
      <c r="E2619" s="249"/>
      <c r="F2619" s="249"/>
      <c r="G2619" s="249"/>
      <c r="H2619" s="249"/>
      <c r="I2619" s="250"/>
    </row>
    <row r="2620" spans="1:9" x14ac:dyDescent="0.25">
      <c r="A2620" s="129" t="s">
        <v>22</v>
      </c>
      <c r="B2620" s="85" t="s">
        <v>299</v>
      </c>
      <c r="C2620" s="129" t="s">
        <v>300</v>
      </c>
      <c r="D2620" s="251" t="s">
        <v>71</v>
      </c>
      <c r="E2620" s="251"/>
      <c r="F2620" s="88" t="s">
        <v>72</v>
      </c>
      <c r="G2620" s="86">
        <v>1</v>
      </c>
      <c r="H2620" s="122">
        <v>30.9</v>
      </c>
      <c r="I2620" s="122">
        <f>TRUNC(G2620*H2620,2)</f>
        <v>30.9</v>
      </c>
    </row>
    <row r="2621" spans="1:9" ht="13.8" customHeight="1" x14ac:dyDescent="0.25">
      <c r="A2621" s="127"/>
      <c r="B2621" s="127"/>
      <c r="C2621" s="154"/>
      <c r="D2621" s="154"/>
      <c r="E2621" s="252" t="s">
        <v>511</v>
      </c>
      <c r="F2621" s="253"/>
      <c r="G2621" s="253"/>
      <c r="H2621" s="253"/>
      <c r="I2621" s="39">
        <f>I2620</f>
        <v>30.9</v>
      </c>
    </row>
    <row r="2622" spans="1:9" x14ac:dyDescent="0.25">
      <c r="A2622" s="127"/>
      <c r="B2622" s="127"/>
      <c r="C2622" s="127"/>
      <c r="D2622" s="127" t="s">
        <v>51</v>
      </c>
      <c r="E2622" s="90">
        <f>TRUNC(I2621*0.2935,2)</f>
        <v>9.06</v>
      </c>
      <c r="F2622" s="127"/>
      <c r="G2622" s="233" t="s">
        <v>52</v>
      </c>
      <c r="H2622" s="233"/>
      <c r="I2622" s="90">
        <f>E2622+I2621</f>
        <v>39.96</v>
      </c>
    </row>
    <row r="2623" spans="1:9" x14ac:dyDescent="0.25">
      <c r="A2623" s="127"/>
      <c r="B2623" s="127"/>
      <c r="C2623" s="123"/>
      <c r="D2623" s="123"/>
      <c r="E2623" s="123"/>
      <c r="F2623" s="123" t="s">
        <v>53</v>
      </c>
      <c r="G2623" s="92" t="s">
        <v>54</v>
      </c>
      <c r="H2623" s="123" t="s">
        <v>55</v>
      </c>
      <c r="I2623" s="93">
        <f>I2622</f>
        <v>39.96</v>
      </c>
    </row>
    <row r="2624" spans="1:9" ht="14.4" thickBot="1" x14ac:dyDescent="0.3">
      <c r="A2624" s="123"/>
      <c r="B2624" s="123"/>
      <c r="C2624" s="123"/>
      <c r="D2624" s="123"/>
      <c r="E2624" s="123"/>
      <c r="F2624" s="123"/>
      <c r="G2624" s="92"/>
      <c r="H2624" s="123"/>
      <c r="I2624" s="93"/>
    </row>
    <row r="2625" spans="1:9" ht="14.4" thickTop="1" x14ac:dyDescent="0.25">
      <c r="A2625" s="91"/>
      <c r="B2625" s="91"/>
      <c r="C2625" s="91"/>
      <c r="D2625" s="91"/>
      <c r="E2625" s="91"/>
      <c r="F2625" s="91"/>
      <c r="G2625" s="91"/>
      <c r="H2625" s="91"/>
      <c r="I2625" s="91"/>
    </row>
    <row r="2626" spans="1:9" x14ac:dyDescent="0.25">
      <c r="A2626" s="128">
        <v>170</v>
      </c>
      <c r="B2626" s="125" t="s">
        <v>5</v>
      </c>
      <c r="C2626" s="128" t="s">
        <v>6</v>
      </c>
      <c r="D2626" s="242" t="s">
        <v>7</v>
      </c>
      <c r="E2626" s="242"/>
      <c r="F2626" s="81" t="s">
        <v>8</v>
      </c>
      <c r="G2626" s="125" t="s">
        <v>9</v>
      </c>
      <c r="H2626" s="125" t="s">
        <v>10</v>
      </c>
      <c r="I2626" s="125" t="s">
        <v>11</v>
      </c>
    </row>
    <row r="2627" spans="1:9" x14ac:dyDescent="0.25">
      <c r="A2627" s="124" t="s">
        <v>12</v>
      </c>
      <c r="B2627" s="22" t="s">
        <v>736</v>
      </c>
      <c r="C2627" s="124" t="s">
        <v>470</v>
      </c>
      <c r="D2627" s="243" t="s">
        <v>466</v>
      </c>
      <c r="E2627" s="243"/>
      <c r="F2627" s="82" t="s">
        <v>72</v>
      </c>
      <c r="G2627" s="83">
        <v>1</v>
      </c>
      <c r="H2627" s="84">
        <f>I2631</f>
        <v>51.89</v>
      </c>
      <c r="I2627" s="84">
        <f>TRUNC(G2627*H2627,2)</f>
        <v>51.89</v>
      </c>
    </row>
    <row r="2628" spans="1:9" x14ac:dyDescent="0.25">
      <c r="A2628" s="248"/>
      <c r="B2628" s="249"/>
      <c r="C2628" s="249"/>
      <c r="D2628" s="249"/>
      <c r="E2628" s="249"/>
      <c r="F2628" s="249"/>
      <c r="G2628" s="249"/>
      <c r="H2628" s="249"/>
      <c r="I2628" s="250"/>
    </row>
    <row r="2629" spans="1:9" x14ac:dyDescent="0.25">
      <c r="A2629" s="129" t="s">
        <v>22</v>
      </c>
      <c r="B2629" s="85" t="s">
        <v>471</v>
      </c>
      <c r="C2629" s="129" t="s">
        <v>470</v>
      </c>
      <c r="D2629" s="251" t="s">
        <v>71</v>
      </c>
      <c r="E2629" s="251"/>
      <c r="F2629" s="88" t="s">
        <v>72</v>
      </c>
      <c r="G2629" s="86">
        <v>1</v>
      </c>
      <c r="H2629" s="122">
        <v>40.119999999999997</v>
      </c>
      <c r="I2629" s="122">
        <f>TRUNC(G2629*H2629,2)</f>
        <v>40.119999999999997</v>
      </c>
    </row>
    <row r="2630" spans="1:9" ht="13.8" customHeight="1" x14ac:dyDescent="0.25">
      <c r="A2630" s="127"/>
      <c r="B2630" s="127"/>
      <c r="C2630" s="154"/>
      <c r="D2630" s="154"/>
      <c r="E2630" s="252" t="s">
        <v>511</v>
      </c>
      <c r="F2630" s="253"/>
      <c r="G2630" s="253"/>
      <c r="H2630" s="253"/>
      <c r="I2630" s="39">
        <f>I2629</f>
        <v>40.119999999999997</v>
      </c>
    </row>
    <row r="2631" spans="1:9" x14ac:dyDescent="0.25">
      <c r="A2631" s="127"/>
      <c r="B2631" s="127"/>
      <c r="C2631" s="127"/>
      <c r="D2631" s="127" t="s">
        <v>51</v>
      </c>
      <c r="E2631" s="90">
        <f>TRUNC(I2630*0.2935,2)</f>
        <v>11.77</v>
      </c>
      <c r="F2631" s="127"/>
      <c r="G2631" s="233" t="s">
        <v>52</v>
      </c>
      <c r="H2631" s="233"/>
      <c r="I2631" s="90">
        <f>E2631+I2630</f>
        <v>51.89</v>
      </c>
    </row>
    <row r="2632" spans="1:9" x14ac:dyDescent="0.25">
      <c r="A2632" s="127"/>
      <c r="B2632" s="127"/>
      <c r="C2632" s="123"/>
      <c r="D2632" s="123"/>
      <c r="E2632" s="123"/>
      <c r="F2632" s="123" t="s">
        <v>53</v>
      </c>
      <c r="G2632" s="92" t="s">
        <v>54</v>
      </c>
      <c r="H2632" s="123" t="s">
        <v>55</v>
      </c>
      <c r="I2632" s="93">
        <f>I2631</f>
        <v>51.89</v>
      </c>
    </row>
    <row r="2633" spans="1:9" ht="14.4" thickBot="1" x14ac:dyDescent="0.3">
      <c r="A2633" s="123"/>
      <c r="B2633" s="123"/>
      <c r="C2633" s="123"/>
      <c r="D2633" s="123"/>
      <c r="E2633" s="123"/>
      <c r="F2633" s="123"/>
      <c r="G2633" s="92"/>
      <c r="H2633" s="123"/>
      <c r="I2633" s="93"/>
    </row>
    <row r="2634" spans="1:9" ht="14.4" thickTop="1" x14ac:dyDescent="0.25">
      <c r="A2634" s="91"/>
      <c r="B2634" s="91"/>
      <c r="C2634" s="91"/>
      <c r="D2634" s="91"/>
      <c r="E2634" s="91"/>
      <c r="F2634" s="91"/>
      <c r="G2634" s="91"/>
      <c r="H2634" s="91"/>
      <c r="I2634" s="91"/>
    </row>
    <row r="2635" spans="1:9" x14ac:dyDescent="0.25">
      <c r="A2635" s="128">
        <v>171</v>
      </c>
      <c r="B2635" s="125" t="s">
        <v>5</v>
      </c>
      <c r="C2635" s="128" t="s">
        <v>6</v>
      </c>
      <c r="D2635" s="242" t="s">
        <v>7</v>
      </c>
      <c r="E2635" s="242"/>
      <c r="F2635" s="81" t="s">
        <v>8</v>
      </c>
      <c r="G2635" s="125" t="s">
        <v>9</v>
      </c>
      <c r="H2635" s="125" t="s">
        <v>10</v>
      </c>
      <c r="I2635" s="125" t="s">
        <v>11</v>
      </c>
    </row>
    <row r="2636" spans="1:9" x14ac:dyDescent="0.25">
      <c r="A2636" s="124" t="s">
        <v>12</v>
      </c>
      <c r="B2636" s="22" t="s">
        <v>737</v>
      </c>
      <c r="C2636" s="124" t="s">
        <v>472</v>
      </c>
      <c r="D2636" s="243" t="s">
        <v>473</v>
      </c>
      <c r="E2636" s="243"/>
      <c r="F2636" s="82" t="s">
        <v>72</v>
      </c>
      <c r="G2636" s="83">
        <v>1</v>
      </c>
      <c r="H2636" s="84">
        <f>I2640</f>
        <v>27.11</v>
      </c>
      <c r="I2636" s="84">
        <f>TRUNC(G2636*H2636,2)</f>
        <v>27.11</v>
      </c>
    </row>
    <row r="2637" spans="1:9" x14ac:dyDescent="0.25">
      <c r="A2637" s="248"/>
      <c r="B2637" s="249"/>
      <c r="C2637" s="249"/>
      <c r="D2637" s="249"/>
      <c r="E2637" s="249"/>
      <c r="F2637" s="249"/>
      <c r="G2637" s="249"/>
      <c r="H2637" s="249"/>
      <c r="I2637" s="250"/>
    </row>
    <row r="2638" spans="1:9" x14ac:dyDescent="0.25">
      <c r="A2638" s="129" t="s">
        <v>22</v>
      </c>
      <c r="B2638" s="85" t="s">
        <v>264</v>
      </c>
      <c r="C2638" s="129" t="s">
        <v>265</v>
      </c>
      <c r="D2638" s="251" t="s">
        <v>71</v>
      </c>
      <c r="E2638" s="251"/>
      <c r="F2638" s="88" t="s">
        <v>72</v>
      </c>
      <c r="G2638" s="86">
        <v>1</v>
      </c>
      <c r="H2638" s="122">
        <v>20.96</v>
      </c>
      <c r="I2638" s="122">
        <f>TRUNC(G2638*H2638,2)</f>
        <v>20.96</v>
      </c>
    </row>
    <row r="2639" spans="1:9" ht="13.8" customHeight="1" x14ac:dyDescent="0.25">
      <c r="A2639" s="127"/>
      <c r="B2639" s="127"/>
      <c r="C2639" s="154"/>
      <c r="D2639" s="154"/>
      <c r="E2639" s="252" t="s">
        <v>511</v>
      </c>
      <c r="F2639" s="253"/>
      <c r="G2639" s="253"/>
      <c r="H2639" s="253"/>
      <c r="I2639" s="39">
        <f>I2638</f>
        <v>20.96</v>
      </c>
    </row>
    <row r="2640" spans="1:9" x14ac:dyDescent="0.25">
      <c r="A2640" s="127"/>
      <c r="B2640" s="127"/>
      <c r="C2640" s="127"/>
      <c r="D2640" s="127" t="s">
        <v>51</v>
      </c>
      <c r="E2640" s="90">
        <f>TRUNC(I2639*0.2935,2)</f>
        <v>6.15</v>
      </c>
      <c r="F2640" s="127"/>
      <c r="G2640" s="233" t="s">
        <v>52</v>
      </c>
      <c r="H2640" s="233"/>
      <c r="I2640" s="90">
        <f>E2640+I2639</f>
        <v>27.11</v>
      </c>
    </row>
    <row r="2641" spans="1:9" x14ac:dyDescent="0.25">
      <c r="A2641" s="127"/>
      <c r="B2641" s="127"/>
      <c r="C2641" s="123"/>
      <c r="D2641" s="123"/>
      <c r="E2641" s="123"/>
      <c r="F2641" s="123" t="s">
        <v>53</v>
      </c>
      <c r="G2641" s="92" t="s">
        <v>54</v>
      </c>
      <c r="H2641" s="123" t="s">
        <v>55</v>
      </c>
      <c r="I2641" s="93">
        <f>I2640</f>
        <v>27.11</v>
      </c>
    </row>
    <row r="2642" spans="1:9" ht="14.4" thickBot="1" x14ac:dyDescent="0.3">
      <c r="A2642" s="123"/>
      <c r="B2642" s="123"/>
      <c r="C2642" s="123"/>
      <c r="D2642" s="123"/>
      <c r="E2642" s="123"/>
      <c r="F2642" s="123"/>
      <c r="G2642" s="92"/>
      <c r="H2642" s="123"/>
      <c r="I2642" s="93"/>
    </row>
    <row r="2643" spans="1:9" ht="14.4" thickTop="1" x14ac:dyDescent="0.25">
      <c r="A2643" s="91"/>
      <c r="B2643" s="91"/>
      <c r="C2643" s="91"/>
      <c r="D2643" s="91"/>
      <c r="E2643" s="91"/>
      <c r="F2643" s="91"/>
      <c r="G2643" s="91"/>
      <c r="H2643" s="91"/>
      <c r="I2643" s="91"/>
    </row>
    <row r="2644" spans="1:9" x14ac:dyDescent="0.25">
      <c r="A2644" s="128">
        <v>172</v>
      </c>
      <c r="B2644" s="125" t="s">
        <v>5</v>
      </c>
      <c r="C2644" s="128" t="s">
        <v>6</v>
      </c>
      <c r="D2644" s="242" t="s">
        <v>7</v>
      </c>
      <c r="E2644" s="242"/>
      <c r="F2644" s="81" t="s">
        <v>8</v>
      </c>
      <c r="G2644" s="125" t="s">
        <v>9</v>
      </c>
      <c r="H2644" s="125" t="s">
        <v>10</v>
      </c>
      <c r="I2644" s="125" t="s">
        <v>11</v>
      </c>
    </row>
    <row r="2645" spans="1:9" x14ac:dyDescent="0.25">
      <c r="A2645" s="124" t="s">
        <v>12</v>
      </c>
      <c r="B2645" s="22" t="s">
        <v>738</v>
      </c>
      <c r="C2645" s="124" t="s">
        <v>474</v>
      </c>
      <c r="D2645" s="243" t="s">
        <v>473</v>
      </c>
      <c r="E2645" s="243"/>
      <c r="F2645" s="82" t="s">
        <v>72</v>
      </c>
      <c r="G2645" s="83">
        <v>1</v>
      </c>
      <c r="H2645" s="84">
        <f>I2649</f>
        <v>27.380000000000003</v>
      </c>
      <c r="I2645" s="84">
        <f>TRUNC(G2645*H2645,2)</f>
        <v>27.38</v>
      </c>
    </row>
    <row r="2646" spans="1:9" x14ac:dyDescent="0.25">
      <c r="A2646" s="248"/>
      <c r="B2646" s="249"/>
      <c r="C2646" s="249"/>
      <c r="D2646" s="249"/>
      <c r="E2646" s="249"/>
      <c r="F2646" s="249"/>
      <c r="G2646" s="249"/>
      <c r="H2646" s="249"/>
      <c r="I2646" s="250"/>
    </row>
    <row r="2647" spans="1:9" x14ac:dyDescent="0.25">
      <c r="A2647" s="129" t="s">
        <v>22</v>
      </c>
      <c r="B2647" s="85" t="s">
        <v>475</v>
      </c>
      <c r="C2647" s="129" t="s">
        <v>474</v>
      </c>
      <c r="D2647" s="251" t="s">
        <v>71</v>
      </c>
      <c r="E2647" s="251"/>
      <c r="F2647" s="88" t="s">
        <v>72</v>
      </c>
      <c r="G2647" s="86">
        <v>1</v>
      </c>
      <c r="H2647" s="122">
        <v>21.17</v>
      </c>
      <c r="I2647" s="122">
        <f>TRUNC(G2647*H2647,2)</f>
        <v>21.17</v>
      </c>
    </row>
    <row r="2648" spans="1:9" x14ac:dyDescent="0.25">
      <c r="A2648" s="127"/>
      <c r="B2648" s="127"/>
      <c r="C2648" s="154"/>
      <c r="D2648" s="154"/>
      <c r="E2648" s="252" t="s">
        <v>511</v>
      </c>
      <c r="F2648" s="253"/>
      <c r="G2648" s="253"/>
      <c r="H2648" s="253"/>
      <c r="I2648" s="39">
        <f>I2647</f>
        <v>21.17</v>
      </c>
    </row>
    <row r="2649" spans="1:9" x14ac:dyDescent="0.25">
      <c r="A2649" s="127"/>
      <c r="B2649" s="127"/>
      <c r="C2649" s="127"/>
      <c r="D2649" s="127" t="s">
        <v>51</v>
      </c>
      <c r="E2649" s="90">
        <f>TRUNC(I2648*0.2935,2)</f>
        <v>6.21</v>
      </c>
      <c r="F2649" s="127"/>
      <c r="G2649" s="233" t="s">
        <v>52</v>
      </c>
      <c r="H2649" s="233"/>
      <c r="I2649" s="90">
        <f>E2649+I2648</f>
        <v>27.380000000000003</v>
      </c>
    </row>
    <row r="2650" spans="1:9" x14ac:dyDescent="0.25">
      <c r="A2650" s="127"/>
      <c r="B2650" s="127"/>
      <c r="C2650" s="123"/>
      <c r="D2650" s="123"/>
      <c r="E2650" s="123"/>
      <c r="F2650" s="123" t="s">
        <v>53</v>
      </c>
      <c r="G2650" s="92" t="s">
        <v>54</v>
      </c>
      <c r="H2650" s="123" t="s">
        <v>55</v>
      </c>
      <c r="I2650" s="93">
        <f>I2649</f>
        <v>27.380000000000003</v>
      </c>
    </row>
    <row r="2651" spans="1:9" ht="13.8" customHeight="1" thickBot="1" x14ac:dyDescent="0.3">
      <c r="A2651" s="123"/>
      <c r="B2651" s="123"/>
      <c r="C2651" s="123"/>
      <c r="D2651" s="123"/>
      <c r="E2651" s="123"/>
      <c r="F2651" s="123"/>
      <c r="G2651" s="92"/>
      <c r="H2651" s="123"/>
      <c r="I2651" s="93"/>
    </row>
    <row r="2652" spans="1:9" ht="14.4" thickTop="1" x14ac:dyDescent="0.25">
      <c r="A2652" s="91"/>
      <c r="B2652" s="91"/>
      <c r="C2652" s="91"/>
      <c r="D2652" s="91"/>
      <c r="E2652" s="91"/>
      <c r="F2652" s="91"/>
      <c r="G2652" s="91"/>
      <c r="H2652" s="91"/>
      <c r="I2652" s="91"/>
    </row>
    <row r="2653" spans="1:9" x14ac:dyDescent="0.25">
      <c r="A2653" s="128">
        <v>173</v>
      </c>
      <c r="B2653" s="125" t="s">
        <v>5</v>
      </c>
      <c r="C2653" s="128" t="s">
        <v>6</v>
      </c>
      <c r="D2653" s="246" t="s">
        <v>7</v>
      </c>
      <c r="E2653" s="247"/>
      <c r="F2653" s="81" t="s">
        <v>8</v>
      </c>
      <c r="G2653" s="125" t="s">
        <v>9</v>
      </c>
      <c r="H2653" s="125" t="s">
        <v>10</v>
      </c>
      <c r="I2653" s="125" t="s">
        <v>11</v>
      </c>
    </row>
    <row r="2654" spans="1:9" x14ac:dyDescent="0.25">
      <c r="A2654" s="124" t="s">
        <v>12</v>
      </c>
      <c r="B2654" s="22" t="s">
        <v>739</v>
      </c>
      <c r="C2654" s="124" t="s">
        <v>476</v>
      </c>
      <c r="D2654" s="243" t="s">
        <v>477</v>
      </c>
      <c r="E2654" s="243"/>
      <c r="F2654" s="82" t="s">
        <v>72</v>
      </c>
      <c r="G2654" s="83">
        <v>1</v>
      </c>
      <c r="H2654" s="84">
        <f>I2658</f>
        <v>39.950000000000003</v>
      </c>
      <c r="I2654" s="84">
        <f>TRUNC(G2654*H2654,2)</f>
        <v>39.950000000000003</v>
      </c>
    </row>
    <row r="2655" spans="1:9" x14ac:dyDescent="0.25">
      <c r="A2655" s="248"/>
      <c r="B2655" s="249"/>
      <c r="C2655" s="249"/>
      <c r="D2655" s="249"/>
      <c r="E2655" s="249"/>
      <c r="F2655" s="249"/>
      <c r="G2655" s="249"/>
      <c r="H2655" s="249"/>
      <c r="I2655" s="250"/>
    </row>
    <row r="2656" spans="1:9" x14ac:dyDescent="0.25">
      <c r="A2656" s="129" t="s">
        <v>22</v>
      </c>
      <c r="B2656" s="85" t="s">
        <v>478</v>
      </c>
      <c r="C2656" s="129" t="s">
        <v>479</v>
      </c>
      <c r="D2656" s="251" t="s">
        <v>71</v>
      </c>
      <c r="E2656" s="251"/>
      <c r="F2656" s="88" t="s">
        <v>72</v>
      </c>
      <c r="G2656" s="86">
        <v>1</v>
      </c>
      <c r="H2656" s="122">
        <v>30.89</v>
      </c>
      <c r="I2656" s="122">
        <f>TRUNC(G2656*H2656,2)</f>
        <v>30.89</v>
      </c>
    </row>
    <row r="2657" spans="1:9" x14ac:dyDescent="0.25">
      <c r="A2657" s="127"/>
      <c r="B2657" s="127"/>
      <c r="C2657" s="154"/>
      <c r="D2657" s="154"/>
      <c r="E2657" s="252" t="s">
        <v>511</v>
      </c>
      <c r="F2657" s="253"/>
      <c r="G2657" s="253"/>
      <c r="H2657" s="253"/>
      <c r="I2657" s="39">
        <f>I2656</f>
        <v>30.89</v>
      </c>
    </row>
    <row r="2658" spans="1:9" x14ac:dyDescent="0.25">
      <c r="A2658" s="127"/>
      <c r="B2658" s="127"/>
      <c r="C2658" s="127"/>
      <c r="D2658" s="127" t="s">
        <v>51</v>
      </c>
      <c r="E2658" s="90">
        <f>TRUNC(I2657*0.2935,2)</f>
        <v>9.06</v>
      </c>
      <c r="F2658" s="127"/>
      <c r="G2658" s="233" t="s">
        <v>52</v>
      </c>
      <c r="H2658" s="233"/>
      <c r="I2658" s="90">
        <f>E2658+I2657</f>
        <v>39.950000000000003</v>
      </c>
    </row>
    <row r="2659" spans="1:9" x14ac:dyDescent="0.25">
      <c r="A2659" s="127"/>
      <c r="B2659" s="127"/>
      <c r="C2659" s="123"/>
      <c r="D2659" s="123"/>
      <c r="E2659" s="123"/>
      <c r="F2659" s="123" t="s">
        <v>53</v>
      </c>
      <c r="G2659" s="92" t="s">
        <v>54</v>
      </c>
      <c r="H2659" s="123" t="s">
        <v>55</v>
      </c>
      <c r="I2659" s="93">
        <f>I2658</f>
        <v>39.950000000000003</v>
      </c>
    </row>
    <row r="2660" spans="1:9" ht="13.8" customHeight="1" thickBot="1" x14ac:dyDescent="0.3">
      <c r="A2660" s="123"/>
      <c r="B2660" s="123"/>
      <c r="C2660" s="123"/>
      <c r="D2660" s="123"/>
      <c r="E2660" s="123"/>
      <c r="F2660" s="123"/>
      <c r="G2660" s="92"/>
      <c r="H2660" s="123"/>
      <c r="I2660" s="93"/>
    </row>
    <row r="2661" spans="1:9" ht="14.4" thickTop="1" x14ac:dyDescent="0.25">
      <c r="A2661" s="91"/>
      <c r="B2661" s="91"/>
      <c r="C2661" s="91"/>
      <c r="D2661" s="91"/>
      <c r="E2661" s="91"/>
      <c r="F2661" s="91"/>
      <c r="G2661" s="91"/>
      <c r="H2661" s="91"/>
      <c r="I2661" s="91"/>
    </row>
    <row r="2662" spans="1:9" x14ac:dyDescent="0.25">
      <c r="A2662" s="128">
        <v>174</v>
      </c>
      <c r="B2662" s="125" t="s">
        <v>5</v>
      </c>
      <c r="C2662" s="128" t="s">
        <v>6</v>
      </c>
      <c r="D2662" s="246" t="s">
        <v>7</v>
      </c>
      <c r="E2662" s="247"/>
      <c r="F2662" s="81" t="s">
        <v>8</v>
      </c>
      <c r="G2662" s="125" t="s">
        <v>9</v>
      </c>
      <c r="H2662" s="125" t="s">
        <v>10</v>
      </c>
      <c r="I2662" s="125" t="s">
        <v>11</v>
      </c>
    </row>
    <row r="2663" spans="1:9" x14ac:dyDescent="0.25">
      <c r="A2663" s="124" t="s">
        <v>12</v>
      </c>
      <c r="B2663" s="22" t="s">
        <v>740</v>
      </c>
      <c r="C2663" s="124" t="s">
        <v>480</v>
      </c>
      <c r="D2663" s="243" t="s">
        <v>477</v>
      </c>
      <c r="E2663" s="243"/>
      <c r="F2663" s="82" t="s">
        <v>72</v>
      </c>
      <c r="G2663" s="83">
        <v>1</v>
      </c>
      <c r="H2663" s="84">
        <f>I2667</f>
        <v>35.549999999999997</v>
      </c>
      <c r="I2663" s="84">
        <f>TRUNC(G2663*H2663,2)</f>
        <v>35.549999999999997</v>
      </c>
    </row>
    <row r="2664" spans="1:9" x14ac:dyDescent="0.25">
      <c r="A2664" s="248"/>
      <c r="B2664" s="249"/>
      <c r="C2664" s="249"/>
      <c r="D2664" s="249"/>
      <c r="E2664" s="249"/>
      <c r="F2664" s="249"/>
      <c r="G2664" s="249"/>
      <c r="H2664" s="249"/>
      <c r="I2664" s="250"/>
    </row>
    <row r="2665" spans="1:9" x14ac:dyDescent="0.25">
      <c r="A2665" s="129" t="s">
        <v>22</v>
      </c>
      <c r="B2665" s="85" t="s">
        <v>481</v>
      </c>
      <c r="C2665" s="129" t="s">
        <v>482</v>
      </c>
      <c r="D2665" s="251" t="s">
        <v>71</v>
      </c>
      <c r="E2665" s="251"/>
      <c r="F2665" s="88" t="s">
        <v>72</v>
      </c>
      <c r="G2665" s="86">
        <v>1</v>
      </c>
      <c r="H2665" s="122">
        <v>27.49</v>
      </c>
      <c r="I2665" s="122">
        <f>TRUNC(G2665*H2665,2)</f>
        <v>27.49</v>
      </c>
    </row>
    <row r="2666" spans="1:9" x14ac:dyDescent="0.25">
      <c r="A2666" s="127"/>
      <c r="B2666" s="127"/>
      <c r="C2666" s="154"/>
      <c r="D2666" s="154"/>
      <c r="E2666" s="252" t="s">
        <v>511</v>
      </c>
      <c r="F2666" s="253"/>
      <c r="G2666" s="253"/>
      <c r="H2666" s="253"/>
      <c r="I2666" s="39">
        <f>I2665</f>
        <v>27.49</v>
      </c>
    </row>
    <row r="2667" spans="1:9" x14ac:dyDescent="0.25">
      <c r="A2667" s="127"/>
      <c r="B2667" s="127"/>
      <c r="C2667" s="127"/>
      <c r="D2667" s="127" t="s">
        <v>51</v>
      </c>
      <c r="E2667" s="90">
        <f>TRUNC(I2666*0.2935,2)</f>
        <v>8.06</v>
      </c>
      <c r="F2667" s="127"/>
      <c r="G2667" s="233" t="s">
        <v>52</v>
      </c>
      <c r="H2667" s="233"/>
      <c r="I2667" s="90">
        <f>E2667+I2666</f>
        <v>35.549999999999997</v>
      </c>
    </row>
    <row r="2668" spans="1:9" x14ac:dyDescent="0.25">
      <c r="A2668" s="127"/>
      <c r="B2668" s="127"/>
      <c r="C2668" s="123"/>
      <c r="D2668" s="123"/>
      <c r="E2668" s="123"/>
      <c r="F2668" s="123" t="s">
        <v>53</v>
      </c>
      <c r="G2668" s="92" t="s">
        <v>54</v>
      </c>
      <c r="H2668" s="123" t="s">
        <v>55</v>
      </c>
      <c r="I2668" s="93">
        <f>I2667</f>
        <v>35.549999999999997</v>
      </c>
    </row>
    <row r="2669" spans="1:9" ht="13.8" customHeight="1" thickBot="1" x14ac:dyDescent="0.3">
      <c r="A2669" s="123"/>
      <c r="B2669" s="123"/>
      <c r="C2669" s="123"/>
      <c r="D2669" s="123"/>
      <c r="E2669" s="123"/>
      <c r="F2669" s="123"/>
      <c r="G2669" s="92"/>
      <c r="H2669" s="123"/>
      <c r="I2669" s="89"/>
    </row>
    <row r="2670" spans="1:9" ht="14.4" thickTop="1" x14ac:dyDescent="0.25">
      <c r="A2670" s="91"/>
      <c r="B2670" s="91"/>
      <c r="C2670" s="91"/>
      <c r="D2670" s="91"/>
      <c r="E2670" s="91"/>
      <c r="F2670" s="91"/>
      <c r="G2670" s="91"/>
      <c r="H2670" s="91"/>
      <c r="I2670" s="91"/>
    </row>
    <row r="2671" spans="1:9" x14ac:dyDescent="0.25">
      <c r="A2671" s="128">
        <v>175</v>
      </c>
      <c r="B2671" s="125" t="s">
        <v>5</v>
      </c>
      <c r="C2671" s="128" t="s">
        <v>6</v>
      </c>
      <c r="D2671" s="246" t="s">
        <v>7</v>
      </c>
      <c r="E2671" s="247"/>
      <c r="F2671" s="81" t="s">
        <v>8</v>
      </c>
      <c r="G2671" s="125" t="s">
        <v>9</v>
      </c>
      <c r="H2671" s="125" t="s">
        <v>10</v>
      </c>
      <c r="I2671" s="125" t="s">
        <v>11</v>
      </c>
    </row>
    <row r="2672" spans="1:9" x14ac:dyDescent="0.25">
      <c r="A2672" s="124" t="s">
        <v>12</v>
      </c>
      <c r="B2672" s="22" t="s">
        <v>741</v>
      </c>
      <c r="C2672" s="124" t="s">
        <v>483</v>
      </c>
      <c r="D2672" s="243" t="s">
        <v>477</v>
      </c>
      <c r="E2672" s="243"/>
      <c r="F2672" s="82" t="s">
        <v>72</v>
      </c>
      <c r="G2672" s="83">
        <v>1</v>
      </c>
      <c r="H2672" s="84">
        <f>I2676</f>
        <v>31.400000000000002</v>
      </c>
      <c r="I2672" s="84">
        <f>TRUNC(G2672*H2672,2)</f>
        <v>31.4</v>
      </c>
    </row>
    <row r="2673" spans="1:9" x14ac:dyDescent="0.25">
      <c r="A2673" s="248"/>
      <c r="B2673" s="249"/>
      <c r="C2673" s="249"/>
      <c r="D2673" s="249"/>
      <c r="E2673" s="249"/>
      <c r="F2673" s="249"/>
      <c r="G2673" s="249"/>
      <c r="H2673" s="249"/>
      <c r="I2673" s="250"/>
    </row>
    <row r="2674" spans="1:9" x14ac:dyDescent="0.25">
      <c r="A2674" s="129" t="s">
        <v>22</v>
      </c>
      <c r="B2674" s="85" t="s">
        <v>484</v>
      </c>
      <c r="C2674" s="129" t="s">
        <v>485</v>
      </c>
      <c r="D2674" s="251" t="s">
        <v>71</v>
      </c>
      <c r="E2674" s="251"/>
      <c r="F2674" s="88" t="s">
        <v>72</v>
      </c>
      <c r="G2674" s="86">
        <v>1</v>
      </c>
      <c r="H2674" s="122">
        <v>24.28</v>
      </c>
      <c r="I2674" s="122">
        <f>TRUNC(G2674*H2674,2)</f>
        <v>24.28</v>
      </c>
    </row>
    <row r="2675" spans="1:9" ht="13.8" customHeight="1" x14ac:dyDescent="0.25">
      <c r="A2675" s="127"/>
      <c r="B2675" s="127"/>
      <c r="C2675" s="154"/>
      <c r="D2675" s="154"/>
      <c r="E2675" s="252" t="s">
        <v>511</v>
      </c>
      <c r="F2675" s="253"/>
      <c r="G2675" s="253"/>
      <c r="H2675" s="253"/>
      <c r="I2675" s="39">
        <f>I2674</f>
        <v>24.28</v>
      </c>
    </row>
    <row r="2676" spans="1:9" x14ac:dyDescent="0.25">
      <c r="A2676" s="127"/>
      <c r="B2676" s="127"/>
      <c r="C2676" s="127"/>
      <c r="D2676" s="127" t="s">
        <v>51</v>
      </c>
      <c r="E2676" s="90">
        <f>TRUNC(I2675*0.2935,2)</f>
        <v>7.12</v>
      </c>
      <c r="F2676" s="127"/>
      <c r="G2676" s="233" t="s">
        <v>52</v>
      </c>
      <c r="H2676" s="233"/>
      <c r="I2676" s="90">
        <f>E2676+I2675</f>
        <v>31.400000000000002</v>
      </c>
    </row>
    <row r="2677" spans="1:9" x14ac:dyDescent="0.25">
      <c r="A2677" s="127"/>
      <c r="B2677" s="127"/>
      <c r="C2677" s="123"/>
      <c r="D2677" s="123"/>
      <c r="E2677" s="123"/>
      <c r="F2677" s="123" t="s">
        <v>53</v>
      </c>
      <c r="G2677" s="92" t="s">
        <v>54</v>
      </c>
      <c r="H2677" s="123" t="s">
        <v>55</v>
      </c>
      <c r="I2677" s="93">
        <f>I2676</f>
        <v>31.400000000000002</v>
      </c>
    </row>
    <row r="2678" spans="1:9" ht="13.8" customHeight="1" thickBot="1" x14ac:dyDescent="0.3">
      <c r="A2678" s="123"/>
      <c r="B2678" s="123"/>
      <c r="C2678" s="123"/>
      <c r="D2678" s="123"/>
      <c r="E2678" s="123"/>
      <c r="F2678" s="123"/>
      <c r="G2678" s="92"/>
      <c r="H2678" s="123"/>
      <c r="I2678" s="89"/>
    </row>
    <row r="2679" spans="1:9" ht="14.4" thickTop="1" x14ac:dyDescent="0.25">
      <c r="A2679" s="91"/>
      <c r="B2679" s="91"/>
      <c r="C2679" s="91"/>
      <c r="D2679" s="91"/>
      <c r="E2679" s="91"/>
      <c r="F2679" s="91"/>
      <c r="G2679" s="91"/>
      <c r="H2679" s="91"/>
      <c r="I2679" s="91"/>
    </row>
    <row r="2680" spans="1:9" x14ac:dyDescent="0.25">
      <c r="A2680" s="128">
        <v>176</v>
      </c>
      <c r="B2680" s="125" t="s">
        <v>5</v>
      </c>
      <c r="C2680" s="128" t="s">
        <v>6</v>
      </c>
      <c r="D2680" s="246" t="s">
        <v>7</v>
      </c>
      <c r="E2680" s="247"/>
      <c r="F2680" s="81" t="s">
        <v>8</v>
      </c>
      <c r="G2680" s="125" t="s">
        <v>9</v>
      </c>
      <c r="H2680" s="125" t="s">
        <v>10</v>
      </c>
      <c r="I2680" s="125" t="s">
        <v>11</v>
      </c>
    </row>
    <row r="2681" spans="1:9" x14ac:dyDescent="0.25">
      <c r="A2681" s="124" t="s">
        <v>12</v>
      </c>
      <c r="B2681" s="22" t="s">
        <v>742</v>
      </c>
      <c r="C2681" s="124" t="s">
        <v>486</v>
      </c>
      <c r="D2681" s="243" t="s">
        <v>477</v>
      </c>
      <c r="E2681" s="243"/>
      <c r="F2681" s="82" t="s">
        <v>72</v>
      </c>
      <c r="G2681" s="83">
        <v>1</v>
      </c>
      <c r="H2681" s="84">
        <f>I2685</f>
        <v>39.81</v>
      </c>
      <c r="I2681" s="84">
        <f>TRUNC(G2681*H2681,2)</f>
        <v>39.81</v>
      </c>
    </row>
    <row r="2682" spans="1:9" x14ac:dyDescent="0.25">
      <c r="A2682" s="248"/>
      <c r="B2682" s="249"/>
      <c r="C2682" s="249"/>
      <c r="D2682" s="249"/>
      <c r="E2682" s="249"/>
      <c r="F2682" s="249"/>
      <c r="G2682" s="249"/>
      <c r="H2682" s="249"/>
      <c r="I2682" s="250"/>
    </row>
    <row r="2683" spans="1:9" x14ac:dyDescent="0.25">
      <c r="A2683" s="129" t="s">
        <v>22</v>
      </c>
      <c r="B2683" s="85" t="s">
        <v>69</v>
      </c>
      <c r="C2683" s="129" t="s">
        <v>70</v>
      </c>
      <c r="D2683" s="251" t="s">
        <v>71</v>
      </c>
      <c r="E2683" s="251"/>
      <c r="F2683" s="88" t="s">
        <v>72</v>
      </c>
      <c r="G2683" s="86">
        <v>1</v>
      </c>
      <c r="H2683" s="122">
        <v>30.78</v>
      </c>
      <c r="I2683" s="122">
        <f>TRUNC(G2683*H2683,2)</f>
        <v>30.78</v>
      </c>
    </row>
    <row r="2684" spans="1:9" x14ac:dyDescent="0.25">
      <c r="A2684" s="127"/>
      <c r="B2684" s="127"/>
      <c r="C2684" s="154"/>
      <c r="D2684" s="154"/>
      <c r="E2684" s="252" t="s">
        <v>511</v>
      </c>
      <c r="F2684" s="253"/>
      <c r="G2684" s="253"/>
      <c r="H2684" s="253"/>
      <c r="I2684" s="39">
        <f>I2683</f>
        <v>30.78</v>
      </c>
    </row>
    <row r="2685" spans="1:9" x14ac:dyDescent="0.25">
      <c r="A2685" s="127"/>
      <c r="B2685" s="127"/>
      <c r="C2685" s="127"/>
      <c r="D2685" s="127" t="s">
        <v>51</v>
      </c>
      <c r="E2685" s="90">
        <f>TRUNC(I2684*0.2935,2)</f>
        <v>9.0299999999999994</v>
      </c>
      <c r="F2685" s="127"/>
      <c r="G2685" s="233" t="s">
        <v>52</v>
      </c>
      <c r="H2685" s="233"/>
      <c r="I2685" s="90">
        <f>E2685+I2684</f>
        <v>39.81</v>
      </c>
    </row>
    <row r="2686" spans="1:9" ht="13.8" customHeight="1" x14ac:dyDescent="0.25">
      <c r="A2686" s="127"/>
      <c r="B2686" s="127"/>
      <c r="C2686" s="123"/>
      <c r="D2686" s="123"/>
      <c r="E2686" s="123"/>
      <c r="F2686" s="123" t="s">
        <v>53</v>
      </c>
      <c r="G2686" s="92" t="s">
        <v>54</v>
      </c>
      <c r="H2686" s="123" t="s">
        <v>55</v>
      </c>
      <c r="I2686" s="93">
        <f>I2685</f>
        <v>39.81</v>
      </c>
    </row>
    <row r="2687" spans="1:9" ht="13.8" customHeight="1" thickBot="1" x14ac:dyDescent="0.3">
      <c r="A2687" s="123"/>
      <c r="B2687" s="123"/>
      <c r="C2687" s="123"/>
      <c r="D2687" s="123"/>
      <c r="E2687" s="123"/>
      <c r="F2687" s="123"/>
      <c r="G2687" s="92"/>
      <c r="H2687" s="123"/>
      <c r="I2687" s="89"/>
    </row>
    <row r="2688" spans="1:9" ht="14.4" thickTop="1" x14ac:dyDescent="0.25">
      <c r="A2688" s="91"/>
      <c r="B2688" s="91"/>
      <c r="C2688" s="91"/>
      <c r="D2688" s="91"/>
      <c r="E2688" s="91"/>
      <c r="F2688" s="91"/>
      <c r="G2688" s="91"/>
      <c r="H2688" s="91"/>
      <c r="I2688" s="91"/>
    </row>
    <row r="2689" spans="1:9" x14ac:dyDescent="0.25">
      <c r="A2689" s="128">
        <v>177</v>
      </c>
      <c r="B2689" s="125" t="s">
        <v>5</v>
      </c>
      <c r="C2689" s="128" t="s">
        <v>6</v>
      </c>
      <c r="D2689" s="246" t="s">
        <v>7</v>
      </c>
      <c r="E2689" s="247"/>
      <c r="F2689" s="81" t="s">
        <v>8</v>
      </c>
      <c r="G2689" s="125" t="s">
        <v>9</v>
      </c>
      <c r="H2689" s="125" t="s">
        <v>10</v>
      </c>
      <c r="I2689" s="125" t="s">
        <v>11</v>
      </c>
    </row>
    <row r="2690" spans="1:9" x14ac:dyDescent="0.25">
      <c r="A2690" s="124" t="s">
        <v>12</v>
      </c>
      <c r="B2690" s="22" t="s">
        <v>743</v>
      </c>
      <c r="C2690" s="124" t="s">
        <v>487</v>
      </c>
      <c r="D2690" s="243" t="s">
        <v>488</v>
      </c>
      <c r="E2690" s="243"/>
      <c r="F2690" s="82" t="s">
        <v>72</v>
      </c>
      <c r="G2690" s="83">
        <v>1</v>
      </c>
      <c r="H2690" s="84">
        <f>I2695</f>
        <v>35.700000000000003</v>
      </c>
      <c r="I2690" s="84">
        <f>TRUNC(G2690*H2690,2)</f>
        <v>35.700000000000003</v>
      </c>
    </row>
    <row r="2691" spans="1:9" x14ac:dyDescent="0.25">
      <c r="A2691" s="248"/>
      <c r="B2691" s="249"/>
      <c r="C2691" s="249"/>
      <c r="D2691" s="249"/>
      <c r="E2691" s="249"/>
      <c r="F2691" s="249"/>
      <c r="G2691" s="249"/>
      <c r="H2691" s="249"/>
      <c r="I2691" s="250"/>
    </row>
    <row r="2692" spans="1:9" x14ac:dyDescent="0.25">
      <c r="A2692" s="129" t="s">
        <v>22</v>
      </c>
      <c r="B2692" s="85" t="s">
        <v>489</v>
      </c>
      <c r="C2692" s="129" t="s">
        <v>490</v>
      </c>
      <c r="D2692" s="251" t="s">
        <v>71</v>
      </c>
      <c r="E2692" s="251"/>
      <c r="F2692" s="88" t="s">
        <v>72</v>
      </c>
      <c r="G2692" s="86">
        <v>1</v>
      </c>
      <c r="H2692" s="122">
        <v>27.6</v>
      </c>
      <c r="I2692" s="122">
        <f>TRUNC(G2692*H2692,2)</f>
        <v>27.6</v>
      </c>
    </row>
    <row r="2693" spans="1:9" x14ac:dyDescent="0.25">
      <c r="A2693" s="127"/>
      <c r="B2693" s="127"/>
      <c r="C2693" s="154"/>
      <c r="D2693" s="154"/>
      <c r="E2693" s="252" t="s">
        <v>511</v>
      </c>
      <c r="F2693" s="253"/>
      <c r="G2693" s="253"/>
      <c r="H2693" s="253"/>
      <c r="I2693" s="39">
        <f>I2692</f>
        <v>27.6</v>
      </c>
    </row>
    <row r="2694" spans="1:9" x14ac:dyDescent="0.25">
      <c r="A2694" s="127"/>
      <c r="B2694" s="127"/>
      <c r="C2694" s="127"/>
      <c r="D2694" s="127" t="s">
        <v>51</v>
      </c>
      <c r="E2694" s="90">
        <f>TRUNC(I2693*0.2935,2)</f>
        <v>8.1</v>
      </c>
      <c r="F2694" s="127"/>
      <c r="G2694" s="233" t="s">
        <v>52</v>
      </c>
      <c r="H2694" s="233"/>
      <c r="I2694" s="90">
        <f>E2694+I2693</f>
        <v>35.700000000000003</v>
      </c>
    </row>
    <row r="2695" spans="1:9" ht="13.8" customHeight="1" x14ac:dyDescent="0.25">
      <c r="A2695" s="127"/>
      <c r="B2695" s="127"/>
      <c r="C2695" s="123"/>
      <c r="D2695" s="123"/>
      <c r="E2695" s="123"/>
      <c r="F2695" s="123" t="s">
        <v>53</v>
      </c>
      <c r="G2695" s="92" t="s">
        <v>54</v>
      </c>
      <c r="H2695" s="123" t="s">
        <v>55</v>
      </c>
      <c r="I2695" s="93">
        <f>I2694</f>
        <v>35.700000000000003</v>
      </c>
    </row>
    <row r="2696" spans="1:9" ht="13.8" customHeight="1" thickBot="1" x14ac:dyDescent="0.3">
      <c r="A2696" s="123"/>
      <c r="B2696" s="123"/>
      <c r="C2696" s="123"/>
      <c r="D2696" s="123"/>
      <c r="E2696" s="123"/>
      <c r="F2696" s="123"/>
      <c r="G2696" s="92"/>
      <c r="H2696" s="123"/>
      <c r="I2696" s="89"/>
    </row>
    <row r="2697" spans="1:9" ht="14.4" thickTop="1" x14ac:dyDescent="0.25">
      <c r="A2697" s="91"/>
      <c r="B2697" s="91"/>
      <c r="C2697" s="91"/>
      <c r="D2697" s="91"/>
      <c r="E2697" s="91"/>
      <c r="F2697" s="91"/>
      <c r="G2697" s="91"/>
      <c r="H2697" s="91"/>
      <c r="I2697" s="91"/>
    </row>
    <row r="2698" spans="1:9" x14ac:dyDescent="0.25">
      <c r="A2698" s="128">
        <v>178</v>
      </c>
      <c r="B2698" s="125" t="s">
        <v>5</v>
      </c>
      <c r="C2698" s="128" t="s">
        <v>6</v>
      </c>
      <c r="D2698" s="246" t="s">
        <v>7</v>
      </c>
      <c r="E2698" s="247"/>
      <c r="F2698" s="81" t="s">
        <v>8</v>
      </c>
      <c r="G2698" s="125" t="s">
        <v>9</v>
      </c>
      <c r="H2698" s="125" t="s">
        <v>10</v>
      </c>
      <c r="I2698" s="125" t="s">
        <v>11</v>
      </c>
    </row>
    <row r="2699" spans="1:9" x14ac:dyDescent="0.25">
      <c r="A2699" s="124" t="s">
        <v>12</v>
      </c>
      <c r="B2699" s="22" t="s">
        <v>744</v>
      </c>
      <c r="C2699" s="124" t="s">
        <v>491</v>
      </c>
      <c r="D2699" s="243" t="s">
        <v>488</v>
      </c>
      <c r="E2699" s="243"/>
      <c r="F2699" s="82" t="s">
        <v>72</v>
      </c>
      <c r="G2699" s="83">
        <v>1</v>
      </c>
      <c r="H2699" s="84">
        <f>I2703</f>
        <v>31.82</v>
      </c>
      <c r="I2699" s="84">
        <f>TRUNC(G2699*H2699,2)</f>
        <v>31.82</v>
      </c>
    </row>
    <row r="2700" spans="1:9" x14ac:dyDescent="0.25">
      <c r="A2700" s="248"/>
      <c r="B2700" s="249"/>
      <c r="C2700" s="249"/>
      <c r="D2700" s="249"/>
      <c r="E2700" s="249"/>
      <c r="F2700" s="249"/>
      <c r="G2700" s="249"/>
      <c r="H2700" s="249"/>
      <c r="I2700" s="250"/>
    </row>
    <row r="2701" spans="1:9" x14ac:dyDescent="0.25">
      <c r="A2701" s="129" t="s">
        <v>22</v>
      </c>
      <c r="B2701" s="85" t="s">
        <v>119</v>
      </c>
      <c r="C2701" s="129" t="s">
        <v>120</v>
      </c>
      <c r="D2701" s="251" t="s">
        <v>71</v>
      </c>
      <c r="E2701" s="251"/>
      <c r="F2701" s="88" t="s">
        <v>72</v>
      </c>
      <c r="G2701" s="86">
        <v>1</v>
      </c>
      <c r="H2701" s="122">
        <v>24.6</v>
      </c>
      <c r="I2701" s="122">
        <f>TRUNC(G2701*H2701,2)</f>
        <v>24.6</v>
      </c>
    </row>
    <row r="2702" spans="1:9" x14ac:dyDescent="0.25">
      <c r="A2702" s="127"/>
      <c r="B2702" s="127"/>
      <c r="C2702" s="154"/>
      <c r="D2702" s="154"/>
      <c r="E2702" s="252" t="s">
        <v>511</v>
      </c>
      <c r="F2702" s="253"/>
      <c r="G2702" s="253"/>
      <c r="H2702" s="253"/>
      <c r="I2702" s="39">
        <f>I2701</f>
        <v>24.6</v>
      </c>
    </row>
    <row r="2703" spans="1:9" x14ac:dyDescent="0.25">
      <c r="A2703" s="127"/>
      <c r="B2703" s="127"/>
      <c r="C2703" s="127"/>
      <c r="D2703" s="127" t="s">
        <v>51</v>
      </c>
      <c r="E2703" s="90">
        <f>TRUNC(I2702*0.2935,2)</f>
        <v>7.22</v>
      </c>
      <c r="F2703" s="127"/>
      <c r="G2703" s="233" t="s">
        <v>52</v>
      </c>
      <c r="H2703" s="233"/>
      <c r="I2703" s="90">
        <f>E2703+I2702</f>
        <v>31.82</v>
      </c>
    </row>
    <row r="2704" spans="1:9" x14ac:dyDescent="0.25">
      <c r="A2704" s="127"/>
      <c r="B2704" s="127"/>
      <c r="C2704" s="123"/>
      <c r="D2704" s="123"/>
      <c r="E2704" s="123"/>
      <c r="F2704" s="123" t="s">
        <v>53</v>
      </c>
      <c r="G2704" s="92" t="s">
        <v>54</v>
      </c>
      <c r="H2704" s="123" t="s">
        <v>55</v>
      </c>
      <c r="I2704" s="93">
        <f>I2703</f>
        <v>31.82</v>
      </c>
    </row>
    <row r="2705" spans="1:9" ht="13.8" customHeight="1" thickBot="1" x14ac:dyDescent="0.3">
      <c r="A2705" s="123"/>
      <c r="B2705" s="123"/>
      <c r="C2705" s="123"/>
      <c r="D2705" s="123"/>
      <c r="E2705" s="123"/>
      <c r="F2705" s="123"/>
      <c r="G2705" s="92"/>
      <c r="H2705" s="123"/>
      <c r="I2705" s="89"/>
    </row>
    <row r="2706" spans="1:9" ht="14.4" thickTop="1" x14ac:dyDescent="0.25">
      <c r="A2706" s="91"/>
      <c r="B2706" s="91"/>
      <c r="C2706" s="91"/>
      <c r="D2706" s="91"/>
      <c r="E2706" s="91"/>
      <c r="F2706" s="91"/>
      <c r="G2706" s="91"/>
      <c r="H2706" s="91"/>
      <c r="I2706" s="91"/>
    </row>
    <row r="2707" spans="1:9" x14ac:dyDescent="0.25">
      <c r="A2707" s="128">
        <v>179</v>
      </c>
      <c r="B2707" s="125" t="s">
        <v>5</v>
      </c>
      <c r="C2707" s="128" t="s">
        <v>6</v>
      </c>
      <c r="D2707" s="246" t="s">
        <v>7</v>
      </c>
      <c r="E2707" s="247"/>
      <c r="F2707" s="81" t="s">
        <v>8</v>
      </c>
      <c r="G2707" s="125" t="s">
        <v>9</v>
      </c>
      <c r="H2707" s="125" t="s">
        <v>10</v>
      </c>
      <c r="I2707" s="125" t="s">
        <v>11</v>
      </c>
    </row>
    <row r="2708" spans="1:9" x14ac:dyDescent="0.25">
      <c r="A2708" s="124" t="s">
        <v>12</v>
      </c>
      <c r="B2708" s="22" t="s">
        <v>745</v>
      </c>
      <c r="C2708" s="124" t="s">
        <v>492</v>
      </c>
      <c r="D2708" s="243" t="s">
        <v>488</v>
      </c>
      <c r="E2708" s="243"/>
      <c r="F2708" s="82" t="s">
        <v>72</v>
      </c>
      <c r="G2708" s="83">
        <v>1</v>
      </c>
      <c r="H2708" s="84">
        <f>I2712</f>
        <v>22.24</v>
      </c>
      <c r="I2708" s="84">
        <f>TRUNC(G2708*H2708,2)</f>
        <v>22.24</v>
      </c>
    </row>
    <row r="2709" spans="1:9" x14ac:dyDescent="0.25">
      <c r="A2709" s="248"/>
      <c r="B2709" s="249"/>
      <c r="C2709" s="249"/>
      <c r="D2709" s="249"/>
      <c r="E2709" s="249"/>
      <c r="F2709" s="249"/>
      <c r="G2709" s="249"/>
      <c r="H2709" s="249"/>
      <c r="I2709" s="250"/>
    </row>
    <row r="2710" spans="1:9" x14ac:dyDescent="0.25">
      <c r="A2710" s="129" t="s">
        <v>22</v>
      </c>
      <c r="B2710" s="85" t="s">
        <v>493</v>
      </c>
      <c r="C2710" s="129" t="s">
        <v>494</v>
      </c>
      <c r="D2710" s="251" t="s">
        <v>71</v>
      </c>
      <c r="E2710" s="251"/>
      <c r="F2710" s="88" t="s">
        <v>72</v>
      </c>
      <c r="G2710" s="86">
        <v>1</v>
      </c>
      <c r="H2710" s="122">
        <v>17.2</v>
      </c>
      <c r="I2710" s="122">
        <f>TRUNC(G2710*H2710,2)</f>
        <v>17.2</v>
      </c>
    </row>
    <row r="2711" spans="1:9" x14ac:dyDescent="0.25">
      <c r="A2711" s="127"/>
      <c r="B2711" s="127"/>
      <c r="C2711" s="154"/>
      <c r="D2711" s="154"/>
      <c r="E2711" s="252" t="s">
        <v>511</v>
      </c>
      <c r="F2711" s="253"/>
      <c r="G2711" s="253"/>
      <c r="H2711" s="253"/>
      <c r="I2711" s="39">
        <f>I2710</f>
        <v>17.2</v>
      </c>
    </row>
    <row r="2712" spans="1:9" x14ac:dyDescent="0.25">
      <c r="A2712" s="127"/>
      <c r="B2712" s="127"/>
      <c r="C2712" s="127"/>
      <c r="D2712" s="127" t="s">
        <v>51</v>
      </c>
      <c r="E2712" s="90">
        <f>TRUNC(I2711*0.2935,2)</f>
        <v>5.04</v>
      </c>
      <c r="F2712" s="127"/>
      <c r="G2712" s="233" t="s">
        <v>52</v>
      </c>
      <c r="H2712" s="233"/>
      <c r="I2712" s="90">
        <f>E2712+I2711</f>
        <v>22.24</v>
      </c>
    </row>
    <row r="2713" spans="1:9" ht="13.8" customHeight="1" x14ac:dyDescent="0.25">
      <c r="A2713" s="127"/>
      <c r="B2713" s="127"/>
      <c r="C2713" s="123"/>
      <c r="D2713" s="123"/>
      <c r="E2713" s="123"/>
      <c r="F2713" s="123" t="s">
        <v>53</v>
      </c>
      <c r="G2713" s="92" t="s">
        <v>54</v>
      </c>
      <c r="H2713" s="123" t="s">
        <v>55</v>
      </c>
      <c r="I2713" s="93">
        <f>I2712</f>
        <v>22.24</v>
      </c>
    </row>
    <row r="2714" spans="1:9" ht="13.8" customHeight="1" thickBot="1" x14ac:dyDescent="0.3">
      <c r="A2714" s="123"/>
      <c r="B2714" s="123"/>
      <c r="C2714" s="123"/>
      <c r="D2714" s="123"/>
      <c r="E2714" s="123"/>
      <c r="F2714" s="123"/>
      <c r="G2714" s="92"/>
      <c r="H2714" s="123"/>
      <c r="I2714" s="89"/>
    </row>
    <row r="2715" spans="1:9" ht="14.4" thickTop="1" x14ac:dyDescent="0.25">
      <c r="A2715" s="91"/>
      <c r="B2715" s="91"/>
      <c r="C2715" s="91"/>
      <c r="D2715" s="91"/>
      <c r="E2715" s="91"/>
      <c r="F2715" s="91"/>
      <c r="G2715" s="91"/>
      <c r="H2715" s="91"/>
      <c r="I2715" s="91"/>
    </row>
    <row r="2716" spans="1:9" x14ac:dyDescent="0.25">
      <c r="A2716" s="128">
        <v>180</v>
      </c>
      <c r="B2716" s="125" t="s">
        <v>5</v>
      </c>
      <c r="C2716" s="128" t="s">
        <v>6</v>
      </c>
      <c r="D2716" s="246" t="s">
        <v>7</v>
      </c>
      <c r="E2716" s="247"/>
      <c r="F2716" s="81" t="s">
        <v>8</v>
      </c>
      <c r="G2716" s="125" t="s">
        <v>9</v>
      </c>
      <c r="H2716" s="125" t="s">
        <v>10</v>
      </c>
      <c r="I2716" s="125" t="s">
        <v>11</v>
      </c>
    </row>
    <row r="2717" spans="1:9" ht="39.6" x14ac:dyDescent="0.25">
      <c r="A2717" s="124" t="s">
        <v>12</v>
      </c>
      <c r="B2717" s="22" t="s">
        <v>746</v>
      </c>
      <c r="C2717" s="124" t="s">
        <v>495</v>
      </c>
      <c r="D2717" s="243" t="s">
        <v>14</v>
      </c>
      <c r="E2717" s="243"/>
      <c r="F2717" s="82" t="s">
        <v>25</v>
      </c>
      <c r="G2717" s="83">
        <v>1</v>
      </c>
      <c r="H2717" s="84">
        <f>I2725</f>
        <v>891.82</v>
      </c>
      <c r="I2717" s="84">
        <f>TRUNC(G2717*H2717,2)</f>
        <v>891.82</v>
      </c>
    </row>
    <row r="2718" spans="1:9" x14ac:dyDescent="0.25">
      <c r="A2718" s="241"/>
      <c r="B2718" s="241"/>
      <c r="C2718" s="241"/>
      <c r="D2718" s="241"/>
      <c r="E2718" s="235"/>
      <c r="F2718" s="235"/>
      <c r="G2718" s="235"/>
      <c r="H2718" s="235"/>
      <c r="I2718" s="123"/>
    </row>
    <row r="2719" spans="1:9" x14ac:dyDescent="0.25">
      <c r="A2719" s="235"/>
      <c r="B2719" s="235"/>
      <c r="C2719" s="235"/>
      <c r="D2719" s="235"/>
      <c r="E2719" s="235"/>
      <c r="F2719" s="235"/>
      <c r="G2719" s="235"/>
      <c r="H2719" s="235"/>
      <c r="I2719" s="123"/>
    </row>
    <row r="2720" spans="1:9" x14ac:dyDescent="0.25">
      <c r="A2720" s="128" t="s">
        <v>37</v>
      </c>
      <c r="B2720" s="125" t="s">
        <v>5</v>
      </c>
      <c r="C2720" s="128" t="s">
        <v>38</v>
      </c>
      <c r="D2720" s="125" t="s">
        <v>18</v>
      </c>
      <c r="E2720" s="125" t="s">
        <v>19</v>
      </c>
      <c r="F2720" s="236" t="s">
        <v>20</v>
      </c>
      <c r="G2720" s="237"/>
      <c r="H2720" s="238"/>
      <c r="I2720" s="125" t="s">
        <v>21</v>
      </c>
    </row>
    <row r="2721" spans="1:9" x14ac:dyDescent="0.25">
      <c r="A2721" s="94" t="s">
        <v>12</v>
      </c>
      <c r="B2721" s="95" t="s">
        <v>496</v>
      </c>
      <c r="C2721" s="94" t="s">
        <v>497</v>
      </c>
      <c r="D2721" s="96">
        <v>7.23</v>
      </c>
      <c r="E2721" s="97" t="s">
        <v>41</v>
      </c>
      <c r="F2721" s="244">
        <v>32.51</v>
      </c>
      <c r="G2721" s="244"/>
      <c r="H2721" s="245"/>
      <c r="I2721" s="126">
        <f>TRUNC(D2721*F2721,2)</f>
        <v>235.04</v>
      </c>
    </row>
    <row r="2722" spans="1:9" ht="92.4" x14ac:dyDescent="0.25">
      <c r="A2722" s="94" t="s">
        <v>12</v>
      </c>
      <c r="B2722" s="95" t="s">
        <v>498</v>
      </c>
      <c r="C2722" s="94" t="s">
        <v>499</v>
      </c>
      <c r="D2722" s="96">
        <v>0.150009</v>
      </c>
      <c r="E2722" s="97" t="s">
        <v>215</v>
      </c>
      <c r="F2722" s="244">
        <v>2056</v>
      </c>
      <c r="G2722" s="244"/>
      <c r="H2722" s="245"/>
      <c r="I2722" s="126">
        <f t="shared" ref="I2722:I2723" si="155">TRUNC(D2722*F2722,2)</f>
        <v>308.41000000000003</v>
      </c>
    </row>
    <row r="2723" spans="1:9" x14ac:dyDescent="0.25">
      <c r="A2723" s="94" t="s">
        <v>12</v>
      </c>
      <c r="B2723" s="95" t="s">
        <v>500</v>
      </c>
      <c r="C2723" s="94" t="s">
        <v>501</v>
      </c>
      <c r="D2723" s="96">
        <v>2.5</v>
      </c>
      <c r="E2723" s="97" t="s">
        <v>41</v>
      </c>
      <c r="F2723" s="244">
        <v>58.41</v>
      </c>
      <c r="G2723" s="244"/>
      <c r="H2723" s="245"/>
      <c r="I2723" s="126">
        <f t="shared" si="155"/>
        <v>146.02000000000001</v>
      </c>
    </row>
    <row r="2724" spans="1:9" x14ac:dyDescent="0.25">
      <c r="A2724" s="241"/>
      <c r="B2724" s="241"/>
      <c r="C2724" s="241"/>
      <c r="D2724" s="241"/>
      <c r="E2724" s="235" t="s">
        <v>50</v>
      </c>
      <c r="F2724" s="235"/>
      <c r="G2724" s="235"/>
      <c r="H2724" s="235"/>
      <c r="I2724" s="89">
        <f>SUM(I2721:I2723)</f>
        <v>689.47</v>
      </c>
    </row>
    <row r="2725" spans="1:9" x14ac:dyDescent="0.25">
      <c r="A2725" s="127"/>
      <c r="B2725" s="127"/>
      <c r="C2725" s="127"/>
      <c r="D2725" s="127" t="s">
        <v>51</v>
      </c>
      <c r="E2725" s="98">
        <f>TRUNC(I2724*0.2935,2)</f>
        <v>202.35</v>
      </c>
      <c r="F2725" s="127"/>
      <c r="G2725" s="233" t="s">
        <v>52</v>
      </c>
      <c r="H2725" s="233"/>
      <c r="I2725" s="90">
        <f>E2725+I2724</f>
        <v>891.82</v>
      </c>
    </row>
    <row r="2726" spans="1:9" ht="14.4" thickBot="1" x14ac:dyDescent="0.3">
      <c r="A2726" s="123"/>
      <c r="B2726" s="123"/>
      <c r="C2726" s="123"/>
      <c r="D2726" s="123"/>
      <c r="E2726" s="123"/>
      <c r="F2726" s="123" t="s">
        <v>53</v>
      </c>
      <c r="G2726" s="92" t="s">
        <v>54</v>
      </c>
      <c r="H2726" s="123" t="s">
        <v>55</v>
      </c>
      <c r="I2726" s="89">
        <f>I2725</f>
        <v>891.82</v>
      </c>
    </row>
    <row r="2727" spans="1:9" ht="14.4" thickTop="1" x14ac:dyDescent="0.25">
      <c r="A2727" s="91"/>
      <c r="B2727" s="91"/>
      <c r="C2727" s="91"/>
      <c r="D2727" s="91"/>
      <c r="E2727" s="91"/>
      <c r="F2727" s="91"/>
      <c r="G2727" s="91"/>
      <c r="H2727" s="91"/>
      <c r="I2727" s="91"/>
    </row>
    <row r="2728" spans="1:9" x14ac:dyDescent="0.25">
      <c r="A2728" s="128">
        <v>181</v>
      </c>
      <c r="B2728" s="125" t="s">
        <v>5</v>
      </c>
      <c r="C2728" s="128" t="s">
        <v>6</v>
      </c>
      <c r="D2728" s="242" t="s">
        <v>7</v>
      </c>
      <c r="E2728" s="242"/>
      <c r="F2728" s="81" t="s">
        <v>8</v>
      </c>
      <c r="G2728" s="125" t="s">
        <v>9</v>
      </c>
      <c r="H2728" s="125" t="s">
        <v>10</v>
      </c>
      <c r="I2728" s="125" t="s">
        <v>11</v>
      </c>
    </row>
    <row r="2729" spans="1:9" ht="39.6" x14ac:dyDescent="0.25">
      <c r="A2729" s="124" t="s">
        <v>12</v>
      </c>
      <c r="B2729" s="22" t="s">
        <v>747</v>
      </c>
      <c r="C2729" s="124" t="s">
        <v>502</v>
      </c>
      <c r="D2729" s="243" t="s">
        <v>14</v>
      </c>
      <c r="E2729" s="243"/>
      <c r="F2729" s="82" t="s">
        <v>218</v>
      </c>
      <c r="G2729" s="99">
        <v>1</v>
      </c>
      <c r="H2729" s="84">
        <f>I2736</f>
        <v>2.2199999999999998</v>
      </c>
      <c r="I2729" s="84">
        <f>TRUNC(G2729*H2729,2)</f>
        <v>2.2200000000000002</v>
      </c>
    </row>
    <row r="2730" spans="1:9" x14ac:dyDescent="0.25">
      <c r="A2730" s="241"/>
      <c r="B2730" s="241"/>
      <c r="C2730" s="241"/>
      <c r="D2730" s="241"/>
      <c r="E2730" s="235"/>
      <c r="F2730" s="235"/>
      <c r="G2730" s="235"/>
      <c r="H2730" s="235"/>
      <c r="I2730" s="123"/>
    </row>
    <row r="2731" spans="1:9" x14ac:dyDescent="0.25">
      <c r="A2731" s="235"/>
      <c r="B2731" s="235"/>
      <c r="C2731" s="235"/>
      <c r="D2731" s="235"/>
      <c r="E2731" s="235"/>
      <c r="F2731" s="235"/>
      <c r="G2731" s="235"/>
      <c r="H2731" s="235"/>
      <c r="I2731" s="123"/>
    </row>
    <row r="2732" spans="1:9" x14ac:dyDescent="0.25">
      <c r="A2732" s="234"/>
      <c r="B2732" s="234"/>
      <c r="C2732" s="234"/>
      <c r="D2732" s="234"/>
      <c r="E2732" s="235"/>
      <c r="F2732" s="235"/>
      <c r="G2732" s="235"/>
      <c r="H2732" s="235"/>
      <c r="I2732" s="123"/>
    </row>
    <row r="2733" spans="1:9" x14ac:dyDescent="0.25">
      <c r="A2733" s="128" t="s">
        <v>37</v>
      </c>
      <c r="B2733" s="125" t="s">
        <v>5</v>
      </c>
      <c r="C2733" s="128" t="s">
        <v>38</v>
      </c>
      <c r="D2733" s="125" t="s">
        <v>18</v>
      </c>
      <c r="E2733" s="125" t="s">
        <v>19</v>
      </c>
      <c r="F2733" s="236" t="s">
        <v>20</v>
      </c>
      <c r="G2733" s="237"/>
      <c r="H2733" s="238"/>
      <c r="I2733" s="125" t="s">
        <v>760</v>
      </c>
    </row>
    <row r="2734" spans="1:9" ht="92.4" x14ac:dyDescent="0.25">
      <c r="A2734" s="94" t="s">
        <v>12</v>
      </c>
      <c r="B2734" s="95" t="s">
        <v>503</v>
      </c>
      <c r="C2734" s="94" t="s">
        <v>504</v>
      </c>
      <c r="D2734" s="100">
        <v>2</v>
      </c>
      <c r="E2734" s="97" t="s">
        <v>218</v>
      </c>
      <c r="F2734" s="244">
        <v>0.86</v>
      </c>
      <c r="G2734" s="244"/>
      <c r="H2734" s="245"/>
      <c r="I2734" s="126">
        <f>TRUNC(D2734*F2734,2)</f>
        <v>1.72</v>
      </c>
    </row>
    <row r="2735" spans="1:9" x14ac:dyDescent="0.25">
      <c r="A2735" s="241"/>
      <c r="B2735" s="241"/>
      <c r="C2735" s="241"/>
      <c r="D2735" s="241"/>
      <c r="E2735" s="235" t="s">
        <v>511</v>
      </c>
      <c r="F2735" s="235"/>
      <c r="G2735" s="235"/>
      <c r="H2735" s="235"/>
      <c r="I2735" s="89">
        <f>I2734</f>
        <v>1.72</v>
      </c>
    </row>
    <row r="2736" spans="1:9" x14ac:dyDescent="0.25">
      <c r="A2736" s="127"/>
      <c r="B2736" s="127"/>
      <c r="C2736" s="127"/>
      <c r="D2736" s="127" t="s">
        <v>51</v>
      </c>
      <c r="E2736" s="98">
        <f>TRUNC(I2735*0.2935,2)</f>
        <v>0.5</v>
      </c>
      <c r="F2736" s="127"/>
      <c r="G2736" s="233" t="s">
        <v>52</v>
      </c>
      <c r="H2736" s="233"/>
      <c r="I2736" s="90">
        <f>I2735+E2736</f>
        <v>2.2199999999999998</v>
      </c>
    </row>
    <row r="2737" spans="1:11" ht="14.4" thickBot="1" x14ac:dyDescent="0.3">
      <c r="A2737" s="123"/>
      <c r="B2737" s="123"/>
      <c r="C2737" s="123"/>
      <c r="D2737" s="123"/>
      <c r="E2737" s="123"/>
      <c r="F2737" s="123" t="s">
        <v>53</v>
      </c>
      <c r="G2737" s="92" t="s">
        <v>54</v>
      </c>
      <c r="H2737" s="123" t="s">
        <v>55</v>
      </c>
      <c r="I2737" s="89">
        <f>I2736</f>
        <v>2.2199999999999998</v>
      </c>
    </row>
    <row r="2738" spans="1:11" ht="14.4" thickTop="1" x14ac:dyDescent="0.25">
      <c r="A2738" s="91"/>
      <c r="B2738" s="91"/>
      <c r="C2738" s="91"/>
      <c r="D2738" s="91"/>
      <c r="E2738" s="91"/>
      <c r="F2738" s="91"/>
      <c r="G2738" s="91"/>
      <c r="H2738" s="91"/>
      <c r="I2738" s="91"/>
    </row>
    <row r="2739" spans="1:11" x14ac:dyDescent="0.25">
      <c r="A2739" s="128">
        <v>182</v>
      </c>
      <c r="B2739" s="125" t="s">
        <v>5</v>
      </c>
      <c r="C2739" s="128" t="s">
        <v>6</v>
      </c>
      <c r="D2739" s="242" t="s">
        <v>7</v>
      </c>
      <c r="E2739" s="242"/>
      <c r="F2739" s="81" t="s">
        <v>8</v>
      </c>
      <c r="G2739" s="125" t="s">
        <v>9</v>
      </c>
      <c r="H2739" s="125" t="s">
        <v>10</v>
      </c>
      <c r="I2739" s="125" t="s">
        <v>11</v>
      </c>
    </row>
    <row r="2740" spans="1:11" ht="26.4" x14ac:dyDescent="0.25">
      <c r="A2740" s="124" t="s">
        <v>12</v>
      </c>
      <c r="B2740" s="22" t="s">
        <v>748</v>
      </c>
      <c r="C2740" s="124" t="s">
        <v>505</v>
      </c>
      <c r="D2740" s="243" t="s">
        <v>14</v>
      </c>
      <c r="E2740" s="243"/>
      <c r="F2740" s="82" t="s">
        <v>506</v>
      </c>
      <c r="G2740" s="83">
        <v>1</v>
      </c>
      <c r="H2740" s="84">
        <f>I2747</f>
        <v>76.22999999999999</v>
      </c>
      <c r="I2740" s="84">
        <f>TRUNC(G2740*H2740,2)</f>
        <v>76.23</v>
      </c>
    </row>
    <row r="2741" spans="1:11" x14ac:dyDescent="0.25">
      <c r="A2741" s="241"/>
      <c r="B2741" s="241"/>
      <c r="C2741" s="241"/>
      <c r="D2741" s="241"/>
      <c r="E2741" s="235"/>
      <c r="F2741" s="235"/>
      <c r="G2741" s="235"/>
      <c r="H2741" s="235"/>
      <c r="I2741" s="123"/>
    </row>
    <row r="2742" spans="1:11" x14ac:dyDescent="0.25">
      <c r="A2742" s="235"/>
      <c r="B2742" s="235"/>
      <c r="C2742" s="235"/>
      <c r="D2742" s="235"/>
      <c r="E2742" s="235"/>
      <c r="F2742" s="235"/>
      <c r="G2742" s="235"/>
      <c r="H2742" s="235"/>
      <c r="I2742" s="123"/>
    </row>
    <row r="2743" spans="1:11" x14ac:dyDescent="0.25">
      <c r="A2743" s="234"/>
      <c r="B2743" s="234"/>
      <c r="C2743" s="234"/>
      <c r="D2743" s="234"/>
      <c r="E2743" s="235"/>
      <c r="F2743" s="235"/>
      <c r="G2743" s="235"/>
      <c r="H2743" s="235"/>
      <c r="I2743" s="123"/>
    </row>
    <row r="2744" spans="1:11" x14ac:dyDescent="0.25">
      <c r="A2744" s="128" t="s">
        <v>16</v>
      </c>
      <c r="B2744" s="125" t="s">
        <v>5</v>
      </c>
      <c r="C2744" s="128" t="s">
        <v>17</v>
      </c>
      <c r="D2744" s="125" t="s">
        <v>18</v>
      </c>
      <c r="E2744" s="125" t="s">
        <v>19</v>
      </c>
      <c r="F2744" s="236" t="s">
        <v>20</v>
      </c>
      <c r="G2744" s="237"/>
      <c r="H2744" s="238"/>
      <c r="I2744" s="125" t="s">
        <v>21</v>
      </c>
    </row>
    <row r="2745" spans="1:11" ht="26.4" x14ac:dyDescent="0.25">
      <c r="A2745" s="129" t="s">
        <v>22</v>
      </c>
      <c r="B2745" s="85" t="s">
        <v>507</v>
      </c>
      <c r="C2745" s="129" t="s">
        <v>508</v>
      </c>
      <c r="D2745" s="86">
        <f>G2740</f>
        <v>1</v>
      </c>
      <c r="E2745" s="88" t="s">
        <v>506</v>
      </c>
      <c r="F2745" s="239">
        <v>58.94</v>
      </c>
      <c r="G2745" s="239"/>
      <c r="H2745" s="240"/>
      <c r="I2745" s="122">
        <f>TRUNC(D2745*F2745,2)</f>
        <v>58.94</v>
      </c>
    </row>
    <row r="2746" spans="1:11" x14ac:dyDescent="0.25">
      <c r="A2746" s="241"/>
      <c r="B2746" s="241"/>
      <c r="C2746" s="241"/>
      <c r="D2746" s="241"/>
      <c r="E2746" s="235" t="s">
        <v>511</v>
      </c>
      <c r="F2746" s="235"/>
      <c r="G2746" s="235"/>
      <c r="H2746" s="235"/>
      <c r="I2746" s="89">
        <f>I2745</f>
        <v>58.94</v>
      </c>
    </row>
    <row r="2747" spans="1:11" x14ac:dyDescent="0.25">
      <c r="A2747" s="127"/>
      <c r="B2747" s="127"/>
      <c r="C2747" s="127"/>
      <c r="D2747" s="127" t="s">
        <v>51</v>
      </c>
      <c r="E2747" s="98">
        <f>TRUNC(I2746*0.2935,2)</f>
        <v>17.29</v>
      </c>
      <c r="F2747" s="127"/>
      <c r="G2747" s="233" t="s">
        <v>52</v>
      </c>
      <c r="H2747" s="233"/>
      <c r="I2747" s="98">
        <f>SUM(E2747+I2746)</f>
        <v>76.22999999999999</v>
      </c>
    </row>
    <row r="2748" spans="1:11" x14ac:dyDescent="0.25">
      <c r="A2748" s="123"/>
      <c r="B2748" s="123"/>
      <c r="C2748" s="123"/>
      <c r="D2748" s="123"/>
      <c r="E2748" s="123"/>
      <c r="F2748" s="123" t="s">
        <v>53</v>
      </c>
      <c r="G2748" s="92" t="s">
        <v>54</v>
      </c>
      <c r="H2748" s="123" t="s">
        <v>55</v>
      </c>
      <c r="I2748" s="101">
        <f>I2747</f>
        <v>76.22999999999999</v>
      </c>
    </row>
    <row r="2751" spans="1:11" x14ac:dyDescent="0.25">
      <c r="A2751" s="296"/>
      <c r="B2751" s="297"/>
      <c r="C2751" s="297"/>
      <c r="D2751" s="298"/>
      <c r="E2751" s="298"/>
      <c r="F2751" s="298"/>
      <c r="G2751" s="298"/>
      <c r="H2751" s="298"/>
      <c r="I2751" s="159"/>
    </row>
    <row r="2752" spans="1:11" x14ac:dyDescent="0.25">
      <c r="A2752" s="161">
        <v>183</v>
      </c>
      <c r="B2752" s="128" t="s">
        <v>775</v>
      </c>
      <c r="C2752" s="160" t="s">
        <v>6</v>
      </c>
      <c r="D2752" s="242" t="s">
        <v>7</v>
      </c>
      <c r="E2752" s="242"/>
      <c r="F2752" s="81" t="s">
        <v>8</v>
      </c>
      <c r="G2752" s="125" t="s">
        <v>9</v>
      </c>
      <c r="H2752" s="125" t="s">
        <v>10</v>
      </c>
      <c r="I2752" s="125" t="s">
        <v>11</v>
      </c>
      <c r="K2752" s="164"/>
    </row>
    <row r="2753" spans="1:9" ht="13.8" customHeight="1" x14ac:dyDescent="0.25">
      <c r="A2753" s="124" t="s">
        <v>12</v>
      </c>
      <c r="B2753" s="171" t="s">
        <v>748</v>
      </c>
      <c r="C2753" s="162" t="s">
        <v>778</v>
      </c>
      <c r="D2753" s="163"/>
      <c r="E2753" s="163"/>
      <c r="F2753" s="165" t="s">
        <v>64</v>
      </c>
      <c r="G2753" s="166">
        <v>1</v>
      </c>
      <c r="H2753" s="167">
        <f>I2762</f>
        <v>1877.81</v>
      </c>
      <c r="I2753" s="168">
        <f>H2753</f>
        <v>1877.81</v>
      </c>
    </row>
    <row r="2754" spans="1:9" ht="13.8" customHeight="1" x14ac:dyDescent="0.25">
      <c r="A2754" s="128"/>
      <c r="B2754" s="128"/>
      <c r="C2754" s="128" t="s">
        <v>17</v>
      </c>
      <c r="D2754" s="125" t="s">
        <v>18</v>
      </c>
      <c r="E2754" s="81" t="s">
        <v>19</v>
      </c>
      <c r="F2754" s="153" t="s">
        <v>20</v>
      </c>
      <c r="G2754" s="169"/>
      <c r="H2754" s="170" t="s">
        <v>777</v>
      </c>
      <c r="I2754" s="125" t="s">
        <v>21</v>
      </c>
    </row>
    <row r="2755" spans="1:9" x14ac:dyDescent="0.25">
      <c r="A2755" s="182" t="s">
        <v>776</v>
      </c>
      <c r="B2755" s="182" t="s">
        <v>77</v>
      </c>
      <c r="C2755" s="182" t="s">
        <v>78</v>
      </c>
      <c r="D2755" s="182" t="s">
        <v>67</v>
      </c>
      <c r="E2755" s="183" t="s">
        <v>68</v>
      </c>
      <c r="F2755" s="184">
        <v>4.5</v>
      </c>
      <c r="G2755" s="301">
        <v>0.5</v>
      </c>
      <c r="H2755" s="302"/>
      <c r="I2755" s="184">
        <f>TRUNC(F2755*G2755,2)</f>
        <v>2.25</v>
      </c>
    </row>
    <row r="2756" spans="1:9" x14ac:dyDescent="0.25">
      <c r="A2756" s="182" t="s">
        <v>776</v>
      </c>
      <c r="B2756" s="182" t="s">
        <v>90</v>
      </c>
      <c r="C2756" s="182" t="s">
        <v>91</v>
      </c>
      <c r="D2756" s="182" t="s">
        <v>71</v>
      </c>
      <c r="E2756" s="183" t="s">
        <v>72</v>
      </c>
      <c r="F2756" s="184">
        <v>149.58000000000001</v>
      </c>
      <c r="G2756" s="301">
        <v>6</v>
      </c>
      <c r="H2756" s="302"/>
      <c r="I2756" s="184">
        <f t="shared" ref="I2756:I2760" si="156">TRUNC(F2756*G2756,2)</f>
        <v>897.48</v>
      </c>
    </row>
    <row r="2757" spans="1:9" x14ac:dyDescent="0.25">
      <c r="A2757" s="182" t="s">
        <v>776</v>
      </c>
      <c r="B2757" s="182" t="s">
        <v>92</v>
      </c>
      <c r="C2757" s="182" t="s">
        <v>93</v>
      </c>
      <c r="D2757" s="182" t="s">
        <v>71</v>
      </c>
      <c r="E2757" s="183" t="s">
        <v>72</v>
      </c>
      <c r="F2757" s="184">
        <v>169.05</v>
      </c>
      <c r="G2757" s="301">
        <v>2</v>
      </c>
      <c r="H2757" s="302"/>
      <c r="I2757" s="184">
        <f t="shared" si="156"/>
        <v>338.1</v>
      </c>
    </row>
    <row r="2758" spans="1:9" x14ac:dyDescent="0.25">
      <c r="A2758" s="182" t="s">
        <v>776</v>
      </c>
      <c r="B2758" s="182" t="s">
        <v>65</v>
      </c>
      <c r="C2758" s="182" t="s">
        <v>66</v>
      </c>
      <c r="D2758" s="182" t="s">
        <v>67</v>
      </c>
      <c r="E2758" s="183" t="s">
        <v>68</v>
      </c>
      <c r="F2758" s="184">
        <v>6</v>
      </c>
      <c r="G2758" s="301">
        <v>3</v>
      </c>
      <c r="H2758" s="302"/>
      <c r="I2758" s="184">
        <f t="shared" si="156"/>
        <v>18</v>
      </c>
    </row>
    <row r="2759" spans="1:9" x14ac:dyDescent="0.25">
      <c r="A2759" s="182" t="s">
        <v>776</v>
      </c>
      <c r="B2759" s="182" t="s">
        <v>69</v>
      </c>
      <c r="C2759" s="182" t="s">
        <v>70</v>
      </c>
      <c r="D2759" s="182" t="s">
        <v>71</v>
      </c>
      <c r="E2759" s="183" t="s">
        <v>72</v>
      </c>
      <c r="F2759" s="184">
        <v>38.78</v>
      </c>
      <c r="G2759" s="301">
        <v>5</v>
      </c>
      <c r="H2759" s="302"/>
      <c r="I2759" s="184">
        <f t="shared" si="156"/>
        <v>193.9</v>
      </c>
    </row>
    <row r="2760" spans="1:9" x14ac:dyDescent="0.25">
      <c r="A2760" s="182" t="s">
        <v>776</v>
      </c>
      <c r="B2760" s="182" t="s">
        <v>79</v>
      </c>
      <c r="C2760" s="182" t="s">
        <v>80</v>
      </c>
      <c r="D2760" s="182" t="s">
        <v>67</v>
      </c>
      <c r="E2760" s="183" t="s">
        <v>68</v>
      </c>
      <c r="F2760" s="184">
        <v>0.1</v>
      </c>
      <c r="G2760" s="303">
        <v>20</v>
      </c>
      <c r="H2760" s="304"/>
      <c r="I2760" s="184">
        <f t="shared" si="156"/>
        <v>2</v>
      </c>
    </row>
    <row r="2761" spans="1:9" x14ac:dyDescent="0.25">
      <c r="I2761" s="149">
        <f>SUM(I2755:I2760)</f>
        <v>1451.73</v>
      </c>
    </row>
    <row r="2762" spans="1:9" x14ac:dyDescent="0.25">
      <c r="D2762" s="127" t="s">
        <v>51</v>
      </c>
      <c r="E2762" s="98">
        <f>TRUNC(I2761*0.2935,2)</f>
        <v>426.08</v>
      </c>
      <c r="F2762" s="127"/>
      <c r="G2762" s="233" t="s">
        <v>52</v>
      </c>
      <c r="H2762" s="233"/>
      <c r="I2762" s="98">
        <f>SUM(E2762+I2761)</f>
        <v>1877.81</v>
      </c>
    </row>
    <row r="2763" spans="1:9" x14ac:dyDescent="0.25">
      <c r="D2763" s="123"/>
      <c r="E2763" s="123"/>
      <c r="F2763" s="123" t="s">
        <v>53</v>
      </c>
      <c r="G2763" s="92" t="s">
        <v>54</v>
      </c>
      <c r="H2763" s="123" t="s">
        <v>55</v>
      </c>
      <c r="I2763" s="101">
        <f>I2762</f>
        <v>1877.81</v>
      </c>
    </row>
    <row r="2766" spans="1:9" x14ac:dyDescent="0.25">
      <c r="A2766" s="296"/>
      <c r="B2766" s="297"/>
      <c r="C2766" s="297"/>
      <c r="D2766" s="298"/>
      <c r="E2766" s="298"/>
      <c r="F2766" s="298"/>
      <c r="G2766" s="298"/>
      <c r="H2766" s="298"/>
      <c r="I2766" s="159"/>
    </row>
    <row r="2767" spans="1:9" x14ac:dyDescent="0.25">
      <c r="A2767" s="161">
        <v>184</v>
      </c>
      <c r="B2767" s="128" t="s">
        <v>775</v>
      </c>
      <c r="C2767" s="160" t="s">
        <v>6</v>
      </c>
      <c r="D2767" s="242" t="s">
        <v>7</v>
      </c>
      <c r="E2767" s="242"/>
      <c r="F2767" s="81" t="s">
        <v>8</v>
      </c>
      <c r="G2767" s="125" t="s">
        <v>9</v>
      </c>
      <c r="H2767" s="125" t="s">
        <v>10</v>
      </c>
      <c r="I2767" s="125" t="s">
        <v>11</v>
      </c>
    </row>
    <row r="2768" spans="1:9" x14ac:dyDescent="0.25">
      <c r="A2768" s="124" t="s">
        <v>12</v>
      </c>
      <c r="B2768" s="171" t="s">
        <v>749</v>
      </c>
      <c r="C2768" s="162" t="s">
        <v>779</v>
      </c>
      <c r="D2768" s="163"/>
      <c r="E2768" s="163"/>
      <c r="F2768" s="165" t="s">
        <v>64</v>
      </c>
      <c r="G2768" s="166">
        <v>1</v>
      </c>
      <c r="H2768" s="167">
        <f>I2777</f>
        <v>3688.7200000000003</v>
      </c>
      <c r="I2768" s="168">
        <f>H2768</f>
        <v>3688.7200000000003</v>
      </c>
    </row>
    <row r="2769" spans="1:9" x14ac:dyDescent="0.25">
      <c r="A2769" s="128"/>
      <c r="B2769" s="128"/>
      <c r="C2769" s="128"/>
      <c r="D2769" s="128"/>
      <c r="E2769" s="81"/>
      <c r="F2769" s="125"/>
      <c r="G2769" s="299"/>
      <c r="H2769" s="300"/>
      <c r="I2769" s="125"/>
    </row>
    <row r="2770" spans="1:9" x14ac:dyDescent="0.25">
      <c r="A2770" s="182" t="s">
        <v>776</v>
      </c>
      <c r="B2770" s="182" t="s">
        <v>77</v>
      </c>
      <c r="C2770" s="182" t="s">
        <v>78</v>
      </c>
      <c r="D2770" s="182" t="s">
        <v>67</v>
      </c>
      <c r="E2770" s="183" t="s">
        <v>68</v>
      </c>
      <c r="F2770" s="183" t="s">
        <v>68</v>
      </c>
      <c r="G2770" s="184">
        <v>4.5</v>
      </c>
      <c r="H2770" s="185">
        <v>0.5</v>
      </c>
      <c r="I2770" s="184">
        <f>TRUNC(H2770*G2770,2)</f>
        <v>2.25</v>
      </c>
    </row>
    <row r="2771" spans="1:9" x14ac:dyDescent="0.25">
      <c r="A2771" s="182" t="s">
        <v>776</v>
      </c>
      <c r="B2771" s="182" t="s">
        <v>90</v>
      </c>
      <c r="C2771" s="182" t="s">
        <v>91</v>
      </c>
      <c r="D2771" s="182" t="s">
        <v>71</v>
      </c>
      <c r="E2771" s="183" t="s">
        <v>72</v>
      </c>
      <c r="F2771" s="183" t="s">
        <v>72</v>
      </c>
      <c r="G2771" s="184">
        <v>149.58000000000001</v>
      </c>
      <c r="H2771" s="185">
        <v>8</v>
      </c>
      <c r="I2771" s="184">
        <f t="shared" ref="I2771:I2775" si="157">TRUNC(H2771*G2771,2)</f>
        <v>1196.6400000000001</v>
      </c>
    </row>
    <row r="2772" spans="1:9" x14ac:dyDescent="0.25">
      <c r="A2772" s="182" t="s">
        <v>776</v>
      </c>
      <c r="B2772" s="182" t="s">
        <v>92</v>
      </c>
      <c r="C2772" s="182" t="s">
        <v>93</v>
      </c>
      <c r="D2772" s="182" t="s">
        <v>71</v>
      </c>
      <c r="E2772" s="183" t="s">
        <v>72</v>
      </c>
      <c r="F2772" s="183" t="s">
        <v>72</v>
      </c>
      <c r="G2772" s="184">
        <v>169.05</v>
      </c>
      <c r="H2772" s="185">
        <v>5</v>
      </c>
      <c r="I2772" s="184">
        <f t="shared" si="157"/>
        <v>845.25</v>
      </c>
    </row>
    <row r="2773" spans="1:9" x14ac:dyDescent="0.25">
      <c r="A2773" s="182" t="s">
        <v>776</v>
      </c>
      <c r="B2773" s="182" t="s">
        <v>65</v>
      </c>
      <c r="C2773" s="182" t="s">
        <v>66</v>
      </c>
      <c r="D2773" s="182" t="s">
        <v>67</v>
      </c>
      <c r="E2773" s="183" t="s">
        <v>68</v>
      </c>
      <c r="F2773" s="183" t="s">
        <v>68</v>
      </c>
      <c r="G2773" s="184">
        <v>6</v>
      </c>
      <c r="H2773" s="185">
        <v>5</v>
      </c>
      <c r="I2773" s="184">
        <f t="shared" si="157"/>
        <v>30</v>
      </c>
    </row>
    <row r="2774" spans="1:9" x14ac:dyDescent="0.25">
      <c r="A2774" s="182" t="s">
        <v>776</v>
      </c>
      <c r="B2774" s="182" t="s">
        <v>69</v>
      </c>
      <c r="C2774" s="182" t="s">
        <v>70</v>
      </c>
      <c r="D2774" s="182" t="s">
        <v>71</v>
      </c>
      <c r="E2774" s="183" t="s">
        <v>72</v>
      </c>
      <c r="F2774" s="183" t="s">
        <v>72</v>
      </c>
      <c r="G2774" s="184">
        <v>38.78</v>
      </c>
      <c r="H2774" s="185">
        <v>20</v>
      </c>
      <c r="I2774" s="184">
        <f t="shared" si="157"/>
        <v>775.6</v>
      </c>
    </row>
    <row r="2775" spans="1:9" x14ac:dyDescent="0.25">
      <c r="A2775" s="182" t="s">
        <v>776</v>
      </c>
      <c r="B2775" s="182" t="s">
        <v>79</v>
      </c>
      <c r="C2775" s="182" t="s">
        <v>80</v>
      </c>
      <c r="D2775" s="182" t="s">
        <v>67</v>
      </c>
      <c r="E2775" s="183" t="s">
        <v>68</v>
      </c>
      <c r="F2775" s="183" t="s">
        <v>68</v>
      </c>
      <c r="G2775" s="184">
        <v>0.1</v>
      </c>
      <c r="H2775" s="185">
        <v>20</v>
      </c>
      <c r="I2775" s="184">
        <f t="shared" si="157"/>
        <v>2</v>
      </c>
    </row>
    <row r="2776" spans="1:9" x14ac:dyDescent="0.25">
      <c r="I2776" s="149">
        <f>SUM(I2770:I2775)</f>
        <v>2851.7400000000002</v>
      </c>
    </row>
    <row r="2777" spans="1:9" x14ac:dyDescent="0.25">
      <c r="D2777" s="127" t="s">
        <v>51</v>
      </c>
      <c r="E2777" s="98">
        <f>TRUNC(I2776*0.2935,2)</f>
        <v>836.98</v>
      </c>
      <c r="F2777" s="127"/>
      <c r="G2777" s="233" t="s">
        <v>52</v>
      </c>
      <c r="H2777" s="233"/>
      <c r="I2777" s="98">
        <f>SUM(E2777+I2776)</f>
        <v>3688.7200000000003</v>
      </c>
    </row>
    <row r="2778" spans="1:9" x14ac:dyDescent="0.25">
      <c r="D2778" s="123"/>
      <c r="E2778" s="123"/>
      <c r="F2778" s="123" t="s">
        <v>53</v>
      </c>
      <c r="G2778" s="92" t="s">
        <v>54</v>
      </c>
      <c r="H2778" s="123" t="s">
        <v>55</v>
      </c>
      <c r="I2778" s="101">
        <f>I2777</f>
        <v>3688.7200000000003</v>
      </c>
    </row>
  </sheetData>
  <mergeCells count="2325">
    <mergeCell ref="G2762:H2762"/>
    <mergeCell ref="A2766:B2766"/>
    <mergeCell ref="C2766:H2766"/>
    <mergeCell ref="D2767:E2767"/>
    <mergeCell ref="G2769:H2769"/>
    <mergeCell ref="G2777:H2777"/>
    <mergeCell ref="A2751:B2751"/>
    <mergeCell ref="C2751:H2751"/>
    <mergeCell ref="G2755:H2755"/>
    <mergeCell ref="G2756:H2756"/>
    <mergeCell ref="G2757:H2757"/>
    <mergeCell ref="G2758:H2758"/>
    <mergeCell ref="G2759:H2759"/>
    <mergeCell ref="G2760:H2760"/>
    <mergeCell ref="D2752:E2752"/>
    <mergeCell ref="D1421:E1421"/>
    <mergeCell ref="D1422:E1422"/>
    <mergeCell ref="A1423:D1423"/>
    <mergeCell ref="E1423:H1423"/>
    <mergeCell ref="A1424:D1424"/>
    <mergeCell ref="E1424:H1424"/>
    <mergeCell ref="F1440:H1440"/>
    <mergeCell ref="F1441:H1441"/>
    <mergeCell ref="F1455:H1455"/>
    <mergeCell ref="F1456:H1456"/>
    <mergeCell ref="A1452:D1452"/>
    <mergeCell ref="E1452:H1452"/>
    <mergeCell ref="A1453:D1453"/>
    <mergeCell ref="E1453:H1453"/>
    <mergeCell ref="A1442:D1442"/>
    <mergeCell ref="E1442:H1442"/>
    <mergeCell ref="D1448:E1448"/>
    <mergeCell ref="F37:H37"/>
    <mergeCell ref="F7:H7"/>
    <mergeCell ref="F8:H8"/>
    <mergeCell ref="F9:H9"/>
    <mergeCell ref="F10:H10"/>
    <mergeCell ref="A3:I3"/>
    <mergeCell ref="D4:E4"/>
    <mergeCell ref="D5:E5"/>
    <mergeCell ref="A6:D6"/>
    <mergeCell ref="E6:H6"/>
    <mergeCell ref="D1:E1"/>
    <mergeCell ref="F1:G1"/>
    <mergeCell ref="H1:I1"/>
    <mergeCell ref="D2:E2"/>
    <mergeCell ref="F2:G2"/>
    <mergeCell ref="H2:I2"/>
    <mergeCell ref="F1399:H1399"/>
    <mergeCell ref="F29:H29"/>
    <mergeCell ref="F30:H30"/>
    <mergeCell ref="F31:H31"/>
    <mergeCell ref="F32:H32"/>
    <mergeCell ref="G22:H22"/>
    <mergeCell ref="D26:E26"/>
    <mergeCell ref="D27:E27"/>
    <mergeCell ref="A28:D28"/>
    <mergeCell ref="E28:H28"/>
    <mergeCell ref="F16:H16"/>
    <mergeCell ref="F17:H17"/>
    <mergeCell ref="F18:H18"/>
    <mergeCell ref="F19:H19"/>
    <mergeCell ref="F20:H20"/>
    <mergeCell ref="A21:D21"/>
    <mergeCell ref="F54:H54"/>
    <mergeCell ref="F55:H55"/>
    <mergeCell ref="F56:H56"/>
    <mergeCell ref="A57:D57"/>
    <mergeCell ref="E57:H57"/>
    <mergeCell ref="F58:H58"/>
    <mergeCell ref="E21:H21"/>
    <mergeCell ref="F11:H11"/>
    <mergeCell ref="F12:H12"/>
    <mergeCell ref="F13:H13"/>
    <mergeCell ref="A14:D14"/>
    <mergeCell ref="E14:H14"/>
    <mergeCell ref="F15:H15"/>
    <mergeCell ref="F50:H50"/>
    <mergeCell ref="F51:H51"/>
    <mergeCell ref="F52:H52"/>
    <mergeCell ref="F53:H53"/>
    <mergeCell ref="D47:E47"/>
    <mergeCell ref="D48:E48"/>
    <mergeCell ref="A49:D49"/>
    <mergeCell ref="E49:H49"/>
    <mergeCell ref="F38:H38"/>
    <mergeCell ref="F39:H39"/>
    <mergeCell ref="F40:H40"/>
    <mergeCell ref="A41:D41"/>
    <mergeCell ref="E41:H41"/>
    <mergeCell ref="G43:H43"/>
    <mergeCell ref="F33:H33"/>
    <mergeCell ref="F34:H34"/>
    <mergeCell ref="F35:H35"/>
    <mergeCell ref="A36:D36"/>
    <mergeCell ref="E36:H36"/>
    <mergeCell ref="F73:H73"/>
    <mergeCell ref="F74:H74"/>
    <mergeCell ref="F75:H75"/>
    <mergeCell ref="A76:D76"/>
    <mergeCell ref="E76:H76"/>
    <mergeCell ref="F77:H77"/>
    <mergeCell ref="F69:H69"/>
    <mergeCell ref="F70:H70"/>
    <mergeCell ref="F71:H71"/>
    <mergeCell ref="F72:H72"/>
    <mergeCell ref="D66:E66"/>
    <mergeCell ref="D67:E67"/>
    <mergeCell ref="A68:D68"/>
    <mergeCell ref="E68:H68"/>
    <mergeCell ref="F59:H59"/>
    <mergeCell ref="F60:H60"/>
    <mergeCell ref="F61:H61"/>
    <mergeCell ref="A62:D62"/>
    <mergeCell ref="E62:H62"/>
    <mergeCell ref="G63:H63"/>
    <mergeCell ref="D102:E102"/>
    <mergeCell ref="A103:D103"/>
    <mergeCell ref="E103:H103"/>
    <mergeCell ref="D92:E92"/>
    <mergeCell ref="D93:E93"/>
    <mergeCell ref="D94:E94"/>
    <mergeCell ref="D95:E95"/>
    <mergeCell ref="G97:H97"/>
    <mergeCell ref="D101:E101"/>
    <mergeCell ref="D86:E86"/>
    <mergeCell ref="D87:E87"/>
    <mergeCell ref="D88:E88"/>
    <mergeCell ref="D89:E89"/>
    <mergeCell ref="D90:E90"/>
    <mergeCell ref="D91:E91"/>
    <mergeCell ref="F78:H78"/>
    <mergeCell ref="F79:H79"/>
    <mergeCell ref="F80:H80"/>
    <mergeCell ref="A81:D81"/>
    <mergeCell ref="E81:H81"/>
    <mergeCell ref="G82:H82"/>
    <mergeCell ref="F115:H115"/>
    <mergeCell ref="F116:H116"/>
    <mergeCell ref="A117:D117"/>
    <mergeCell ref="E117:H117"/>
    <mergeCell ref="G118:H118"/>
    <mergeCell ref="D122:E122"/>
    <mergeCell ref="F110:H110"/>
    <mergeCell ref="A111:D111"/>
    <mergeCell ref="E111:H111"/>
    <mergeCell ref="F112:H112"/>
    <mergeCell ref="F113:H113"/>
    <mergeCell ref="F114:H114"/>
    <mergeCell ref="F104:H104"/>
    <mergeCell ref="F105:H105"/>
    <mergeCell ref="F106:H106"/>
    <mergeCell ref="F107:H107"/>
    <mergeCell ref="F108:H108"/>
    <mergeCell ref="F109:H109"/>
    <mergeCell ref="D139:E139"/>
    <mergeCell ref="D140:E140"/>
    <mergeCell ref="D141:E141"/>
    <mergeCell ref="D142:E142"/>
    <mergeCell ref="D143:E143"/>
    <mergeCell ref="D144:E144"/>
    <mergeCell ref="D129:E129"/>
    <mergeCell ref="D130:E130"/>
    <mergeCell ref="D131:E131"/>
    <mergeCell ref="G133:H133"/>
    <mergeCell ref="D137:E137"/>
    <mergeCell ref="D138:E138"/>
    <mergeCell ref="D123:E123"/>
    <mergeCell ref="D124:E124"/>
    <mergeCell ref="D125:E125"/>
    <mergeCell ref="D126:E126"/>
    <mergeCell ref="D127:E127"/>
    <mergeCell ref="D128:E128"/>
    <mergeCell ref="D166:E166"/>
    <mergeCell ref="D167:E167"/>
    <mergeCell ref="F168:H168"/>
    <mergeCell ref="F169:H169"/>
    <mergeCell ref="F170:H170"/>
    <mergeCell ref="F171:H171"/>
    <mergeCell ref="D156:E156"/>
    <mergeCell ref="D157:E157"/>
    <mergeCell ref="D158:E158"/>
    <mergeCell ref="D159:E159"/>
    <mergeCell ref="D160:E160"/>
    <mergeCell ref="G162:H162"/>
    <mergeCell ref="D145:E145"/>
    <mergeCell ref="G147:H147"/>
    <mergeCell ref="D151:E151"/>
    <mergeCell ref="D152:E152"/>
    <mergeCell ref="D154:E154"/>
    <mergeCell ref="D155:E155"/>
    <mergeCell ref="G182:H182"/>
    <mergeCell ref="D186:E186"/>
    <mergeCell ref="D187:E187"/>
    <mergeCell ref="A188:D188"/>
    <mergeCell ref="E188:H188"/>
    <mergeCell ref="F189:H189"/>
    <mergeCell ref="F177:H177"/>
    <mergeCell ref="F178:H178"/>
    <mergeCell ref="F179:H179"/>
    <mergeCell ref="F180:H180"/>
    <mergeCell ref="A181:D181"/>
    <mergeCell ref="E181:H181"/>
    <mergeCell ref="F172:H172"/>
    <mergeCell ref="F173:H173"/>
    <mergeCell ref="F174:H174"/>
    <mergeCell ref="A175:D175"/>
    <mergeCell ref="E175:H175"/>
    <mergeCell ref="F176:H176"/>
    <mergeCell ref="F201:H201"/>
    <mergeCell ref="A202:D202"/>
    <mergeCell ref="E202:H202"/>
    <mergeCell ref="G203:H203"/>
    <mergeCell ref="D207:E207"/>
    <mergeCell ref="D208:E208"/>
    <mergeCell ref="A196:D196"/>
    <mergeCell ref="E196:H196"/>
    <mergeCell ref="F197:H197"/>
    <mergeCell ref="F198:H198"/>
    <mergeCell ref="F199:H199"/>
    <mergeCell ref="F200:H200"/>
    <mergeCell ref="F190:H190"/>
    <mergeCell ref="F191:H191"/>
    <mergeCell ref="F192:H192"/>
    <mergeCell ref="F193:H193"/>
    <mergeCell ref="F194:H194"/>
    <mergeCell ref="F195:H195"/>
    <mergeCell ref="F219:H219"/>
    <mergeCell ref="F220:H220"/>
    <mergeCell ref="F221:H221"/>
    <mergeCell ref="F222:H222"/>
    <mergeCell ref="A223:D223"/>
    <mergeCell ref="E223:H223"/>
    <mergeCell ref="F214:H214"/>
    <mergeCell ref="F215:H215"/>
    <mergeCell ref="F216:H216"/>
    <mergeCell ref="A217:D217"/>
    <mergeCell ref="E217:H217"/>
    <mergeCell ref="F218:H218"/>
    <mergeCell ref="A209:D209"/>
    <mergeCell ref="E209:H209"/>
    <mergeCell ref="F210:H210"/>
    <mergeCell ref="F211:H211"/>
    <mergeCell ref="F212:H212"/>
    <mergeCell ref="F213:H213"/>
    <mergeCell ref="A238:D238"/>
    <mergeCell ref="E238:H238"/>
    <mergeCell ref="F239:H239"/>
    <mergeCell ref="F240:H240"/>
    <mergeCell ref="F241:H241"/>
    <mergeCell ref="F242:H242"/>
    <mergeCell ref="F232:H232"/>
    <mergeCell ref="F233:H233"/>
    <mergeCell ref="F234:H234"/>
    <mergeCell ref="F235:H235"/>
    <mergeCell ref="F236:H236"/>
    <mergeCell ref="F237:H237"/>
    <mergeCell ref="G224:H224"/>
    <mergeCell ref="D228:E228"/>
    <mergeCell ref="D229:E229"/>
    <mergeCell ref="A230:D230"/>
    <mergeCell ref="E230:H230"/>
    <mergeCell ref="F231:H231"/>
    <mergeCell ref="F256:H256"/>
    <mergeCell ref="F257:H257"/>
    <mergeCell ref="F258:H258"/>
    <mergeCell ref="A259:D259"/>
    <mergeCell ref="E259:H259"/>
    <mergeCell ref="F260:H260"/>
    <mergeCell ref="A251:D251"/>
    <mergeCell ref="E251:H251"/>
    <mergeCell ref="F252:H252"/>
    <mergeCell ref="F253:H253"/>
    <mergeCell ref="F254:H254"/>
    <mergeCell ref="F255:H255"/>
    <mergeCell ref="F243:H243"/>
    <mergeCell ref="A244:D244"/>
    <mergeCell ref="E244:H244"/>
    <mergeCell ref="G245:H245"/>
    <mergeCell ref="D249:E249"/>
    <mergeCell ref="D250:E250"/>
    <mergeCell ref="F274:H274"/>
    <mergeCell ref="F275:H275"/>
    <mergeCell ref="F276:H276"/>
    <mergeCell ref="F277:H277"/>
    <mergeCell ref="F278:H278"/>
    <mergeCell ref="F279:H279"/>
    <mergeCell ref="G266:H266"/>
    <mergeCell ref="D270:E270"/>
    <mergeCell ref="D271:E271"/>
    <mergeCell ref="A272:D272"/>
    <mergeCell ref="E272:H272"/>
    <mergeCell ref="F273:H273"/>
    <mergeCell ref="F261:H261"/>
    <mergeCell ref="F262:H262"/>
    <mergeCell ref="F263:H263"/>
    <mergeCell ref="F264:H264"/>
    <mergeCell ref="A265:D265"/>
    <mergeCell ref="E265:H265"/>
    <mergeCell ref="A293:D293"/>
    <mergeCell ref="E293:H293"/>
    <mergeCell ref="F294:H294"/>
    <mergeCell ref="F295:H295"/>
    <mergeCell ref="F296:H296"/>
    <mergeCell ref="F297:H297"/>
    <mergeCell ref="F285:H285"/>
    <mergeCell ref="A286:D286"/>
    <mergeCell ref="E286:H286"/>
    <mergeCell ref="G287:H287"/>
    <mergeCell ref="D291:E291"/>
    <mergeCell ref="D292:E292"/>
    <mergeCell ref="A280:D280"/>
    <mergeCell ref="E280:H280"/>
    <mergeCell ref="F281:H281"/>
    <mergeCell ref="F282:H282"/>
    <mergeCell ref="F283:H283"/>
    <mergeCell ref="F284:H284"/>
    <mergeCell ref="G308:H308"/>
    <mergeCell ref="D312:E312"/>
    <mergeCell ref="D313:E313"/>
    <mergeCell ref="A314:D314"/>
    <mergeCell ref="E314:H314"/>
    <mergeCell ref="F315:H315"/>
    <mergeCell ref="F303:H303"/>
    <mergeCell ref="F304:H304"/>
    <mergeCell ref="F305:H305"/>
    <mergeCell ref="F306:H306"/>
    <mergeCell ref="A307:D307"/>
    <mergeCell ref="E307:H307"/>
    <mergeCell ref="F298:H298"/>
    <mergeCell ref="F299:H299"/>
    <mergeCell ref="F300:H300"/>
    <mergeCell ref="A301:D301"/>
    <mergeCell ref="E301:H301"/>
    <mergeCell ref="F302:H302"/>
    <mergeCell ref="F327:H327"/>
    <mergeCell ref="A328:D328"/>
    <mergeCell ref="E328:H328"/>
    <mergeCell ref="G329:H329"/>
    <mergeCell ref="D333:E333"/>
    <mergeCell ref="D334:E334"/>
    <mergeCell ref="A322:D322"/>
    <mergeCell ref="E322:H322"/>
    <mergeCell ref="F323:H323"/>
    <mergeCell ref="F324:H324"/>
    <mergeCell ref="F325:H325"/>
    <mergeCell ref="F326:H326"/>
    <mergeCell ref="F316:H316"/>
    <mergeCell ref="F317:H317"/>
    <mergeCell ref="F318:H318"/>
    <mergeCell ref="F319:H319"/>
    <mergeCell ref="F320:H320"/>
    <mergeCell ref="F321:H321"/>
    <mergeCell ref="F345:H345"/>
    <mergeCell ref="F346:H346"/>
    <mergeCell ref="F347:H347"/>
    <mergeCell ref="F348:H348"/>
    <mergeCell ref="A349:D349"/>
    <mergeCell ref="E349:H349"/>
    <mergeCell ref="F340:H340"/>
    <mergeCell ref="F341:H341"/>
    <mergeCell ref="F342:H342"/>
    <mergeCell ref="A343:D343"/>
    <mergeCell ref="E343:H343"/>
    <mergeCell ref="F344:H344"/>
    <mergeCell ref="A335:D335"/>
    <mergeCell ref="E335:H335"/>
    <mergeCell ref="F336:H336"/>
    <mergeCell ref="F337:H337"/>
    <mergeCell ref="F338:H338"/>
    <mergeCell ref="F339:H339"/>
    <mergeCell ref="A364:D364"/>
    <mergeCell ref="E364:H364"/>
    <mergeCell ref="F365:H365"/>
    <mergeCell ref="F366:H366"/>
    <mergeCell ref="F367:H367"/>
    <mergeCell ref="F368:H368"/>
    <mergeCell ref="F358:H358"/>
    <mergeCell ref="F359:H359"/>
    <mergeCell ref="F360:H360"/>
    <mergeCell ref="F361:H361"/>
    <mergeCell ref="F362:H362"/>
    <mergeCell ref="F363:H363"/>
    <mergeCell ref="G350:H350"/>
    <mergeCell ref="D354:E354"/>
    <mergeCell ref="D355:E355"/>
    <mergeCell ref="A356:D356"/>
    <mergeCell ref="E356:H356"/>
    <mergeCell ref="F357:H357"/>
    <mergeCell ref="D387:E387"/>
    <mergeCell ref="D388:E388"/>
    <mergeCell ref="A389:D389"/>
    <mergeCell ref="E389:H389"/>
    <mergeCell ref="F390:H390"/>
    <mergeCell ref="F391:H391"/>
    <mergeCell ref="D377:E377"/>
    <mergeCell ref="D378:E378"/>
    <mergeCell ref="D379:E379"/>
    <mergeCell ref="D380:E380"/>
    <mergeCell ref="D381:E381"/>
    <mergeCell ref="G383:H383"/>
    <mergeCell ref="F369:H369"/>
    <mergeCell ref="A370:D370"/>
    <mergeCell ref="E370:H370"/>
    <mergeCell ref="G371:H371"/>
    <mergeCell ref="D375:E375"/>
    <mergeCell ref="D376:E376"/>
    <mergeCell ref="D406:E406"/>
    <mergeCell ref="D407:E407"/>
    <mergeCell ref="D408:E408"/>
    <mergeCell ref="D409:E409"/>
    <mergeCell ref="D410:E410"/>
    <mergeCell ref="D411:E411"/>
    <mergeCell ref="F398:H398"/>
    <mergeCell ref="F399:H399"/>
    <mergeCell ref="F400:H400"/>
    <mergeCell ref="A401:D401"/>
    <mergeCell ref="E401:H401"/>
    <mergeCell ref="G402:H402"/>
    <mergeCell ref="F392:H392"/>
    <mergeCell ref="F393:H393"/>
    <mergeCell ref="F394:H394"/>
    <mergeCell ref="F395:H395"/>
    <mergeCell ref="F396:H396"/>
    <mergeCell ref="A397:D397"/>
    <mergeCell ref="E397:H397"/>
    <mergeCell ref="D432:E432"/>
    <mergeCell ref="D433:E433"/>
    <mergeCell ref="D434:E434"/>
    <mergeCell ref="D435:E435"/>
    <mergeCell ref="D436:E436"/>
    <mergeCell ref="D437:E437"/>
    <mergeCell ref="D422:E422"/>
    <mergeCell ref="D423:E423"/>
    <mergeCell ref="D424:E424"/>
    <mergeCell ref="G426:H426"/>
    <mergeCell ref="D430:E430"/>
    <mergeCell ref="D431:E431"/>
    <mergeCell ref="D412:E412"/>
    <mergeCell ref="G414:H414"/>
    <mergeCell ref="D418:E418"/>
    <mergeCell ref="D419:E419"/>
    <mergeCell ref="D420:E420"/>
    <mergeCell ref="D421:E421"/>
    <mergeCell ref="D458:E458"/>
    <mergeCell ref="D459:E459"/>
    <mergeCell ref="D460:E460"/>
    <mergeCell ref="D461:E461"/>
    <mergeCell ref="D462:E462"/>
    <mergeCell ref="D463:E463"/>
    <mergeCell ref="D448:E448"/>
    <mergeCell ref="D449:E449"/>
    <mergeCell ref="D450:E450"/>
    <mergeCell ref="G452:H452"/>
    <mergeCell ref="D456:E456"/>
    <mergeCell ref="D457:E457"/>
    <mergeCell ref="D438:E438"/>
    <mergeCell ref="G440:H440"/>
    <mergeCell ref="D444:E444"/>
    <mergeCell ref="D445:E445"/>
    <mergeCell ref="D446:E446"/>
    <mergeCell ref="D447:E447"/>
    <mergeCell ref="A479:D479"/>
    <mergeCell ref="E479:H479"/>
    <mergeCell ref="F480:H480"/>
    <mergeCell ref="F481:H481"/>
    <mergeCell ref="F482:H482"/>
    <mergeCell ref="F483:H483"/>
    <mergeCell ref="F473:H473"/>
    <mergeCell ref="F474:H474"/>
    <mergeCell ref="F475:H475"/>
    <mergeCell ref="F476:H476"/>
    <mergeCell ref="F477:H477"/>
    <mergeCell ref="F478:H478"/>
    <mergeCell ref="D464:E464"/>
    <mergeCell ref="G466:H466"/>
    <mergeCell ref="D470:E470"/>
    <mergeCell ref="D471:E471"/>
    <mergeCell ref="A472:D472"/>
    <mergeCell ref="E472:H472"/>
    <mergeCell ref="D498:E498"/>
    <mergeCell ref="G500:H500"/>
    <mergeCell ref="D504:E504"/>
    <mergeCell ref="D505:E505"/>
    <mergeCell ref="A506:D506"/>
    <mergeCell ref="E506:H506"/>
    <mergeCell ref="D492:E492"/>
    <mergeCell ref="D493:E493"/>
    <mergeCell ref="D494:E494"/>
    <mergeCell ref="D495:E495"/>
    <mergeCell ref="D496:E496"/>
    <mergeCell ref="D497:E497"/>
    <mergeCell ref="F484:H484"/>
    <mergeCell ref="A485:D485"/>
    <mergeCell ref="E485:H485"/>
    <mergeCell ref="G486:H486"/>
    <mergeCell ref="D490:E490"/>
    <mergeCell ref="D491:E491"/>
    <mergeCell ref="G519:H519"/>
    <mergeCell ref="D523:E523"/>
    <mergeCell ref="D524:E524"/>
    <mergeCell ref="A525:D525"/>
    <mergeCell ref="E525:H525"/>
    <mergeCell ref="F526:H526"/>
    <mergeCell ref="F513:H513"/>
    <mergeCell ref="F514:H514"/>
    <mergeCell ref="F515:H515"/>
    <mergeCell ref="F516:H516"/>
    <mergeCell ref="F517:H517"/>
    <mergeCell ref="A518:D518"/>
    <mergeCell ref="E518:H518"/>
    <mergeCell ref="F507:H507"/>
    <mergeCell ref="F508:H508"/>
    <mergeCell ref="F509:H509"/>
    <mergeCell ref="F510:H510"/>
    <mergeCell ref="F511:H511"/>
    <mergeCell ref="A512:D512"/>
    <mergeCell ref="E512:H512"/>
    <mergeCell ref="G538:H538"/>
    <mergeCell ref="D542:E542"/>
    <mergeCell ref="D543:E543"/>
    <mergeCell ref="A544:D544"/>
    <mergeCell ref="E544:H544"/>
    <mergeCell ref="F545:H545"/>
    <mergeCell ref="F532:H532"/>
    <mergeCell ref="F533:H533"/>
    <mergeCell ref="F534:H534"/>
    <mergeCell ref="F535:H535"/>
    <mergeCell ref="F536:H536"/>
    <mergeCell ref="A537:D537"/>
    <mergeCell ref="E537:H537"/>
    <mergeCell ref="F527:H527"/>
    <mergeCell ref="F528:H528"/>
    <mergeCell ref="F529:H529"/>
    <mergeCell ref="F530:H530"/>
    <mergeCell ref="A531:D531"/>
    <mergeCell ref="E531:H531"/>
    <mergeCell ref="G557:H557"/>
    <mergeCell ref="D561:E561"/>
    <mergeCell ref="D562:E562"/>
    <mergeCell ref="A563:D563"/>
    <mergeCell ref="E563:H563"/>
    <mergeCell ref="F564:H564"/>
    <mergeCell ref="F551:H551"/>
    <mergeCell ref="F552:H552"/>
    <mergeCell ref="F553:H553"/>
    <mergeCell ref="F554:H554"/>
    <mergeCell ref="F555:H555"/>
    <mergeCell ref="A556:D556"/>
    <mergeCell ref="E556:H556"/>
    <mergeCell ref="F546:H546"/>
    <mergeCell ref="F547:H547"/>
    <mergeCell ref="F548:H548"/>
    <mergeCell ref="F549:H549"/>
    <mergeCell ref="A550:D550"/>
    <mergeCell ref="E550:H550"/>
    <mergeCell ref="F576:H576"/>
    <mergeCell ref="A577:D577"/>
    <mergeCell ref="E577:H577"/>
    <mergeCell ref="G578:H578"/>
    <mergeCell ref="D582:E582"/>
    <mergeCell ref="D583:E583"/>
    <mergeCell ref="A571:D571"/>
    <mergeCell ref="E571:H571"/>
    <mergeCell ref="F572:H572"/>
    <mergeCell ref="F573:H573"/>
    <mergeCell ref="F574:H574"/>
    <mergeCell ref="F575:H575"/>
    <mergeCell ref="F565:H565"/>
    <mergeCell ref="F566:H566"/>
    <mergeCell ref="F567:H567"/>
    <mergeCell ref="F568:H568"/>
    <mergeCell ref="F569:H569"/>
    <mergeCell ref="F570:H570"/>
    <mergeCell ref="F594:H594"/>
    <mergeCell ref="F595:H595"/>
    <mergeCell ref="F596:H596"/>
    <mergeCell ref="F597:H597"/>
    <mergeCell ref="A598:D598"/>
    <mergeCell ref="E598:H598"/>
    <mergeCell ref="F589:H589"/>
    <mergeCell ref="F590:H590"/>
    <mergeCell ref="F591:H591"/>
    <mergeCell ref="A592:D592"/>
    <mergeCell ref="E592:H592"/>
    <mergeCell ref="F593:H593"/>
    <mergeCell ref="A584:D584"/>
    <mergeCell ref="E584:H584"/>
    <mergeCell ref="F585:H585"/>
    <mergeCell ref="F586:H586"/>
    <mergeCell ref="F587:H587"/>
    <mergeCell ref="F588:H588"/>
    <mergeCell ref="D618:E618"/>
    <mergeCell ref="D619:E619"/>
    <mergeCell ref="D620:E620"/>
    <mergeCell ref="D621:E621"/>
    <mergeCell ref="D622:E622"/>
    <mergeCell ref="D623:E623"/>
    <mergeCell ref="D608:E608"/>
    <mergeCell ref="D609:E609"/>
    <mergeCell ref="G611:H611"/>
    <mergeCell ref="D615:E615"/>
    <mergeCell ref="D616:E616"/>
    <mergeCell ref="D617:E617"/>
    <mergeCell ref="G599:H599"/>
    <mergeCell ref="D603:E603"/>
    <mergeCell ref="D604:E604"/>
    <mergeCell ref="D605:E605"/>
    <mergeCell ref="D606:E606"/>
    <mergeCell ref="D607:E607"/>
    <mergeCell ref="G641:H641"/>
    <mergeCell ref="D645:E645"/>
    <mergeCell ref="D646:E646"/>
    <mergeCell ref="D647:E647"/>
    <mergeCell ref="D648:E648"/>
    <mergeCell ref="D649:E649"/>
    <mergeCell ref="D634:E634"/>
    <mergeCell ref="D635:E635"/>
    <mergeCell ref="D636:E636"/>
    <mergeCell ref="D637:E637"/>
    <mergeCell ref="D638:E638"/>
    <mergeCell ref="D639:E639"/>
    <mergeCell ref="D624:E624"/>
    <mergeCell ref="G626:H626"/>
    <mergeCell ref="D630:E630"/>
    <mergeCell ref="D631:E631"/>
    <mergeCell ref="D632:E632"/>
    <mergeCell ref="D633:E633"/>
    <mergeCell ref="D666:E666"/>
    <mergeCell ref="D667:E667"/>
    <mergeCell ref="D668:E668"/>
    <mergeCell ref="D669:E669"/>
    <mergeCell ref="G671:H671"/>
    <mergeCell ref="D675:E675"/>
    <mergeCell ref="D660:E660"/>
    <mergeCell ref="D661:E661"/>
    <mergeCell ref="D662:E662"/>
    <mergeCell ref="D663:E663"/>
    <mergeCell ref="D664:E664"/>
    <mergeCell ref="D665:E665"/>
    <mergeCell ref="D650:E650"/>
    <mergeCell ref="D651:E651"/>
    <mergeCell ref="D652:E652"/>
    <mergeCell ref="D653:E653"/>
    <mergeCell ref="D654:E654"/>
    <mergeCell ref="G656:H656"/>
    <mergeCell ref="D692:E692"/>
    <mergeCell ref="D693:E693"/>
    <mergeCell ref="D694:E694"/>
    <mergeCell ref="D695:E695"/>
    <mergeCell ref="D696:E696"/>
    <mergeCell ref="D697:E697"/>
    <mergeCell ref="D682:E682"/>
    <mergeCell ref="D683:E683"/>
    <mergeCell ref="D684:E684"/>
    <mergeCell ref="G686:H686"/>
    <mergeCell ref="D690:E690"/>
    <mergeCell ref="D691:E691"/>
    <mergeCell ref="D676:E676"/>
    <mergeCell ref="D677:E677"/>
    <mergeCell ref="D678:E678"/>
    <mergeCell ref="D679:E679"/>
    <mergeCell ref="D680:E680"/>
    <mergeCell ref="D681:E681"/>
    <mergeCell ref="D714:E714"/>
    <mergeCell ref="G716:H716"/>
    <mergeCell ref="D720:E720"/>
    <mergeCell ref="D721:E721"/>
    <mergeCell ref="D722:E722"/>
    <mergeCell ref="D723:E723"/>
    <mergeCell ref="D708:E708"/>
    <mergeCell ref="D709:E709"/>
    <mergeCell ref="D710:E710"/>
    <mergeCell ref="D711:E711"/>
    <mergeCell ref="D712:E712"/>
    <mergeCell ref="D713:E713"/>
    <mergeCell ref="D698:E698"/>
    <mergeCell ref="D699:E699"/>
    <mergeCell ref="G701:H701"/>
    <mergeCell ref="D705:E705"/>
    <mergeCell ref="D706:E706"/>
    <mergeCell ref="D707:E707"/>
    <mergeCell ref="D740:E740"/>
    <mergeCell ref="D741:E741"/>
    <mergeCell ref="D742:E742"/>
    <mergeCell ref="D743:E743"/>
    <mergeCell ref="G745:H745"/>
    <mergeCell ref="D749:E749"/>
    <mergeCell ref="G731:H731"/>
    <mergeCell ref="D735:E735"/>
    <mergeCell ref="D736:E736"/>
    <mergeCell ref="D737:E737"/>
    <mergeCell ref="D738:E738"/>
    <mergeCell ref="D739:E739"/>
    <mergeCell ref="D724:E724"/>
    <mergeCell ref="D725:E725"/>
    <mergeCell ref="D726:E726"/>
    <mergeCell ref="D727:E727"/>
    <mergeCell ref="D728:E728"/>
    <mergeCell ref="D729:E729"/>
    <mergeCell ref="D766:E766"/>
    <mergeCell ref="D767:E767"/>
    <mergeCell ref="G769:H769"/>
    <mergeCell ref="D773:E773"/>
    <mergeCell ref="D774:E774"/>
    <mergeCell ref="D775:E775"/>
    <mergeCell ref="D756:E756"/>
    <mergeCell ref="G758:H758"/>
    <mergeCell ref="D762:E762"/>
    <mergeCell ref="D763:E763"/>
    <mergeCell ref="D764:E764"/>
    <mergeCell ref="D765:E765"/>
    <mergeCell ref="D750:E750"/>
    <mergeCell ref="D751:E751"/>
    <mergeCell ref="D752:E752"/>
    <mergeCell ref="D753:E753"/>
    <mergeCell ref="D754:E754"/>
    <mergeCell ref="D755:E755"/>
    <mergeCell ref="D792:E792"/>
    <mergeCell ref="D793:E793"/>
    <mergeCell ref="D794:E794"/>
    <mergeCell ref="D795:E795"/>
    <mergeCell ref="G797:H797"/>
    <mergeCell ref="D801:E801"/>
    <mergeCell ref="G783:H783"/>
    <mergeCell ref="D787:E787"/>
    <mergeCell ref="D788:E788"/>
    <mergeCell ref="D789:E789"/>
    <mergeCell ref="D790:E790"/>
    <mergeCell ref="D791:E791"/>
    <mergeCell ref="D776:E776"/>
    <mergeCell ref="D777:E777"/>
    <mergeCell ref="D778:E778"/>
    <mergeCell ref="D779:E779"/>
    <mergeCell ref="D780:E780"/>
    <mergeCell ref="D781:E781"/>
    <mergeCell ref="D818:E818"/>
    <mergeCell ref="D819:E819"/>
    <mergeCell ref="D820:E820"/>
    <mergeCell ref="D821:E821"/>
    <mergeCell ref="D822:E822"/>
    <mergeCell ref="D823:E823"/>
    <mergeCell ref="D808:E808"/>
    <mergeCell ref="D809:E809"/>
    <mergeCell ref="G811:H811"/>
    <mergeCell ref="D815:E815"/>
    <mergeCell ref="D816:E816"/>
    <mergeCell ref="D817:E817"/>
    <mergeCell ref="D802:E802"/>
    <mergeCell ref="D803:E803"/>
    <mergeCell ref="D804:E804"/>
    <mergeCell ref="D805:E805"/>
    <mergeCell ref="D806:E806"/>
    <mergeCell ref="D807:E807"/>
    <mergeCell ref="D844:E844"/>
    <mergeCell ref="D845:E845"/>
    <mergeCell ref="D846:E846"/>
    <mergeCell ref="D847:E847"/>
    <mergeCell ref="D848:E848"/>
    <mergeCell ref="D849:E849"/>
    <mergeCell ref="D834:E834"/>
    <mergeCell ref="D835:E835"/>
    <mergeCell ref="D836:E836"/>
    <mergeCell ref="G838:H838"/>
    <mergeCell ref="D842:E842"/>
    <mergeCell ref="D843:E843"/>
    <mergeCell ref="G825:H825"/>
    <mergeCell ref="D829:E829"/>
    <mergeCell ref="D830:E830"/>
    <mergeCell ref="D831:E831"/>
    <mergeCell ref="D832:E832"/>
    <mergeCell ref="D833:E833"/>
    <mergeCell ref="D870:E870"/>
    <mergeCell ref="D871:E871"/>
    <mergeCell ref="D872:E872"/>
    <mergeCell ref="D873:E873"/>
    <mergeCell ref="D874:E874"/>
    <mergeCell ref="D875:E875"/>
    <mergeCell ref="D860:E860"/>
    <mergeCell ref="D861:E861"/>
    <mergeCell ref="D862:E862"/>
    <mergeCell ref="G864:H864"/>
    <mergeCell ref="D868:E868"/>
    <mergeCell ref="D869:E869"/>
    <mergeCell ref="G851:H851"/>
    <mergeCell ref="D855:E855"/>
    <mergeCell ref="D856:E856"/>
    <mergeCell ref="D857:E857"/>
    <mergeCell ref="D858:E858"/>
    <mergeCell ref="D859:E859"/>
    <mergeCell ref="F892:H892"/>
    <mergeCell ref="A893:D893"/>
    <mergeCell ref="E893:H893"/>
    <mergeCell ref="F894:H894"/>
    <mergeCell ref="F895:H895"/>
    <mergeCell ref="F896:H896"/>
    <mergeCell ref="F886:H886"/>
    <mergeCell ref="F887:H887"/>
    <mergeCell ref="F888:H888"/>
    <mergeCell ref="F889:H889"/>
    <mergeCell ref="F890:H890"/>
    <mergeCell ref="F891:H891"/>
    <mergeCell ref="D876:E876"/>
    <mergeCell ref="D877:E877"/>
    <mergeCell ref="G879:H879"/>
    <mergeCell ref="D883:E883"/>
    <mergeCell ref="D884:E884"/>
    <mergeCell ref="A885:D885"/>
    <mergeCell ref="E885:H885"/>
    <mergeCell ref="D911:E911"/>
    <mergeCell ref="D912:E912"/>
    <mergeCell ref="G914:H914"/>
    <mergeCell ref="D918:E918"/>
    <mergeCell ref="D919:E919"/>
    <mergeCell ref="A920:D920"/>
    <mergeCell ref="E920:H920"/>
    <mergeCell ref="D905:E905"/>
    <mergeCell ref="D906:E906"/>
    <mergeCell ref="D907:E907"/>
    <mergeCell ref="D908:E908"/>
    <mergeCell ref="D909:E909"/>
    <mergeCell ref="D910:E910"/>
    <mergeCell ref="F897:H897"/>
    <mergeCell ref="F898:H898"/>
    <mergeCell ref="A899:D899"/>
    <mergeCell ref="E899:H899"/>
    <mergeCell ref="G900:H900"/>
    <mergeCell ref="D904:E904"/>
    <mergeCell ref="F932:H932"/>
    <mergeCell ref="F933:H933"/>
    <mergeCell ref="A934:D934"/>
    <mergeCell ref="E934:H934"/>
    <mergeCell ref="G935:H935"/>
    <mergeCell ref="D939:E939"/>
    <mergeCell ref="F927:H927"/>
    <mergeCell ref="A928:D928"/>
    <mergeCell ref="E928:H928"/>
    <mergeCell ref="F929:H929"/>
    <mergeCell ref="F930:H930"/>
    <mergeCell ref="F931:H931"/>
    <mergeCell ref="F921:H921"/>
    <mergeCell ref="F922:H922"/>
    <mergeCell ref="F923:H923"/>
    <mergeCell ref="F924:H924"/>
    <mergeCell ref="F925:H925"/>
    <mergeCell ref="F926:H926"/>
    <mergeCell ref="D956:E956"/>
    <mergeCell ref="D957:E957"/>
    <mergeCell ref="D958:E958"/>
    <mergeCell ref="D959:E959"/>
    <mergeCell ref="D960:E960"/>
    <mergeCell ref="G962:H962"/>
    <mergeCell ref="D946:E946"/>
    <mergeCell ref="G948:H948"/>
    <mergeCell ref="D952:E952"/>
    <mergeCell ref="D953:E953"/>
    <mergeCell ref="D954:E954"/>
    <mergeCell ref="D955:E955"/>
    <mergeCell ref="D940:E940"/>
    <mergeCell ref="D941:E941"/>
    <mergeCell ref="D942:E942"/>
    <mergeCell ref="D943:E943"/>
    <mergeCell ref="D944:E944"/>
    <mergeCell ref="D945:E945"/>
    <mergeCell ref="D978:E978"/>
    <mergeCell ref="D979:E979"/>
    <mergeCell ref="D980:E980"/>
    <mergeCell ref="D981:E981"/>
    <mergeCell ref="D982:E982"/>
    <mergeCell ref="D983:E983"/>
    <mergeCell ref="D972:E972"/>
    <mergeCell ref="D973:E973"/>
    <mergeCell ref="D974:E974"/>
    <mergeCell ref="D975:E975"/>
    <mergeCell ref="D976:E976"/>
    <mergeCell ref="D977:E977"/>
    <mergeCell ref="D966:E966"/>
    <mergeCell ref="D967:E967"/>
    <mergeCell ref="D968:E968"/>
    <mergeCell ref="D969:E969"/>
    <mergeCell ref="D970:E970"/>
    <mergeCell ref="D971:E971"/>
    <mergeCell ref="D1000:E1000"/>
    <mergeCell ref="D1001:E1001"/>
    <mergeCell ref="D1002:E1002"/>
    <mergeCell ref="D1003:E1003"/>
    <mergeCell ref="D1004:E1004"/>
    <mergeCell ref="D1005:E1005"/>
    <mergeCell ref="D994:E994"/>
    <mergeCell ref="D995:E995"/>
    <mergeCell ref="D996:E996"/>
    <mergeCell ref="D997:E997"/>
    <mergeCell ref="D998:E998"/>
    <mergeCell ref="D999:E999"/>
    <mergeCell ref="G985:H985"/>
    <mergeCell ref="D989:E989"/>
    <mergeCell ref="D990:E990"/>
    <mergeCell ref="D991:E991"/>
    <mergeCell ref="D992:E992"/>
    <mergeCell ref="D993:E993"/>
    <mergeCell ref="D1022:E1022"/>
    <mergeCell ref="D1023:E1023"/>
    <mergeCell ref="D1024:E1024"/>
    <mergeCell ref="D1025:E1025"/>
    <mergeCell ref="D1026:E1026"/>
    <mergeCell ref="D1027:E1027"/>
    <mergeCell ref="D1016:E1016"/>
    <mergeCell ref="D1017:E1017"/>
    <mergeCell ref="D1018:E1018"/>
    <mergeCell ref="D1019:E1019"/>
    <mergeCell ref="D1020:E1020"/>
    <mergeCell ref="D1021:E1021"/>
    <mergeCell ref="G1007:H1007"/>
    <mergeCell ref="D1011:E1011"/>
    <mergeCell ref="D1012:E1012"/>
    <mergeCell ref="D1013:E1013"/>
    <mergeCell ref="D1014:E1014"/>
    <mergeCell ref="D1015:E1015"/>
    <mergeCell ref="D1044:E1044"/>
    <mergeCell ref="D1045:E1045"/>
    <mergeCell ref="D1046:E1046"/>
    <mergeCell ref="D1047:E1047"/>
    <mergeCell ref="D1048:E1048"/>
    <mergeCell ref="D1049:E1049"/>
    <mergeCell ref="D1038:E1038"/>
    <mergeCell ref="D1039:E1039"/>
    <mergeCell ref="D1040:E1040"/>
    <mergeCell ref="D1041:E1041"/>
    <mergeCell ref="D1042:E1042"/>
    <mergeCell ref="D1043:E1043"/>
    <mergeCell ref="G1029:H1029"/>
    <mergeCell ref="D1033:E1033"/>
    <mergeCell ref="D1034:E1034"/>
    <mergeCell ref="D1035:E1035"/>
    <mergeCell ref="D1036:E1036"/>
    <mergeCell ref="D1037:E1037"/>
    <mergeCell ref="D1066:E1066"/>
    <mergeCell ref="D1067:E1067"/>
    <mergeCell ref="D1068:E1068"/>
    <mergeCell ref="D1069:E1069"/>
    <mergeCell ref="D1070:E1070"/>
    <mergeCell ref="D1071:E1071"/>
    <mergeCell ref="D1060:E1060"/>
    <mergeCell ref="D1061:E1061"/>
    <mergeCell ref="D1062:E1062"/>
    <mergeCell ref="D1063:E1063"/>
    <mergeCell ref="D1064:E1064"/>
    <mergeCell ref="D1065:E1065"/>
    <mergeCell ref="G1051:H1051"/>
    <mergeCell ref="D1055:E1055"/>
    <mergeCell ref="D1056:E1056"/>
    <mergeCell ref="D1057:E1057"/>
    <mergeCell ref="D1058:E1058"/>
    <mergeCell ref="D1059:E1059"/>
    <mergeCell ref="D1088:E1088"/>
    <mergeCell ref="D1089:E1089"/>
    <mergeCell ref="D1090:E1090"/>
    <mergeCell ref="D1091:E1091"/>
    <mergeCell ref="D1092:E1092"/>
    <mergeCell ref="D1093:E1093"/>
    <mergeCell ref="D1082:E1082"/>
    <mergeCell ref="D1083:E1083"/>
    <mergeCell ref="D1084:E1084"/>
    <mergeCell ref="D1085:E1085"/>
    <mergeCell ref="D1086:E1086"/>
    <mergeCell ref="D1087:E1087"/>
    <mergeCell ref="G1073:H1073"/>
    <mergeCell ref="D1077:E1077"/>
    <mergeCell ref="D1078:E1078"/>
    <mergeCell ref="D1079:E1079"/>
    <mergeCell ref="D1080:E1080"/>
    <mergeCell ref="D1081:E1081"/>
    <mergeCell ref="D1114:E1114"/>
    <mergeCell ref="D1115:E1115"/>
    <mergeCell ref="D1116:E1116"/>
    <mergeCell ref="D1117:E1117"/>
    <mergeCell ref="D1118:E1118"/>
    <mergeCell ref="D1119:E1119"/>
    <mergeCell ref="D1104:E1104"/>
    <mergeCell ref="D1105:E1105"/>
    <mergeCell ref="D1106:E1106"/>
    <mergeCell ref="D1107:E1107"/>
    <mergeCell ref="D1108:E1108"/>
    <mergeCell ref="G1110:H1110"/>
    <mergeCell ref="G1095:H1095"/>
    <mergeCell ref="D1099:E1099"/>
    <mergeCell ref="D1100:E1100"/>
    <mergeCell ref="D1101:E1101"/>
    <mergeCell ref="D1102:E1102"/>
    <mergeCell ref="D1103:E1103"/>
    <mergeCell ref="D1136:E1136"/>
    <mergeCell ref="D1137:E1137"/>
    <mergeCell ref="D1138:E1138"/>
    <mergeCell ref="D1139:E1139"/>
    <mergeCell ref="D1140:E1140"/>
    <mergeCell ref="D1141:E1141"/>
    <mergeCell ref="D1130:E1130"/>
    <mergeCell ref="D1131:E1131"/>
    <mergeCell ref="D1132:E1132"/>
    <mergeCell ref="D1133:E1133"/>
    <mergeCell ref="D1134:E1134"/>
    <mergeCell ref="D1135:E1135"/>
    <mergeCell ref="D1120:E1120"/>
    <mergeCell ref="D1121:E1121"/>
    <mergeCell ref="D1122:E1122"/>
    <mergeCell ref="D1123:E1123"/>
    <mergeCell ref="G1125:H1125"/>
    <mergeCell ref="D1129:E1129"/>
    <mergeCell ref="D1158:E1158"/>
    <mergeCell ref="D1159:E1159"/>
    <mergeCell ref="D1160:E1160"/>
    <mergeCell ref="D1161:E1161"/>
    <mergeCell ref="D1162:E1162"/>
    <mergeCell ref="D1163:E1163"/>
    <mergeCell ref="D1152:E1152"/>
    <mergeCell ref="D1153:E1153"/>
    <mergeCell ref="D1154:E1154"/>
    <mergeCell ref="D1155:E1155"/>
    <mergeCell ref="D1156:E1156"/>
    <mergeCell ref="D1157:E1157"/>
    <mergeCell ref="D1142:E1142"/>
    <mergeCell ref="D1143:E1143"/>
    <mergeCell ref="D1144:E1144"/>
    <mergeCell ref="D1145:E1145"/>
    <mergeCell ref="G1147:H1147"/>
    <mergeCell ref="D1151:E1151"/>
    <mergeCell ref="D1180:E1180"/>
    <mergeCell ref="D1181:E1181"/>
    <mergeCell ref="D1182:E1182"/>
    <mergeCell ref="D1183:E1183"/>
    <mergeCell ref="D1184:E1184"/>
    <mergeCell ref="D1185:E1185"/>
    <mergeCell ref="D1174:E1174"/>
    <mergeCell ref="D1175:E1175"/>
    <mergeCell ref="D1176:E1176"/>
    <mergeCell ref="D1177:E1177"/>
    <mergeCell ref="D1178:E1178"/>
    <mergeCell ref="D1179:E1179"/>
    <mergeCell ref="D1164:E1164"/>
    <mergeCell ref="D1165:E1165"/>
    <mergeCell ref="D1166:E1166"/>
    <mergeCell ref="D1167:E1167"/>
    <mergeCell ref="G1169:H1169"/>
    <mergeCell ref="D1173:E1173"/>
    <mergeCell ref="D1202:E1202"/>
    <mergeCell ref="D1203:E1203"/>
    <mergeCell ref="D1204:E1204"/>
    <mergeCell ref="D1205:E1205"/>
    <mergeCell ref="D1206:E1206"/>
    <mergeCell ref="D1207:E1207"/>
    <mergeCell ref="D1196:E1196"/>
    <mergeCell ref="D1197:E1197"/>
    <mergeCell ref="D1198:E1198"/>
    <mergeCell ref="D1199:E1199"/>
    <mergeCell ref="D1200:E1200"/>
    <mergeCell ref="D1201:E1201"/>
    <mergeCell ref="D1186:E1186"/>
    <mergeCell ref="D1187:E1187"/>
    <mergeCell ref="D1188:E1188"/>
    <mergeCell ref="D1189:E1189"/>
    <mergeCell ref="G1191:H1191"/>
    <mergeCell ref="D1195:E1195"/>
    <mergeCell ref="D1224:E1224"/>
    <mergeCell ref="D1225:E1225"/>
    <mergeCell ref="D1226:E1226"/>
    <mergeCell ref="D1227:E1227"/>
    <mergeCell ref="D1228:E1228"/>
    <mergeCell ref="D1229:E1229"/>
    <mergeCell ref="D1218:E1218"/>
    <mergeCell ref="D1219:E1219"/>
    <mergeCell ref="D1220:E1220"/>
    <mergeCell ref="D1221:E1221"/>
    <mergeCell ref="D1222:E1222"/>
    <mergeCell ref="D1223:E1223"/>
    <mergeCell ref="D1208:E1208"/>
    <mergeCell ref="D1209:E1209"/>
    <mergeCell ref="D1210:E1210"/>
    <mergeCell ref="D1211:E1211"/>
    <mergeCell ref="G1213:H1213"/>
    <mergeCell ref="D1217:E1217"/>
    <mergeCell ref="D1246:E1246"/>
    <mergeCell ref="D1247:E1247"/>
    <mergeCell ref="D1248:E1248"/>
    <mergeCell ref="D1249:E1249"/>
    <mergeCell ref="D1250:E1250"/>
    <mergeCell ref="D1251:E1251"/>
    <mergeCell ref="D1240:E1240"/>
    <mergeCell ref="D1241:E1241"/>
    <mergeCell ref="D1242:E1242"/>
    <mergeCell ref="D1243:E1243"/>
    <mergeCell ref="D1244:E1244"/>
    <mergeCell ref="D1245:E1245"/>
    <mergeCell ref="D1230:E1230"/>
    <mergeCell ref="D1231:E1231"/>
    <mergeCell ref="D1232:E1232"/>
    <mergeCell ref="D1233:E1233"/>
    <mergeCell ref="G1235:H1235"/>
    <mergeCell ref="D1239:E1239"/>
    <mergeCell ref="D1272:E1272"/>
    <mergeCell ref="D1273:E1273"/>
    <mergeCell ref="D1274:E1274"/>
    <mergeCell ref="D1275:E1275"/>
    <mergeCell ref="D1276:E1276"/>
    <mergeCell ref="D1277:E1277"/>
    <mergeCell ref="D1262:E1262"/>
    <mergeCell ref="D1263:E1263"/>
    <mergeCell ref="D1264:E1264"/>
    <mergeCell ref="D1265:E1265"/>
    <mergeCell ref="D1266:E1266"/>
    <mergeCell ref="G1268:H1268"/>
    <mergeCell ref="D1252:E1252"/>
    <mergeCell ref="D1253:E1253"/>
    <mergeCell ref="G1255:H1255"/>
    <mergeCell ref="D1259:E1259"/>
    <mergeCell ref="D1260:E1260"/>
    <mergeCell ref="D1261:E1261"/>
    <mergeCell ref="D1298:E1298"/>
    <mergeCell ref="D1299:E1299"/>
    <mergeCell ref="D1300:E1300"/>
    <mergeCell ref="D1301:E1301"/>
    <mergeCell ref="D1302:E1302"/>
    <mergeCell ref="D1303:E1303"/>
    <mergeCell ref="D1288:E1288"/>
    <mergeCell ref="D1289:E1289"/>
    <mergeCell ref="D1290:E1290"/>
    <mergeCell ref="D1291:E1291"/>
    <mergeCell ref="D1292:E1292"/>
    <mergeCell ref="G1294:H1294"/>
    <mergeCell ref="D1278:E1278"/>
    <mergeCell ref="D1279:E1279"/>
    <mergeCell ref="G1281:H1281"/>
    <mergeCell ref="D1285:E1285"/>
    <mergeCell ref="D1286:E1286"/>
    <mergeCell ref="D1287:E1287"/>
    <mergeCell ref="D1320:E1320"/>
    <mergeCell ref="G1322:H1322"/>
    <mergeCell ref="D1326:E1326"/>
    <mergeCell ref="D1327:E1327"/>
    <mergeCell ref="D1328:E1328"/>
    <mergeCell ref="D1329:E1329"/>
    <mergeCell ref="D1314:E1314"/>
    <mergeCell ref="D1315:E1315"/>
    <mergeCell ref="D1316:E1316"/>
    <mergeCell ref="D1317:E1317"/>
    <mergeCell ref="D1318:E1318"/>
    <mergeCell ref="D1319:E1319"/>
    <mergeCell ref="D1304:E1304"/>
    <mergeCell ref="D1305:E1305"/>
    <mergeCell ref="D1306:E1306"/>
    <mergeCell ref="G1308:H1308"/>
    <mergeCell ref="D1312:E1312"/>
    <mergeCell ref="D1313:E1313"/>
    <mergeCell ref="D1342:E1342"/>
    <mergeCell ref="G1344:H1344"/>
    <mergeCell ref="D1348:E1348"/>
    <mergeCell ref="D1349:E1349"/>
    <mergeCell ref="D1350:E1350"/>
    <mergeCell ref="D1351:E1351"/>
    <mergeCell ref="D1336:E1336"/>
    <mergeCell ref="D1337:E1337"/>
    <mergeCell ref="D1338:E1338"/>
    <mergeCell ref="D1339:E1339"/>
    <mergeCell ref="D1340:E1340"/>
    <mergeCell ref="D1341:E1341"/>
    <mergeCell ref="D1330:E1330"/>
    <mergeCell ref="D1331:E1331"/>
    <mergeCell ref="D1332:E1332"/>
    <mergeCell ref="D1333:E1333"/>
    <mergeCell ref="D1334:E1334"/>
    <mergeCell ref="D1335:E1335"/>
    <mergeCell ref="D1364:E1364"/>
    <mergeCell ref="G1366:H1366"/>
    <mergeCell ref="D1370:E1370"/>
    <mergeCell ref="D1371:E1371"/>
    <mergeCell ref="A1372:D1372"/>
    <mergeCell ref="E1372:H1372"/>
    <mergeCell ref="D1358:E1358"/>
    <mergeCell ref="D1359:E1359"/>
    <mergeCell ref="D1360:E1360"/>
    <mergeCell ref="D1361:E1361"/>
    <mergeCell ref="D1362:E1362"/>
    <mergeCell ref="D1363:E1363"/>
    <mergeCell ref="D1352:E1352"/>
    <mergeCell ref="D1353:E1353"/>
    <mergeCell ref="D1354:E1354"/>
    <mergeCell ref="D1355:E1355"/>
    <mergeCell ref="D1356:E1356"/>
    <mergeCell ref="D1357:E1357"/>
    <mergeCell ref="F1384:H1384"/>
    <mergeCell ref="F1385:H1385"/>
    <mergeCell ref="F1386:H1386"/>
    <mergeCell ref="F1387:H1387"/>
    <mergeCell ref="F1388:H1388"/>
    <mergeCell ref="A1389:D1389"/>
    <mergeCell ref="E1389:H1389"/>
    <mergeCell ref="F1379:H1379"/>
    <mergeCell ref="F1380:H1380"/>
    <mergeCell ref="F1381:H1381"/>
    <mergeCell ref="A1382:D1382"/>
    <mergeCell ref="E1382:H1382"/>
    <mergeCell ref="F1383:H1383"/>
    <mergeCell ref="F1373:H1373"/>
    <mergeCell ref="F1374:H1374"/>
    <mergeCell ref="F1375:H1375"/>
    <mergeCell ref="F1376:H1376"/>
    <mergeCell ref="F1377:H1377"/>
    <mergeCell ref="F1378:H1378"/>
    <mergeCell ref="E1425:H1425"/>
    <mergeCell ref="F1427:H1427"/>
    <mergeCell ref="F1428:H1428"/>
    <mergeCell ref="F1429:H1429"/>
    <mergeCell ref="F1430:H1430"/>
    <mergeCell ref="G1416:H1416"/>
    <mergeCell ref="F1426:H1426"/>
    <mergeCell ref="A1398:D1398"/>
    <mergeCell ref="E1398:H1398"/>
    <mergeCell ref="F1400:H1400"/>
    <mergeCell ref="F1401:H1401"/>
    <mergeCell ref="F1402:H1402"/>
    <mergeCell ref="F1403:H1403"/>
    <mergeCell ref="G1390:H1390"/>
    <mergeCell ref="D1394:E1394"/>
    <mergeCell ref="D1395:E1395"/>
    <mergeCell ref="A1396:D1396"/>
    <mergeCell ref="E1396:H1396"/>
    <mergeCell ref="A1397:D1397"/>
    <mergeCell ref="E1397:H1397"/>
    <mergeCell ref="F1409:H1409"/>
    <mergeCell ref="D1470:E1470"/>
    <mergeCell ref="D1471:E1471"/>
    <mergeCell ref="F1457:H1457"/>
    <mergeCell ref="F1458:H1458"/>
    <mergeCell ref="F1459:H1459"/>
    <mergeCell ref="F1460:H1460"/>
    <mergeCell ref="A1461:D1461"/>
    <mergeCell ref="E1461:H1461"/>
    <mergeCell ref="F1410:H1410"/>
    <mergeCell ref="F1411:H1411"/>
    <mergeCell ref="F1412:H1412"/>
    <mergeCell ref="F1413:H1413"/>
    <mergeCell ref="F1414:H1414"/>
    <mergeCell ref="A1415:D1415"/>
    <mergeCell ref="E1415:H1415"/>
    <mergeCell ref="F1404:H1404"/>
    <mergeCell ref="F1405:H1405"/>
    <mergeCell ref="F1406:H1406"/>
    <mergeCell ref="F1407:H1407"/>
    <mergeCell ref="A1408:D1408"/>
    <mergeCell ref="E1408:H1408"/>
    <mergeCell ref="F1436:H1436"/>
    <mergeCell ref="F1437:H1437"/>
    <mergeCell ref="F1438:H1438"/>
    <mergeCell ref="F1439:H1439"/>
    <mergeCell ref="F1431:H1431"/>
    <mergeCell ref="F1432:H1432"/>
    <mergeCell ref="F1433:H1433"/>
    <mergeCell ref="F1434:H1434"/>
    <mergeCell ref="A1435:D1435"/>
    <mergeCell ref="E1435:H1435"/>
    <mergeCell ref="A1425:D1425"/>
    <mergeCell ref="G1443:H1443"/>
    <mergeCell ref="G1462:H1462"/>
    <mergeCell ref="F1454:H1454"/>
    <mergeCell ref="D1498:E1498"/>
    <mergeCell ref="D1499:E1499"/>
    <mergeCell ref="D1500:E1500"/>
    <mergeCell ref="D1501:E1501"/>
    <mergeCell ref="D1502:E1502"/>
    <mergeCell ref="D1503:E1503"/>
    <mergeCell ref="D1488:E1488"/>
    <mergeCell ref="D1489:E1489"/>
    <mergeCell ref="D1490:E1490"/>
    <mergeCell ref="D1491:E1491"/>
    <mergeCell ref="G1493:H1493"/>
    <mergeCell ref="D1497:E1497"/>
    <mergeCell ref="D1482:E1482"/>
    <mergeCell ref="D1483:E1483"/>
    <mergeCell ref="D1484:E1484"/>
    <mergeCell ref="D1485:E1485"/>
    <mergeCell ref="D1486:E1486"/>
    <mergeCell ref="D1487:E1487"/>
    <mergeCell ref="D1449:E1449"/>
    <mergeCell ref="E1450:H1450"/>
    <mergeCell ref="D1472:E1472"/>
    <mergeCell ref="D1473:E1473"/>
    <mergeCell ref="D1474:E1474"/>
    <mergeCell ref="D1475:E1475"/>
    <mergeCell ref="G1477:H1477"/>
    <mergeCell ref="D1481:E1481"/>
    <mergeCell ref="D1467:E1467"/>
    <mergeCell ref="D1468:E1468"/>
    <mergeCell ref="D1469:E1469"/>
    <mergeCell ref="D1520:E1520"/>
    <mergeCell ref="D1521:E1521"/>
    <mergeCell ref="D1522:E1522"/>
    <mergeCell ref="D1523:E1523"/>
    <mergeCell ref="G1525:H1525"/>
    <mergeCell ref="D1529:E1529"/>
    <mergeCell ref="D1514:E1514"/>
    <mergeCell ref="D1515:E1515"/>
    <mergeCell ref="D1516:E1516"/>
    <mergeCell ref="D1517:E1517"/>
    <mergeCell ref="D1518:E1518"/>
    <mergeCell ref="D1519:E1519"/>
    <mergeCell ref="D1504:E1504"/>
    <mergeCell ref="D1505:E1505"/>
    <mergeCell ref="D1506:E1506"/>
    <mergeCell ref="D1507:E1507"/>
    <mergeCell ref="G1509:H1509"/>
    <mergeCell ref="D1513:E1513"/>
    <mergeCell ref="D1546:E1546"/>
    <mergeCell ref="D1547:E1547"/>
    <mergeCell ref="D1548:E1548"/>
    <mergeCell ref="D1549:E1549"/>
    <mergeCell ref="D1550:E1550"/>
    <mergeCell ref="D1551:E1551"/>
    <mergeCell ref="D1536:E1536"/>
    <mergeCell ref="D1537:E1537"/>
    <mergeCell ref="D1538:E1538"/>
    <mergeCell ref="D1539:E1539"/>
    <mergeCell ref="G1541:H1541"/>
    <mergeCell ref="D1545:E1545"/>
    <mergeCell ref="D1530:E1530"/>
    <mergeCell ref="D1531:E1531"/>
    <mergeCell ref="D1532:E1532"/>
    <mergeCell ref="D1533:E1533"/>
    <mergeCell ref="D1534:E1534"/>
    <mergeCell ref="D1535:E1535"/>
    <mergeCell ref="D1568:E1568"/>
    <mergeCell ref="D1569:E1569"/>
    <mergeCell ref="D1570:E1570"/>
    <mergeCell ref="D1571:E1571"/>
    <mergeCell ref="D1572:E1572"/>
    <mergeCell ref="D1573:E1573"/>
    <mergeCell ref="D1562:E1562"/>
    <mergeCell ref="D1563:E1563"/>
    <mergeCell ref="D1564:E1564"/>
    <mergeCell ref="D1565:E1565"/>
    <mergeCell ref="D1566:E1566"/>
    <mergeCell ref="D1567:E1567"/>
    <mergeCell ref="G1553:H1553"/>
    <mergeCell ref="D1557:E1557"/>
    <mergeCell ref="D1558:E1558"/>
    <mergeCell ref="D1559:E1559"/>
    <mergeCell ref="D1560:E1560"/>
    <mergeCell ref="D1561:E1561"/>
    <mergeCell ref="D1590:E1590"/>
    <mergeCell ref="D1591:E1591"/>
    <mergeCell ref="D1592:E1592"/>
    <mergeCell ref="D1593:E1593"/>
    <mergeCell ref="D1594:E1594"/>
    <mergeCell ref="D1595:E1595"/>
    <mergeCell ref="D1584:E1584"/>
    <mergeCell ref="D1585:E1585"/>
    <mergeCell ref="D1586:E1586"/>
    <mergeCell ref="D1587:E1587"/>
    <mergeCell ref="D1588:E1588"/>
    <mergeCell ref="D1589:E1589"/>
    <mergeCell ref="G1575:H1575"/>
    <mergeCell ref="D1579:E1579"/>
    <mergeCell ref="D1580:E1580"/>
    <mergeCell ref="D1581:E1581"/>
    <mergeCell ref="D1582:E1582"/>
    <mergeCell ref="D1583:E1583"/>
    <mergeCell ref="D1612:E1612"/>
    <mergeCell ref="D1613:E1613"/>
    <mergeCell ref="D1614:E1614"/>
    <mergeCell ref="D1615:E1615"/>
    <mergeCell ref="D1616:E1616"/>
    <mergeCell ref="D1617:E1617"/>
    <mergeCell ref="D1606:E1606"/>
    <mergeCell ref="D1607:E1607"/>
    <mergeCell ref="D1608:E1608"/>
    <mergeCell ref="D1609:E1609"/>
    <mergeCell ref="D1610:E1610"/>
    <mergeCell ref="D1611:E1611"/>
    <mergeCell ref="D1596:E1596"/>
    <mergeCell ref="D1597:E1597"/>
    <mergeCell ref="D1598:E1598"/>
    <mergeCell ref="G1600:H1600"/>
    <mergeCell ref="D1604:E1604"/>
    <mergeCell ref="D1605:E1605"/>
    <mergeCell ref="D1634:E1634"/>
    <mergeCell ref="D1635:E1635"/>
    <mergeCell ref="D1636:E1636"/>
    <mergeCell ref="D1637:E1637"/>
    <mergeCell ref="D1638:E1638"/>
    <mergeCell ref="D1639:E1639"/>
    <mergeCell ref="G1625:H1625"/>
    <mergeCell ref="D1629:E1629"/>
    <mergeCell ref="D1630:E1630"/>
    <mergeCell ref="D1631:E1631"/>
    <mergeCell ref="D1632:E1632"/>
    <mergeCell ref="D1633:E1633"/>
    <mergeCell ref="D1618:E1618"/>
    <mergeCell ref="D1619:E1619"/>
    <mergeCell ref="D1620:E1620"/>
    <mergeCell ref="D1621:E1621"/>
    <mergeCell ref="D1622:E1622"/>
    <mergeCell ref="D1623:E1623"/>
    <mergeCell ref="D1656:E1656"/>
    <mergeCell ref="D1657:E1657"/>
    <mergeCell ref="D1658:E1658"/>
    <mergeCell ref="D1659:E1659"/>
    <mergeCell ref="D1660:E1660"/>
    <mergeCell ref="D1661:E1661"/>
    <mergeCell ref="D1646:E1646"/>
    <mergeCell ref="D1647:E1647"/>
    <mergeCell ref="D1648:E1648"/>
    <mergeCell ref="G1650:H1650"/>
    <mergeCell ref="D1654:E1654"/>
    <mergeCell ref="D1655:E1655"/>
    <mergeCell ref="D1640:E1640"/>
    <mergeCell ref="D1641:E1641"/>
    <mergeCell ref="D1642:E1642"/>
    <mergeCell ref="D1643:E1643"/>
    <mergeCell ref="D1644:E1644"/>
    <mergeCell ref="D1645:E1645"/>
    <mergeCell ref="G1675:H1675"/>
    <mergeCell ref="D1679:E1679"/>
    <mergeCell ref="D1680:E1680"/>
    <mergeCell ref="D1681:E1681"/>
    <mergeCell ref="D1682:E1682"/>
    <mergeCell ref="D1683:E1683"/>
    <mergeCell ref="D1668:E1668"/>
    <mergeCell ref="D1669:E1669"/>
    <mergeCell ref="D1670:E1670"/>
    <mergeCell ref="D1671:E1671"/>
    <mergeCell ref="D1672:E1672"/>
    <mergeCell ref="D1673:E1673"/>
    <mergeCell ref="D1662:E1662"/>
    <mergeCell ref="D1663:E1663"/>
    <mergeCell ref="D1664:E1664"/>
    <mergeCell ref="D1665:E1665"/>
    <mergeCell ref="D1666:E1666"/>
    <mergeCell ref="D1667:E1667"/>
    <mergeCell ref="D1696:E1696"/>
    <mergeCell ref="D1697:E1697"/>
    <mergeCell ref="D1698:E1698"/>
    <mergeCell ref="G1700:H1700"/>
    <mergeCell ref="D1704:E1704"/>
    <mergeCell ref="D1705:E1705"/>
    <mergeCell ref="D1690:E1690"/>
    <mergeCell ref="D1691:E1691"/>
    <mergeCell ref="D1692:E1692"/>
    <mergeCell ref="D1693:E1693"/>
    <mergeCell ref="D1694:E1694"/>
    <mergeCell ref="D1695:E1695"/>
    <mergeCell ref="D1684:E1684"/>
    <mergeCell ref="D1685:E1685"/>
    <mergeCell ref="D1686:E1686"/>
    <mergeCell ref="D1687:E1687"/>
    <mergeCell ref="D1688:E1688"/>
    <mergeCell ref="D1689:E1689"/>
    <mergeCell ref="D1718:E1718"/>
    <mergeCell ref="D1719:E1719"/>
    <mergeCell ref="D1720:E1720"/>
    <mergeCell ref="D1721:E1721"/>
    <mergeCell ref="D1722:E1722"/>
    <mergeCell ref="D1723:E1723"/>
    <mergeCell ref="D1712:E1712"/>
    <mergeCell ref="D1713:E1713"/>
    <mergeCell ref="D1714:E1714"/>
    <mergeCell ref="D1715:E1715"/>
    <mergeCell ref="D1716:E1716"/>
    <mergeCell ref="D1717:E1717"/>
    <mergeCell ref="D1706:E1706"/>
    <mergeCell ref="D1707:E1707"/>
    <mergeCell ref="D1708:E1708"/>
    <mergeCell ref="D1709:E1709"/>
    <mergeCell ref="D1710:E1710"/>
    <mergeCell ref="D1711:E1711"/>
    <mergeCell ref="D1740:E1740"/>
    <mergeCell ref="D1741:E1741"/>
    <mergeCell ref="D1742:E1742"/>
    <mergeCell ref="D1743:E1743"/>
    <mergeCell ref="G1745:H1745"/>
    <mergeCell ref="D1749:E1749"/>
    <mergeCell ref="D1734:E1734"/>
    <mergeCell ref="D1735:E1735"/>
    <mergeCell ref="D1736:E1736"/>
    <mergeCell ref="D1737:E1737"/>
    <mergeCell ref="D1738:E1738"/>
    <mergeCell ref="D1739:E1739"/>
    <mergeCell ref="G1725:H1725"/>
    <mergeCell ref="D1729:E1729"/>
    <mergeCell ref="D1730:E1730"/>
    <mergeCell ref="D1731:E1731"/>
    <mergeCell ref="D1732:E1732"/>
    <mergeCell ref="D1733:E1733"/>
    <mergeCell ref="D1762:E1762"/>
    <mergeCell ref="D1763:E1763"/>
    <mergeCell ref="D1764:E1764"/>
    <mergeCell ref="D1765:E1765"/>
    <mergeCell ref="D1766:E1766"/>
    <mergeCell ref="D1767:E1767"/>
    <mergeCell ref="D1756:E1756"/>
    <mergeCell ref="D1757:E1757"/>
    <mergeCell ref="D1758:E1758"/>
    <mergeCell ref="D1759:E1759"/>
    <mergeCell ref="D1760:E1760"/>
    <mergeCell ref="D1761:E1761"/>
    <mergeCell ref="D1750:E1750"/>
    <mergeCell ref="D1751:E1751"/>
    <mergeCell ref="D1752:E1752"/>
    <mergeCell ref="D1753:E1753"/>
    <mergeCell ref="D1754:E1754"/>
    <mergeCell ref="D1755:E1755"/>
    <mergeCell ref="D1788:E1788"/>
    <mergeCell ref="D1789:E1789"/>
    <mergeCell ref="D1790:E1790"/>
    <mergeCell ref="G1792:H1792"/>
    <mergeCell ref="D1796:E1796"/>
    <mergeCell ref="D1797:E1797"/>
    <mergeCell ref="D1778:E1778"/>
    <mergeCell ref="D1779:E1779"/>
    <mergeCell ref="G1781:H1781"/>
    <mergeCell ref="D1785:E1785"/>
    <mergeCell ref="D1786:E1786"/>
    <mergeCell ref="D1787:E1787"/>
    <mergeCell ref="D1768:E1768"/>
    <mergeCell ref="G1770:H1770"/>
    <mergeCell ref="D1774:E1774"/>
    <mergeCell ref="D1775:E1775"/>
    <mergeCell ref="D1776:E1776"/>
    <mergeCell ref="D1777:E1777"/>
    <mergeCell ref="D1818:E1818"/>
    <mergeCell ref="D1819:E1819"/>
    <mergeCell ref="D1820:E1820"/>
    <mergeCell ref="D1821:E1821"/>
    <mergeCell ref="D1822:E1822"/>
    <mergeCell ref="D1823:E1823"/>
    <mergeCell ref="D1808:E1808"/>
    <mergeCell ref="D1809:E1809"/>
    <mergeCell ref="G1811:H1811"/>
    <mergeCell ref="D1815:E1815"/>
    <mergeCell ref="D1816:E1816"/>
    <mergeCell ref="D1817:E1817"/>
    <mergeCell ref="D1798:E1798"/>
    <mergeCell ref="G1800:H1800"/>
    <mergeCell ref="D1804:E1804"/>
    <mergeCell ref="D1805:E1805"/>
    <mergeCell ref="D1806:E1806"/>
    <mergeCell ref="D1807:E1807"/>
    <mergeCell ref="D1840:E1840"/>
    <mergeCell ref="D1841:E1841"/>
    <mergeCell ref="D1842:E1842"/>
    <mergeCell ref="D1843:E1843"/>
    <mergeCell ref="G1845:H1845"/>
    <mergeCell ref="D1849:E1849"/>
    <mergeCell ref="D1834:E1834"/>
    <mergeCell ref="D1835:E1835"/>
    <mergeCell ref="D1836:E1836"/>
    <mergeCell ref="D1837:E1837"/>
    <mergeCell ref="D1838:E1838"/>
    <mergeCell ref="D1839:E1839"/>
    <mergeCell ref="D1824:E1824"/>
    <mergeCell ref="G1826:H1826"/>
    <mergeCell ref="D1830:E1830"/>
    <mergeCell ref="D1831:E1831"/>
    <mergeCell ref="D1832:E1832"/>
    <mergeCell ref="D1833:E1833"/>
    <mergeCell ref="D1866:E1866"/>
    <mergeCell ref="D1867:E1867"/>
    <mergeCell ref="D1868:E1868"/>
    <mergeCell ref="G1870:H1870"/>
    <mergeCell ref="D1874:E1874"/>
    <mergeCell ref="D1875:E1875"/>
    <mergeCell ref="D1860:E1860"/>
    <mergeCell ref="D1861:E1861"/>
    <mergeCell ref="D1862:E1862"/>
    <mergeCell ref="D1863:E1863"/>
    <mergeCell ref="D1864:E1864"/>
    <mergeCell ref="D1865:E1865"/>
    <mergeCell ref="D1850:E1850"/>
    <mergeCell ref="D1851:E1851"/>
    <mergeCell ref="D1852:E1852"/>
    <mergeCell ref="D1853:E1853"/>
    <mergeCell ref="G1855:H1855"/>
    <mergeCell ref="D1859:E1859"/>
    <mergeCell ref="D1892:E1892"/>
    <mergeCell ref="D1893:E1893"/>
    <mergeCell ref="D1894:E1894"/>
    <mergeCell ref="D1895:E1895"/>
    <mergeCell ref="D1896:E1896"/>
    <mergeCell ref="D1897:E1897"/>
    <mergeCell ref="D1882:E1882"/>
    <mergeCell ref="D1883:E1883"/>
    <mergeCell ref="G1885:H1885"/>
    <mergeCell ref="D1889:E1889"/>
    <mergeCell ref="D1890:E1890"/>
    <mergeCell ref="D1891:E1891"/>
    <mergeCell ref="D1876:E1876"/>
    <mergeCell ref="D1877:E1877"/>
    <mergeCell ref="D1878:E1878"/>
    <mergeCell ref="D1879:E1879"/>
    <mergeCell ref="D1880:E1880"/>
    <mergeCell ref="D1881:E1881"/>
    <mergeCell ref="E1917:H1917"/>
    <mergeCell ref="A1919:D1919"/>
    <mergeCell ref="E1919:H1919"/>
    <mergeCell ref="G1920:H1920"/>
    <mergeCell ref="D1924:E1924"/>
    <mergeCell ref="D1925:E1925"/>
    <mergeCell ref="E1908:H1908"/>
    <mergeCell ref="A1910:D1910"/>
    <mergeCell ref="E1910:H1910"/>
    <mergeCell ref="G1911:H1911"/>
    <mergeCell ref="D1915:E1915"/>
    <mergeCell ref="D1916:E1916"/>
    <mergeCell ref="D1898:E1898"/>
    <mergeCell ref="D1899:E1899"/>
    <mergeCell ref="D1900:E1900"/>
    <mergeCell ref="G1902:H1902"/>
    <mergeCell ref="D1906:E1906"/>
    <mergeCell ref="D1907:E1907"/>
    <mergeCell ref="F1937:H1937"/>
    <mergeCell ref="F1938:H1938"/>
    <mergeCell ref="A1939:D1939"/>
    <mergeCell ref="E1939:H1939"/>
    <mergeCell ref="G1940:H1940"/>
    <mergeCell ref="D1944:E1944"/>
    <mergeCell ref="D1933:E1933"/>
    <mergeCell ref="D1934:E1934"/>
    <mergeCell ref="A1935:D1935"/>
    <mergeCell ref="E1935:H1935"/>
    <mergeCell ref="A1936:D1936"/>
    <mergeCell ref="E1936:H1936"/>
    <mergeCell ref="E1926:H1926"/>
    <mergeCell ref="A1928:D1928"/>
    <mergeCell ref="E1928:H1928"/>
    <mergeCell ref="G1929:H1929"/>
    <mergeCell ref="A1931:D1931"/>
    <mergeCell ref="E1931:H1931"/>
    <mergeCell ref="A1957:D1957"/>
    <mergeCell ref="E1957:H1957"/>
    <mergeCell ref="F1958:H1958"/>
    <mergeCell ref="F1959:H1959"/>
    <mergeCell ref="A1960:D1960"/>
    <mergeCell ref="E1960:H1960"/>
    <mergeCell ref="F1949:H1949"/>
    <mergeCell ref="A1950:D1950"/>
    <mergeCell ref="E1950:H1950"/>
    <mergeCell ref="G1951:H1951"/>
    <mergeCell ref="D1955:E1955"/>
    <mergeCell ref="D1956:E1956"/>
    <mergeCell ref="D1945:E1945"/>
    <mergeCell ref="A1946:D1946"/>
    <mergeCell ref="E1946:H1946"/>
    <mergeCell ref="A1947:D1947"/>
    <mergeCell ref="E1947:H1947"/>
    <mergeCell ref="F1948:H1948"/>
    <mergeCell ref="A1977:D1977"/>
    <mergeCell ref="E1977:H1977"/>
    <mergeCell ref="F1978:H1978"/>
    <mergeCell ref="F1979:H1979"/>
    <mergeCell ref="A1980:D1980"/>
    <mergeCell ref="E1980:H1980"/>
    <mergeCell ref="F1969:H1969"/>
    <mergeCell ref="A1970:D1970"/>
    <mergeCell ref="E1970:H1970"/>
    <mergeCell ref="G1971:H1971"/>
    <mergeCell ref="D1975:E1975"/>
    <mergeCell ref="D1976:E1976"/>
    <mergeCell ref="G1961:H1961"/>
    <mergeCell ref="D1965:E1965"/>
    <mergeCell ref="D1966:E1966"/>
    <mergeCell ref="A1967:D1967"/>
    <mergeCell ref="E1967:H1967"/>
    <mergeCell ref="F1968:H1968"/>
    <mergeCell ref="A1997:D1997"/>
    <mergeCell ref="E1997:H1997"/>
    <mergeCell ref="F1998:H1998"/>
    <mergeCell ref="F1999:H1999"/>
    <mergeCell ref="A2000:D2000"/>
    <mergeCell ref="E2000:H2000"/>
    <mergeCell ref="F1989:H1989"/>
    <mergeCell ref="A1990:D1990"/>
    <mergeCell ref="E1990:H1990"/>
    <mergeCell ref="G1991:H1991"/>
    <mergeCell ref="D1995:E1995"/>
    <mergeCell ref="D1996:E1996"/>
    <mergeCell ref="G1981:H1981"/>
    <mergeCell ref="D1985:E1985"/>
    <mergeCell ref="D1986:E1986"/>
    <mergeCell ref="A1987:D1987"/>
    <mergeCell ref="E1987:H1987"/>
    <mergeCell ref="F1988:H1988"/>
    <mergeCell ref="A2017:D2017"/>
    <mergeCell ref="E2017:H2017"/>
    <mergeCell ref="F2018:H2018"/>
    <mergeCell ref="F2019:H2019"/>
    <mergeCell ref="A2020:D2020"/>
    <mergeCell ref="E2020:H2020"/>
    <mergeCell ref="F2009:H2009"/>
    <mergeCell ref="A2010:D2010"/>
    <mergeCell ref="E2010:H2010"/>
    <mergeCell ref="G2011:H2011"/>
    <mergeCell ref="D2015:E2015"/>
    <mergeCell ref="D2016:E2016"/>
    <mergeCell ref="G2001:H2001"/>
    <mergeCell ref="D2005:E2005"/>
    <mergeCell ref="D2006:E2006"/>
    <mergeCell ref="A2007:D2007"/>
    <mergeCell ref="E2007:H2007"/>
    <mergeCell ref="F2008:H2008"/>
    <mergeCell ref="A2037:D2037"/>
    <mergeCell ref="E2037:H2037"/>
    <mergeCell ref="F2038:H2038"/>
    <mergeCell ref="F2039:H2039"/>
    <mergeCell ref="A2040:D2040"/>
    <mergeCell ref="E2040:H2040"/>
    <mergeCell ref="F2029:H2029"/>
    <mergeCell ref="A2030:D2030"/>
    <mergeCell ref="E2030:H2030"/>
    <mergeCell ref="G2031:H2031"/>
    <mergeCell ref="D2035:E2035"/>
    <mergeCell ref="D2036:E2036"/>
    <mergeCell ref="G2021:H2021"/>
    <mergeCell ref="D2025:E2025"/>
    <mergeCell ref="D2026:E2026"/>
    <mergeCell ref="A2027:D2027"/>
    <mergeCell ref="E2027:H2027"/>
    <mergeCell ref="F2028:H2028"/>
    <mergeCell ref="A2057:D2057"/>
    <mergeCell ref="E2057:H2057"/>
    <mergeCell ref="F2058:H2058"/>
    <mergeCell ref="F2059:H2059"/>
    <mergeCell ref="A2060:D2060"/>
    <mergeCell ref="E2060:H2060"/>
    <mergeCell ref="F2049:H2049"/>
    <mergeCell ref="A2050:D2050"/>
    <mergeCell ref="E2050:H2050"/>
    <mergeCell ref="G2051:H2051"/>
    <mergeCell ref="D2055:E2055"/>
    <mergeCell ref="D2056:E2056"/>
    <mergeCell ref="G2041:H2041"/>
    <mergeCell ref="D2045:E2045"/>
    <mergeCell ref="D2046:E2046"/>
    <mergeCell ref="A2047:D2047"/>
    <mergeCell ref="E2047:H2047"/>
    <mergeCell ref="F2048:H2048"/>
    <mergeCell ref="A2077:D2077"/>
    <mergeCell ref="E2077:H2077"/>
    <mergeCell ref="F2078:H2078"/>
    <mergeCell ref="F2079:H2079"/>
    <mergeCell ref="A2080:D2080"/>
    <mergeCell ref="E2080:H2080"/>
    <mergeCell ref="F2069:H2069"/>
    <mergeCell ref="A2070:D2070"/>
    <mergeCell ref="E2070:H2070"/>
    <mergeCell ref="G2071:H2071"/>
    <mergeCell ref="D2075:E2075"/>
    <mergeCell ref="D2076:E2076"/>
    <mergeCell ref="G2061:H2061"/>
    <mergeCell ref="D2065:E2065"/>
    <mergeCell ref="D2066:E2066"/>
    <mergeCell ref="A2067:D2067"/>
    <mergeCell ref="E2067:H2067"/>
    <mergeCell ref="F2068:H2068"/>
    <mergeCell ref="A2097:D2097"/>
    <mergeCell ref="E2097:H2097"/>
    <mergeCell ref="F2098:H2098"/>
    <mergeCell ref="F2099:H2099"/>
    <mergeCell ref="A2100:D2100"/>
    <mergeCell ref="E2100:H2100"/>
    <mergeCell ref="F2089:H2089"/>
    <mergeCell ref="A2090:D2090"/>
    <mergeCell ref="E2090:H2090"/>
    <mergeCell ref="G2091:H2091"/>
    <mergeCell ref="D2095:E2095"/>
    <mergeCell ref="D2096:E2096"/>
    <mergeCell ref="G2081:H2081"/>
    <mergeCell ref="D2085:E2085"/>
    <mergeCell ref="D2086:E2086"/>
    <mergeCell ref="A2087:D2087"/>
    <mergeCell ref="E2087:H2087"/>
    <mergeCell ref="F2088:H2088"/>
    <mergeCell ref="A2117:D2117"/>
    <mergeCell ref="E2117:H2117"/>
    <mergeCell ref="F2118:H2118"/>
    <mergeCell ref="F2119:H2119"/>
    <mergeCell ref="A2120:D2120"/>
    <mergeCell ref="E2120:H2120"/>
    <mergeCell ref="F2109:H2109"/>
    <mergeCell ref="A2110:D2110"/>
    <mergeCell ref="E2110:H2110"/>
    <mergeCell ref="G2111:H2111"/>
    <mergeCell ref="D2115:E2115"/>
    <mergeCell ref="D2116:E2116"/>
    <mergeCell ref="G2101:H2101"/>
    <mergeCell ref="D2105:E2105"/>
    <mergeCell ref="D2106:E2106"/>
    <mergeCell ref="A2107:D2107"/>
    <mergeCell ref="E2107:H2107"/>
    <mergeCell ref="F2108:H2108"/>
    <mergeCell ref="A2137:D2137"/>
    <mergeCell ref="E2137:H2137"/>
    <mergeCell ref="F2138:H2138"/>
    <mergeCell ref="F2139:H2139"/>
    <mergeCell ref="A2140:D2140"/>
    <mergeCell ref="E2140:H2140"/>
    <mergeCell ref="F2129:H2129"/>
    <mergeCell ref="A2130:D2130"/>
    <mergeCell ref="E2130:H2130"/>
    <mergeCell ref="G2131:H2131"/>
    <mergeCell ref="D2135:E2135"/>
    <mergeCell ref="D2136:E2136"/>
    <mergeCell ref="G2121:H2121"/>
    <mergeCell ref="D2125:E2125"/>
    <mergeCell ref="D2126:E2126"/>
    <mergeCell ref="A2127:D2127"/>
    <mergeCell ref="E2127:H2127"/>
    <mergeCell ref="F2128:H2128"/>
    <mergeCell ref="A2157:D2157"/>
    <mergeCell ref="E2157:H2157"/>
    <mergeCell ref="F2158:H2158"/>
    <mergeCell ref="F2159:H2159"/>
    <mergeCell ref="A2160:D2160"/>
    <mergeCell ref="E2160:H2160"/>
    <mergeCell ref="F2149:H2149"/>
    <mergeCell ref="A2150:D2150"/>
    <mergeCell ref="E2150:H2150"/>
    <mergeCell ref="G2151:H2151"/>
    <mergeCell ref="D2155:E2155"/>
    <mergeCell ref="D2156:E2156"/>
    <mergeCell ref="G2141:H2141"/>
    <mergeCell ref="D2145:E2145"/>
    <mergeCell ref="D2146:E2146"/>
    <mergeCell ref="A2147:D2147"/>
    <mergeCell ref="E2147:H2147"/>
    <mergeCell ref="F2148:H2148"/>
    <mergeCell ref="A2177:D2177"/>
    <mergeCell ref="E2177:H2177"/>
    <mergeCell ref="F2178:H2178"/>
    <mergeCell ref="F2179:H2179"/>
    <mergeCell ref="A2180:D2180"/>
    <mergeCell ref="E2180:H2180"/>
    <mergeCell ref="F2169:H2169"/>
    <mergeCell ref="A2170:D2170"/>
    <mergeCell ref="E2170:H2170"/>
    <mergeCell ref="G2171:H2171"/>
    <mergeCell ref="D2175:E2175"/>
    <mergeCell ref="D2176:E2176"/>
    <mergeCell ref="G2161:H2161"/>
    <mergeCell ref="D2165:E2165"/>
    <mergeCell ref="D2166:E2166"/>
    <mergeCell ref="A2167:D2167"/>
    <mergeCell ref="E2167:H2167"/>
    <mergeCell ref="F2168:H2168"/>
    <mergeCell ref="A2197:D2197"/>
    <mergeCell ref="E2197:H2197"/>
    <mergeCell ref="F2198:H2198"/>
    <mergeCell ref="F2199:H2199"/>
    <mergeCell ref="A2200:D2200"/>
    <mergeCell ref="E2200:H2200"/>
    <mergeCell ref="F2189:H2189"/>
    <mergeCell ref="A2190:D2190"/>
    <mergeCell ref="E2190:H2190"/>
    <mergeCell ref="G2191:H2191"/>
    <mergeCell ref="D2195:E2195"/>
    <mergeCell ref="D2196:E2196"/>
    <mergeCell ref="G2181:H2181"/>
    <mergeCell ref="D2185:E2185"/>
    <mergeCell ref="D2186:E2186"/>
    <mergeCell ref="A2187:D2187"/>
    <mergeCell ref="E2187:H2187"/>
    <mergeCell ref="F2188:H2188"/>
    <mergeCell ref="D2222:E2222"/>
    <mergeCell ref="D2223:E2223"/>
    <mergeCell ref="G2225:H2225"/>
    <mergeCell ref="D2228:E2228"/>
    <mergeCell ref="D2229:E2229"/>
    <mergeCell ref="D2230:E2230"/>
    <mergeCell ref="D2213:E2213"/>
    <mergeCell ref="D2214:E2214"/>
    <mergeCell ref="D2215:E2215"/>
    <mergeCell ref="G2217:H2217"/>
    <mergeCell ref="D2220:E2220"/>
    <mergeCell ref="D2221:E2221"/>
    <mergeCell ref="G2201:H2201"/>
    <mergeCell ref="D2205:E2205"/>
    <mergeCell ref="D2206:E2206"/>
    <mergeCell ref="E2207:H2207"/>
    <mergeCell ref="G2209:H2209"/>
    <mergeCell ref="D2212:E2212"/>
    <mergeCell ref="D2253:E2253"/>
    <mergeCell ref="D2254:E2254"/>
    <mergeCell ref="D2255:E2255"/>
    <mergeCell ref="D2256:E2256"/>
    <mergeCell ref="D2257:E2257"/>
    <mergeCell ref="D2258:E2258"/>
    <mergeCell ref="G2241:H2241"/>
    <mergeCell ref="D2244:E2244"/>
    <mergeCell ref="D2245:E2245"/>
    <mergeCell ref="D2246:E2246"/>
    <mergeCell ref="D2247:E2247"/>
    <mergeCell ref="G2249:H2249"/>
    <mergeCell ref="D2231:E2231"/>
    <mergeCell ref="G2233:H2233"/>
    <mergeCell ref="D2236:E2236"/>
    <mergeCell ref="D2237:E2237"/>
    <mergeCell ref="D2238:E2238"/>
    <mergeCell ref="D2239:E2239"/>
    <mergeCell ref="F2275:H2275"/>
    <mergeCell ref="F2276:H2276"/>
    <mergeCell ref="F2277:H2277"/>
    <mergeCell ref="F2278:H2278"/>
    <mergeCell ref="A2279:D2279"/>
    <mergeCell ref="E2279:H2279"/>
    <mergeCell ref="A2270:D2270"/>
    <mergeCell ref="E2270:H2270"/>
    <mergeCell ref="F2271:H2271"/>
    <mergeCell ref="F2272:H2272"/>
    <mergeCell ref="F2273:H2273"/>
    <mergeCell ref="A2274:D2274"/>
    <mergeCell ref="E2274:H2274"/>
    <mergeCell ref="D2259:E2259"/>
    <mergeCell ref="D2260:E2260"/>
    <mergeCell ref="G2262:H2262"/>
    <mergeCell ref="D2266:E2266"/>
    <mergeCell ref="D2267:E2267"/>
    <mergeCell ref="E2268:H2268"/>
    <mergeCell ref="D2297:E2297"/>
    <mergeCell ref="D2298:E2298"/>
    <mergeCell ref="E2299:H2299"/>
    <mergeCell ref="A2301:D2301"/>
    <mergeCell ref="E2301:H2301"/>
    <mergeCell ref="A2302:D2302"/>
    <mergeCell ref="E2302:H2302"/>
    <mergeCell ref="D2289:E2289"/>
    <mergeCell ref="D2290:E2290"/>
    <mergeCell ref="D2291:E2291"/>
    <mergeCell ref="A2292:D2292"/>
    <mergeCell ref="E2292:H2292"/>
    <mergeCell ref="G2293:H2293"/>
    <mergeCell ref="G2280:H2280"/>
    <mergeCell ref="D2284:E2284"/>
    <mergeCell ref="D2285:E2285"/>
    <mergeCell ref="D2286:E2286"/>
    <mergeCell ref="D2287:E2287"/>
    <mergeCell ref="D2288:E2288"/>
    <mergeCell ref="D2316:E2316"/>
    <mergeCell ref="D2317:E2317"/>
    <mergeCell ref="D2318:E2318"/>
    <mergeCell ref="D2319:E2319"/>
    <mergeCell ref="D2320:E2320"/>
    <mergeCell ref="D2321:E2321"/>
    <mergeCell ref="F2308:H2308"/>
    <mergeCell ref="F2309:H2309"/>
    <mergeCell ref="F2310:H2310"/>
    <mergeCell ref="A2311:D2311"/>
    <mergeCell ref="E2311:H2311"/>
    <mergeCell ref="G2312:H2312"/>
    <mergeCell ref="F2303:H2303"/>
    <mergeCell ref="F2304:H2304"/>
    <mergeCell ref="F2305:H2305"/>
    <mergeCell ref="A2306:D2306"/>
    <mergeCell ref="E2306:H2306"/>
    <mergeCell ref="F2307:H2307"/>
    <mergeCell ref="F2335:H2335"/>
    <mergeCell ref="F2336:H2336"/>
    <mergeCell ref="F2337:H2337"/>
    <mergeCell ref="A2338:D2338"/>
    <mergeCell ref="E2338:H2338"/>
    <mergeCell ref="F2339:H2339"/>
    <mergeCell ref="D2330:E2330"/>
    <mergeCell ref="E2331:H2331"/>
    <mergeCell ref="A2333:D2333"/>
    <mergeCell ref="E2333:H2333"/>
    <mergeCell ref="A2334:D2334"/>
    <mergeCell ref="E2334:H2334"/>
    <mergeCell ref="D2322:E2322"/>
    <mergeCell ref="D2323:E2323"/>
    <mergeCell ref="A2324:D2324"/>
    <mergeCell ref="E2324:H2324"/>
    <mergeCell ref="G2325:H2325"/>
    <mergeCell ref="D2329:E2329"/>
    <mergeCell ref="D2354:E2354"/>
    <mergeCell ref="D2355:E2355"/>
    <mergeCell ref="A2356:D2356"/>
    <mergeCell ref="E2356:H2356"/>
    <mergeCell ref="G2357:H2357"/>
    <mergeCell ref="D2361:E2361"/>
    <mergeCell ref="D2348:E2348"/>
    <mergeCell ref="D2349:E2349"/>
    <mergeCell ref="D2350:E2350"/>
    <mergeCell ref="D2351:E2351"/>
    <mergeCell ref="D2352:E2352"/>
    <mergeCell ref="D2353:E2353"/>
    <mergeCell ref="F2340:H2340"/>
    <mergeCell ref="F2341:H2341"/>
    <mergeCell ref="F2342:H2342"/>
    <mergeCell ref="A2343:D2343"/>
    <mergeCell ref="E2343:H2343"/>
    <mergeCell ref="G2344:H2344"/>
    <mergeCell ref="F2372:H2372"/>
    <mergeCell ref="F2373:H2373"/>
    <mergeCell ref="F2374:H2374"/>
    <mergeCell ref="A2375:D2375"/>
    <mergeCell ref="E2375:H2375"/>
    <mergeCell ref="G2376:H2376"/>
    <mergeCell ref="F2367:H2367"/>
    <mergeCell ref="F2368:H2368"/>
    <mergeCell ref="F2369:H2369"/>
    <mergeCell ref="A2370:D2370"/>
    <mergeCell ref="E2370:H2370"/>
    <mergeCell ref="F2371:H2371"/>
    <mergeCell ref="D2362:E2362"/>
    <mergeCell ref="E2363:H2363"/>
    <mergeCell ref="A2365:D2365"/>
    <mergeCell ref="E2365:H2365"/>
    <mergeCell ref="A2366:D2366"/>
    <mergeCell ref="E2366:H2366"/>
    <mergeCell ref="D2394:E2394"/>
    <mergeCell ref="E2395:H2395"/>
    <mergeCell ref="A2397:D2397"/>
    <mergeCell ref="E2397:H2397"/>
    <mergeCell ref="A2398:D2398"/>
    <mergeCell ref="E2398:H2398"/>
    <mergeCell ref="D2386:E2386"/>
    <mergeCell ref="D2387:E2387"/>
    <mergeCell ref="A2388:D2388"/>
    <mergeCell ref="E2388:H2388"/>
    <mergeCell ref="G2389:H2389"/>
    <mergeCell ref="D2393:E2393"/>
    <mergeCell ref="D2380:E2380"/>
    <mergeCell ref="D2381:E2381"/>
    <mergeCell ref="D2382:E2382"/>
    <mergeCell ref="D2383:E2383"/>
    <mergeCell ref="D2384:E2384"/>
    <mergeCell ref="D2385:E2385"/>
    <mergeCell ref="D2412:E2412"/>
    <mergeCell ref="D2413:E2413"/>
    <mergeCell ref="E2414:H2414"/>
    <mergeCell ref="A2416:D2416"/>
    <mergeCell ref="E2416:H2416"/>
    <mergeCell ref="A2417:D2417"/>
    <mergeCell ref="E2417:H2417"/>
    <mergeCell ref="F2404:H2404"/>
    <mergeCell ref="F2405:H2405"/>
    <mergeCell ref="F2406:H2406"/>
    <mergeCell ref="A2407:D2407"/>
    <mergeCell ref="E2407:H2407"/>
    <mergeCell ref="G2408:H2408"/>
    <mergeCell ref="F2399:H2399"/>
    <mergeCell ref="F2400:H2400"/>
    <mergeCell ref="F2401:H2401"/>
    <mergeCell ref="A2402:D2402"/>
    <mergeCell ref="E2402:H2402"/>
    <mergeCell ref="F2403:H2403"/>
    <mergeCell ref="A2433:D2433"/>
    <mergeCell ref="E2433:H2433"/>
    <mergeCell ref="F2434:H2434"/>
    <mergeCell ref="F2435:H2435"/>
    <mergeCell ref="F2436:H2436"/>
    <mergeCell ref="F2437:H2437"/>
    <mergeCell ref="A2424:D2424"/>
    <mergeCell ref="E2424:H2424"/>
    <mergeCell ref="G2425:H2425"/>
    <mergeCell ref="D2429:E2429"/>
    <mergeCell ref="D2430:E2430"/>
    <mergeCell ref="E2431:H2431"/>
    <mergeCell ref="F2418:H2418"/>
    <mergeCell ref="F2419:H2419"/>
    <mergeCell ref="F2420:H2420"/>
    <mergeCell ref="F2421:H2421"/>
    <mergeCell ref="F2422:H2422"/>
    <mergeCell ref="F2423:H2423"/>
    <mergeCell ref="F2452:H2452"/>
    <mergeCell ref="F2453:H2453"/>
    <mergeCell ref="F2454:H2454"/>
    <mergeCell ref="F2455:H2455"/>
    <mergeCell ref="A2456:D2456"/>
    <mergeCell ref="E2456:H2456"/>
    <mergeCell ref="D2446:E2446"/>
    <mergeCell ref="E2447:H2447"/>
    <mergeCell ref="A2449:D2449"/>
    <mergeCell ref="E2449:H2449"/>
    <mergeCell ref="F2450:H2450"/>
    <mergeCell ref="F2451:H2451"/>
    <mergeCell ref="F2438:H2438"/>
    <mergeCell ref="F2439:H2439"/>
    <mergeCell ref="A2440:D2440"/>
    <mergeCell ref="E2440:H2440"/>
    <mergeCell ref="G2441:H2441"/>
    <mergeCell ref="D2445:E2445"/>
    <mergeCell ref="F2472:H2472"/>
    <mergeCell ref="F2473:H2473"/>
    <mergeCell ref="A2474:D2474"/>
    <mergeCell ref="E2474:H2474"/>
    <mergeCell ref="G2475:H2475"/>
    <mergeCell ref="D2479:E2479"/>
    <mergeCell ref="A2466:D2466"/>
    <mergeCell ref="E2466:H2466"/>
    <mergeCell ref="F2468:H2468"/>
    <mergeCell ref="F2469:H2469"/>
    <mergeCell ref="F2470:H2470"/>
    <mergeCell ref="F2471:H2471"/>
    <mergeCell ref="G2457:H2457"/>
    <mergeCell ref="D2461:E2461"/>
    <mergeCell ref="D2462:E2462"/>
    <mergeCell ref="E2463:H2463"/>
    <mergeCell ref="A2465:D2465"/>
    <mergeCell ref="E2465:H2465"/>
    <mergeCell ref="A2491:D2491"/>
    <mergeCell ref="E2491:H2491"/>
    <mergeCell ref="G2492:H2492"/>
    <mergeCell ref="D2496:E2496"/>
    <mergeCell ref="D2497:E2497"/>
    <mergeCell ref="E2499:H2499"/>
    <mergeCell ref="F2485:H2485"/>
    <mergeCell ref="F2486:H2486"/>
    <mergeCell ref="F2487:H2487"/>
    <mergeCell ref="F2488:H2488"/>
    <mergeCell ref="F2489:H2489"/>
    <mergeCell ref="F2490:H2490"/>
    <mergeCell ref="D2480:E2480"/>
    <mergeCell ref="E2481:H2481"/>
    <mergeCell ref="A2483:D2483"/>
    <mergeCell ref="E2483:H2483"/>
    <mergeCell ref="A2484:D2484"/>
    <mergeCell ref="E2484:H2484"/>
    <mergeCell ref="G2510:H2510"/>
    <mergeCell ref="D2514:E2514"/>
    <mergeCell ref="D2515:E2515"/>
    <mergeCell ref="E2516:H2516"/>
    <mergeCell ref="A2518:D2518"/>
    <mergeCell ref="E2518:H2518"/>
    <mergeCell ref="F2505:H2505"/>
    <mergeCell ref="F2506:H2506"/>
    <mergeCell ref="F2507:H2507"/>
    <mergeCell ref="F2508:H2508"/>
    <mergeCell ref="A2509:D2509"/>
    <mergeCell ref="E2509:H2509"/>
    <mergeCell ref="A2501:D2501"/>
    <mergeCell ref="E2501:H2501"/>
    <mergeCell ref="A2502:D2502"/>
    <mergeCell ref="E2502:H2502"/>
    <mergeCell ref="F2503:H2503"/>
    <mergeCell ref="F2504:H2504"/>
    <mergeCell ref="D2532:E2532"/>
    <mergeCell ref="E2534:H2534"/>
    <mergeCell ref="A2536:D2536"/>
    <mergeCell ref="E2536:H2536"/>
    <mergeCell ref="A2537:D2537"/>
    <mergeCell ref="E2537:H2537"/>
    <mergeCell ref="F2524:H2524"/>
    <mergeCell ref="F2525:H2525"/>
    <mergeCell ref="A2526:D2526"/>
    <mergeCell ref="E2526:H2526"/>
    <mergeCell ref="G2527:H2527"/>
    <mergeCell ref="D2531:E2531"/>
    <mergeCell ref="A2519:D2519"/>
    <mergeCell ref="E2519:H2519"/>
    <mergeCell ref="F2520:H2520"/>
    <mergeCell ref="F2521:H2521"/>
    <mergeCell ref="F2522:H2522"/>
    <mergeCell ref="F2523:H2523"/>
    <mergeCell ref="A2553:D2553"/>
    <mergeCell ref="E2553:H2553"/>
    <mergeCell ref="A2554:D2554"/>
    <mergeCell ref="E2554:H2554"/>
    <mergeCell ref="F2555:H2555"/>
    <mergeCell ref="F2556:H2556"/>
    <mergeCell ref="G2544:H2544"/>
    <mergeCell ref="D2548:E2548"/>
    <mergeCell ref="D2549:E2549"/>
    <mergeCell ref="E2550:H2550"/>
    <mergeCell ref="A2552:D2552"/>
    <mergeCell ref="E2552:H2552"/>
    <mergeCell ref="F2538:H2538"/>
    <mergeCell ref="F2539:H2539"/>
    <mergeCell ref="F2540:H2540"/>
    <mergeCell ref="F2541:H2541"/>
    <mergeCell ref="F2542:H2542"/>
    <mergeCell ref="A2543:D2543"/>
    <mergeCell ref="E2543:H2543"/>
    <mergeCell ref="F2572:H2572"/>
    <mergeCell ref="F2573:H2573"/>
    <mergeCell ref="A2574:D2574"/>
    <mergeCell ref="E2574:H2574"/>
    <mergeCell ref="G2575:H2575"/>
    <mergeCell ref="D2579:E2579"/>
    <mergeCell ref="D2565:E2565"/>
    <mergeCell ref="D2566:E2566"/>
    <mergeCell ref="E2567:H2567"/>
    <mergeCell ref="F2569:H2569"/>
    <mergeCell ref="F2570:H2570"/>
    <mergeCell ref="F2571:H2571"/>
    <mergeCell ref="F2557:H2557"/>
    <mergeCell ref="F2558:H2558"/>
    <mergeCell ref="F2559:H2559"/>
    <mergeCell ref="A2560:D2560"/>
    <mergeCell ref="E2560:H2560"/>
    <mergeCell ref="G2561:H2561"/>
    <mergeCell ref="D2598:E2598"/>
    <mergeCell ref="A2599:I2599"/>
    <mergeCell ref="D2600:E2600"/>
    <mergeCell ref="E2601:H2601"/>
    <mergeCell ref="G2602:H2602"/>
    <mergeCell ref="D2607:E2607"/>
    <mergeCell ref="D2589:E2589"/>
    <mergeCell ref="A2590:I2590"/>
    <mergeCell ref="D2591:E2591"/>
    <mergeCell ref="E2592:H2592"/>
    <mergeCell ref="G2593:H2593"/>
    <mergeCell ref="D2597:E2597"/>
    <mergeCell ref="D2580:E2580"/>
    <mergeCell ref="A2581:I2581"/>
    <mergeCell ref="D2582:E2582"/>
    <mergeCell ref="E2583:H2583"/>
    <mergeCell ref="G2584:H2584"/>
    <mergeCell ref="D2588:E2588"/>
    <mergeCell ref="D2626:E2626"/>
    <mergeCell ref="D2627:E2627"/>
    <mergeCell ref="A2628:I2628"/>
    <mergeCell ref="D2629:E2629"/>
    <mergeCell ref="E2630:H2630"/>
    <mergeCell ref="G2631:H2631"/>
    <mergeCell ref="D2617:E2617"/>
    <mergeCell ref="D2618:E2618"/>
    <mergeCell ref="A2619:I2619"/>
    <mergeCell ref="D2620:E2620"/>
    <mergeCell ref="E2621:H2621"/>
    <mergeCell ref="G2622:H2622"/>
    <mergeCell ref="D2608:E2608"/>
    <mergeCell ref="A2609:I2609"/>
    <mergeCell ref="D2610:E2610"/>
    <mergeCell ref="E2611:H2611"/>
    <mergeCell ref="G2612:H2612"/>
    <mergeCell ref="G2615:H2615"/>
    <mergeCell ref="D2653:E2653"/>
    <mergeCell ref="D2654:E2654"/>
    <mergeCell ref="A2655:I2655"/>
    <mergeCell ref="D2656:E2656"/>
    <mergeCell ref="E2657:H2657"/>
    <mergeCell ref="G2658:H2658"/>
    <mergeCell ref="D2644:E2644"/>
    <mergeCell ref="D2645:E2645"/>
    <mergeCell ref="A2646:I2646"/>
    <mergeCell ref="D2647:E2647"/>
    <mergeCell ref="E2648:H2648"/>
    <mergeCell ref="G2649:H2649"/>
    <mergeCell ref="D2635:E2635"/>
    <mergeCell ref="D2636:E2636"/>
    <mergeCell ref="A2637:I2637"/>
    <mergeCell ref="D2638:E2638"/>
    <mergeCell ref="E2639:H2639"/>
    <mergeCell ref="G2640:H2640"/>
    <mergeCell ref="D2680:E2680"/>
    <mergeCell ref="D2681:E2681"/>
    <mergeCell ref="A2682:I2682"/>
    <mergeCell ref="D2683:E2683"/>
    <mergeCell ref="E2684:H2684"/>
    <mergeCell ref="G2685:H2685"/>
    <mergeCell ref="D2671:E2671"/>
    <mergeCell ref="D2672:E2672"/>
    <mergeCell ref="A2673:I2673"/>
    <mergeCell ref="D2674:E2674"/>
    <mergeCell ref="E2675:H2675"/>
    <mergeCell ref="G2676:H2676"/>
    <mergeCell ref="D2662:E2662"/>
    <mergeCell ref="D2663:E2663"/>
    <mergeCell ref="A2664:I2664"/>
    <mergeCell ref="D2665:E2665"/>
    <mergeCell ref="E2666:H2666"/>
    <mergeCell ref="G2667:H2667"/>
    <mergeCell ref="D2707:E2707"/>
    <mergeCell ref="D2708:E2708"/>
    <mergeCell ref="A2709:I2709"/>
    <mergeCell ref="D2710:E2710"/>
    <mergeCell ref="E2711:H2711"/>
    <mergeCell ref="G2712:H2712"/>
    <mergeCell ref="D2698:E2698"/>
    <mergeCell ref="D2699:E2699"/>
    <mergeCell ref="A2700:I2700"/>
    <mergeCell ref="D2701:E2701"/>
    <mergeCell ref="E2702:H2702"/>
    <mergeCell ref="G2703:H2703"/>
    <mergeCell ref="D2689:E2689"/>
    <mergeCell ref="D2690:E2690"/>
    <mergeCell ref="A2691:I2691"/>
    <mergeCell ref="D2692:E2692"/>
    <mergeCell ref="E2693:H2693"/>
    <mergeCell ref="G2694:H2694"/>
    <mergeCell ref="G2725:H2725"/>
    <mergeCell ref="D2728:E2728"/>
    <mergeCell ref="D2729:E2729"/>
    <mergeCell ref="A2730:D2730"/>
    <mergeCell ref="E2730:H2730"/>
    <mergeCell ref="A2731:D2731"/>
    <mergeCell ref="E2731:H2731"/>
    <mergeCell ref="F2720:H2720"/>
    <mergeCell ref="F2721:H2721"/>
    <mergeCell ref="F2722:H2722"/>
    <mergeCell ref="F2723:H2723"/>
    <mergeCell ref="A2724:D2724"/>
    <mergeCell ref="E2724:H2724"/>
    <mergeCell ref="D2716:E2716"/>
    <mergeCell ref="D2717:E2717"/>
    <mergeCell ref="A2718:D2718"/>
    <mergeCell ref="E2718:H2718"/>
    <mergeCell ref="A2719:D2719"/>
    <mergeCell ref="E2719:H2719"/>
    <mergeCell ref="G2747:H2747"/>
    <mergeCell ref="A2743:D2743"/>
    <mergeCell ref="E2743:H2743"/>
    <mergeCell ref="F2744:H2744"/>
    <mergeCell ref="F2745:H2745"/>
    <mergeCell ref="A2746:D2746"/>
    <mergeCell ref="E2746:H2746"/>
    <mergeCell ref="G2736:H2736"/>
    <mergeCell ref="D2739:E2739"/>
    <mergeCell ref="D2740:E2740"/>
    <mergeCell ref="A2741:D2741"/>
    <mergeCell ref="E2741:H2741"/>
    <mergeCell ref="A2742:D2742"/>
    <mergeCell ref="E2742:H2742"/>
    <mergeCell ref="A2732:D2732"/>
    <mergeCell ref="E2732:H2732"/>
    <mergeCell ref="F2733:H2733"/>
    <mergeCell ref="F2734:H2734"/>
    <mergeCell ref="A2735:D2735"/>
    <mergeCell ref="E2735:H2735"/>
  </mergeCells>
  <phoneticPr fontId="39" type="noConversion"/>
  <pageMargins left="0.5" right="0.5" top="1" bottom="1" header="0.5" footer="0.5"/>
  <pageSetup paperSize="9" scale="75" fitToHeight="0" orientation="landscape" r:id="rId1"/>
  <headerFooter>
    <oddHeader>&amp;L &amp;CCIMGEC 
CNPJ:  &amp;R</oddHeader>
    <oddFooter>&amp;L &amp;C  -  -  / MG
 / 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Planilha</vt:lpstr>
      <vt:lpstr>Composições</vt:lpstr>
      <vt:lpstr>Composições!Area_de_impressao</vt:lpstr>
      <vt:lpstr>Planilha!Area_de_impressao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Kelly Alves</cp:lastModifiedBy>
  <cp:revision>0</cp:revision>
  <dcterms:created xsi:type="dcterms:W3CDTF">2025-08-27T17:24:29Z</dcterms:created>
  <dcterms:modified xsi:type="dcterms:W3CDTF">2025-12-11T11:47:58Z</dcterms:modified>
</cp:coreProperties>
</file>