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Y:\Compras\SUPRIMENTOS\MONICA\2024\1_LICITAÇÕES\01_PUBLICADOS\01_PREGÃO\22_24_Recomposição Asfáltica\PASTA TÉCNICA\"/>
    </mc:Choice>
  </mc:AlternateContent>
  <xr:revisionPtr revIDLastSave="0" documentId="13_ncr:1_{CFEF167D-4727-41EE-A65A-73773C7AF415}" xr6:coauthVersionLast="47" xr6:coauthVersionMax="47" xr10:uidLastSave="{00000000-0000-0000-0000-000000000000}"/>
  <bookViews>
    <workbookView xWindow="-120" yWindow="-120" windowWidth="25440" windowHeight="15270" activeTab="1" xr2:uid="{00000000-000D-0000-FFFF-FFFF00000000}"/>
  </bookViews>
  <sheets>
    <sheet name="ORÇ" sheetId="2" r:id="rId1"/>
    <sheet name="Cronograma" sheetId="3" r:id="rId2"/>
    <sheet name="Plan1" sheetId="4" r:id="rId3"/>
  </sheets>
  <calcPr calcId="191029"/>
</workbook>
</file>

<file path=xl/calcChain.xml><?xml version="1.0" encoding="utf-8"?>
<calcChain xmlns="http://schemas.openxmlformats.org/spreadsheetml/2006/main">
  <c r="E16" i="3" l="1"/>
  <c r="F19" i="2"/>
  <c r="F22" i="2"/>
  <c r="G22" i="2" s="1"/>
  <c r="G21" i="2"/>
  <c r="G20" i="2"/>
  <c r="B12" i="3" l="1"/>
  <c r="B10" i="3"/>
  <c r="E29" i="2"/>
  <c r="G29" i="2" s="1"/>
  <c r="G12" i="2" l="1"/>
  <c r="G31" i="2"/>
  <c r="G19" i="2"/>
  <c r="G17" i="2"/>
  <c r="G18" i="2"/>
  <c r="G23" i="2"/>
  <c r="G16" i="2"/>
  <c r="G11" i="2"/>
  <c r="G24" i="2" l="1"/>
  <c r="C12" i="3" s="1"/>
  <c r="G13" i="2"/>
  <c r="C10" i="3" s="1"/>
  <c r="G27" i="2"/>
  <c r="G30" i="2"/>
  <c r="G28" i="2"/>
  <c r="F12" i="3" l="1"/>
  <c r="F13" i="3" s="1"/>
  <c r="E12" i="3"/>
  <c r="E13" i="3" s="1"/>
  <c r="G12" i="3"/>
  <c r="G13" i="3" s="1"/>
  <c r="H12" i="3"/>
  <c r="H13" i="3" s="1"/>
  <c r="I12" i="3"/>
  <c r="I13" i="3" s="1"/>
  <c r="H10" i="3"/>
  <c r="G10" i="3"/>
  <c r="I10" i="3"/>
  <c r="F10" i="3"/>
  <c r="F11" i="3" s="1"/>
  <c r="E10" i="3"/>
  <c r="E11" i="3" s="1"/>
  <c r="N10" i="3"/>
  <c r="N11" i="3" s="1"/>
  <c r="I11" i="3"/>
  <c r="K10" i="3"/>
  <c r="K11" i="3" s="1"/>
  <c r="J10" i="3"/>
  <c r="J11" i="3" s="1"/>
  <c r="M10" i="3"/>
  <c r="M11" i="3" s="1"/>
  <c r="L10" i="3"/>
  <c r="L11" i="3" s="1"/>
  <c r="H11" i="3"/>
  <c r="G11" i="3"/>
  <c r="O10" i="3"/>
  <c r="O11" i="3" s="1"/>
  <c r="P10" i="3"/>
  <c r="P11" i="3" s="1"/>
  <c r="N12" i="3"/>
  <c r="N13" i="3" s="1"/>
  <c r="P12" i="3"/>
  <c r="P13" i="3" s="1"/>
  <c r="J12" i="3"/>
  <c r="J13" i="3" s="1"/>
  <c r="M12" i="3"/>
  <c r="M13" i="3" s="1"/>
  <c r="K12" i="3"/>
  <c r="K13" i="3" s="1"/>
  <c r="L12" i="3"/>
  <c r="L13" i="3" s="1"/>
  <c r="O12" i="3"/>
  <c r="O13" i="3" s="1"/>
  <c r="G32" i="2"/>
  <c r="C14" i="3" s="1"/>
  <c r="H14" i="3" l="1"/>
  <c r="H15" i="3" s="1"/>
  <c r="G14" i="3"/>
  <c r="G15" i="3" s="1"/>
  <c r="I14" i="3"/>
  <c r="I15" i="3" s="1"/>
  <c r="E14" i="3"/>
  <c r="F14" i="3"/>
  <c r="F15" i="3" s="1"/>
  <c r="N14" i="3"/>
  <c r="N15" i="3" s="1"/>
  <c r="M14" i="3"/>
  <c r="M15" i="3" s="1"/>
  <c r="O14" i="3"/>
  <c r="O15" i="3" s="1"/>
  <c r="P14" i="3"/>
  <c r="P15" i="3" s="1"/>
  <c r="E15" i="3"/>
  <c r="L14" i="3"/>
  <c r="L15" i="3" s="1"/>
  <c r="K14" i="3"/>
  <c r="K15" i="3" s="1"/>
  <c r="J14" i="3"/>
  <c r="J15" i="3" s="1"/>
  <c r="G7" i="2"/>
  <c r="G8" i="2" s="1"/>
  <c r="C8" i="3" s="1"/>
  <c r="G8" i="3" l="1"/>
  <c r="F8" i="3"/>
  <c r="E8" i="3"/>
  <c r="P8" i="3"/>
  <c r="P9" i="3" s="1"/>
  <c r="K8" i="3"/>
  <c r="K9" i="3" s="1"/>
  <c r="J8" i="3"/>
  <c r="M8" i="3"/>
  <c r="M9" i="3" s="1"/>
  <c r="I8" i="3"/>
  <c r="O8" i="3"/>
  <c r="O9" i="3" s="1"/>
  <c r="L8" i="3"/>
  <c r="L9" i="3" s="1"/>
  <c r="N8" i="3"/>
  <c r="N9" i="3" s="1"/>
  <c r="H8" i="3"/>
  <c r="G35" i="2"/>
  <c r="E9" i="3" l="1"/>
  <c r="J9" i="3"/>
  <c r="G9" i="3" l="1"/>
  <c r="C16" i="3" l="1"/>
  <c r="H16" i="3" l="1"/>
  <c r="F16" i="3"/>
  <c r="I16" i="3"/>
  <c r="I17" i="3" s="1"/>
  <c r="G16" i="3"/>
  <c r="E17" i="3"/>
  <c r="D15" i="3"/>
  <c r="P17" i="3"/>
  <c r="L16" i="3"/>
  <c r="L17" i="3" s="1"/>
  <c r="H17" i="3"/>
  <c r="F17" i="3"/>
  <c r="M16" i="3"/>
  <c r="M17" i="3" s="1"/>
  <c r="N16" i="3"/>
  <c r="N17" i="3" s="1"/>
  <c r="J16" i="3"/>
  <c r="J17" i="3" s="1"/>
  <c r="O16" i="3"/>
  <c r="O17" i="3" s="1"/>
  <c r="K16" i="3"/>
  <c r="K17" i="3" s="1"/>
  <c r="G17" i="3"/>
  <c r="D17" i="3"/>
  <c r="D9" i="3"/>
  <c r="D13" i="3"/>
  <c r="D11" i="3"/>
  <c r="F9" i="3" l="1"/>
  <c r="H9" i="3" l="1"/>
  <c r="I9" i="3" l="1"/>
</calcChain>
</file>

<file path=xl/sharedStrings.xml><?xml version="1.0" encoding="utf-8"?>
<sst xmlns="http://schemas.openxmlformats.org/spreadsheetml/2006/main" count="101" uniqueCount="84">
  <si>
    <t>PLANILHA DE ORÇAMENTO</t>
  </si>
  <si>
    <t>1.1</t>
  </si>
  <si>
    <t>SERVIÇOS PRELIMINARES</t>
  </si>
  <si>
    <t>m²</t>
  </si>
  <si>
    <t>m³</t>
  </si>
  <si>
    <t>70020004</t>
  </si>
  <si>
    <t>m</t>
  </si>
  <si>
    <t>PAVIMENTAÇÃO</t>
  </si>
  <si>
    <t>70090083</t>
  </si>
  <si>
    <t>70090084</t>
  </si>
  <si>
    <t>70090086</t>
  </si>
  <si>
    <t>70090088</t>
  </si>
  <si>
    <t>TOTAL</t>
  </si>
  <si>
    <t>ITEM</t>
  </si>
  <si>
    <t>Sinalização de tráfego</t>
  </si>
  <si>
    <t>2.1</t>
  </si>
  <si>
    <t>2.2</t>
  </si>
  <si>
    <t>3.1</t>
  </si>
  <si>
    <t>3.3</t>
  </si>
  <si>
    <t>3.4</t>
  </si>
  <si>
    <t>4.1</t>
  </si>
  <si>
    <t xml:space="preserve">OBRA: </t>
  </si>
  <si>
    <t>DISCRIMINAÇÃO</t>
  </si>
  <si>
    <t>CANTEIRO DE OBRAS</t>
  </si>
  <si>
    <t xml:space="preserve">un </t>
  </si>
  <si>
    <t>SUBTOTAL - 1</t>
  </si>
  <si>
    <t>SUBTOTAL - 2</t>
  </si>
  <si>
    <t>3.2</t>
  </si>
  <si>
    <t>SUBTOTAL - 3</t>
  </si>
  <si>
    <t>MOVIMENTO DE TERRA</t>
  </si>
  <si>
    <t>4.2</t>
  </si>
  <si>
    <t>70030019</t>
  </si>
  <si>
    <t>70030090</t>
  </si>
  <si>
    <t>TOTAL GERAL</t>
  </si>
  <si>
    <t>DAE - DEPARTAMENTO DE ÁGUA E ESGOTO DE SANTA BÁRBARA D'OESTE</t>
  </si>
  <si>
    <t>CRONOGRAMA FÍSICO-FINANCEIRO</t>
  </si>
  <si>
    <t>VALOR</t>
  </si>
  <si>
    <t>%</t>
  </si>
  <si>
    <t>PERÍODO  (MESES)</t>
  </si>
  <si>
    <t>CANTEIRO DE OBRA</t>
  </si>
  <si>
    <t>LOCAL :  SANTA BÁRBARA D'OESTE - S.P.</t>
  </si>
  <si>
    <t>4.3</t>
  </si>
  <si>
    <t>4</t>
  </si>
  <si>
    <t>CONTRATO DE RECOMPOSIÇÃO ASFALTICA</t>
  </si>
  <si>
    <t xml:space="preserve">Instalação do Canteiro de obras </t>
  </si>
  <si>
    <t>Corte de asfalto cm equipamento serra cliper para esquadrejamento da vala.</t>
  </si>
  <si>
    <t>2</t>
  </si>
  <si>
    <t>3</t>
  </si>
  <si>
    <t>70030068</t>
  </si>
  <si>
    <t>Escavação Mecanizada de Valas em solo não rochoso com profundidade h= 0,80 m</t>
  </si>
  <si>
    <t>Reaterro de valas, poços e cavas compactado mecanicamente em camadas de 20 cm, sem controle de GC</t>
  </si>
  <si>
    <t>Carga e descarga de solo escavado</t>
  </si>
  <si>
    <t>70030092</t>
  </si>
  <si>
    <t>Transporte de material escavado (até 25 km ida e volta ao bota-fora)</t>
  </si>
  <si>
    <t>3.5</t>
  </si>
  <si>
    <t>3.6</t>
  </si>
  <si>
    <t>Fornecimento de rachão e execução de base espessura 20 cm</t>
  </si>
  <si>
    <t>Preparo de caixa, regularização, homogeneização e compactação a 95 do proctor normal do sub-leito.</t>
  </si>
  <si>
    <t>4.4</t>
  </si>
  <si>
    <t>4.5</t>
  </si>
  <si>
    <t>Execução de imprimação betuminosa ligante - RR-1C ou RR-2C, a uma taxa de aplicação de 0,9 a 1,3 L/m³</t>
  </si>
  <si>
    <t>Capa de concreto asfaltico CBQU faixa "D" do DER, espessura = 4,0 cm.</t>
  </si>
  <si>
    <t>SUB TOTAL - 4</t>
  </si>
  <si>
    <t>Sub base em brita graduada com tratamento de cimento (BGTC) (espessura 12 cm) (5 kg de cimento por m²)</t>
  </si>
  <si>
    <t>saco</t>
  </si>
  <si>
    <t>Cimento CP-II E32 - COMPOSTO COM ESCÓRIA - NBR 11578 - SACO COM 50 KG (1 saco / 10 m²)</t>
  </si>
  <si>
    <t>Escavação de jazida de solo.</t>
  </si>
  <si>
    <t>70030044</t>
  </si>
  <si>
    <t>3.7</t>
  </si>
  <si>
    <t>3.8</t>
  </si>
  <si>
    <t>Transporte de material escavado (até 6 km ida e volta ao bota-fora)</t>
  </si>
  <si>
    <t>70030095</t>
  </si>
  <si>
    <t>Denis Duarte</t>
  </si>
  <si>
    <t>Chefe do Departamento de Manutenção Civil</t>
  </si>
  <si>
    <t>Chefe do Departamento de Obas e Manutenção Civil</t>
  </si>
  <si>
    <t>CV00215</t>
  </si>
  <si>
    <t>CV00191</t>
  </si>
  <si>
    <t>REFERÊNCIA: SABESPMAI/2024</t>
  </si>
  <si>
    <t>7010008</t>
  </si>
  <si>
    <t>unid</t>
  </si>
  <si>
    <t>Quant.</t>
  </si>
  <si>
    <t>Valor Unit.</t>
  </si>
  <si>
    <t>Valor Total</t>
  </si>
  <si>
    <t>RECOMPOSIÇÃO DE PAVIMENTAÇÃO ASFÁLTICA (TAPA BURACOS)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</si>
</sst>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9"/>
      <color indexed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8"/>
      <color indexed="10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theme="0"/>
        <bgColor indexed="41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hair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 style="medium">
        <color indexed="64"/>
      </top>
      <bottom style="hair">
        <color indexed="8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medium">
        <color indexed="64"/>
      </top>
      <bottom style="hair">
        <color indexed="8"/>
      </bottom>
      <diagonal/>
    </border>
    <border>
      <left/>
      <right style="hair">
        <color indexed="8"/>
      </right>
      <top style="medium">
        <color indexed="64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7">
    <xf numFmtId="0" fontId="0" fillId="0" borderId="0" xfId="0"/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/>
    </xf>
    <xf numFmtId="0" fontId="4" fillId="0" borderId="0" xfId="0" applyFont="1"/>
    <xf numFmtId="49" fontId="5" fillId="2" borderId="3" xfId="0" applyNumberFormat="1" applyFont="1" applyFill="1" applyBorder="1" applyAlignment="1">
      <alignment horizontal="center"/>
    </xf>
    <xf numFmtId="0" fontId="6" fillId="2" borderId="4" xfId="0" applyFont="1" applyFill="1" applyBorder="1" applyAlignment="1">
      <alignment wrapText="1"/>
    </xf>
    <xf numFmtId="0" fontId="6" fillId="2" borderId="3" xfId="0" applyFont="1" applyFill="1" applyBorder="1" applyAlignment="1">
      <alignment horizontal="center" vertical="center" wrapText="1"/>
    </xf>
    <xf numFmtId="4" fontId="5" fillId="2" borderId="3" xfId="0" applyNumberFormat="1" applyFont="1" applyFill="1" applyBorder="1" applyAlignment="1">
      <alignment horizontal="right"/>
    </xf>
    <xf numFmtId="4" fontId="7" fillId="2" borderId="5" xfId="0" applyNumberFormat="1" applyFont="1" applyFill="1" applyBorder="1" applyAlignment="1">
      <alignment horizontal="right"/>
    </xf>
    <xf numFmtId="0" fontId="5" fillId="0" borderId="0" xfId="0" applyFont="1" applyAlignment="1">
      <alignment horizontal="right"/>
    </xf>
    <xf numFmtId="0" fontId="2" fillId="0" borderId="0" xfId="0" applyFont="1"/>
    <xf numFmtId="4" fontId="5" fillId="0" borderId="0" xfId="0" applyNumberFormat="1" applyFont="1"/>
    <xf numFmtId="4" fontId="5" fillId="0" borderId="0" xfId="0" applyNumberFormat="1" applyFont="1" applyAlignment="1">
      <alignment horizontal="center"/>
    </xf>
    <xf numFmtId="0" fontId="8" fillId="0" borderId="0" xfId="0" applyFont="1" applyAlignment="1">
      <alignment horizontal="right"/>
    </xf>
    <xf numFmtId="0" fontId="4" fillId="0" borderId="8" xfId="0" applyFont="1" applyBorder="1"/>
    <xf numFmtId="0" fontId="4" fillId="0" borderId="9" xfId="0" applyFont="1" applyBorder="1"/>
    <xf numFmtId="0" fontId="8" fillId="0" borderId="9" xfId="0" applyFont="1" applyBorder="1"/>
    <xf numFmtId="0" fontId="8" fillId="0" borderId="12" xfId="0" applyFont="1" applyBorder="1" applyAlignment="1">
      <alignment horizontal="center"/>
    </xf>
    <xf numFmtId="49" fontId="8" fillId="0" borderId="13" xfId="0" applyNumberFormat="1" applyFont="1" applyBorder="1" applyAlignment="1">
      <alignment horizontal="center"/>
    </xf>
    <xf numFmtId="0" fontId="8" fillId="0" borderId="13" xfId="0" applyFont="1" applyBorder="1" applyAlignment="1">
      <alignment horizontal="left"/>
    </xf>
    <xf numFmtId="0" fontId="8" fillId="0" borderId="13" xfId="0" applyFont="1" applyBorder="1" applyAlignment="1">
      <alignment horizontal="center"/>
    </xf>
    <xf numFmtId="4" fontId="8" fillId="0" borderId="13" xfId="0" applyNumberFormat="1" applyFont="1" applyBorder="1" applyAlignment="1">
      <alignment horizontal="right"/>
    </xf>
    <xf numFmtId="4" fontId="8" fillId="0" borderId="14" xfId="0" applyNumberFormat="1" applyFont="1" applyBorder="1" applyAlignment="1">
      <alignment horizontal="right"/>
    </xf>
    <xf numFmtId="0" fontId="6" fillId="0" borderId="13" xfId="0" applyFont="1" applyBorder="1" applyAlignment="1">
      <alignment horizontal="right"/>
    </xf>
    <xf numFmtId="4" fontId="6" fillId="0" borderId="14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43" fontId="4" fillId="0" borderId="0" xfId="1" applyFont="1" applyFill="1" applyBorder="1"/>
    <xf numFmtId="43" fontId="0" fillId="0" borderId="0" xfId="1" applyFont="1" applyFill="1"/>
    <xf numFmtId="0" fontId="4" fillId="0" borderId="10" xfId="0" applyFont="1" applyBorder="1"/>
    <xf numFmtId="4" fontId="4" fillId="0" borderId="0" xfId="0" applyNumberFormat="1" applyFont="1"/>
    <xf numFmtId="0" fontId="8" fillId="0" borderId="11" xfId="0" applyFont="1" applyBorder="1"/>
    <xf numFmtId="0" fontId="8" fillId="0" borderId="0" xfId="0" applyFont="1"/>
    <xf numFmtId="10" fontId="7" fillId="0" borderId="0" xfId="0" applyNumberFormat="1" applyFont="1" applyAlignment="1">
      <alignment horizontal="center"/>
    </xf>
    <xf numFmtId="10" fontId="7" fillId="0" borderId="15" xfId="0" applyNumberFormat="1" applyFont="1" applyBorder="1" applyAlignment="1">
      <alignment horizontal="center"/>
    </xf>
    <xf numFmtId="0" fontId="4" fillId="0" borderId="15" xfId="0" applyFont="1" applyBorder="1"/>
    <xf numFmtId="0" fontId="8" fillId="0" borderId="20" xfId="0" applyFont="1" applyBorder="1"/>
    <xf numFmtId="0" fontId="8" fillId="0" borderId="21" xfId="0" applyFont="1" applyBorder="1"/>
    <xf numFmtId="0" fontId="4" fillId="0" borderId="21" xfId="0" applyFont="1" applyBorder="1"/>
    <xf numFmtId="0" fontId="4" fillId="0" borderId="22" xfId="0" applyFont="1" applyBorder="1"/>
    <xf numFmtId="0" fontId="8" fillId="0" borderId="2" xfId="0" applyFont="1" applyBorder="1"/>
    <xf numFmtId="0" fontId="12" fillId="0" borderId="0" xfId="0" applyFont="1"/>
    <xf numFmtId="0" fontId="3" fillId="0" borderId="1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" fontId="3" fillId="3" borderId="18" xfId="0" applyNumberFormat="1" applyFont="1" applyFill="1" applyBorder="1" applyAlignment="1">
      <alignment horizontal="right" vertical="center"/>
    </xf>
    <xf numFmtId="10" fontId="10" fillId="0" borderId="19" xfId="0" applyNumberFormat="1" applyFont="1" applyBorder="1" applyAlignment="1">
      <alignment horizontal="center"/>
    </xf>
    <xf numFmtId="4" fontId="6" fillId="0" borderId="15" xfId="0" applyNumberFormat="1" applyFont="1" applyBorder="1" applyAlignment="1">
      <alignment horizontal="right"/>
    </xf>
    <xf numFmtId="0" fontId="8" fillId="0" borderId="13" xfId="0" applyFont="1" applyBorder="1" applyAlignment="1">
      <alignment horizontal="left" wrapText="1"/>
    </xf>
    <xf numFmtId="49" fontId="8" fillId="0" borderId="6" xfId="0" applyNumberFormat="1" applyFont="1" applyBorder="1" applyAlignment="1">
      <alignment horizontal="center"/>
    </xf>
    <xf numFmtId="0" fontId="8" fillId="0" borderId="6" xfId="0" applyFont="1" applyBorder="1" applyAlignment="1">
      <alignment horizontal="left" wrapText="1"/>
    </xf>
    <xf numFmtId="0" fontId="8" fillId="0" borderId="6" xfId="0" applyFont="1" applyBorder="1" applyAlignment="1">
      <alignment horizontal="center"/>
    </xf>
    <xf numFmtId="4" fontId="8" fillId="0" borderId="6" xfId="0" applyNumberFormat="1" applyFont="1" applyBorder="1" applyAlignment="1">
      <alignment horizontal="right"/>
    </xf>
    <xf numFmtId="4" fontId="8" fillId="0" borderId="17" xfId="0" applyNumberFormat="1" applyFont="1" applyBorder="1" applyAlignment="1">
      <alignment horizontal="right"/>
    </xf>
    <xf numFmtId="4" fontId="13" fillId="2" borderId="23" xfId="0" applyNumberFormat="1" applyFont="1" applyFill="1" applyBorder="1" applyAlignment="1">
      <alignment horizontal="right"/>
    </xf>
    <xf numFmtId="0" fontId="6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right"/>
    </xf>
    <xf numFmtId="0" fontId="8" fillId="0" borderId="2" xfId="0" applyFont="1" applyBorder="1" applyAlignment="1">
      <alignment horizontal="right"/>
    </xf>
    <xf numFmtId="4" fontId="3" fillId="3" borderId="24" xfId="0" applyNumberFormat="1" applyFont="1" applyFill="1" applyBorder="1" applyAlignment="1">
      <alignment horizontal="right" vertical="center"/>
    </xf>
    <xf numFmtId="10" fontId="10" fillId="0" borderId="25" xfId="0" applyNumberFormat="1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4" fontId="13" fillId="0" borderId="0" xfId="0" applyNumberFormat="1" applyFont="1" applyAlignment="1">
      <alignment horizontal="right"/>
    </xf>
    <xf numFmtId="0" fontId="0" fillId="0" borderId="2" xfId="0" applyBorder="1"/>
    <xf numFmtId="0" fontId="3" fillId="0" borderId="6" xfId="0" applyFont="1" applyBorder="1" applyAlignment="1">
      <alignment horizontal="center" vertical="center"/>
    </xf>
    <xf numFmtId="4" fontId="8" fillId="0" borderId="0" xfId="0" applyNumberFormat="1" applyFont="1"/>
    <xf numFmtId="10" fontId="10" fillId="0" borderId="7" xfId="0" applyNumberFormat="1" applyFont="1" applyBorder="1" applyAlignment="1">
      <alignment horizontal="center"/>
    </xf>
    <xf numFmtId="10" fontId="10" fillId="0" borderId="28" xfId="0" applyNumberFormat="1" applyFont="1" applyBorder="1" applyAlignment="1">
      <alignment horizontal="center"/>
    </xf>
    <xf numFmtId="4" fontId="3" fillId="3" borderId="32" xfId="0" applyNumberFormat="1" applyFont="1" applyFill="1" applyBorder="1" applyAlignment="1">
      <alignment horizontal="right" vertical="center"/>
    </xf>
    <xf numFmtId="4" fontId="3" fillId="3" borderId="33" xfId="0" applyNumberFormat="1" applyFont="1" applyFill="1" applyBorder="1" applyAlignment="1">
      <alignment horizontal="right" vertical="center"/>
    </xf>
    <xf numFmtId="10" fontId="10" fillId="0" borderId="34" xfId="0" applyNumberFormat="1" applyFont="1" applyBorder="1" applyAlignment="1">
      <alignment horizontal="center"/>
    </xf>
    <xf numFmtId="10" fontId="10" fillId="0" borderId="35" xfId="0" applyNumberFormat="1" applyFont="1" applyBorder="1" applyAlignment="1">
      <alignment horizontal="center"/>
    </xf>
    <xf numFmtId="4" fontId="14" fillId="0" borderId="44" xfId="0" applyNumberFormat="1" applyFont="1" applyBorder="1" applyAlignment="1">
      <alignment horizontal="right" vertical="center"/>
    </xf>
    <xf numFmtId="0" fontId="14" fillId="0" borderId="45" xfId="0" applyFont="1" applyBorder="1" applyAlignment="1">
      <alignment horizontal="right"/>
    </xf>
    <xf numFmtId="0" fontId="14" fillId="0" borderId="46" xfId="0" applyFont="1" applyBorder="1" applyAlignment="1">
      <alignment horizontal="right"/>
    </xf>
    <xf numFmtId="4" fontId="3" fillId="0" borderId="47" xfId="0" applyNumberFormat="1" applyFont="1" applyBorder="1" applyAlignment="1">
      <alignment horizontal="right" vertical="center"/>
    </xf>
    <xf numFmtId="0" fontId="14" fillId="0" borderId="23" xfId="0" applyFont="1" applyBorder="1"/>
    <xf numFmtId="0" fontId="3" fillId="0" borderId="37" xfId="0" applyFont="1" applyBorder="1" applyAlignment="1">
      <alignment horizontal="center" vertical="center"/>
    </xf>
    <xf numFmtId="4" fontId="3" fillId="3" borderId="38" xfId="0" applyNumberFormat="1" applyFont="1" applyFill="1" applyBorder="1" applyAlignment="1">
      <alignment horizontal="right" vertical="center"/>
    </xf>
    <xf numFmtId="10" fontId="10" fillId="0" borderId="39" xfId="0" applyNumberFormat="1" applyFont="1" applyBorder="1" applyAlignment="1">
      <alignment horizontal="center"/>
    </xf>
    <xf numFmtId="10" fontId="10" fillId="0" borderId="36" xfId="0" applyNumberFormat="1" applyFont="1" applyBorder="1" applyAlignment="1">
      <alignment horizontal="center"/>
    </xf>
    <xf numFmtId="4" fontId="3" fillId="3" borderId="40" xfId="0" applyNumberFormat="1" applyFont="1" applyFill="1" applyBorder="1" applyAlignment="1">
      <alignment horizontal="right" vertical="center"/>
    </xf>
    <xf numFmtId="10" fontId="10" fillId="0" borderId="41" xfId="0" applyNumberFormat="1" applyFont="1" applyBorder="1" applyAlignment="1">
      <alignment horizontal="center"/>
    </xf>
    <xf numFmtId="4" fontId="3" fillId="0" borderId="44" xfId="0" applyNumberFormat="1" applyFont="1" applyBorder="1" applyAlignment="1">
      <alignment horizontal="center" vertical="center"/>
    </xf>
    <xf numFmtId="2" fontId="14" fillId="0" borderId="45" xfId="0" applyNumberFormat="1" applyFont="1" applyBorder="1" applyAlignment="1">
      <alignment horizontal="center"/>
    </xf>
    <xf numFmtId="2" fontId="3" fillId="0" borderId="44" xfId="0" applyNumberFormat="1" applyFont="1" applyBorder="1" applyAlignment="1">
      <alignment horizontal="center" vertical="center"/>
    </xf>
    <xf numFmtId="2" fontId="14" fillId="0" borderId="46" xfId="0" applyNumberFormat="1" applyFont="1" applyBorder="1" applyAlignment="1">
      <alignment horizontal="center"/>
    </xf>
    <xf numFmtId="2" fontId="14" fillId="0" borderId="47" xfId="0" applyNumberFormat="1" applyFont="1" applyBorder="1" applyAlignment="1">
      <alignment horizontal="center"/>
    </xf>
    <xf numFmtId="2" fontId="14" fillId="0" borderId="23" xfId="0" applyNumberFormat="1" applyFont="1" applyBorder="1" applyAlignment="1">
      <alignment horizontal="center"/>
    </xf>
    <xf numFmtId="0" fontId="4" fillId="0" borderId="2" xfId="0" applyFont="1" applyBorder="1"/>
    <xf numFmtId="0" fontId="9" fillId="0" borderId="16" xfId="0" applyFont="1" applyBorder="1" applyAlignment="1">
      <alignment horizontal="left"/>
    </xf>
    <xf numFmtId="10" fontId="11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0" fontId="14" fillId="0" borderId="4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/>
    </xf>
    <xf numFmtId="0" fontId="14" fillId="0" borderId="46" xfId="0" applyFont="1" applyBorder="1" applyAlignment="1">
      <alignment horizontal="center"/>
    </xf>
    <xf numFmtId="0" fontId="14" fillId="0" borderId="47" xfId="0" applyFont="1" applyBorder="1"/>
    <xf numFmtId="0" fontId="14" fillId="0" borderId="44" xfId="0" applyFont="1" applyBorder="1" applyAlignment="1">
      <alignment horizontal="left" vertical="center"/>
    </xf>
    <xf numFmtId="0" fontId="14" fillId="0" borderId="44" xfId="0" applyFont="1" applyBorder="1" applyAlignment="1">
      <alignment horizontal="left" vertical="center" wrapText="1"/>
    </xf>
    <xf numFmtId="0" fontId="14" fillId="0" borderId="45" xfId="0" applyFont="1" applyBorder="1" applyAlignment="1">
      <alignment horizontal="left" wrapText="1"/>
    </xf>
    <xf numFmtId="49" fontId="14" fillId="0" borderId="44" xfId="0" applyNumberFormat="1" applyFont="1" applyBorder="1" applyAlignment="1">
      <alignment horizontal="left" vertical="center" wrapText="1"/>
    </xf>
    <xf numFmtId="0" fontId="14" fillId="0" borderId="46" xfId="0" applyFont="1" applyBorder="1"/>
    <xf numFmtId="0" fontId="3" fillId="0" borderId="47" xfId="0" applyFont="1" applyBorder="1" applyAlignment="1">
      <alignment horizontal="right" vertical="center"/>
    </xf>
    <xf numFmtId="0" fontId="6" fillId="0" borderId="48" xfId="0" applyFont="1" applyBorder="1" applyAlignment="1">
      <alignment horizontal="center" vertical="center"/>
    </xf>
    <xf numFmtId="49" fontId="6" fillId="2" borderId="49" xfId="0" applyNumberFormat="1" applyFont="1" applyFill="1" applyBorder="1" applyAlignment="1">
      <alignment horizontal="center" vertical="center" wrapText="1"/>
    </xf>
    <xf numFmtId="49" fontId="5" fillId="2" borderId="53" xfId="0" applyNumberFormat="1" applyFont="1" applyFill="1" applyBorder="1" applyAlignment="1">
      <alignment horizontal="center"/>
    </xf>
    <xf numFmtId="0" fontId="6" fillId="2" borderId="54" xfId="0" applyFont="1" applyFill="1" applyBorder="1" applyAlignment="1">
      <alignment wrapText="1"/>
    </xf>
    <xf numFmtId="0" fontId="6" fillId="2" borderId="53" xfId="0" applyFont="1" applyFill="1" applyBorder="1" applyAlignment="1">
      <alignment horizontal="center" vertical="center" wrapText="1"/>
    </xf>
    <xf numFmtId="4" fontId="5" fillId="2" borderId="53" xfId="0" applyNumberFormat="1" applyFont="1" applyFill="1" applyBorder="1" applyAlignment="1">
      <alignment horizontal="center"/>
    </xf>
    <xf numFmtId="4" fontId="5" fillId="2" borderId="55" xfId="0" applyNumberFormat="1" applyFont="1" applyFill="1" applyBorder="1" applyAlignment="1">
      <alignment horizontal="center"/>
    </xf>
    <xf numFmtId="49" fontId="8" fillId="0" borderId="0" xfId="0" applyNumberFormat="1" applyFont="1" applyAlignment="1">
      <alignment horizontal="center"/>
    </xf>
    <xf numFmtId="0" fontId="6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right"/>
    </xf>
    <xf numFmtId="49" fontId="6" fillId="2" borderId="56" xfId="0" applyNumberFormat="1" applyFont="1" applyFill="1" applyBorder="1" applyAlignment="1">
      <alignment horizontal="center" vertical="center" wrapText="1"/>
    </xf>
    <xf numFmtId="4" fontId="5" fillId="2" borderId="57" xfId="0" applyNumberFormat="1" applyFont="1" applyFill="1" applyBorder="1" applyAlignment="1">
      <alignment horizontal="right"/>
    </xf>
    <xf numFmtId="0" fontId="8" fillId="0" borderId="0" xfId="0" applyFont="1" applyAlignment="1">
      <alignment horizontal="left"/>
    </xf>
    <xf numFmtId="4" fontId="8" fillId="0" borderId="15" xfId="0" applyNumberFormat="1" applyFont="1" applyBorder="1" applyAlignment="1">
      <alignment horizontal="right"/>
    </xf>
    <xf numFmtId="49" fontId="8" fillId="0" borderId="30" xfId="0" applyNumberFormat="1" applyFont="1" applyBorder="1" applyAlignment="1">
      <alignment horizontal="center" vertical="center" wrapText="1"/>
    </xf>
    <xf numFmtId="0" fontId="8" fillId="0" borderId="31" xfId="0" applyFont="1" applyBorder="1" applyAlignment="1">
      <alignment horizontal="right"/>
    </xf>
    <xf numFmtId="4" fontId="0" fillId="0" borderId="0" xfId="0" applyNumberFormat="1"/>
    <xf numFmtId="4" fontId="15" fillId="0" borderId="0" xfId="0" applyNumberFormat="1" applyFont="1" applyAlignment="1">
      <alignment vertical="center"/>
    </xf>
    <xf numFmtId="4" fontId="15" fillId="0" borderId="0" xfId="0" applyNumberFormat="1" applyFont="1" applyAlignment="1">
      <alignment horizontal="right" vertical="center"/>
    </xf>
    <xf numFmtId="0" fontId="0" fillId="0" borderId="0" xfId="0" applyAlignment="1">
      <alignment horizontal="center"/>
    </xf>
    <xf numFmtId="4" fontId="5" fillId="0" borderId="0" xfId="0" applyNumberFormat="1" applyFont="1" applyAlignment="1">
      <alignment horizontal="center"/>
    </xf>
    <xf numFmtId="0" fontId="13" fillId="2" borderId="20" xfId="0" applyFont="1" applyFill="1" applyBorder="1" applyAlignment="1">
      <alignment horizontal="right" vertical="center"/>
    </xf>
    <xf numFmtId="0" fontId="0" fillId="0" borderId="21" xfId="0" applyBorder="1" applyAlignment="1">
      <alignment horizontal="right" vertical="center"/>
    </xf>
    <xf numFmtId="0" fontId="0" fillId="0" borderId="22" xfId="0" applyBorder="1" applyAlignment="1">
      <alignment horizontal="right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9" fillId="0" borderId="16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9" fillId="0" borderId="29" xfId="0" applyFont="1" applyBorder="1" applyAlignment="1">
      <alignment horizontal="left"/>
    </xf>
    <xf numFmtId="0" fontId="9" fillId="0" borderId="11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9" fillId="0" borderId="15" xfId="0" applyFont="1" applyBorder="1" applyAlignment="1">
      <alignment horizontal="left"/>
    </xf>
    <xf numFmtId="0" fontId="9" fillId="0" borderId="30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31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0" borderId="29" xfId="0" applyFont="1" applyBorder="1" applyAlignment="1">
      <alignment horizontal="left" vertical="center"/>
    </xf>
    <xf numFmtId="0" fontId="3" fillId="0" borderId="42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4" fontId="3" fillId="4" borderId="0" xfId="0" applyNumberFormat="1" applyFont="1" applyFill="1" applyAlignment="1">
      <alignment vertical="center"/>
    </xf>
    <xf numFmtId="4" fontId="4" fillId="5" borderId="0" xfId="0" applyNumberFormat="1" applyFont="1" applyFill="1"/>
    <xf numFmtId="4" fontId="4" fillId="6" borderId="0" xfId="0" applyNumberFormat="1" applyFont="1" applyFill="1"/>
    <xf numFmtId="10" fontId="10" fillId="6" borderId="0" xfId="2" applyNumberFormat="1" applyFont="1" applyFill="1" applyBorder="1" applyAlignment="1" applyProtection="1">
      <alignment horizontal="center"/>
    </xf>
    <xf numFmtId="0" fontId="4" fillId="6" borderId="0" xfId="0" applyFont="1" applyFill="1"/>
    <xf numFmtId="4" fontId="3" fillId="4" borderId="0" xfId="0" applyNumberFormat="1" applyFont="1" applyFill="1" applyAlignment="1">
      <alignment horizontal="right"/>
    </xf>
    <xf numFmtId="4" fontId="3" fillId="6" borderId="0" xfId="0" applyNumberFormat="1" applyFont="1" applyFill="1" applyAlignment="1">
      <alignment horizontal="right"/>
    </xf>
    <xf numFmtId="10" fontId="7" fillId="6" borderId="0" xfId="0" applyNumberFormat="1" applyFont="1" applyFill="1" applyAlignment="1">
      <alignment horizontal="center"/>
    </xf>
  </cellXfs>
  <cellStyles count="3">
    <cellStyle name="Normal" xfId="0" builtinId="0"/>
    <cellStyle name="Porcentagem" xfId="2" builtinId="5"/>
    <cellStyle name="Vírgula" xfId="1" builtinId="3"/>
  </cellStyles>
  <dxfs count="1">
    <dxf>
      <font>
        <b val="0"/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133350</xdr:rowOff>
    </xdr:from>
    <xdr:to>
      <xdr:col>32</xdr:col>
      <xdr:colOff>561976</xdr:colOff>
      <xdr:row>0</xdr:row>
      <xdr:rowOff>136948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38750" y="133350"/>
          <a:ext cx="24193501" cy="3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504826</xdr:colOff>
      <xdr:row>0</xdr:row>
      <xdr:rowOff>104775</xdr:rowOff>
    </xdr:from>
    <xdr:to>
      <xdr:col>6</xdr:col>
      <xdr:colOff>752476</xdr:colOff>
      <xdr:row>1</xdr:row>
      <xdr:rowOff>381001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743576" y="104775"/>
          <a:ext cx="1390650" cy="4667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54238</xdr:colOff>
      <xdr:row>0</xdr:row>
      <xdr:rowOff>71438</xdr:rowOff>
    </xdr:from>
    <xdr:to>
      <xdr:col>15</xdr:col>
      <xdr:colOff>608540</xdr:colOff>
      <xdr:row>0</xdr:row>
      <xdr:rowOff>1424259</xdr:rowOff>
    </xdr:to>
    <xdr:pic>
      <xdr:nvPicPr>
        <xdr:cNvPr id="3" name="Imagem 1" descr="W:\2013_logo DAE.bmp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204155" y="71438"/>
          <a:ext cx="3284802" cy="13528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9"/>
  <sheetViews>
    <sheetView topLeftCell="B1" workbookViewId="0">
      <selection activeCell="H51" sqref="H51"/>
    </sheetView>
  </sheetViews>
  <sheetFormatPr defaultColWidth="40" defaultRowHeight="15" x14ac:dyDescent="0.25"/>
  <cols>
    <col min="1" max="1" width="8.28515625" customWidth="1"/>
    <col min="2" max="2" width="9.7109375" customWidth="1"/>
    <col min="3" max="3" width="62.42578125" bestFit="1" customWidth="1"/>
    <col min="4" max="4" width="4.42578125" bestFit="1" customWidth="1"/>
    <col min="5" max="5" width="7.85546875" bestFit="1" customWidth="1"/>
    <col min="6" max="6" width="9.28515625" bestFit="1" customWidth="1"/>
    <col min="7" max="7" width="13.140625" bestFit="1" customWidth="1"/>
    <col min="8" max="8" width="15" customWidth="1"/>
    <col min="9" max="9" width="7.85546875" customWidth="1"/>
    <col min="10" max="10" width="7.85546875" style="27" customWidth="1"/>
    <col min="11" max="11" width="11.28515625" bestFit="1" customWidth="1"/>
    <col min="12" max="16" width="7.85546875" customWidth="1"/>
  </cols>
  <sheetData>
    <row r="1" spans="1:11" x14ac:dyDescent="0.25">
      <c r="A1" s="128" t="s">
        <v>0</v>
      </c>
      <c r="B1" s="129"/>
      <c r="C1" s="129"/>
      <c r="D1" s="129"/>
      <c r="E1" s="129"/>
      <c r="F1" s="129"/>
      <c r="G1" s="130"/>
      <c r="H1" s="1"/>
      <c r="I1" s="1"/>
      <c r="J1" s="26"/>
    </row>
    <row r="2" spans="1:11" ht="34.5" customHeight="1" thickBot="1" x14ac:dyDescent="0.3">
      <c r="A2" s="131"/>
      <c r="B2" s="132"/>
      <c r="C2" s="132"/>
      <c r="D2" s="132"/>
      <c r="E2" s="132"/>
      <c r="F2" s="132"/>
      <c r="G2" s="133"/>
      <c r="H2" s="1"/>
      <c r="I2" s="1"/>
      <c r="J2" s="26"/>
    </row>
    <row r="3" spans="1:11" ht="28.5" customHeight="1" thickBot="1" x14ac:dyDescent="0.3">
      <c r="A3" s="103" t="s">
        <v>21</v>
      </c>
      <c r="B3" s="134" t="s">
        <v>43</v>
      </c>
      <c r="C3" s="135"/>
      <c r="D3" s="135"/>
      <c r="E3" s="135"/>
      <c r="F3" s="135"/>
      <c r="G3" s="136"/>
      <c r="H3" s="2"/>
      <c r="I3" s="2"/>
      <c r="J3" s="2"/>
    </row>
    <row r="4" spans="1:11" ht="15.75" customHeight="1" x14ac:dyDescent="0.25">
      <c r="A4" s="137" t="s">
        <v>40</v>
      </c>
      <c r="B4" s="138"/>
      <c r="C4" s="138"/>
      <c r="D4" s="138"/>
      <c r="E4" s="138"/>
      <c r="F4" s="138"/>
      <c r="G4" s="139"/>
      <c r="H4" s="2"/>
      <c r="I4" s="2"/>
      <c r="J4" s="2"/>
    </row>
    <row r="5" spans="1:11" ht="15.75" thickBot="1" x14ac:dyDescent="0.3">
      <c r="A5" s="140"/>
      <c r="B5" s="141"/>
      <c r="C5" s="141"/>
      <c r="D5" s="141"/>
      <c r="E5" s="141"/>
      <c r="F5" s="141"/>
      <c r="G5" s="142"/>
      <c r="H5" s="1"/>
      <c r="I5" s="1"/>
      <c r="J5" s="26"/>
    </row>
    <row r="6" spans="1:11" s="10" customFormat="1" x14ac:dyDescent="0.25">
      <c r="A6" s="104">
        <v>1</v>
      </c>
      <c r="B6" s="105"/>
      <c r="C6" s="106" t="s">
        <v>23</v>
      </c>
      <c r="D6" s="107" t="s">
        <v>79</v>
      </c>
      <c r="E6" s="108" t="s">
        <v>80</v>
      </c>
      <c r="F6" s="108" t="s">
        <v>81</v>
      </c>
      <c r="G6" s="109" t="s">
        <v>82</v>
      </c>
      <c r="H6" s="9"/>
    </row>
    <row r="7" spans="1:11" s="3" customFormat="1" ht="13.5" customHeight="1" x14ac:dyDescent="0.2">
      <c r="A7" s="17" t="s">
        <v>1</v>
      </c>
      <c r="B7" s="18"/>
      <c r="C7" s="19" t="s">
        <v>44</v>
      </c>
      <c r="D7" s="20" t="s">
        <v>24</v>
      </c>
      <c r="E7" s="21">
        <v>12</v>
      </c>
      <c r="F7" s="21">
        <v>4000</v>
      </c>
      <c r="G7" s="22">
        <f>E7*F7</f>
        <v>48000</v>
      </c>
    </row>
    <row r="8" spans="1:11" s="3" customFormat="1" ht="13.5" customHeight="1" x14ac:dyDescent="0.2">
      <c r="A8" s="17"/>
      <c r="B8" s="18"/>
      <c r="C8" s="23" t="s">
        <v>25</v>
      </c>
      <c r="D8" s="20"/>
      <c r="E8" s="21"/>
      <c r="F8" s="21"/>
      <c r="G8" s="24">
        <f>SUM(G7:G7)</f>
        <v>48000</v>
      </c>
    </row>
    <row r="9" spans="1:11" s="3" customFormat="1" ht="13.5" customHeight="1" x14ac:dyDescent="0.2">
      <c r="A9" s="25"/>
      <c r="B9" s="110"/>
      <c r="C9" s="111"/>
      <c r="D9" s="112"/>
      <c r="E9" s="113"/>
      <c r="F9" s="113"/>
      <c r="G9" s="45"/>
      <c r="K9" s="29"/>
    </row>
    <row r="10" spans="1:11" s="10" customFormat="1" x14ac:dyDescent="0.25">
      <c r="A10" s="114" t="s">
        <v>46</v>
      </c>
      <c r="B10" s="4"/>
      <c r="C10" s="5" t="s">
        <v>2</v>
      </c>
      <c r="D10" s="6"/>
      <c r="E10" s="7"/>
      <c r="F10" s="8"/>
      <c r="G10" s="115"/>
      <c r="H10" s="9"/>
    </row>
    <row r="11" spans="1:11" s="3" customFormat="1" ht="13.5" customHeight="1" x14ac:dyDescent="0.2">
      <c r="A11" s="17" t="s">
        <v>15</v>
      </c>
      <c r="B11" s="18" t="s">
        <v>5</v>
      </c>
      <c r="C11" s="19" t="s">
        <v>14</v>
      </c>
      <c r="D11" s="20" t="s">
        <v>6</v>
      </c>
      <c r="E11" s="21">
        <v>25000</v>
      </c>
      <c r="F11" s="21">
        <v>6.48</v>
      </c>
      <c r="G11" s="22">
        <f>E11*F11</f>
        <v>162000</v>
      </c>
    </row>
    <row r="12" spans="1:11" s="3" customFormat="1" ht="13.5" customHeight="1" x14ac:dyDescent="0.2">
      <c r="A12" s="17" t="s">
        <v>16</v>
      </c>
      <c r="B12" s="18" t="s">
        <v>78</v>
      </c>
      <c r="C12" s="19" t="s">
        <v>45</v>
      </c>
      <c r="D12" s="20" t="s">
        <v>6</v>
      </c>
      <c r="E12" s="21">
        <v>35000</v>
      </c>
      <c r="F12" s="21">
        <v>7.92</v>
      </c>
      <c r="G12" s="22">
        <f>E12*F12</f>
        <v>277200</v>
      </c>
    </row>
    <row r="13" spans="1:11" s="3" customFormat="1" ht="13.5" customHeight="1" x14ac:dyDescent="0.2">
      <c r="A13" s="17"/>
      <c r="B13" s="18"/>
      <c r="C13" s="23" t="s">
        <v>26</v>
      </c>
      <c r="D13" s="20"/>
      <c r="E13" s="21"/>
      <c r="F13" s="21"/>
      <c r="G13" s="24">
        <f>SUM(G10:G12)</f>
        <v>439200</v>
      </c>
    </row>
    <row r="14" spans="1:11" s="3" customFormat="1" ht="13.5" customHeight="1" x14ac:dyDescent="0.2">
      <c r="A14" s="25"/>
      <c r="B14" s="110"/>
      <c r="C14" s="111"/>
      <c r="D14" s="112"/>
      <c r="E14" s="113"/>
      <c r="F14" s="113"/>
      <c r="G14" s="45"/>
    </row>
    <row r="15" spans="1:11" s="10" customFormat="1" x14ac:dyDescent="0.25">
      <c r="A15" s="114" t="s">
        <v>47</v>
      </c>
      <c r="B15" s="4"/>
      <c r="C15" s="5" t="s">
        <v>29</v>
      </c>
      <c r="D15" s="6"/>
      <c r="E15" s="7"/>
      <c r="F15" s="8"/>
      <c r="G15" s="115"/>
      <c r="H15" s="9"/>
    </row>
    <row r="16" spans="1:11" s="3" customFormat="1" ht="13.5" customHeight="1" x14ac:dyDescent="0.2">
      <c r="A16" s="17" t="s">
        <v>17</v>
      </c>
      <c r="B16" s="18" t="s">
        <v>48</v>
      </c>
      <c r="C16" s="19" t="s">
        <v>49</v>
      </c>
      <c r="D16" s="20" t="s">
        <v>4</v>
      </c>
      <c r="E16" s="21">
        <v>24000</v>
      </c>
      <c r="F16" s="21">
        <v>11.6</v>
      </c>
      <c r="G16" s="22">
        <f>E16*F16</f>
        <v>278400</v>
      </c>
    </row>
    <row r="17" spans="1:9" s="3" customFormat="1" ht="22.5" x14ac:dyDescent="0.2">
      <c r="A17" s="17" t="s">
        <v>27</v>
      </c>
      <c r="B17" s="18" t="s">
        <v>31</v>
      </c>
      <c r="C17" s="46" t="s">
        <v>50</v>
      </c>
      <c r="D17" s="20" t="s">
        <v>4</v>
      </c>
      <c r="E17" s="21">
        <v>19500</v>
      </c>
      <c r="F17" s="21">
        <v>11</v>
      </c>
      <c r="G17" s="22">
        <f t="shared" ref="G17:G23" si="0">E17*F17</f>
        <v>214500</v>
      </c>
    </row>
    <row r="18" spans="1:9" s="3" customFormat="1" ht="13.5" customHeight="1" x14ac:dyDescent="0.2">
      <c r="A18" s="17" t="s">
        <v>18</v>
      </c>
      <c r="B18" s="18" t="s">
        <v>32</v>
      </c>
      <c r="C18" s="19" t="s">
        <v>51</v>
      </c>
      <c r="D18" s="20" t="s">
        <v>4</v>
      </c>
      <c r="E18" s="21">
        <v>4500</v>
      </c>
      <c r="F18" s="21">
        <v>8.4499999999999993</v>
      </c>
      <c r="G18" s="22">
        <f t="shared" si="0"/>
        <v>38025</v>
      </c>
    </row>
    <row r="19" spans="1:9" s="3" customFormat="1" ht="13.5" customHeight="1" x14ac:dyDescent="0.2">
      <c r="A19" s="17" t="s">
        <v>19</v>
      </c>
      <c r="B19" s="18" t="s">
        <v>71</v>
      </c>
      <c r="C19" s="19" t="s">
        <v>53</v>
      </c>
      <c r="D19" s="20" t="s">
        <v>4</v>
      </c>
      <c r="E19" s="21">
        <v>4500</v>
      </c>
      <c r="F19" s="21">
        <f>4.89*25</f>
        <v>122.24999999999999</v>
      </c>
      <c r="G19" s="22">
        <f t="shared" si="0"/>
        <v>550124.99999999988</v>
      </c>
    </row>
    <row r="20" spans="1:9" s="3" customFormat="1" ht="13.5" customHeight="1" x14ac:dyDescent="0.2">
      <c r="A20" s="17" t="s">
        <v>54</v>
      </c>
      <c r="B20" s="18" t="s">
        <v>67</v>
      </c>
      <c r="C20" s="19" t="s">
        <v>66</v>
      </c>
      <c r="D20" s="20" t="s">
        <v>4</v>
      </c>
      <c r="E20" s="21">
        <v>3000</v>
      </c>
      <c r="F20" s="21">
        <v>14.17</v>
      </c>
      <c r="G20" s="22">
        <f t="shared" si="0"/>
        <v>42510</v>
      </c>
    </row>
    <row r="21" spans="1:9" s="3" customFormat="1" ht="13.5" customHeight="1" x14ac:dyDescent="0.2">
      <c r="A21" s="17" t="s">
        <v>55</v>
      </c>
      <c r="B21" s="18" t="s">
        <v>32</v>
      </c>
      <c r="C21" s="19" t="s">
        <v>51</v>
      </c>
      <c r="D21" s="20" t="s">
        <v>4</v>
      </c>
      <c r="E21" s="21">
        <v>3000</v>
      </c>
      <c r="F21" s="21">
        <v>8.4499999999999993</v>
      </c>
      <c r="G21" s="22">
        <f t="shared" ref="G21:G22" si="1">E21*F21</f>
        <v>25349.999999999996</v>
      </c>
    </row>
    <row r="22" spans="1:9" s="3" customFormat="1" ht="13.5" customHeight="1" x14ac:dyDescent="0.2">
      <c r="A22" s="17" t="s">
        <v>68</v>
      </c>
      <c r="B22" s="18" t="s">
        <v>52</v>
      </c>
      <c r="C22" s="19" t="s">
        <v>70</v>
      </c>
      <c r="D22" s="20" t="s">
        <v>4</v>
      </c>
      <c r="E22" s="21">
        <v>3000</v>
      </c>
      <c r="F22" s="21">
        <f>10.74*6</f>
        <v>64.44</v>
      </c>
      <c r="G22" s="22">
        <f t="shared" si="1"/>
        <v>193320</v>
      </c>
    </row>
    <row r="23" spans="1:9" s="3" customFormat="1" ht="13.5" customHeight="1" x14ac:dyDescent="0.2">
      <c r="A23" s="17" t="s">
        <v>69</v>
      </c>
      <c r="B23" s="18" t="s">
        <v>75</v>
      </c>
      <c r="C23" s="19" t="s">
        <v>56</v>
      </c>
      <c r="D23" s="20" t="s">
        <v>4</v>
      </c>
      <c r="E23" s="21">
        <v>550</v>
      </c>
      <c r="F23" s="21">
        <v>83.29</v>
      </c>
      <c r="G23" s="22">
        <f t="shared" si="0"/>
        <v>45809.5</v>
      </c>
    </row>
    <row r="24" spans="1:9" s="3" customFormat="1" ht="13.5" customHeight="1" x14ac:dyDescent="0.2">
      <c r="A24" s="17"/>
      <c r="B24" s="18"/>
      <c r="C24" s="23" t="s">
        <v>28</v>
      </c>
      <c r="D24" s="20"/>
      <c r="E24" s="21"/>
      <c r="F24" s="21"/>
      <c r="G24" s="24">
        <f>SUM(G15:G23)</f>
        <v>1388039.5</v>
      </c>
    </row>
    <row r="25" spans="1:9" s="3" customFormat="1" ht="13.5" customHeight="1" x14ac:dyDescent="0.2">
      <c r="A25" s="17"/>
      <c r="B25" s="18"/>
      <c r="C25" s="19"/>
      <c r="D25" s="20"/>
      <c r="E25" s="21"/>
      <c r="F25" s="21"/>
      <c r="G25" s="22"/>
    </row>
    <row r="26" spans="1:9" s="10" customFormat="1" x14ac:dyDescent="0.25">
      <c r="A26" s="114" t="s">
        <v>42</v>
      </c>
      <c r="B26" s="4"/>
      <c r="C26" s="5" t="s">
        <v>7</v>
      </c>
      <c r="D26" s="6"/>
      <c r="E26" s="7"/>
      <c r="F26" s="8"/>
      <c r="G26" s="115"/>
      <c r="H26" s="9"/>
    </row>
    <row r="27" spans="1:9" s="3" customFormat="1" ht="22.5" x14ac:dyDescent="0.2">
      <c r="A27" s="17" t="s">
        <v>20</v>
      </c>
      <c r="B27" s="18" t="s">
        <v>8</v>
      </c>
      <c r="C27" s="46" t="s">
        <v>57</v>
      </c>
      <c r="D27" s="20" t="s">
        <v>3</v>
      </c>
      <c r="E27" s="21">
        <v>22000</v>
      </c>
      <c r="F27" s="21">
        <v>14.75</v>
      </c>
      <c r="G27" s="22">
        <f>E27*F27</f>
        <v>324500</v>
      </c>
    </row>
    <row r="28" spans="1:9" s="3" customFormat="1" ht="22.5" x14ac:dyDescent="0.2">
      <c r="A28" s="17" t="s">
        <v>30</v>
      </c>
      <c r="B28" s="18" t="s">
        <v>9</v>
      </c>
      <c r="C28" s="46" t="s">
        <v>63</v>
      </c>
      <c r="D28" s="20" t="s">
        <v>4</v>
      </c>
      <c r="E28" s="21">
        <v>2640</v>
      </c>
      <c r="F28" s="21">
        <v>206.92</v>
      </c>
      <c r="G28" s="22">
        <f>E28*F28</f>
        <v>546268.79999999993</v>
      </c>
    </row>
    <row r="29" spans="1:9" s="3" customFormat="1" ht="22.5" x14ac:dyDescent="0.2">
      <c r="A29" s="17" t="s">
        <v>41</v>
      </c>
      <c r="B29" s="18" t="s">
        <v>76</v>
      </c>
      <c r="C29" s="46" t="s">
        <v>65</v>
      </c>
      <c r="D29" s="20" t="s">
        <v>64</v>
      </c>
      <c r="E29" s="21">
        <f>E27/10</f>
        <v>2200</v>
      </c>
      <c r="F29" s="21">
        <v>29.7</v>
      </c>
      <c r="G29" s="22">
        <f>E29*F29</f>
        <v>65340</v>
      </c>
    </row>
    <row r="30" spans="1:9" s="3" customFormat="1" ht="22.5" x14ac:dyDescent="0.2">
      <c r="A30" s="17" t="s">
        <v>58</v>
      </c>
      <c r="B30" s="18" t="s">
        <v>10</v>
      </c>
      <c r="C30" s="46" t="s">
        <v>60</v>
      </c>
      <c r="D30" s="20" t="s">
        <v>3</v>
      </c>
      <c r="E30" s="21">
        <v>23100</v>
      </c>
      <c r="F30" s="21">
        <v>15.56</v>
      </c>
      <c r="G30" s="22">
        <f>E30*F30</f>
        <v>359436</v>
      </c>
    </row>
    <row r="31" spans="1:9" s="3" customFormat="1" ht="12" x14ac:dyDescent="0.2">
      <c r="A31" s="17" t="s">
        <v>59</v>
      </c>
      <c r="B31" s="47" t="s">
        <v>11</v>
      </c>
      <c r="C31" s="48" t="s">
        <v>61</v>
      </c>
      <c r="D31" s="49" t="s">
        <v>4</v>
      </c>
      <c r="E31" s="50">
        <v>924</v>
      </c>
      <c r="F31" s="50">
        <v>2231.87</v>
      </c>
      <c r="G31" s="51">
        <f>E31*F31</f>
        <v>2062247.88</v>
      </c>
    </row>
    <row r="32" spans="1:9" s="3" customFormat="1" ht="13.5" customHeight="1" x14ac:dyDescent="0.2">
      <c r="A32" s="17"/>
      <c r="B32" s="18"/>
      <c r="C32" s="23" t="s">
        <v>62</v>
      </c>
      <c r="D32" s="20"/>
      <c r="E32" s="21"/>
      <c r="F32" s="21"/>
      <c r="G32" s="24">
        <f>SUM(G27:G31)</f>
        <v>3357792.6799999997</v>
      </c>
      <c r="I32" s="24"/>
    </row>
    <row r="33" spans="1:17" s="3" customFormat="1" ht="13.5" customHeight="1" x14ac:dyDescent="0.2">
      <c r="A33" s="25"/>
      <c r="B33" s="110"/>
      <c r="C33" s="116"/>
      <c r="D33" s="112"/>
      <c r="E33" s="113"/>
      <c r="F33" s="113"/>
      <c r="G33" s="117"/>
    </row>
    <row r="34" spans="1:17" s="3" customFormat="1" ht="12" x14ac:dyDescent="0.2">
      <c r="A34" s="118"/>
      <c r="B34" s="53" t="s">
        <v>77</v>
      </c>
      <c r="C34" s="54"/>
      <c r="D34" s="55"/>
      <c r="E34" s="56"/>
      <c r="F34" s="57"/>
      <c r="G34" s="119"/>
      <c r="H34" s="13"/>
      <c r="I34" s="13"/>
    </row>
    <row r="35" spans="1:17" s="11" customFormat="1" ht="20.25" customHeight="1" thickBot="1" x14ac:dyDescent="0.3">
      <c r="A35" s="125" t="s">
        <v>33</v>
      </c>
      <c r="B35" s="126"/>
      <c r="C35" s="126"/>
      <c r="D35" s="126"/>
      <c r="E35" s="126"/>
      <c r="F35" s="127"/>
      <c r="G35" s="52">
        <f>G8+G13+G24+G32</f>
        <v>5233032.18</v>
      </c>
      <c r="I35" s="12"/>
      <c r="M35" s="12"/>
      <c r="N35" s="12"/>
      <c r="O35" s="12"/>
      <c r="P35" s="12"/>
      <c r="Q35" s="12"/>
    </row>
    <row r="36" spans="1:17" s="11" customFormat="1" ht="20.25" customHeight="1" x14ac:dyDescent="0.25">
      <c r="A36" s="60"/>
      <c r="B36" s="61"/>
      <c r="C36" s="61"/>
      <c r="D36" s="61"/>
      <c r="E36" s="61"/>
      <c r="F36" s="61"/>
      <c r="G36" s="62"/>
      <c r="I36" s="12"/>
      <c r="M36" s="12"/>
      <c r="N36" s="12"/>
      <c r="O36" s="12"/>
      <c r="P36" s="12"/>
      <c r="Q36" s="12"/>
    </row>
    <row r="37" spans="1:17" s="11" customFormat="1" ht="20.25" customHeight="1" x14ac:dyDescent="0.25">
      <c r="A37" s="60"/>
      <c r="B37" s="61"/>
      <c r="C37" s="61"/>
      <c r="D37" s="61"/>
      <c r="E37" s="61"/>
      <c r="F37" s="61"/>
      <c r="G37" s="62"/>
      <c r="I37" s="12"/>
      <c r="M37" s="12"/>
      <c r="N37" s="12"/>
      <c r="O37" s="12"/>
      <c r="P37" s="12"/>
      <c r="Q37" s="12"/>
    </row>
    <row r="38" spans="1:17" x14ac:dyDescent="0.25">
      <c r="C38" s="63"/>
      <c r="D38" s="63"/>
      <c r="E38" s="63"/>
    </row>
    <row r="39" spans="1:17" x14ac:dyDescent="0.25">
      <c r="A39" s="123" t="s">
        <v>72</v>
      </c>
      <c r="B39" s="123"/>
      <c r="C39" s="123"/>
      <c r="D39" s="123"/>
      <c r="E39" s="123"/>
      <c r="F39" s="123"/>
      <c r="G39" s="123"/>
    </row>
    <row r="40" spans="1:17" x14ac:dyDescent="0.25">
      <c r="A40" s="123" t="s">
        <v>74</v>
      </c>
      <c r="B40" s="123"/>
      <c r="C40" s="123"/>
      <c r="D40" s="123"/>
      <c r="E40" s="123"/>
      <c r="F40" s="123"/>
      <c r="G40" s="123"/>
    </row>
    <row r="42" spans="1:17" x14ac:dyDescent="0.25">
      <c r="E42" s="12"/>
      <c r="F42" s="124"/>
      <c r="G42" s="124"/>
    </row>
    <row r="43" spans="1:17" x14ac:dyDescent="0.25">
      <c r="C43" s="121"/>
      <c r="E43" s="12"/>
      <c r="F43" s="12"/>
      <c r="G43" s="12"/>
    </row>
    <row r="44" spans="1:17" x14ac:dyDescent="0.25">
      <c r="C44" s="122"/>
      <c r="E44" s="12"/>
      <c r="F44" s="12"/>
      <c r="G44" s="12"/>
    </row>
    <row r="45" spans="1:17" x14ac:dyDescent="0.25">
      <c r="C45" s="122"/>
    </row>
    <row r="46" spans="1:17" x14ac:dyDescent="0.25">
      <c r="C46" s="122"/>
    </row>
    <row r="47" spans="1:17" x14ac:dyDescent="0.25">
      <c r="C47" s="122"/>
    </row>
    <row r="48" spans="1:17" x14ac:dyDescent="0.25">
      <c r="C48" s="122"/>
    </row>
    <row r="49" spans="3:3" x14ac:dyDescent="0.25">
      <c r="C49" s="122"/>
    </row>
    <row r="50" spans="3:3" x14ac:dyDescent="0.25">
      <c r="C50" s="122"/>
    </row>
    <row r="51" spans="3:3" x14ac:dyDescent="0.25">
      <c r="C51" s="122"/>
    </row>
    <row r="52" spans="3:3" x14ac:dyDescent="0.25">
      <c r="C52" s="122"/>
    </row>
    <row r="53" spans="3:3" x14ac:dyDescent="0.25">
      <c r="C53" s="122"/>
    </row>
    <row r="54" spans="3:3" x14ac:dyDescent="0.25">
      <c r="C54" s="122"/>
    </row>
    <row r="55" spans="3:3" x14ac:dyDescent="0.25">
      <c r="C55" s="122"/>
    </row>
    <row r="56" spans="3:3" x14ac:dyDescent="0.25">
      <c r="C56" s="122"/>
    </row>
    <row r="57" spans="3:3" x14ac:dyDescent="0.25">
      <c r="C57" s="122"/>
    </row>
    <row r="58" spans="3:3" x14ac:dyDescent="0.25">
      <c r="C58" s="122"/>
    </row>
    <row r="59" spans="3:3" x14ac:dyDescent="0.25">
      <c r="C59" s="120"/>
    </row>
  </sheetData>
  <mergeCells count="7">
    <mergeCell ref="A39:G39"/>
    <mergeCell ref="A40:G40"/>
    <mergeCell ref="F42:G42"/>
    <mergeCell ref="A35:F35"/>
    <mergeCell ref="A1:G2"/>
    <mergeCell ref="B3:G3"/>
    <mergeCell ref="A4:G5"/>
  </mergeCells>
  <conditionalFormatting sqref="E6:G6 E10:G10 E15:G15 E26:G26 G35:G37">
    <cfRule type="cellIs" dxfId="0" priority="57" stopIfTrue="1" operator="lessThan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10" fitToHeight="5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30"/>
  <sheetViews>
    <sheetView tabSelected="1" topLeftCell="C1" zoomScale="90" zoomScaleNormal="90" workbookViewId="0">
      <selection activeCell="R1" sqref="R1"/>
    </sheetView>
  </sheetViews>
  <sheetFormatPr defaultRowHeight="13.5" customHeight="1" x14ac:dyDescent="0.2"/>
  <cols>
    <col min="1" max="1" width="7.5703125" style="3" customWidth="1"/>
    <col min="2" max="2" width="25.7109375" style="3" bestFit="1" customWidth="1"/>
    <col min="3" max="3" width="19.5703125" style="3" customWidth="1"/>
    <col min="4" max="4" width="10.5703125" style="3" bestFit="1" customWidth="1"/>
    <col min="5" max="5" width="13.7109375" style="31" customWidth="1"/>
    <col min="6" max="7" width="13.5703125" style="31" customWidth="1"/>
    <col min="8" max="16" width="13.5703125" style="3" customWidth="1"/>
    <col min="17" max="17" width="20.7109375" style="3" customWidth="1"/>
    <col min="18" max="18" width="13.5703125" style="3" bestFit="1" customWidth="1"/>
    <col min="19" max="19" width="13.140625" style="3" bestFit="1" customWidth="1"/>
    <col min="20" max="262" width="9.140625" style="3"/>
    <col min="263" max="263" width="7.5703125" style="3" customWidth="1"/>
    <col min="264" max="264" width="65.28515625" style="3" customWidth="1"/>
    <col min="265" max="265" width="19.5703125" style="3" customWidth="1"/>
    <col min="266" max="266" width="9.5703125" style="3" customWidth="1"/>
    <col min="267" max="273" width="20.7109375" style="3" customWidth="1"/>
    <col min="274" max="274" width="13.5703125" style="3" bestFit="1" customWidth="1"/>
    <col min="275" max="275" width="13.140625" style="3" bestFit="1" customWidth="1"/>
    <col min="276" max="518" width="9.140625" style="3"/>
    <col min="519" max="519" width="7.5703125" style="3" customWidth="1"/>
    <col min="520" max="520" width="65.28515625" style="3" customWidth="1"/>
    <col min="521" max="521" width="19.5703125" style="3" customWidth="1"/>
    <col min="522" max="522" width="9.5703125" style="3" customWidth="1"/>
    <col min="523" max="529" width="20.7109375" style="3" customWidth="1"/>
    <col min="530" max="530" width="13.5703125" style="3" bestFit="1" customWidth="1"/>
    <col min="531" max="531" width="13.140625" style="3" bestFit="1" customWidth="1"/>
    <col min="532" max="774" width="9.140625" style="3"/>
    <col min="775" max="775" width="7.5703125" style="3" customWidth="1"/>
    <col min="776" max="776" width="65.28515625" style="3" customWidth="1"/>
    <col min="777" max="777" width="19.5703125" style="3" customWidth="1"/>
    <col min="778" max="778" width="9.5703125" style="3" customWidth="1"/>
    <col min="779" max="785" width="20.7109375" style="3" customWidth="1"/>
    <col min="786" max="786" width="13.5703125" style="3" bestFit="1" customWidth="1"/>
    <col min="787" max="787" width="13.140625" style="3" bestFit="1" customWidth="1"/>
    <col min="788" max="1030" width="9.140625" style="3"/>
    <col min="1031" max="1031" width="7.5703125" style="3" customWidth="1"/>
    <col min="1032" max="1032" width="65.28515625" style="3" customWidth="1"/>
    <col min="1033" max="1033" width="19.5703125" style="3" customWidth="1"/>
    <col min="1034" max="1034" width="9.5703125" style="3" customWidth="1"/>
    <col min="1035" max="1041" width="20.7109375" style="3" customWidth="1"/>
    <col min="1042" max="1042" width="13.5703125" style="3" bestFit="1" customWidth="1"/>
    <col min="1043" max="1043" width="13.140625" style="3" bestFit="1" customWidth="1"/>
    <col min="1044" max="1286" width="9.140625" style="3"/>
    <col min="1287" max="1287" width="7.5703125" style="3" customWidth="1"/>
    <col min="1288" max="1288" width="65.28515625" style="3" customWidth="1"/>
    <col min="1289" max="1289" width="19.5703125" style="3" customWidth="1"/>
    <col min="1290" max="1290" width="9.5703125" style="3" customWidth="1"/>
    <col min="1291" max="1297" width="20.7109375" style="3" customWidth="1"/>
    <col min="1298" max="1298" width="13.5703125" style="3" bestFit="1" customWidth="1"/>
    <col min="1299" max="1299" width="13.140625" style="3" bestFit="1" customWidth="1"/>
    <col min="1300" max="1542" width="9.140625" style="3"/>
    <col min="1543" max="1543" width="7.5703125" style="3" customWidth="1"/>
    <col min="1544" max="1544" width="65.28515625" style="3" customWidth="1"/>
    <col min="1545" max="1545" width="19.5703125" style="3" customWidth="1"/>
    <col min="1546" max="1546" width="9.5703125" style="3" customWidth="1"/>
    <col min="1547" max="1553" width="20.7109375" style="3" customWidth="1"/>
    <col min="1554" max="1554" width="13.5703125" style="3" bestFit="1" customWidth="1"/>
    <col min="1555" max="1555" width="13.140625" style="3" bestFit="1" customWidth="1"/>
    <col min="1556" max="1798" width="9.140625" style="3"/>
    <col min="1799" max="1799" width="7.5703125" style="3" customWidth="1"/>
    <col min="1800" max="1800" width="65.28515625" style="3" customWidth="1"/>
    <col min="1801" max="1801" width="19.5703125" style="3" customWidth="1"/>
    <col min="1802" max="1802" width="9.5703125" style="3" customWidth="1"/>
    <col min="1803" max="1809" width="20.7109375" style="3" customWidth="1"/>
    <col min="1810" max="1810" width="13.5703125" style="3" bestFit="1" customWidth="1"/>
    <col min="1811" max="1811" width="13.140625" style="3" bestFit="1" customWidth="1"/>
    <col min="1812" max="2054" width="9.140625" style="3"/>
    <col min="2055" max="2055" width="7.5703125" style="3" customWidth="1"/>
    <col min="2056" max="2056" width="65.28515625" style="3" customWidth="1"/>
    <col min="2057" max="2057" width="19.5703125" style="3" customWidth="1"/>
    <col min="2058" max="2058" width="9.5703125" style="3" customWidth="1"/>
    <col min="2059" max="2065" width="20.7109375" style="3" customWidth="1"/>
    <col min="2066" max="2066" width="13.5703125" style="3" bestFit="1" customWidth="1"/>
    <col min="2067" max="2067" width="13.140625" style="3" bestFit="1" customWidth="1"/>
    <col min="2068" max="2310" width="9.140625" style="3"/>
    <col min="2311" max="2311" width="7.5703125" style="3" customWidth="1"/>
    <col min="2312" max="2312" width="65.28515625" style="3" customWidth="1"/>
    <col min="2313" max="2313" width="19.5703125" style="3" customWidth="1"/>
    <col min="2314" max="2314" width="9.5703125" style="3" customWidth="1"/>
    <col min="2315" max="2321" width="20.7109375" style="3" customWidth="1"/>
    <col min="2322" max="2322" width="13.5703125" style="3" bestFit="1" customWidth="1"/>
    <col min="2323" max="2323" width="13.140625" style="3" bestFit="1" customWidth="1"/>
    <col min="2324" max="2566" width="9.140625" style="3"/>
    <col min="2567" max="2567" width="7.5703125" style="3" customWidth="1"/>
    <col min="2568" max="2568" width="65.28515625" style="3" customWidth="1"/>
    <col min="2569" max="2569" width="19.5703125" style="3" customWidth="1"/>
    <col min="2570" max="2570" width="9.5703125" style="3" customWidth="1"/>
    <col min="2571" max="2577" width="20.7109375" style="3" customWidth="1"/>
    <col min="2578" max="2578" width="13.5703125" style="3" bestFit="1" customWidth="1"/>
    <col min="2579" max="2579" width="13.140625" style="3" bestFit="1" customWidth="1"/>
    <col min="2580" max="2822" width="9.140625" style="3"/>
    <col min="2823" max="2823" width="7.5703125" style="3" customWidth="1"/>
    <col min="2824" max="2824" width="65.28515625" style="3" customWidth="1"/>
    <col min="2825" max="2825" width="19.5703125" style="3" customWidth="1"/>
    <col min="2826" max="2826" width="9.5703125" style="3" customWidth="1"/>
    <col min="2827" max="2833" width="20.7109375" style="3" customWidth="1"/>
    <col min="2834" max="2834" width="13.5703125" style="3" bestFit="1" customWidth="1"/>
    <col min="2835" max="2835" width="13.140625" style="3" bestFit="1" customWidth="1"/>
    <col min="2836" max="3078" width="9.140625" style="3"/>
    <col min="3079" max="3079" width="7.5703125" style="3" customWidth="1"/>
    <col min="3080" max="3080" width="65.28515625" style="3" customWidth="1"/>
    <col min="3081" max="3081" width="19.5703125" style="3" customWidth="1"/>
    <col min="3082" max="3082" width="9.5703125" style="3" customWidth="1"/>
    <col min="3083" max="3089" width="20.7109375" style="3" customWidth="1"/>
    <col min="3090" max="3090" width="13.5703125" style="3" bestFit="1" customWidth="1"/>
    <col min="3091" max="3091" width="13.140625" style="3" bestFit="1" customWidth="1"/>
    <col min="3092" max="3334" width="9.140625" style="3"/>
    <col min="3335" max="3335" width="7.5703125" style="3" customWidth="1"/>
    <col min="3336" max="3336" width="65.28515625" style="3" customWidth="1"/>
    <col min="3337" max="3337" width="19.5703125" style="3" customWidth="1"/>
    <col min="3338" max="3338" width="9.5703125" style="3" customWidth="1"/>
    <col min="3339" max="3345" width="20.7109375" style="3" customWidth="1"/>
    <col min="3346" max="3346" width="13.5703125" style="3" bestFit="1" customWidth="1"/>
    <col min="3347" max="3347" width="13.140625" style="3" bestFit="1" customWidth="1"/>
    <col min="3348" max="3590" width="9.140625" style="3"/>
    <col min="3591" max="3591" width="7.5703125" style="3" customWidth="1"/>
    <col min="3592" max="3592" width="65.28515625" style="3" customWidth="1"/>
    <col min="3593" max="3593" width="19.5703125" style="3" customWidth="1"/>
    <col min="3594" max="3594" width="9.5703125" style="3" customWidth="1"/>
    <col min="3595" max="3601" width="20.7109375" style="3" customWidth="1"/>
    <col min="3602" max="3602" width="13.5703125" style="3" bestFit="1" customWidth="1"/>
    <col min="3603" max="3603" width="13.140625" style="3" bestFit="1" customWidth="1"/>
    <col min="3604" max="3846" width="9.140625" style="3"/>
    <col min="3847" max="3847" width="7.5703125" style="3" customWidth="1"/>
    <col min="3848" max="3848" width="65.28515625" style="3" customWidth="1"/>
    <col min="3849" max="3849" width="19.5703125" style="3" customWidth="1"/>
    <col min="3850" max="3850" width="9.5703125" style="3" customWidth="1"/>
    <col min="3851" max="3857" width="20.7109375" style="3" customWidth="1"/>
    <col min="3858" max="3858" width="13.5703125" style="3" bestFit="1" customWidth="1"/>
    <col min="3859" max="3859" width="13.140625" style="3" bestFit="1" customWidth="1"/>
    <col min="3860" max="4102" width="9.140625" style="3"/>
    <col min="4103" max="4103" width="7.5703125" style="3" customWidth="1"/>
    <col min="4104" max="4104" width="65.28515625" style="3" customWidth="1"/>
    <col min="4105" max="4105" width="19.5703125" style="3" customWidth="1"/>
    <col min="4106" max="4106" width="9.5703125" style="3" customWidth="1"/>
    <col min="4107" max="4113" width="20.7109375" style="3" customWidth="1"/>
    <col min="4114" max="4114" width="13.5703125" style="3" bestFit="1" customWidth="1"/>
    <col min="4115" max="4115" width="13.140625" style="3" bestFit="1" customWidth="1"/>
    <col min="4116" max="4358" width="9.140625" style="3"/>
    <col min="4359" max="4359" width="7.5703125" style="3" customWidth="1"/>
    <col min="4360" max="4360" width="65.28515625" style="3" customWidth="1"/>
    <col min="4361" max="4361" width="19.5703125" style="3" customWidth="1"/>
    <col min="4362" max="4362" width="9.5703125" style="3" customWidth="1"/>
    <col min="4363" max="4369" width="20.7109375" style="3" customWidth="1"/>
    <col min="4370" max="4370" width="13.5703125" style="3" bestFit="1" customWidth="1"/>
    <col min="4371" max="4371" width="13.140625" style="3" bestFit="1" customWidth="1"/>
    <col min="4372" max="4614" width="9.140625" style="3"/>
    <col min="4615" max="4615" width="7.5703125" style="3" customWidth="1"/>
    <col min="4616" max="4616" width="65.28515625" style="3" customWidth="1"/>
    <col min="4617" max="4617" width="19.5703125" style="3" customWidth="1"/>
    <col min="4618" max="4618" width="9.5703125" style="3" customWidth="1"/>
    <col min="4619" max="4625" width="20.7109375" style="3" customWidth="1"/>
    <col min="4626" max="4626" width="13.5703125" style="3" bestFit="1" customWidth="1"/>
    <col min="4627" max="4627" width="13.140625" style="3" bestFit="1" customWidth="1"/>
    <col min="4628" max="4870" width="9.140625" style="3"/>
    <col min="4871" max="4871" width="7.5703125" style="3" customWidth="1"/>
    <col min="4872" max="4872" width="65.28515625" style="3" customWidth="1"/>
    <col min="4873" max="4873" width="19.5703125" style="3" customWidth="1"/>
    <col min="4874" max="4874" width="9.5703125" style="3" customWidth="1"/>
    <col min="4875" max="4881" width="20.7109375" style="3" customWidth="1"/>
    <col min="4882" max="4882" width="13.5703125" style="3" bestFit="1" customWidth="1"/>
    <col min="4883" max="4883" width="13.140625" style="3" bestFit="1" customWidth="1"/>
    <col min="4884" max="5126" width="9.140625" style="3"/>
    <col min="5127" max="5127" width="7.5703125" style="3" customWidth="1"/>
    <col min="5128" max="5128" width="65.28515625" style="3" customWidth="1"/>
    <col min="5129" max="5129" width="19.5703125" style="3" customWidth="1"/>
    <col min="5130" max="5130" width="9.5703125" style="3" customWidth="1"/>
    <col min="5131" max="5137" width="20.7109375" style="3" customWidth="1"/>
    <col min="5138" max="5138" width="13.5703125" style="3" bestFit="1" customWidth="1"/>
    <col min="5139" max="5139" width="13.140625" style="3" bestFit="1" customWidth="1"/>
    <col min="5140" max="5382" width="9.140625" style="3"/>
    <col min="5383" max="5383" width="7.5703125" style="3" customWidth="1"/>
    <col min="5384" max="5384" width="65.28515625" style="3" customWidth="1"/>
    <col min="5385" max="5385" width="19.5703125" style="3" customWidth="1"/>
    <col min="5386" max="5386" width="9.5703125" style="3" customWidth="1"/>
    <col min="5387" max="5393" width="20.7109375" style="3" customWidth="1"/>
    <col min="5394" max="5394" width="13.5703125" style="3" bestFit="1" customWidth="1"/>
    <col min="5395" max="5395" width="13.140625" style="3" bestFit="1" customWidth="1"/>
    <col min="5396" max="5638" width="9.140625" style="3"/>
    <col min="5639" max="5639" width="7.5703125" style="3" customWidth="1"/>
    <col min="5640" max="5640" width="65.28515625" style="3" customWidth="1"/>
    <col min="5641" max="5641" width="19.5703125" style="3" customWidth="1"/>
    <col min="5642" max="5642" width="9.5703125" style="3" customWidth="1"/>
    <col min="5643" max="5649" width="20.7109375" style="3" customWidth="1"/>
    <col min="5650" max="5650" width="13.5703125" style="3" bestFit="1" customWidth="1"/>
    <col min="5651" max="5651" width="13.140625" style="3" bestFit="1" customWidth="1"/>
    <col min="5652" max="5894" width="9.140625" style="3"/>
    <col min="5895" max="5895" width="7.5703125" style="3" customWidth="1"/>
    <col min="5896" max="5896" width="65.28515625" style="3" customWidth="1"/>
    <col min="5897" max="5897" width="19.5703125" style="3" customWidth="1"/>
    <col min="5898" max="5898" width="9.5703125" style="3" customWidth="1"/>
    <col min="5899" max="5905" width="20.7109375" style="3" customWidth="1"/>
    <col min="5906" max="5906" width="13.5703125" style="3" bestFit="1" customWidth="1"/>
    <col min="5907" max="5907" width="13.140625" style="3" bestFit="1" customWidth="1"/>
    <col min="5908" max="6150" width="9.140625" style="3"/>
    <col min="6151" max="6151" width="7.5703125" style="3" customWidth="1"/>
    <col min="6152" max="6152" width="65.28515625" style="3" customWidth="1"/>
    <col min="6153" max="6153" width="19.5703125" style="3" customWidth="1"/>
    <col min="6154" max="6154" width="9.5703125" style="3" customWidth="1"/>
    <col min="6155" max="6161" width="20.7109375" style="3" customWidth="1"/>
    <col min="6162" max="6162" width="13.5703125" style="3" bestFit="1" customWidth="1"/>
    <col min="6163" max="6163" width="13.140625" style="3" bestFit="1" customWidth="1"/>
    <col min="6164" max="6406" width="9.140625" style="3"/>
    <col min="6407" max="6407" width="7.5703125" style="3" customWidth="1"/>
    <col min="6408" max="6408" width="65.28515625" style="3" customWidth="1"/>
    <col min="6409" max="6409" width="19.5703125" style="3" customWidth="1"/>
    <col min="6410" max="6410" width="9.5703125" style="3" customWidth="1"/>
    <col min="6411" max="6417" width="20.7109375" style="3" customWidth="1"/>
    <col min="6418" max="6418" width="13.5703125" style="3" bestFit="1" customWidth="1"/>
    <col min="6419" max="6419" width="13.140625" style="3" bestFit="1" customWidth="1"/>
    <col min="6420" max="6662" width="9.140625" style="3"/>
    <col min="6663" max="6663" width="7.5703125" style="3" customWidth="1"/>
    <col min="6664" max="6664" width="65.28515625" style="3" customWidth="1"/>
    <col min="6665" max="6665" width="19.5703125" style="3" customWidth="1"/>
    <col min="6666" max="6666" width="9.5703125" style="3" customWidth="1"/>
    <col min="6667" max="6673" width="20.7109375" style="3" customWidth="1"/>
    <col min="6674" max="6674" width="13.5703125" style="3" bestFit="1" customWidth="1"/>
    <col min="6675" max="6675" width="13.140625" style="3" bestFit="1" customWidth="1"/>
    <col min="6676" max="6918" width="9.140625" style="3"/>
    <col min="6919" max="6919" width="7.5703125" style="3" customWidth="1"/>
    <col min="6920" max="6920" width="65.28515625" style="3" customWidth="1"/>
    <col min="6921" max="6921" width="19.5703125" style="3" customWidth="1"/>
    <col min="6922" max="6922" width="9.5703125" style="3" customWidth="1"/>
    <col min="6923" max="6929" width="20.7109375" style="3" customWidth="1"/>
    <col min="6930" max="6930" width="13.5703125" style="3" bestFit="1" customWidth="1"/>
    <col min="6931" max="6931" width="13.140625" style="3" bestFit="1" customWidth="1"/>
    <col min="6932" max="7174" width="9.140625" style="3"/>
    <col min="7175" max="7175" width="7.5703125" style="3" customWidth="1"/>
    <col min="7176" max="7176" width="65.28515625" style="3" customWidth="1"/>
    <col min="7177" max="7177" width="19.5703125" style="3" customWidth="1"/>
    <col min="7178" max="7178" width="9.5703125" style="3" customWidth="1"/>
    <col min="7179" max="7185" width="20.7109375" style="3" customWidth="1"/>
    <col min="7186" max="7186" width="13.5703125" style="3" bestFit="1" customWidth="1"/>
    <col min="7187" max="7187" width="13.140625" style="3" bestFit="1" customWidth="1"/>
    <col min="7188" max="7430" width="9.140625" style="3"/>
    <col min="7431" max="7431" width="7.5703125" style="3" customWidth="1"/>
    <col min="7432" max="7432" width="65.28515625" style="3" customWidth="1"/>
    <col min="7433" max="7433" width="19.5703125" style="3" customWidth="1"/>
    <col min="7434" max="7434" width="9.5703125" style="3" customWidth="1"/>
    <col min="7435" max="7441" width="20.7109375" style="3" customWidth="1"/>
    <col min="7442" max="7442" width="13.5703125" style="3" bestFit="1" customWidth="1"/>
    <col min="7443" max="7443" width="13.140625" style="3" bestFit="1" customWidth="1"/>
    <col min="7444" max="7686" width="9.140625" style="3"/>
    <col min="7687" max="7687" width="7.5703125" style="3" customWidth="1"/>
    <col min="7688" max="7688" width="65.28515625" style="3" customWidth="1"/>
    <col min="7689" max="7689" width="19.5703125" style="3" customWidth="1"/>
    <col min="7690" max="7690" width="9.5703125" style="3" customWidth="1"/>
    <col min="7691" max="7697" width="20.7109375" style="3" customWidth="1"/>
    <col min="7698" max="7698" width="13.5703125" style="3" bestFit="1" customWidth="1"/>
    <col min="7699" max="7699" width="13.140625" style="3" bestFit="1" customWidth="1"/>
    <col min="7700" max="7942" width="9.140625" style="3"/>
    <col min="7943" max="7943" width="7.5703125" style="3" customWidth="1"/>
    <col min="7944" max="7944" width="65.28515625" style="3" customWidth="1"/>
    <col min="7945" max="7945" width="19.5703125" style="3" customWidth="1"/>
    <col min="7946" max="7946" width="9.5703125" style="3" customWidth="1"/>
    <col min="7947" max="7953" width="20.7109375" style="3" customWidth="1"/>
    <col min="7954" max="7954" width="13.5703125" style="3" bestFit="1" customWidth="1"/>
    <col min="7955" max="7955" width="13.140625" style="3" bestFit="1" customWidth="1"/>
    <col min="7956" max="8198" width="9.140625" style="3"/>
    <col min="8199" max="8199" width="7.5703125" style="3" customWidth="1"/>
    <col min="8200" max="8200" width="65.28515625" style="3" customWidth="1"/>
    <col min="8201" max="8201" width="19.5703125" style="3" customWidth="1"/>
    <col min="8202" max="8202" width="9.5703125" style="3" customWidth="1"/>
    <col min="8203" max="8209" width="20.7109375" style="3" customWidth="1"/>
    <col min="8210" max="8210" width="13.5703125" style="3" bestFit="1" customWidth="1"/>
    <col min="8211" max="8211" width="13.140625" style="3" bestFit="1" customWidth="1"/>
    <col min="8212" max="8454" width="9.140625" style="3"/>
    <col min="8455" max="8455" width="7.5703125" style="3" customWidth="1"/>
    <col min="8456" max="8456" width="65.28515625" style="3" customWidth="1"/>
    <col min="8457" max="8457" width="19.5703125" style="3" customWidth="1"/>
    <col min="8458" max="8458" width="9.5703125" style="3" customWidth="1"/>
    <col min="8459" max="8465" width="20.7109375" style="3" customWidth="1"/>
    <col min="8466" max="8466" width="13.5703125" style="3" bestFit="1" customWidth="1"/>
    <col min="8467" max="8467" width="13.140625" style="3" bestFit="1" customWidth="1"/>
    <col min="8468" max="8710" width="9.140625" style="3"/>
    <col min="8711" max="8711" width="7.5703125" style="3" customWidth="1"/>
    <col min="8712" max="8712" width="65.28515625" style="3" customWidth="1"/>
    <col min="8713" max="8713" width="19.5703125" style="3" customWidth="1"/>
    <col min="8714" max="8714" width="9.5703125" style="3" customWidth="1"/>
    <col min="8715" max="8721" width="20.7109375" style="3" customWidth="1"/>
    <col min="8722" max="8722" width="13.5703125" style="3" bestFit="1" customWidth="1"/>
    <col min="8723" max="8723" width="13.140625" style="3" bestFit="1" customWidth="1"/>
    <col min="8724" max="8966" width="9.140625" style="3"/>
    <col min="8967" max="8967" width="7.5703125" style="3" customWidth="1"/>
    <col min="8968" max="8968" width="65.28515625" style="3" customWidth="1"/>
    <col min="8969" max="8969" width="19.5703125" style="3" customWidth="1"/>
    <col min="8970" max="8970" width="9.5703125" style="3" customWidth="1"/>
    <col min="8971" max="8977" width="20.7109375" style="3" customWidth="1"/>
    <col min="8978" max="8978" width="13.5703125" style="3" bestFit="1" customWidth="1"/>
    <col min="8979" max="8979" width="13.140625" style="3" bestFit="1" customWidth="1"/>
    <col min="8980" max="9222" width="9.140625" style="3"/>
    <col min="9223" max="9223" width="7.5703125" style="3" customWidth="1"/>
    <col min="9224" max="9224" width="65.28515625" style="3" customWidth="1"/>
    <col min="9225" max="9225" width="19.5703125" style="3" customWidth="1"/>
    <col min="9226" max="9226" width="9.5703125" style="3" customWidth="1"/>
    <col min="9227" max="9233" width="20.7109375" style="3" customWidth="1"/>
    <col min="9234" max="9234" width="13.5703125" style="3" bestFit="1" customWidth="1"/>
    <col min="9235" max="9235" width="13.140625" style="3" bestFit="1" customWidth="1"/>
    <col min="9236" max="9478" width="9.140625" style="3"/>
    <col min="9479" max="9479" width="7.5703125" style="3" customWidth="1"/>
    <col min="9480" max="9480" width="65.28515625" style="3" customWidth="1"/>
    <col min="9481" max="9481" width="19.5703125" style="3" customWidth="1"/>
    <col min="9482" max="9482" width="9.5703125" style="3" customWidth="1"/>
    <col min="9483" max="9489" width="20.7109375" style="3" customWidth="1"/>
    <col min="9490" max="9490" width="13.5703125" style="3" bestFit="1" customWidth="1"/>
    <col min="9491" max="9491" width="13.140625" style="3" bestFit="1" customWidth="1"/>
    <col min="9492" max="9734" width="9.140625" style="3"/>
    <col min="9735" max="9735" width="7.5703125" style="3" customWidth="1"/>
    <col min="9736" max="9736" width="65.28515625" style="3" customWidth="1"/>
    <col min="9737" max="9737" width="19.5703125" style="3" customWidth="1"/>
    <col min="9738" max="9738" width="9.5703125" style="3" customWidth="1"/>
    <col min="9739" max="9745" width="20.7109375" style="3" customWidth="1"/>
    <col min="9746" max="9746" width="13.5703125" style="3" bestFit="1" customWidth="1"/>
    <col min="9747" max="9747" width="13.140625" style="3" bestFit="1" customWidth="1"/>
    <col min="9748" max="9990" width="9.140625" style="3"/>
    <col min="9991" max="9991" width="7.5703125" style="3" customWidth="1"/>
    <col min="9992" max="9992" width="65.28515625" style="3" customWidth="1"/>
    <col min="9993" max="9993" width="19.5703125" style="3" customWidth="1"/>
    <col min="9994" max="9994" width="9.5703125" style="3" customWidth="1"/>
    <col min="9995" max="10001" width="20.7109375" style="3" customWidth="1"/>
    <col min="10002" max="10002" width="13.5703125" style="3" bestFit="1" customWidth="1"/>
    <col min="10003" max="10003" width="13.140625" style="3" bestFit="1" customWidth="1"/>
    <col min="10004" max="10246" width="9.140625" style="3"/>
    <col min="10247" max="10247" width="7.5703125" style="3" customWidth="1"/>
    <col min="10248" max="10248" width="65.28515625" style="3" customWidth="1"/>
    <col min="10249" max="10249" width="19.5703125" style="3" customWidth="1"/>
    <col min="10250" max="10250" width="9.5703125" style="3" customWidth="1"/>
    <col min="10251" max="10257" width="20.7109375" style="3" customWidth="1"/>
    <col min="10258" max="10258" width="13.5703125" style="3" bestFit="1" customWidth="1"/>
    <col min="10259" max="10259" width="13.140625" style="3" bestFit="1" customWidth="1"/>
    <col min="10260" max="10502" width="9.140625" style="3"/>
    <col min="10503" max="10503" width="7.5703125" style="3" customWidth="1"/>
    <col min="10504" max="10504" width="65.28515625" style="3" customWidth="1"/>
    <col min="10505" max="10505" width="19.5703125" style="3" customWidth="1"/>
    <col min="10506" max="10506" width="9.5703125" style="3" customWidth="1"/>
    <col min="10507" max="10513" width="20.7109375" style="3" customWidth="1"/>
    <col min="10514" max="10514" width="13.5703125" style="3" bestFit="1" customWidth="1"/>
    <col min="10515" max="10515" width="13.140625" style="3" bestFit="1" customWidth="1"/>
    <col min="10516" max="10758" width="9.140625" style="3"/>
    <col min="10759" max="10759" width="7.5703125" style="3" customWidth="1"/>
    <col min="10760" max="10760" width="65.28515625" style="3" customWidth="1"/>
    <col min="10761" max="10761" width="19.5703125" style="3" customWidth="1"/>
    <col min="10762" max="10762" width="9.5703125" style="3" customWidth="1"/>
    <col min="10763" max="10769" width="20.7109375" style="3" customWidth="1"/>
    <col min="10770" max="10770" width="13.5703125" style="3" bestFit="1" customWidth="1"/>
    <col min="10771" max="10771" width="13.140625" style="3" bestFit="1" customWidth="1"/>
    <col min="10772" max="11014" width="9.140625" style="3"/>
    <col min="11015" max="11015" width="7.5703125" style="3" customWidth="1"/>
    <col min="11016" max="11016" width="65.28515625" style="3" customWidth="1"/>
    <col min="11017" max="11017" width="19.5703125" style="3" customWidth="1"/>
    <col min="11018" max="11018" width="9.5703125" style="3" customWidth="1"/>
    <col min="11019" max="11025" width="20.7109375" style="3" customWidth="1"/>
    <col min="11026" max="11026" width="13.5703125" style="3" bestFit="1" customWidth="1"/>
    <col min="11027" max="11027" width="13.140625" style="3" bestFit="1" customWidth="1"/>
    <col min="11028" max="11270" width="9.140625" style="3"/>
    <col min="11271" max="11271" width="7.5703125" style="3" customWidth="1"/>
    <col min="11272" max="11272" width="65.28515625" style="3" customWidth="1"/>
    <col min="11273" max="11273" width="19.5703125" style="3" customWidth="1"/>
    <col min="11274" max="11274" width="9.5703125" style="3" customWidth="1"/>
    <col min="11275" max="11281" width="20.7109375" style="3" customWidth="1"/>
    <col min="11282" max="11282" width="13.5703125" style="3" bestFit="1" customWidth="1"/>
    <col min="11283" max="11283" width="13.140625" style="3" bestFit="1" customWidth="1"/>
    <col min="11284" max="11526" width="9.140625" style="3"/>
    <col min="11527" max="11527" width="7.5703125" style="3" customWidth="1"/>
    <col min="11528" max="11528" width="65.28515625" style="3" customWidth="1"/>
    <col min="11529" max="11529" width="19.5703125" style="3" customWidth="1"/>
    <col min="11530" max="11530" width="9.5703125" style="3" customWidth="1"/>
    <col min="11531" max="11537" width="20.7109375" style="3" customWidth="1"/>
    <col min="11538" max="11538" width="13.5703125" style="3" bestFit="1" customWidth="1"/>
    <col min="11539" max="11539" width="13.140625" style="3" bestFit="1" customWidth="1"/>
    <col min="11540" max="11782" width="9.140625" style="3"/>
    <col min="11783" max="11783" width="7.5703125" style="3" customWidth="1"/>
    <col min="11784" max="11784" width="65.28515625" style="3" customWidth="1"/>
    <col min="11785" max="11785" width="19.5703125" style="3" customWidth="1"/>
    <col min="11786" max="11786" width="9.5703125" style="3" customWidth="1"/>
    <col min="11787" max="11793" width="20.7109375" style="3" customWidth="1"/>
    <col min="11794" max="11794" width="13.5703125" style="3" bestFit="1" customWidth="1"/>
    <col min="11795" max="11795" width="13.140625" style="3" bestFit="1" customWidth="1"/>
    <col min="11796" max="12038" width="9.140625" style="3"/>
    <col min="12039" max="12039" width="7.5703125" style="3" customWidth="1"/>
    <col min="12040" max="12040" width="65.28515625" style="3" customWidth="1"/>
    <col min="12041" max="12041" width="19.5703125" style="3" customWidth="1"/>
    <col min="12042" max="12042" width="9.5703125" style="3" customWidth="1"/>
    <col min="12043" max="12049" width="20.7109375" style="3" customWidth="1"/>
    <col min="12050" max="12050" width="13.5703125" style="3" bestFit="1" customWidth="1"/>
    <col min="12051" max="12051" width="13.140625" style="3" bestFit="1" customWidth="1"/>
    <col min="12052" max="12294" width="9.140625" style="3"/>
    <col min="12295" max="12295" width="7.5703125" style="3" customWidth="1"/>
    <col min="12296" max="12296" width="65.28515625" style="3" customWidth="1"/>
    <col min="12297" max="12297" width="19.5703125" style="3" customWidth="1"/>
    <col min="12298" max="12298" width="9.5703125" style="3" customWidth="1"/>
    <col min="12299" max="12305" width="20.7109375" style="3" customWidth="1"/>
    <col min="12306" max="12306" width="13.5703125" style="3" bestFit="1" customWidth="1"/>
    <col min="12307" max="12307" width="13.140625" style="3" bestFit="1" customWidth="1"/>
    <col min="12308" max="12550" width="9.140625" style="3"/>
    <col min="12551" max="12551" width="7.5703125" style="3" customWidth="1"/>
    <col min="12552" max="12552" width="65.28515625" style="3" customWidth="1"/>
    <col min="12553" max="12553" width="19.5703125" style="3" customWidth="1"/>
    <col min="12554" max="12554" width="9.5703125" style="3" customWidth="1"/>
    <col min="12555" max="12561" width="20.7109375" style="3" customWidth="1"/>
    <col min="12562" max="12562" width="13.5703125" style="3" bestFit="1" customWidth="1"/>
    <col min="12563" max="12563" width="13.140625" style="3" bestFit="1" customWidth="1"/>
    <col min="12564" max="12806" width="9.140625" style="3"/>
    <col min="12807" max="12807" width="7.5703125" style="3" customWidth="1"/>
    <col min="12808" max="12808" width="65.28515625" style="3" customWidth="1"/>
    <col min="12809" max="12809" width="19.5703125" style="3" customWidth="1"/>
    <col min="12810" max="12810" width="9.5703125" style="3" customWidth="1"/>
    <col min="12811" max="12817" width="20.7109375" style="3" customWidth="1"/>
    <col min="12818" max="12818" width="13.5703125" style="3" bestFit="1" customWidth="1"/>
    <col min="12819" max="12819" width="13.140625" style="3" bestFit="1" customWidth="1"/>
    <col min="12820" max="13062" width="9.140625" style="3"/>
    <col min="13063" max="13063" width="7.5703125" style="3" customWidth="1"/>
    <col min="13064" max="13064" width="65.28515625" style="3" customWidth="1"/>
    <col min="13065" max="13065" width="19.5703125" style="3" customWidth="1"/>
    <col min="13066" max="13066" width="9.5703125" style="3" customWidth="1"/>
    <col min="13067" max="13073" width="20.7109375" style="3" customWidth="1"/>
    <col min="13074" max="13074" width="13.5703125" style="3" bestFit="1" customWidth="1"/>
    <col min="13075" max="13075" width="13.140625" style="3" bestFit="1" customWidth="1"/>
    <col min="13076" max="13318" width="9.140625" style="3"/>
    <col min="13319" max="13319" width="7.5703125" style="3" customWidth="1"/>
    <col min="13320" max="13320" width="65.28515625" style="3" customWidth="1"/>
    <col min="13321" max="13321" width="19.5703125" style="3" customWidth="1"/>
    <col min="13322" max="13322" width="9.5703125" style="3" customWidth="1"/>
    <col min="13323" max="13329" width="20.7109375" style="3" customWidth="1"/>
    <col min="13330" max="13330" width="13.5703125" style="3" bestFit="1" customWidth="1"/>
    <col min="13331" max="13331" width="13.140625" style="3" bestFit="1" customWidth="1"/>
    <col min="13332" max="13574" width="9.140625" style="3"/>
    <col min="13575" max="13575" width="7.5703125" style="3" customWidth="1"/>
    <col min="13576" max="13576" width="65.28515625" style="3" customWidth="1"/>
    <col min="13577" max="13577" width="19.5703125" style="3" customWidth="1"/>
    <col min="13578" max="13578" width="9.5703125" style="3" customWidth="1"/>
    <col min="13579" max="13585" width="20.7109375" style="3" customWidth="1"/>
    <col min="13586" max="13586" width="13.5703125" style="3" bestFit="1" customWidth="1"/>
    <col min="13587" max="13587" width="13.140625" style="3" bestFit="1" customWidth="1"/>
    <col min="13588" max="13830" width="9.140625" style="3"/>
    <col min="13831" max="13831" width="7.5703125" style="3" customWidth="1"/>
    <col min="13832" max="13832" width="65.28515625" style="3" customWidth="1"/>
    <col min="13833" max="13833" width="19.5703125" style="3" customWidth="1"/>
    <col min="13834" max="13834" width="9.5703125" style="3" customWidth="1"/>
    <col min="13835" max="13841" width="20.7109375" style="3" customWidth="1"/>
    <col min="13842" max="13842" width="13.5703125" style="3" bestFit="1" customWidth="1"/>
    <col min="13843" max="13843" width="13.140625" style="3" bestFit="1" customWidth="1"/>
    <col min="13844" max="14086" width="9.140625" style="3"/>
    <col min="14087" max="14087" width="7.5703125" style="3" customWidth="1"/>
    <col min="14088" max="14088" width="65.28515625" style="3" customWidth="1"/>
    <col min="14089" max="14089" width="19.5703125" style="3" customWidth="1"/>
    <col min="14090" max="14090" width="9.5703125" style="3" customWidth="1"/>
    <col min="14091" max="14097" width="20.7109375" style="3" customWidth="1"/>
    <col min="14098" max="14098" width="13.5703125" style="3" bestFit="1" customWidth="1"/>
    <col min="14099" max="14099" width="13.140625" style="3" bestFit="1" customWidth="1"/>
    <col min="14100" max="14342" width="9.140625" style="3"/>
    <col min="14343" max="14343" width="7.5703125" style="3" customWidth="1"/>
    <col min="14344" max="14344" width="65.28515625" style="3" customWidth="1"/>
    <col min="14345" max="14345" width="19.5703125" style="3" customWidth="1"/>
    <col min="14346" max="14346" width="9.5703125" style="3" customWidth="1"/>
    <col min="14347" max="14353" width="20.7109375" style="3" customWidth="1"/>
    <col min="14354" max="14354" width="13.5703125" style="3" bestFit="1" customWidth="1"/>
    <col min="14355" max="14355" width="13.140625" style="3" bestFit="1" customWidth="1"/>
    <col min="14356" max="14598" width="9.140625" style="3"/>
    <col min="14599" max="14599" width="7.5703125" style="3" customWidth="1"/>
    <col min="14600" max="14600" width="65.28515625" style="3" customWidth="1"/>
    <col min="14601" max="14601" width="19.5703125" style="3" customWidth="1"/>
    <col min="14602" max="14602" width="9.5703125" style="3" customWidth="1"/>
    <col min="14603" max="14609" width="20.7109375" style="3" customWidth="1"/>
    <col min="14610" max="14610" width="13.5703125" style="3" bestFit="1" customWidth="1"/>
    <col min="14611" max="14611" width="13.140625" style="3" bestFit="1" customWidth="1"/>
    <col min="14612" max="14854" width="9.140625" style="3"/>
    <col min="14855" max="14855" width="7.5703125" style="3" customWidth="1"/>
    <col min="14856" max="14856" width="65.28515625" style="3" customWidth="1"/>
    <col min="14857" max="14857" width="19.5703125" style="3" customWidth="1"/>
    <col min="14858" max="14858" width="9.5703125" style="3" customWidth="1"/>
    <col min="14859" max="14865" width="20.7109375" style="3" customWidth="1"/>
    <col min="14866" max="14866" width="13.5703125" style="3" bestFit="1" customWidth="1"/>
    <col min="14867" max="14867" width="13.140625" style="3" bestFit="1" customWidth="1"/>
    <col min="14868" max="15110" width="9.140625" style="3"/>
    <col min="15111" max="15111" width="7.5703125" style="3" customWidth="1"/>
    <col min="15112" max="15112" width="65.28515625" style="3" customWidth="1"/>
    <col min="15113" max="15113" width="19.5703125" style="3" customWidth="1"/>
    <col min="15114" max="15114" width="9.5703125" style="3" customWidth="1"/>
    <col min="15115" max="15121" width="20.7109375" style="3" customWidth="1"/>
    <col min="15122" max="15122" width="13.5703125" style="3" bestFit="1" customWidth="1"/>
    <col min="15123" max="15123" width="13.140625" style="3" bestFit="1" customWidth="1"/>
    <col min="15124" max="15366" width="9.140625" style="3"/>
    <col min="15367" max="15367" width="7.5703125" style="3" customWidth="1"/>
    <col min="15368" max="15368" width="65.28515625" style="3" customWidth="1"/>
    <col min="15369" max="15369" width="19.5703125" style="3" customWidth="1"/>
    <col min="15370" max="15370" width="9.5703125" style="3" customWidth="1"/>
    <col min="15371" max="15377" width="20.7109375" style="3" customWidth="1"/>
    <col min="15378" max="15378" width="13.5703125" style="3" bestFit="1" customWidth="1"/>
    <col min="15379" max="15379" width="13.140625" style="3" bestFit="1" customWidth="1"/>
    <col min="15380" max="15622" width="9.140625" style="3"/>
    <col min="15623" max="15623" width="7.5703125" style="3" customWidth="1"/>
    <col min="15624" max="15624" width="65.28515625" style="3" customWidth="1"/>
    <col min="15625" max="15625" width="19.5703125" style="3" customWidth="1"/>
    <col min="15626" max="15626" width="9.5703125" style="3" customWidth="1"/>
    <col min="15627" max="15633" width="20.7109375" style="3" customWidth="1"/>
    <col min="15634" max="15634" width="13.5703125" style="3" bestFit="1" customWidth="1"/>
    <col min="15635" max="15635" width="13.140625" style="3" bestFit="1" customWidth="1"/>
    <col min="15636" max="15878" width="9.140625" style="3"/>
    <col min="15879" max="15879" width="7.5703125" style="3" customWidth="1"/>
    <col min="15880" max="15880" width="65.28515625" style="3" customWidth="1"/>
    <col min="15881" max="15881" width="19.5703125" style="3" customWidth="1"/>
    <col min="15882" max="15882" width="9.5703125" style="3" customWidth="1"/>
    <col min="15883" max="15889" width="20.7109375" style="3" customWidth="1"/>
    <col min="15890" max="15890" width="13.5703125" style="3" bestFit="1" customWidth="1"/>
    <col min="15891" max="15891" width="13.140625" style="3" bestFit="1" customWidth="1"/>
    <col min="15892" max="16134" width="9.140625" style="3"/>
    <col min="16135" max="16135" width="7.5703125" style="3" customWidth="1"/>
    <col min="16136" max="16136" width="65.28515625" style="3" customWidth="1"/>
    <col min="16137" max="16137" width="19.5703125" style="3" customWidth="1"/>
    <col min="16138" max="16138" width="9.5703125" style="3" customWidth="1"/>
    <col min="16139" max="16145" width="20.7109375" style="3" customWidth="1"/>
    <col min="16146" max="16146" width="13.5703125" style="3" bestFit="1" customWidth="1"/>
    <col min="16147" max="16147" width="13.140625" style="3" bestFit="1" customWidth="1"/>
    <col min="16148" max="16384" width="9.140625" style="3"/>
  </cols>
  <sheetData>
    <row r="1" spans="1:19" ht="118.5" customHeight="1" x14ac:dyDescent="0.2">
      <c r="A1" s="14"/>
      <c r="B1" s="15"/>
      <c r="C1" s="15"/>
      <c r="D1" s="15"/>
      <c r="E1" s="16"/>
      <c r="F1" s="16"/>
      <c r="G1" s="16"/>
      <c r="H1" s="15"/>
      <c r="I1" s="15"/>
      <c r="J1" s="15"/>
      <c r="K1" s="15"/>
      <c r="L1" s="15"/>
      <c r="M1" s="15"/>
      <c r="N1" s="15"/>
      <c r="O1" s="15"/>
      <c r="P1" s="28"/>
    </row>
    <row r="2" spans="1:19" ht="24" customHeight="1" x14ac:dyDescent="0.2">
      <c r="A2" s="152" t="s">
        <v>34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4"/>
    </row>
    <row r="3" spans="1:19" ht="24" customHeight="1" x14ac:dyDescent="0.2">
      <c r="A3" s="149" t="s">
        <v>35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1"/>
    </row>
    <row r="4" spans="1:19" ht="15.75" customHeight="1" x14ac:dyDescent="0.25">
      <c r="A4" s="90" t="s">
        <v>21</v>
      </c>
      <c r="B4" s="143" t="s">
        <v>83</v>
      </c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4"/>
      <c r="P4" s="145"/>
      <c r="Q4" s="40"/>
    </row>
    <row r="5" spans="1:19" ht="22.5" customHeight="1" thickBot="1" x14ac:dyDescent="0.3">
      <c r="A5" s="146" t="s">
        <v>40</v>
      </c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8"/>
      <c r="Q5" s="40"/>
    </row>
    <row r="6" spans="1:19" ht="18" customHeight="1" x14ac:dyDescent="0.25">
      <c r="A6" s="155" t="s">
        <v>13</v>
      </c>
      <c r="B6" s="155" t="s">
        <v>22</v>
      </c>
      <c r="C6" s="155" t="s">
        <v>36</v>
      </c>
      <c r="D6" s="155" t="s">
        <v>37</v>
      </c>
      <c r="E6" s="157" t="s">
        <v>38</v>
      </c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8"/>
    </row>
    <row r="7" spans="1:19" ht="18" customHeight="1" thickBot="1" x14ac:dyDescent="0.25">
      <c r="A7" s="156"/>
      <c r="B7" s="156"/>
      <c r="C7" s="156"/>
      <c r="D7" s="156"/>
      <c r="E7" s="77">
        <v>1</v>
      </c>
      <c r="F7" s="64">
        <v>2</v>
      </c>
      <c r="G7" s="64">
        <v>3</v>
      </c>
      <c r="H7" s="64">
        <v>4</v>
      </c>
      <c r="I7" s="64">
        <v>5</v>
      </c>
      <c r="J7" s="41">
        <v>6</v>
      </c>
      <c r="K7" s="64">
        <v>7</v>
      </c>
      <c r="L7" s="64">
        <v>8</v>
      </c>
      <c r="M7" s="64">
        <v>9</v>
      </c>
      <c r="N7" s="64">
        <v>10</v>
      </c>
      <c r="O7" s="64">
        <v>11</v>
      </c>
      <c r="P7" s="41">
        <v>12</v>
      </c>
      <c r="Q7" s="42"/>
    </row>
    <row r="8" spans="1:19" ht="18" customHeight="1" x14ac:dyDescent="0.2">
      <c r="A8" s="93">
        <v>1</v>
      </c>
      <c r="B8" s="97" t="s">
        <v>39</v>
      </c>
      <c r="C8" s="72">
        <f>ORÇ!G8</f>
        <v>48000</v>
      </c>
      <c r="D8" s="83"/>
      <c r="E8" s="78">
        <f>C$8/12</f>
        <v>4000</v>
      </c>
      <c r="F8" s="43">
        <f>C$8/12</f>
        <v>4000</v>
      </c>
      <c r="G8" s="43">
        <f>C$8/12</f>
        <v>4000</v>
      </c>
      <c r="H8" s="43">
        <f>C$8/12</f>
        <v>4000</v>
      </c>
      <c r="I8" s="43">
        <f>C$8/12</f>
        <v>4000</v>
      </c>
      <c r="J8" s="43">
        <f>C$8/12</f>
        <v>4000</v>
      </c>
      <c r="K8" s="43">
        <f>C$8/12</f>
        <v>4000</v>
      </c>
      <c r="L8" s="43">
        <f>C$8/12</f>
        <v>4000</v>
      </c>
      <c r="M8" s="43">
        <f>C$8/12</f>
        <v>4000</v>
      </c>
      <c r="N8" s="43">
        <f>C$8/12</f>
        <v>4000</v>
      </c>
      <c r="O8" s="43">
        <f>C$8/12</f>
        <v>4000</v>
      </c>
      <c r="P8" s="58">
        <f>C$8/12</f>
        <v>4000</v>
      </c>
      <c r="Q8" s="159"/>
      <c r="R8" s="160"/>
      <c r="S8" s="161"/>
    </row>
    <row r="9" spans="1:19" ht="18" customHeight="1" thickBot="1" x14ac:dyDescent="0.25">
      <c r="A9" s="94"/>
      <c r="B9" s="73"/>
      <c r="C9" s="73"/>
      <c r="D9" s="84">
        <f>(C8/C16)*100</f>
        <v>0.91725023559858943</v>
      </c>
      <c r="E9" s="79">
        <f>E$8*1/C8</f>
        <v>8.3333333333333329E-2</v>
      </c>
      <c r="F9" s="44">
        <f>F$8*1/C8</f>
        <v>8.3333333333333329E-2</v>
      </c>
      <c r="G9" s="44">
        <f>G$8*1/C8</f>
        <v>8.3333333333333329E-2</v>
      </c>
      <c r="H9" s="44">
        <f>H$8*1/C8</f>
        <v>8.3333333333333329E-2</v>
      </c>
      <c r="I9" s="44">
        <f>I$8*1/C8</f>
        <v>8.3333333333333329E-2</v>
      </c>
      <c r="J9" s="44">
        <f>J$8*1/C8</f>
        <v>8.3333333333333329E-2</v>
      </c>
      <c r="K9" s="44">
        <f>K$8*1/C8</f>
        <v>8.3333333333333329E-2</v>
      </c>
      <c r="L9" s="44">
        <f>L$8*1/C8</f>
        <v>8.3333333333333329E-2</v>
      </c>
      <c r="M9" s="44">
        <f>M$8*1/C8</f>
        <v>8.3333333333333329E-2</v>
      </c>
      <c r="N9" s="44">
        <f>N$8*1/C8</f>
        <v>8.3333333333333329E-2</v>
      </c>
      <c r="O9" s="44">
        <f>O$8*1/C8</f>
        <v>8.3333333333333329E-2</v>
      </c>
      <c r="P9" s="59">
        <f>P$8*1/C8</f>
        <v>8.3333333333333329E-2</v>
      </c>
      <c r="Q9" s="162"/>
      <c r="R9" s="160"/>
      <c r="S9" s="163"/>
    </row>
    <row r="10" spans="1:19" ht="18" customHeight="1" x14ac:dyDescent="0.2">
      <c r="A10" s="93">
        <v>2</v>
      </c>
      <c r="B10" s="97" t="str">
        <f>ORÇ!C10</f>
        <v>SERVIÇOS PRELIMINARES</v>
      </c>
      <c r="C10" s="72">
        <f>ORÇ!G13</f>
        <v>439200</v>
      </c>
      <c r="D10" s="85"/>
      <c r="E10" s="78">
        <f>C$10/14</f>
        <v>31371.428571428572</v>
      </c>
      <c r="F10" s="43">
        <f>C$10/14</f>
        <v>31371.428571428572</v>
      </c>
      <c r="G10" s="43">
        <f>C$10/14</f>
        <v>31371.428571428572</v>
      </c>
      <c r="H10" s="43">
        <f>C$10/9.88</f>
        <v>44453.441295546552</v>
      </c>
      <c r="I10" s="43">
        <f>C$10/9.88</f>
        <v>44453.441295546552</v>
      </c>
      <c r="J10" s="43">
        <f>C$10/12</f>
        <v>36600</v>
      </c>
      <c r="K10" s="43">
        <f>C$10/12</f>
        <v>36600</v>
      </c>
      <c r="L10" s="43">
        <f>C$10/12</f>
        <v>36600</v>
      </c>
      <c r="M10" s="43">
        <f>C$10/12</f>
        <v>36600</v>
      </c>
      <c r="N10" s="43">
        <f>C$10/12</f>
        <v>36600</v>
      </c>
      <c r="O10" s="43">
        <f>C$10/12</f>
        <v>36600</v>
      </c>
      <c r="P10" s="58">
        <f>C$10/12</f>
        <v>36600</v>
      </c>
      <c r="Q10" s="164"/>
      <c r="R10" s="160"/>
      <c r="S10" s="161"/>
    </row>
    <row r="11" spans="1:19" ht="18" customHeight="1" thickBot="1" x14ac:dyDescent="0.25">
      <c r="A11" s="94"/>
      <c r="B11" s="73"/>
      <c r="C11" s="73"/>
      <c r="D11" s="84">
        <f>(C10/C16)*100</f>
        <v>8.3928396557270943</v>
      </c>
      <c r="E11" s="79">
        <f>E10*1/C10</f>
        <v>7.1428571428571425E-2</v>
      </c>
      <c r="F11" s="44">
        <f>F10*1/C10</f>
        <v>7.1428571428571425E-2</v>
      </c>
      <c r="G11" s="44">
        <f>G10*1/C10</f>
        <v>7.1428571428571425E-2</v>
      </c>
      <c r="H11" s="44">
        <f>H10*1/C10</f>
        <v>0.10121457489878541</v>
      </c>
      <c r="I11" s="44">
        <f>I10*1/C10</f>
        <v>0.10121457489878541</v>
      </c>
      <c r="J11" s="44">
        <f>J10*1/C10</f>
        <v>8.3333333333333329E-2</v>
      </c>
      <c r="K11" s="44">
        <f>K$10*1/C10</f>
        <v>8.3333333333333329E-2</v>
      </c>
      <c r="L11" s="44">
        <f>L10*1/C10</f>
        <v>8.3333333333333329E-2</v>
      </c>
      <c r="M11" s="44">
        <f>M10*1/C10</f>
        <v>8.3333333333333329E-2</v>
      </c>
      <c r="N11" s="44">
        <f>N10*1/C10</f>
        <v>8.3333333333333329E-2</v>
      </c>
      <c r="O11" s="44">
        <f>O10*1/C10</f>
        <v>8.3333333333333329E-2</v>
      </c>
      <c r="P11" s="59">
        <f>P10*1/C10</f>
        <v>8.3333333333333329E-2</v>
      </c>
      <c r="Q11" s="162"/>
      <c r="R11" s="160"/>
      <c r="S11" s="163"/>
    </row>
    <row r="12" spans="1:19" ht="12.75" x14ac:dyDescent="0.2">
      <c r="A12" s="93">
        <v>3</v>
      </c>
      <c r="B12" s="98" t="str">
        <f>ORÇ!C15</f>
        <v>MOVIMENTO DE TERRA</v>
      </c>
      <c r="C12" s="72">
        <f>ORÇ!G24</f>
        <v>1388039.5</v>
      </c>
      <c r="D12" s="85"/>
      <c r="E12" s="78">
        <f>C$12/14</f>
        <v>99145.678571428565</v>
      </c>
      <c r="F12" s="43">
        <f>C$12/14</f>
        <v>99145.678571428565</v>
      </c>
      <c r="G12" s="43">
        <f>C$12/14</f>
        <v>99145.678571428565</v>
      </c>
      <c r="H12" s="43">
        <f>C$12/9.88</f>
        <v>140489.82793522265</v>
      </c>
      <c r="I12" s="43">
        <f>C$12/9.88</f>
        <v>140489.82793522265</v>
      </c>
      <c r="J12" s="43">
        <f>C$12/12</f>
        <v>115669.95833333333</v>
      </c>
      <c r="K12" s="43">
        <f>C$12/12</f>
        <v>115669.95833333333</v>
      </c>
      <c r="L12" s="43">
        <f>C$12/12</f>
        <v>115669.95833333333</v>
      </c>
      <c r="M12" s="43">
        <f>C$12/12</f>
        <v>115669.95833333333</v>
      </c>
      <c r="N12" s="43">
        <f>C$12/12</f>
        <v>115669.95833333333</v>
      </c>
      <c r="O12" s="43">
        <f>C$12/12</f>
        <v>115669.95833333333</v>
      </c>
      <c r="P12" s="58">
        <f>C$12/12</f>
        <v>115669.95833333333</v>
      </c>
      <c r="Q12" s="165"/>
      <c r="R12" s="160"/>
      <c r="S12" s="161"/>
    </row>
    <row r="13" spans="1:19" ht="18" customHeight="1" thickBot="1" x14ac:dyDescent="0.25">
      <c r="A13" s="94"/>
      <c r="B13" s="99"/>
      <c r="C13" s="73"/>
      <c r="D13" s="84">
        <f>(C12/C16)*100</f>
        <v>26.52457413323226</v>
      </c>
      <c r="E13" s="79">
        <f>E12*1/C12</f>
        <v>7.1428571428571425E-2</v>
      </c>
      <c r="F13" s="44">
        <f>F12*1/C12</f>
        <v>7.1428571428571425E-2</v>
      </c>
      <c r="G13" s="44">
        <f>G12*1/C12</f>
        <v>7.1428571428571425E-2</v>
      </c>
      <c r="H13" s="44">
        <f>H12*1/C12</f>
        <v>0.10121457489878541</v>
      </c>
      <c r="I13" s="44">
        <f>I12*1/C12</f>
        <v>0.10121457489878541</v>
      </c>
      <c r="J13" s="44">
        <f>J12*1/C12</f>
        <v>8.3333333333333329E-2</v>
      </c>
      <c r="K13" s="44">
        <f>K$12*1/C12</f>
        <v>8.3333333333333329E-2</v>
      </c>
      <c r="L13" s="44">
        <f>L12*1/C12</f>
        <v>8.3333333333333329E-2</v>
      </c>
      <c r="M13" s="44">
        <f>M12*1/C12</f>
        <v>8.3333333333333329E-2</v>
      </c>
      <c r="N13" s="44">
        <f>N12*1/C12</f>
        <v>8.3333333333333329E-2</v>
      </c>
      <c r="O13" s="44">
        <f>O12*1/C12</f>
        <v>8.3333333333333329E-2</v>
      </c>
      <c r="P13" s="59">
        <f>P12*1/C12</f>
        <v>8.3333333333333329E-2</v>
      </c>
      <c r="Q13" s="162"/>
      <c r="R13" s="160"/>
      <c r="S13" s="163"/>
    </row>
    <row r="14" spans="1:19" ht="12.75" x14ac:dyDescent="0.2">
      <c r="A14" s="93">
        <v>4</v>
      </c>
      <c r="B14" s="100" t="s">
        <v>7</v>
      </c>
      <c r="C14" s="72">
        <f>ORÇ!G32</f>
        <v>3357792.6799999997</v>
      </c>
      <c r="D14" s="85"/>
      <c r="E14" s="78">
        <f>C$14/14</f>
        <v>239842.33428571426</v>
      </c>
      <c r="F14" s="43">
        <f>C$14/14</f>
        <v>239842.33428571426</v>
      </c>
      <c r="G14" s="43">
        <f>C$14/14</f>
        <v>239842.33428571426</v>
      </c>
      <c r="H14" s="43">
        <f>C$14/9.88</f>
        <v>339857.5587044534</v>
      </c>
      <c r="I14" s="43">
        <f>C$14/9.88</f>
        <v>339857.5587044534</v>
      </c>
      <c r="J14" s="43">
        <f>C$14/12</f>
        <v>279816.05666666664</v>
      </c>
      <c r="K14" s="43">
        <f>C$14/12</f>
        <v>279816.05666666664</v>
      </c>
      <c r="L14" s="43">
        <f>C$14/12</f>
        <v>279816.05666666664</v>
      </c>
      <c r="M14" s="43">
        <f>C$14/12</f>
        <v>279816.05666666664</v>
      </c>
      <c r="N14" s="43">
        <f>C$14/12</f>
        <v>279816.05666666664</v>
      </c>
      <c r="O14" s="43">
        <f>C$14/12</f>
        <v>279816.05666666664</v>
      </c>
      <c r="P14" s="58">
        <f>C$14/12</f>
        <v>279816.05666666664</v>
      </c>
      <c r="Q14" s="164"/>
      <c r="R14" s="160"/>
      <c r="S14" s="161"/>
    </row>
    <row r="15" spans="1:19" ht="18" customHeight="1" thickBot="1" x14ac:dyDescent="0.25">
      <c r="A15" s="95"/>
      <c r="B15" s="101"/>
      <c r="C15" s="74"/>
      <c r="D15" s="86">
        <f>(C14/C16)*100</f>
        <v>64.165335975442062</v>
      </c>
      <c r="E15" s="80">
        <f>E14*1/C14</f>
        <v>7.1428571428571425E-2</v>
      </c>
      <c r="F15" s="66">
        <f>F14*1/C14</f>
        <v>7.1428571428571425E-2</v>
      </c>
      <c r="G15" s="66">
        <f>G14*1/C14</f>
        <v>7.1428571428571425E-2</v>
      </c>
      <c r="H15" s="66">
        <f>H14*1/C14</f>
        <v>0.10121457489878542</v>
      </c>
      <c r="I15" s="66">
        <f>I14*1/C14</f>
        <v>0.10121457489878542</v>
      </c>
      <c r="J15" s="66">
        <f>J14*1/C14</f>
        <v>8.3333333333333329E-2</v>
      </c>
      <c r="K15" s="66">
        <f>K$14*1/C14</f>
        <v>8.3333333333333329E-2</v>
      </c>
      <c r="L15" s="66">
        <f>L14*1/C14</f>
        <v>8.3333333333333329E-2</v>
      </c>
      <c r="M15" s="66">
        <f>M14*1/C14</f>
        <v>8.3333333333333329E-2</v>
      </c>
      <c r="N15" s="66">
        <f>N14*1/C14</f>
        <v>8.3333333333333329E-2</v>
      </c>
      <c r="O15" s="66">
        <f>O14*1/C14</f>
        <v>8.3333333333333329E-2</v>
      </c>
      <c r="P15" s="67">
        <f>P14*1/C14</f>
        <v>8.3333333333333329E-2</v>
      </c>
      <c r="Q15" s="162"/>
      <c r="R15" s="160"/>
      <c r="S15" s="163"/>
    </row>
    <row r="16" spans="1:19" ht="18" customHeight="1" x14ac:dyDescent="0.2">
      <c r="A16" s="96"/>
      <c r="B16" s="102" t="s">
        <v>12</v>
      </c>
      <c r="C16" s="75">
        <f>SUM(C8:C15)</f>
        <v>5233032.18</v>
      </c>
      <c r="D16" s="87"/>
      <c r="E16" s="81">
        <f>C$16/14</f>
        <v>373788.01285714284</v>
      </c>
      <c r="F16" s="68">
        <f>C$16/14</f>
        <v>373788.01285714284</v>
      </c>
      <c r="G16" s="68">
        <f>C$16/14</f>
        <v>373788.01285714284</v>
      </c>
      <c r="H16" s="43">
        <f>C$16/9.88</f>
        <v>529659.12753036432</v>
      </c>
      <c r="I16" s="43">
        <f>C$16/9.88</f>
        <v>529659.12753036432</v>
      </c>
      <c r="J16" s="68">
        <f>C$16/12</f>
        <v>436086.01499999996</v>
      </c>
      <c r="K16" s="68">
        <f>C$16/12</f>
        <v>436086.01499999996</v>
      </c>
      <c r="L16" s="68">
        <f>C$16/12</f>
        <v>436086.01499999996</v>
      </c>
      <c r="M16" s="68">
        <f>C$16/12</f>
        <v>436086.01499999996</v>
      </c>
      <c r="N16" s="68">
        <f>C$16/12</f>
        <v>436086.01499999996</v>
      </c>
      <c r="O16" s="68">
        <f>C$16/12</f>
        <v>436086.01499999996</v>
      </c>
      <c r="P16" s="69">
        <v>435833.8</v>
      </c>
      <c r="Q16" s="164"/>
      <c r="R16" s="160"/>
      <c r="S16" s="161"/>
    </row>
    <row r="17" spans="1:19" ht="18" customHeight="1" thickBot="1" x14ac:dyDescent="0.25">
      <c r="A17" s="76"/>
      <c r="B17" s="76"/>
      <c r="C17" s="76"/>
      <c r="D17" s="88">
        <f>(C16/C16)*100</f>
        <v>100</v>
      </c>
      <c r="E17" s="82">
        <f>E16*1/C16</f>
        <v>7.1428571428571425E-2</v>
      </c>
      <c r="F17" s="70">
        <f>F16*1/C16</f>
        <v>7.1428571428571425E-2</v>
      </c>
      <c r="G17" s="70">
        <f>G16*1/C16</f>
        <v>7.1428571428571425E-2</v>
      </c>
      <c r="H17" s="70">
        <f>H16*1/C16</f>
        <v>0.10121457489878542</v>
      </c>
      <c r="I17" s="70">
        <f>I16*1/C16</f>
        <v>0.10121457489878542</v>
      </c>
      <c r="J17" s="70">
        <f>J16*1/C16</f>
        <v>8.3333333333333329E-2</v>
      </c>
      <c r="K17" s="70">
        <f>K$16*1/C16</f>
        <v>8.3333333333333329E-2</v>
      </c>
      <c r="L17" s="70">
        <f>L16*1/C16</f>
        <v>8.3333333333333329E-2</v>
      </c>
      <c r="M17" s="70">
        <f>M16*1/C16</f>
        <v>8.3333333333333329E-2</v>
      </c>
      <c r="N17" s="70">
        <f>N16*1/C16</f>
        <v>8.3333333333333329E-2</v>
      </c>
      <c r="O17" s="70">
        <f>O16*1/C16</f>
        <v>8.3333333333333329E-2</v>
      </c>
      <c r="P17" s="71">
        <f>P16*1/C16</f>
        <v>8.3285136610797603E-2</v>
      </c>
      <c r="Q17" s="162"/>
      <c r="R17" s="160"/>
      <c r="S17" s="163"/>
    </row>
    <row r="18" spans="1:19" ht="18" customHeight="1" x14ac:dyDescent="0.2">
      <c r="A18" s="30"/>
      <c r="B18" s="31"/>
      <c r="C18" s="31"/>
      <c r="D18" s="31"/>
      <c r="E18" s="91"/>
      <c r="F18" s="91"/>
      <c r="G18" s="91"/>
      <c r="H18" s="32"/>
      <c r="I18" s="32"/>
      <c r="J18" s="32"/>
      <c r="K18" s="32"/>
      <c r="L18" s="32"/>
      <c r="M18" s="32"/>
      <c r="N18" s="32"/>
      <c r="O18" s="32"/>
      <c r="P18" s="33"/>
      <c r="Q18" s="166"/>
      <c r="R18" s="163"/>
      <c r="S18" s="163"/>
    </row>
    <row r="19" spans="1:19" ht="18" customHeight="1" x14ac:dyDescent="0.2">
      <c r="A19" s="30"/>
      <c r="B19" s="31"/>
      <c r="C19" s="31"/>
      <c r="D19" s="31"/>
      <c r="E19" s="91"/>
      <c r="F19" s="91"/>
      <c r="G19" s="91"/>
      <c r="H19" s="32"/>
      <c r="I19" s="32"/>
      <c r="J19" s="32"/>
      <c r="K19" s="32"/>
      <c r="L19" s="32"/>
      <c r="M19" s="32"/>
      <c r="N19" s="32"/>
      <c r="O19" s="32"/>
      <c r="P19" s="33"/>
      <c r="Q19" s="166"/>
      <c r="R19" s="163"/>
      <c r="S19" s="163"/>
    </row>
    <row r="20" spans="1:19" ht="18" customHeight="1" x14ac:dyDescent="0.2">
      <c r="A20" s="30"/>
      <c r="B20" s="31"/>
      <c r="C20" s="31"/>
      <c r="D20" s="31"/>
      <c r="E20" s="91"/>
      <c r="F20" s="91"/>
      <c r="G20" s="91"/>
      <c r="H20" s="32"/>
      <c r="I20" s="32"/>
      <c r="J20" s="32"/>
      <c r="K20" s="32"/>
      <c r="L20" s="32"/>
      <c r="M20" s="32"/>
      <c r="N20" s="32"/>
      <c r="O20" s="32"/>
      <c r="P20" s="33"/>
      <c r="Q20" s="166"/>
      <c r="R20" s="163"/>
      <c r="S20" s="163"/>
    </row>
    <row r="21" spans="1:19" ht="18" customHeight="1" x14ac:dyDescent="0.2">
      <c r="A21" s="30"/>
      <c r="B21" s="31"/>
      <c r="C21" s="31"/>
      <c r="D21" s="31"/>
      <c r="E21" s="91"/>
      <c r="F21" s="91"/>
      <c r="G21" s="91"/>
      <c r="H21" s="32"/>
      <c r="I21" s="32"/>
      <c r="J21" s="32"/>
      <c r="K21" s="32"/>
      <c r="L21" s="32"/>
      <c r="M21" s="32"/>
      <c r="N21" s="32"/>
      <c r="O21" s="32"/>
      <c r="P21" s="33"/>
      <c r="Q21" s="32"/>
    </row>
    <row r="22" spans="1:19" ht="18" customHeight="1" x14ac:dyDescent="0.2">
      <c r="A22" s="30"/>
      <c r="B22" s="31"/>
      <c r="C22" s="31"/>
      <c r="D22" s="39"/>
      <c r="E22" s="39"/>
      <c r="F22" s="39"/>
      <c r="G22" s="39"/>
      <c r="H22" s="89"/>
      <c r="P22" s="34"/>
    </row>
    <row r="23" spans="1:19" ht="18" customHeight="1" x14ac:dyDescent="0.2">
      <c r="A23" s="30"/>
      <c r="B23" s="31"/>
      <c r="C23" s="31"/>
      <c r="D23" s="31"/>
      <c r="E23" s="13"/>
      <c r="F23" s="92" t="s">
        <v>72</v>
      </c>
      <c r="G23" s="13"/>
      <c r="P23" s="34"/>
    </row>
    <row r="24" spans="1:19" ht="18" customHeight="1" x14ac:dyDescent="0.2">
      <c r="A24" s="30"/>
      <c r="B24" s="31"/>
      <c r="C24" s="31"/>
      <c r="D24" s="31"/>
      <c r="E24" s="13"/>
      <c r="F24" s="92" t="s">
        <v>73</v>
      </c>
      <c r="G24" s="13"/>
      <c r="P24" s="34"/>
    </row>
    <row r="25" spans="1:19" ht="18" customHeight="1" thickBot="1" x14ac:dyDescent="0.25">
      <c r="A25" s="35"/>
      <c r="B25" s="36"/>
      <c r="C25" s="36"/>
      <c r="D25" s="36"/>
      <c r="E25" s="36"/>
      <c r="F25" s="36"/>
      <c r="G25" s="36"/>
      <c r="H25" s="37"/>
      <c r="I25" s="37"/>
      <c r="J25" s="37"/>
      <c r="K25" s="37"/>
      <c r="L25" s="37"/>
      <c r="M25" s="37"/>
      <c r="N25" s="37"/>
      <c r="O25" s="37"/>
      <c r="P25" s="38"/>
    </row>
    <row r="26" spans="1:19" ht="18" customHeight="1" x14ac:dyDescent="0.2">
      <c r="A26" s="31"/>
      <c r="B26" s="31"/>
      <c r="C26" s="31"/>
      <c r="D26" s="31"/>
    </row>
    <row r="27" spans="1:19" ht="18" customHeight="1" x14ac:dyDescent="0.2">
      <c r="A27" s="31"/>
      <c r="B27" s="31"/>
      <c r="C27" s="31"/>
      <c r="D27" s="31"/>
    </row>
    <row r="28" spans="1:19" ht="13.5" customHeight="1" x14ac:dyDescent="0.2">
      <c r="A28" s="31"/>
      <c r="B28" s="31"/>
      <c r="C28" s="31"/>
      <c r="D28" s="31"/>
    </row>
    <row r="29" spans="1:19" ht="13.5" customHeight="1" x14ac:dyDescent="0.2">
      <c r="A29" s="31"/>
      <c r="B29" s="31"/>
      <c r="C29" s="31"/>
      <c r="D29" s="31"/>
      <c r="E29" s="65"/>
    </row>
    <row r="30" spans="1:19" ht="13.5" customHeight="1" x14ac:dyDescent="0.2">
      <c r="A30" s="31"/>
      <c r="B30" s="31"/>
      <c r="C30" s="31"/>
      <c r="D30" s="31"/>
    </row>
  </sheetData>
  <mergeCells count="9">
    <mergeCell ref="B4:P4"/>
    <mergeCell ref="A5:P5"/>
    <mergeCell ref="A3:P3"/>
    <mergeCell ref="A2:P2"/>
    <mergeCell ref="A6:A7"/>
    <mergeCell ref="B6:B7"/>
    <mergeCell ref="C6:C7"/>
    <mergeCell ref="D6:D7"/>
    <mergeCell ref="E6:P6"/>
  </mergeCells>
  <pageMargins left="0.51181102362204722" right="0.51181102362204722" top="0.78740157480314965" bottom="0.78740157480314965" header="0.31496062992125984" footer="0.31496062992125984"/>
  <pageSetup paperSize="9" scale="49" orientation="landscape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topLeftCell="A19" workbookViewId="0">
      <selection activeCell="A19" sqref="A1:XFD1048576"/>
    </sheetView>
  </sheetViews>
  <sheetFormatPr defaultColWidth="11.7109375"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ORÇ</vt:lpstr>
      <vt:lpstr>Cronograma</vt:lpstr>
      <vt:lpstr>Plan1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dduarte</dc:creator>
  <cp:lastModifiedBy>Tamiris Fernanda Conceição Levada</cp:lastModifiedBy>
  <cp:lastPrinted>2024-10-02T11:39:39Z</cp:lastPrinted>
  <dcterms:created xsi:type="dcterms:W3CDTF">2019-01-25T13:45:44Z</dcterms:created>
  <dcterms:modified xsi:type="dcterms:W3CDTF">2024-10-03T12:14:08Z</dcterms:modified>
</cp:coreProperties>
</file>