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heckCompatibility="1"/>
  <bookViews>
    <workbookView xWindow="-120" yWindow="-120" windowWidth="29040" windowHeight="15720" activeTab="2"/>
  </bookViews>
  <sheets>
    <sheet name="Planilha_Orçamentária" sheetId="1" r:id="rId1"/>
    <sheet name="BDI" sheetId="7" r:id="rId2"/>
    <sheet name="Cronograma_F_F" sheetId="8" r:id="rId3"/>
  </sheets>
  <definedNames>
    <definedName name="_xlnm.Print_Area" localSheetId="0">Planilha_Orçamentária!$A$1:$J$403</definedName>
  </definedNames>
  <calcPr calcId="125725"/>
</workbook>
</file>

<file path=xl/calcChain.xml><?xml version="1.0" encoding="utf-8"?>
<calcChain xmlns="http://schemas.openxmlformats.org/spreadsheetml/2006/main">
  <c r="A59" i="8"/>
  <c r="A61"/>
  <c r="D37"/>
  <c r="C37"/>
  <c r="T37" s="1"/>
  <c r="B37"/>
  <c r="D36"/>
  <c r="C36"/>
  <c r="T36" s="1"/>
  <c r="B36"/>
  <c r="D35"/>
  <c r="C35"/>
  <c r="T35" s="1"/>
  <c r="B35"/>
  <c r="D34"/>
  <c r="C34"/>
  <c r="R34" s="1"/>
  <c r="B34"/>
  <c r="D33"/>
  <c r="C33"/>
  <c r="R33" s="1"/>
  <c r="B33"/>
  <c r="D32"/>
  <c r="C32"/>
  <c r="T32" s="1"/>
  <c r="B32"/>
  <c r="D31"/>
  <c r="C31"/>
  <c r="N31" s="1"/>
  <c r="B31"/>
  <c r="D30"/>
  <c r="C30"/>
  <c r="T30" s="1"/>
  <c r="B30"/>
  <c r="D29"/>
  <c r="C29"/>
  <c r="T29" s="1"/>
  <c r="B29"/>
  <c r="D28"/>
  <c r="C28"/>
  <c r="R28" s="1"/>
  <c r="B28"/>
  <c r="D27"/>
  <c r="C27"/>
  <c r="H27" s="1"/>
  <c r="B27"/>
  <c r="D26"/>
  <c r="C26"/>
  <c r="T26" s="1"/>
  <c r="B26"/>
  <c r="D25"/>
  <c r="C25"/>
  <c r="N25" s="1"/>
  <c r="B25"/>
  <c r="D24"/>
  <c r="C24"/>
  <c r="P24" s="1"/>
  <c r="B24"/>
  <c r="D23"/>
  <c r="C23"/>
  <c r="H23" s="1"/>
  <c r="B23"/>
  <c r="D22"/>
  <c r="C22"/>
  <c r="J22" s="1"/>
  <c r="B22"/>
  <c r="D21"/>
  <c r="C21"/>
  <c r="J21" s="1"/>
  <c r="B21"/>
  <c r="D20"/>
  <c r="C20"/>
  <c r="H20" s="1"/>
  <c r="B20"/>
  <c r="D19"/>
  <c r="C19"/>
  <c r="T19" s="1"/>
  <c r="B19"/>
  <c r="D18"/>
  <c r="C18"/>
  <c r="H18" s="1"/>
  <c r="B18"/>
  <c r="D17"/>
  <c r="C17"/>
  <c r="F17" s="1"/>
  <c r="B17"/>
  <c r="J31" i="1"/>
  <c r="J32"/>
  <c r="J33"/>
  <c r="I52"/>
  <c r="H347"/>
  <c r="I347" s="1"/>
  <c r="H346"/>
  <c r="I346" s="1"/>
  <c r="H345"/>
  <c r="I345" s="1"/>
  <c r="H344"/>
  <c r="I344" s="1"/>
  <c r="H343"/>
  <c r="I343" s="1"/>
  <c r="H342"/>
  <c r="I342" s="1"/>
  <c r="H341"/>
  <c r="I341" s="1"/>
  <c r="H338"/>
  <c r="I338" s="1"/>
  <c r="H337"/>
  <c r="I337" s="1"/>
  <c r="H336"/>
  <c r="I336" s="1"/>
  <c r="H335"/>
  <c r="I335" s="1"/>
  <c r="H334"/>
  <c r="I334" s="1"/>
  <c r="H331"/>
  <c r="I331" s="1"/>
  <c r="H330"/>
  <c r="I330" s="1"/>
  <c r="H329"/>
  <c r="I329" s="1"/>
  <c r="H356"/>
  <c r="I356" s="1"/>
  <c r="H353"/>
  <c r="I353" s="1"/>
  <c r="H352"/>
  <c r="I352" s="1"/>
  <c r="H351"/>
  <c r="I351" s="1"/>
  <c r="H350"/>
  <c r="I350" s="1"/>
  <c r="H326"/>
  <c r="I326" s="1"/>
  <c r="H325"/>
  <c r="I325" s="1"/>
  <c r="H324"/>
  <c r="I324" s="1"/>
  <c r="H323"/>
  <c r="I323" s="1"/>
  <c r="H322"/>
  <c r="I322" s="1"/>
  <c r="H321"/>
  <c r="I321" s="1"/>
  <c r="H320"/>
  <c r="I320" s="1"/>
  <c r="H319"/>
  <c r="I319" s="1"/>
  <c r="H318"/>
  <c r="I318" s="1"/>
  <c r="H317"/>
  <c r="I317" s="1"/>
  <c r="H316"/>
  <c r="I316" s="1"/>
  <c r="H315"/>
  <c r="I315" s="1"/>
  <c r="H314"/>
  <c r="I314" s="1"/>
  <c r="H313"/>
  <c r="I313" s="1"/>
  <c r="H312"/>
  <c r="I312" s="1"/>
  <c r="H311"/>
  <c r="I311" s="1"/>
  <c r="H307"/>
  <c r="I307" s="1"/>
  <c r="H304"/>
  <c r="I304" s="1"/>
  <c r="H301"/>
  <c r="I301" s="1"/>
  <c r="I302" s="1"/>
  <c r="H298"/>
  <c r="I298" s="1"/>
  <c r="H297"/>
  <c r="I297" s="1"/>
  <c r="H293"/>
  <c r="I293" s="1"/>
  <c r="H292"/>
  <c r="I292" s="1"/>
  <c r="H291"/>
  <c r="I291" s="1"/>
  <c r="H290"/>
  <c r="I290" s="1"/>
  <c r="H286"/>
  <c r="I286" s="1"/>
  <c r="H283"/>
  <c r="I283" s="1"/>
  <c r="H282"/>
  <c r="I282" s="1"/>
  <c r="H279"/>
  <c r="I279" s="1"/>
  <c r="H278"/>
  <c r="I278" s="1"/>
  <c r="H277"/>
  <c r="I277" s="1"/>
  <c r="H276"/>
  <c r="I276" s="1"/>
  <c r="H275"/>
  <c r="I275" s="1"/>
  <c r="H274"/>
  <c r="I274" s="1"/>
  <c r="H273"/>
  <c r="I273" s="1"/>
  <c r="H272"/>
  <c r="I272" s="1"/>
  <c r="H269"/>
  <c r="I269" s="1"/>
  <c r="H268"/>
  <c r="I268" s="1"/>
  <c r="H267"/>
  <c r="I267" s="1"/>
  <c r="H266"/>
  <c r="I266" s="1"/>
  <c r="H265"/>
  <c r="I265" s="1"/>
  <c r="H255"/>
  <c r="I255" s="1"/>
  <c r="H262"/>
  <c r="I262" s="1"/>
  <c r="H261"/>
  <c r="I261" s="1"/>
  <c r="H260"/>
  <c r="I260" s="1"/>
  <c r="H259"/>
  <c r="I259" s="1"/>
  <c r="H258"/>
  <c r="I258" s="1"/>
  <c r="H257"/>
  <c r="I257" s="1"/>
  <c r="H256"/>
  <c r="I256" s="1"/>
  <c r="H252"/>
  <c r="I252" s="1"/>
  <c r="H251"/>
  <c r="I251" s="1"/>
  <c r="H250"/>
  <c r="I250" s="1"/>
  <c r="H249"/>
  <c r="I249" s="1"/>
  <c r="H248"/>
  <c r="I248" s="1"/>
  <c r="H247"/>
  <c r="I247" s="1"/>
  <c r="H243"/>
  <c r="I243" s="1"/>
  <c r="H242"/>
  <c r="I242" s="1"/>
  <c r="H241"/>
  <c r="I241" s="1"/>
  <c r="H240"/>
  <c r="I240" s="1"/>
  <c r="H239"/>
  <c r="I239" s="1"/>
  <c r="H238"/>
  <c r="I238" s="1"/>
  <c r="H237"/>
  <c r="I237" s="1"/>
  <c r="H236"/>
  <c r="I236" s="1"/>
  <c r="H235"/>
  <c r="I235" s="1"/>
  <c r="H234"/>
  <c r="I234" s="1"/>
  <c r="H233"/>
  <c r="I233" s="1"/>
  <c r="H232"/>
  <c r="I232" s="1"/>
  <c r="H231"/>
  <c r="I231" s="1"/>
  <c r="H230"/>
  <c r="I230" s="1"/>
  <c r="H229"/>
  <c r="I229" s="1"/>
  <c r="H228"/>
  <c r="I228" s="1"/>
  <c r="H227"/>
  <c r="I227" s="1"/>
  <c r="H226"/>
  <c r="I226" s="1"/>
  <c r="H225"/>
  <c r="I225" s="1"/>
  <c r="H224"/>
  <c r="I224" s="1"/>
  <c r="H223"/>
  <c r="I223" s="1"/>
  <c r="H222"/>
  <c r="I222" s="1"/>
  <c r="H221"/>
  <c r="I221" s="1"/>
  <c r="H220"/>
  <c r="I220" s="1"/>
  <c r="H219"/>
  <c r="I219" s="1"/>
  <c r="H215"/>
  <c r="I215" s="1"/>
  <c r="H214"/>
  <c r="I214" s="1"/>
  <c r="H213"/>
  <c r="I213" s="1"/>
  <c r="H212"/>
  <c r="I212" s="1"/>
  <c r="H211"/>
  <c r="I211" s="1"/>
  <c r="H210"/>
  <c r="I210" s="1"/>
  <c r="H209"/>
  <c r="I209" s="1"/>
  <c r="H208"/>
  <c r="I208" s="1"/>
  <c r="H207"/>
  <c r="I207" s="1"/>
  <c r="H206"/>
  <c r="I206" s="1"/>
  <c r="H205"/>
  <c r="I205" s="1"/>
  <c r="H202"/>
  <c r="I202" s="1"/>
  <c r="H201"/>
  <c r="I201" s="1"/>
  <c r="H200"/>
  <c r="I200" s="1"/>
  <c r="H197"/>
  <c r="I197" s="1"/>
  <c r="H196"/>
  <c r="I196" s="1"/>
  <c r="H195"/>
  <c r="I195" s="1"/>
  <c r="H194"/>
  <c r="I194" s="1"/>
  <c r="H193"/>
  <c r="I193" s="1"/>
  <c r="H192"/>
  <c r="I192" s="1"/>
  <c r="H191"/>
  <c r="I191" s="1"/>
  <c r="H190"/>
  <c r="I190" s="1"/>
  <c r="H189"/>
  <c r="I189" s="1"/>
  <c r="H188"/>
  <c r="I188" s="1"/>
  <c r="H187"/>
  <c r="I187" s="1"/>
  <c r="H186"/>
  <c r="I186" s="1"/>
  <c r="H185"/>
  <c r="I185" s="1"/>
  <c r="H184"/>
  <c r="I184" s="1"/>
  <c r="H183"/>
  <c r="I183" s="1"/>
  <c r="H182"/>
  <c r="I182" s="1"/>
  <c r="H181"/>
  <c r="I181" s="1"/>
  <c r="H180"/>
  <c r="I180" s="1"/>
  <c r="H179"/>
  <c r="I179" s="1"/>
  <c r="H178"/>
  <c r="I178" s="1"/>
  <c r="H177"/>
  <c r="I177" s="1"/>
  <c r="H176"/>
  <c r="I176" s="1"/>
  <c r="H170"/>
  <c r="I170" s="1"/>
  <c r="H169"/>
  <c r="I169" s="1"/>
  <c r="H166"/>
  <c r="I166" s="1"/>
  <c r="H165"/>
  <c r="I165" s="1"/>
  <c r="H164"/>
  <c r="I164" s="1"/>
  <c r="H163"/>
  <c r="I163" s="1"/>
  <c r="H162"/>
  <c r="I162" s="1"/>
  <c r="H159"/>
  <c r="I159" s="1"/>
  <c r="H158"/>
  <c r="I158" s="1"/>
  <c r="H155"/>
  <c r="I155" s="1"/>
  <c r="H154"/>
  <c r="I154" s="1"/>
  <c r="H153"/>
  <c r="I153" s="1"/>
  <c r="H152"/>
  <c r="I152" s="1"/>
  <c r="H149"/>
  <c r="I149" s="1"/>
  <c r="H148"/>
  <c r="I148" s="1"/>
  <c r="H147"/>
  <c r="I147" s="1"/>
  <c r="H144"/>
  <c r="I144" s="1"/>
  <c r="H143"/>
  <c r="I143" s="1"/>
  <c r="H142"/>
  <c r="I142" s="1"/>
  <c r="H141"/>
  <c r="I141" s="1"/>
  <c r="H140"/>
  <c r="I140" s="1"/>
  <c r="H139"/>
  <c r="I139" s="1"/>
  <c r="H138"/>
  <c r="I138" s="1"/>
  <c r="H137"/>
  <c r="I137" s="1"/>
  <c r="H133"/>
  <c r="I133" s="1"/>
  <c r="H132"/>
  <c r="I132" s="1"/>
  <c r="H131"/>
  <c r="I131" s="1"/>
  <c r="H130"/>
  <c r="I130" s="1"/>
  <c r="H129"/>
  <c r="I129" s="1"/>
  <c r="H128"/>
  <c r="I128" s="1"/>
  <c r="H127"/>
  <c r="I127" s="1"/>
  <c r="H126"/>
  <c r="I126" s="1"/>
  <c r="H125"/>
  <c r="I125" s="1"/>
  <c r="H124"/>
  <c r="I124" s="1"/>
  <c r="H123"/>
  <c r="I123" s="1"/>
  <c r="H122"/>
  <c r="I122" s="1"/>
  <c r="H119"/>
  <c r="I119" s="1"/>
  <c r="H118"/>
  <c r="I118" s="1"/>
  <c r="H117"/>
  <c r="I117" s="1"/>
  <c r="H116"/>
  <c r="I116" s="1"/>
  <c r="H115"/>
  <c r="I115" s="1"/>
  <c r="H114"/>
  <c r="I114" s="1"/>
  <c r="H113"/>
  <c r="I113" s="1"/>
  <c r="H112"/>
  <c r="I112" s="1"/>
  <c r="H111"/>
  <c r="I111" s="1"/>
  <c r="H110"/>
  <c r="I110" s="1"/>
  <c r="H107"/>
  <c r="I107" s="1"/>
  <c r="H106"/>
  <c r="I106" s="1"/>
  <c r="H105"/>
  <c r="I105" s="1"/>
  <c r="H104"/>
  <c r="I104" s="1"/>
  <c r="H103"/>
  <c r="I103" s="1"/>
  <c r="H102"/>
  <c r="I102" s="1"/>
  <c r="H101"/>
  <c r="I101" s="1"/>
  <c r="H98"/>
  <c r="I98" s="1"/>
  <c r="H97"/>
  <c r="I97" s="1"/>
  <c r="H96"/>
  <c r="I96" s="1"/>
  <c r="H95"/>
  <c r="I95" s="1"/>
  <c r="H94"/>
  <c r="I94" s="1"/>
  <c r="H93"/>
  <c r="I93" s="1"/>
  <c r="H89"/>
  <c r="I89" s="1"/>
  <c r="H88"/>
  <c r="I88" s="1"/>
  <c r="H87"/>
  <c r="I87" s="1"/>
  <c r="H86"/>
  <c r="I86" s="1"/>
  <c r="H85"/>
  <c r="I85" s="1"/>
  <c r="H84"/>
  <c r="I84" s="1"/>
  <c r="H81"/>
  <c r="I81" s="1"/>
  <c r="H80"/>
  <c r="I80" s="1"/>
  <c r="H79"/>
  <c r="I79" s="1"/>
  <c r="H78"/>
  <c r="I78" s="1"/>
  <c r="H75"/>
  <c r="I75" s="1"/>
  <c r="H74"/>
  <c r="I74" s="1"/>
  <c r="H73"/>
  <c r="I73" s="1"/>
  <c r="H72"/>
  <c r="I72" s="1"/>
  <c r="H71"/>
  <c r="I71" s="1"/>
  <c r="H70"/>
  <c r="I70" s="1"/>
  <c r="H69"/>
  <c r="I69" s="1"/>
  <c r="H66"/>
  <c r="I66" s="1"/>
  <c r="H65"/>
  <c r="I65" s="1"/>
  <c r="H64"/>
  <c r="I64" s="1"/>
  <c r="H56"/>
  <c r="I56" s="1"/>
  <c r="H55"/>
  <c r="I55" s="1"/>
  <c r="H54"/>
  <c r="I54" s="1"/>
  <c r="H50"/>
  <c r="I50" s="1"/>
  <c r="H47"/>
  <c r="I47" s="1"/>
  <c r="H46"/>
  <c r="I46" s="1"/>
  <c r="H45"/>
  <c r="I45" s="1"/>
  <c r="H44"/>
  <c r="I44" s="1"/>
  <c r="H43"/>
  <c r="I43" s="1"/>
  <c r="H42"/>
  <c r="I42" s="1"/>
  <c r="H41"/>
  <c r="I41" s="1"/>
  <c r="H40"/>
  <c r="I40" s="1"/>
  <c r="H23"/>
  <c r="I23" s="1"/>
  <c r="F18" i="8" l="1"/>
  <c r="J18"/>
  <c r="N23"/>
  <c r="N26"/>
  <c r="P25"/>
  <c r="J27"/>
  <c r="L27"/>
  <c r="L22"/>
  <c r="N27"/>
  <c r="F22"/>
  <c r="P27"/>
  <c r="P19"/>
  <c r="R19"/>
  <c r="P31"/>
  <c r="R31"/>
  <c r="N19"/>
  <c r="L31"/>
  <c r="L23"/>
  <c r="R24"/>
  <c r="R25"/>
  <c r="T25"/>
  <c r="T38" s="1"/>
  <c r="R32"/>
  <c r="H26"/>
  <c r="J28"/>
  <c r="J23"/>
  <c r="J26"/>
  <c r="L28"/>
  <c r="P34"/>
  <c r="F20"/>
  <c r="L26"/>
  <c r="N28"/>
  <c r="P23"/>
  <c r="P26"/>
  <c r="R36"/>
  <c r="H22"/>
  <c r="R26"/>
  <c r="C38"/>
  <c r="I348" i="1"/>
  <c r="I339"/>
  <c r="I332"/>
  <c r="I354"/>
  <c r="I357"/>
  <c r="I327"/>
  <c r="I299"/>
  <c r="I270"/>
  <c r="I308"/>
  <c r="I305"/>
  <c r="I244"/>
  <c r="I294"/>
  <c r="I287"/>
  <c r="I284"/>
  <c r="I280"/>
  <c r="I263"/>
  <c r="I253"/>
  <c r="I82"/>
  <c r="I216"/>
  <c r="I120"/>
  <c r="I167"/>
  <c r="I171"/>
  <c r="I145"/>
  <c r="I76"/>
  <c r="I134"/>
  <c r="I203"/>
  <c r="I198"/>
  <c r="I160"/>
  <c r="I156"/>
  <c r="I150"/>
  <c r="I108"/>
  <c r="I99"/>
  <c r="I57"/>
  <c r="I90"/>
  <c r="I51"/>
  <c r="I48"/>
  <c r="B54" i="7"/>
  <c r="B53"/>
  <c r="B52"/>
  <c r="R38" i="8" l="1"/>
  <c r="L38"/>
  <c r="K38" s="1"/>
  <c r="P38"/>
  <c r="O38" s="1"/>
  <c r="J38"/>
  <c r="I38" s="1"/>
  <c r="F38"/>
  <c r="F39" s="1"/>
  <c r="Q38"/>
  <c r="S38"/>
  <c r="H38"/>
  <c r="N38"/>
  <c r="I309" i="1"/>
  <c r="I288"/>
  <c r="I217"/>
  <c r="I172"/>
  <c r="D29" i="7"/>
  <c r="G8" s="1"/>
  <c r="E38" i="8" l="1"/>
  <c r="E39" s="1"/>
  <c r="H39"/>
  <c r="J39" s="1"/>
  <c r="L39" s="1"/>
  <c r="G38"/>
  <c r="G39" s="1"/>
  <c r="I39" s="1"/>
  <c r="K39" s="1"/>
  <c r="N39"/>
  <c r="P39" s="1"/>
  <c r="R39" s="1"/>
  <c r="T39" s="1"/>
  <c r="W11" s="1"/>
  <c r="M38"/>
  <c r="D38"/>
  <c r="I173" i="1"/>
  <c r="H31"/>
  <c r="I31" s="1"/>
  <c r="M39" i="8" l="1"/>
  <c r="O39" s="1"/>
  <c r="Q39" s="1"/>
  <c r="S39" s="1"/>
  <c r="H59" i="1" l="1"/>
  <c r="H30"/>
  <c r="I30" s="1"/>
  <c r="H29"/>
  <c r="I29" s="1"/>
  <c r="H37"/>
  <c r="I37" s="1"/>
  <c r="H36"/>
  <c r="I36" s="1"/>
  <c r="H62"/>
  <c r="I62" s="1"/>
  <c r="H33"/>
  <c r="I33" s="1"/>
  <c r="H32"/>
  <c r="I32" s="1"/>
  <c r="H28"/>
  <c r="I28" s="1"/>
  <c r="H27"/>
  <c r="I27" s="1"/>
  <c r="H22"/>
  <c r="I22" s="1"/>
  <c r="I24" s="1"/>
  <c r="I34" l="1"/>
  <c r="I38"/>
  <c r="I59"/>
  <c r="I60" l="1"/>
  <c r="H19"/>
  <c r="H63" l="1"/>
  <c r="I63" s="1"/>
  <c r="I67" l="1"/>
  <c r="I424" l="1"/>
  <c r="I19" l="1"/>
  <c r="I20" s="1"/>
  <c r="I358" s="1"/>
  <c r="J339" s="1"/>
  <c r="J336" l="1"/>
  <c r="J335"/>
  <c r="J338"/>
  <c r="J341"/>
  <c r="J334"/>
  <c r="J347"/>
  <c r="J342"/>
  <c r="J343"/>
  <c r="J344"/>
  <c r="J329"/>
  <c r="J345"/>
  <c r="J337"/>
  <c r="J330"/>
  <c r="J346"/>
  <c r="J331"/>
  <c r="J332"/>
  <c r="J348"/>
  <c r="J356"/>
  <c r="J357"/>
  <c r="J351"/>
  <c r="J352"/>
  <c r="J353"/>
  <c r="J354"/>
  <c r="J350"/>
  <c r="J315"/>
  <c r="J316"/>
  <c r="J318"/>
  <c r="J324"/>
  <c r="J317"/>
  <c r="J314"/>
  <c r="J326"/>
  <c r="J319"/>
  <c r="J320"/>
  <c r="J311"/>
  <c r="J321"/>
  <c r="J322"/>
  <c r="J313"/>
  <c r="J323"/>
  <c r="J312"/>
  <c r="J325"/>
  <c r="J327"/>
  <c r="J307"/>
  <c r="J304"/>
  <c r="J305"/>
  <c r="J308"/>
  <c r="J309"/>
  <c r="J286"/>
  <c r="J273"/>
  <c r="J275"/>
  <c r="J249"/>
  <c r="J267"/>
  <c r="J256"/>
  <c r="J242"/>
  <c r="J228"/>
  <c r="J291"/>
  <c r="J221"/>
  <c r="J278"/>
  <c r="J239"/>
  <c r="J233"/>
  <c r="J240"/>
  <c r="J219"/>
  <c r="J262"/>
  <c r="J298"/>
  <c r="J226"/>
  <c r="J282"/>
  <c r="J225"/>
  <c r="J237"/>
  <c r="J257"/>
  <c r="J231"/>
  <c r="J276"/>
  <c r="J227"/>
  <c r="J238"/>
  <c r="J277"/>
  <c r="J251"/>
  <c r="J229"/>
  <c r="J243"/>
  <c r="J224"/>
  <c r="J252"/>
  <c r="J241"/>
  <c r="J260"/>
  <c r="J222"/>
  <c r="J236"/>
  <c r="J268"/>
  <c r="J272"/>
  <c r="J247"/>
  <c r="J235"/>
  <c r="J258"/>
  <c r="J274"/>
  <c r="J234"/>
  <c r="J250"/>
  <c r="J283"/>
  <c r="J265"/>
  <c r="J261"/>
  <c r="J290"/>
  <c r="J292"/>
  <c r="J248"/>
  <c r="J266"/>
  <c r="J301"/>
  <c r="J270"/>
  <c r="J299"/>
  <c r="J293"/>
  <c r="J269"/>
  <c r="J220"/>
  <c r="J255"/>
  <c r="J279"/>
  <c r="J302"/>
  <c r="J259"/>
  <c r="J230"/>
  <c r="J232"/>
  <c r="J297"/>
  <c r="J223"/>
  <c r="J294"/>
  <c r="J244"/>
  <c r="J263"/>
  <c r="J280"/>
  <c r="J284"/>
  <c r="J287"/>
  <c r="J288"/>
  <c r="J358"/>
  <c r="J215"/>
  <c r="J217"/>
  <c r="J206" l="1"/>
  <c r="J207"/>
  <c r="J208"/>
  <c r="J213"/>
  <c r="J205"/>
  <c r="J209"/>
  <c r="J210"/>
  <c r="J211"/>
  <c r="J212"/>
  <c r="J214"/>
  <c r="J216"/>
  <c r="J120"/>
  <c r="J97"/>
  <c r="J185"/>
  <c r="J153"/>
  <c r="J103"/>
  <c r="J130"/>
  <c r="J165"/>
  <c r="J195"/>
  <c r="J170"/>
  <c r="J125"/>
  <c r="J197"/>
  <c r="J117"/>
  <c r="J144"/>
  <c r="J149"/>
  <c r="J167"/>
  <c r="J101"/>
  <c r="J139"/>
  <c r="J107"/>
  <c r="J102"/>
  <c r="J129"/>
  <c r="J163"/>
  <c r="J113"/>
  <c r="J158"/>
  <c r="J93"/>
  <c r="J181"/>
  <c r="J154"/>
  <c r="J122"/>
  <c r="J116"/>
  <c r="J143"/>
  <c r="J177"/>
  <c r="J106"/>
  <c r="J200"/>
  <c r="J169"/>
  <c r="J193"/>
  <c r="J184"/>
  <c r="J123"/>
  <c r="J128"/>
  <c r="J162"/>
  <c r="J189"/>
  <c r="J132"/>
  <c r="J137"/>
  <c r="J96"/>
  <c r="J192"/>
  <c r="J196"/>
  <c r="J112"/>
  <c r="J142"/>
  <c r="J188"/>
  <c r="J166"/>
  <c r="J179"/>
  <c r="J152"/>
  <c r="J104"/>
  <c r="J182"/>
  <c r="J180"/>
  <c r="J115"/>
  <c r="J159"/>
  <c r="J202"/>
  <c r="J105"/>
  <c r="J191"/>
  <c r="J147"/>
  <c r="J140"/>
  <c r="J134"/>
  <c r="J194"/>
  <c r="J95"/>
  <c r="J127"/>
  <c r="J187"/>
  <c r="J148"/>
  <c r="J119"/>
  <c r="J110"/>
  <c r="J138"/>
  <c r="J141"/>
  <c r="J201"/>
  <c r="J131"/>
  <c r="J176"/>
  <c r="J145"/>
  <c r="J178"/>
  <c r="J183"/>
  <c r="J126"/>
  <c r="J186"/>
  <c r="J94"/>
  <c r="J98"/>
  <c r="J164"/>
  <c r="J133"/>
  <c r="J155"/>
  <c r="J111"/>
  <c r="J114"/>
  <c r="J118"/>
  <c r="J190"/>
  <c r="J171"/>
  <c r="J124"/>
  <c r="J198"/>
  <c r="J150"/>
  <c r="J156"/>
  <c r="J99"/>
  <c r="J160"/>
  <c r="J108"/>
  <c r="J203"/>
  <c r="J172"/>
  <c r="J173"/>
  <c r="J85"/>
  <c r="J87"/>
  <c r="J84"/>
  <c r="J90"/>
  <c r="J88"/>
  <c r="J89"/>
  <c r="J86"/>
  <c r="J76"/>
  <c r="J80"/>
  <c r="J74"/>
  <c r="J70"/>
  <c r="J79"/>
  <c r="J75"/>
  <c r="J81"/>
  <c r="J64"/>
  <c r="J78"/>
  <c r="J72"/>
  <c r="J71"/>
  <c r="J65"/>
  <c r="J69"/>
  <c r="J66"/>
  <c r="J73"/>
  <c r="J82"/>
  <c r="J67"/>
  <c r="J55"/>
  <c r="J54"/>
  <c r="J56"/>
  <c r="J38"/>
  <c r="J34"/>
  <c r="J43"/>
  <c r="J41"/>
  <c r="J42"/>
  <c r="J45"/>
  <c r="J50"/>
  <c r="J47"/>
  <c r="J44"/>
  <c r="J46"/>
  <c r="J40"/>
  <c r="J51"/>
  <c r="J48"/>
  <c r="J23"/>
  <c r="J59"/>
  <c r="J28"/>
  <c r="J36"/>
  <c r="J37"/>
  <c r="J29"/>
  <c r="J30"/>
  <c r="F15"/>
  <c r="F13" s="1"/>
  <c r="I13" s="1"/>
  <c r="J424" l="1"/>
  <c r="J60"/>
  <c r="J27"/>
  <c r="J57"/>
  <c r="J22"/>
  <c r="J63"/>
  <c r="J19"/>
  <c r="J62"/>
  <c r="J24"/>
  <c r="J52"/>
  <c r="J20"/>
  <c r="J253" l="1"/>
</calcChain>
</file>

<file path=xl/sharedStrings.xml><?xml version="1.0" encoding="utf-8"?>
<sst xmlns="http://schemas.openxmlformats.org/spreadsheetml/2006/main" count="1308" uniqueCount="773">
  <si>
    <t>ITEM</t>
  </si>
  <si>
    <t>FONTE</t>
  </si>
  <si>
    <t>CÓDIGO</t>
  </si>
  <si>
    <t>DESCRIÇÃO DOS SERVIÇOS</t>
  </si>
  <si>
    <t>%</t>
  </si>
  <si>
    <t>1.0</t>
  </si>
  <si>
    <t>SERVIÇOS PRELIMINARES</t>
  </si>
  <si>
    <t>CDHU</t>
  </si>
  <si>
    <t>2.0</t>
  </si>
  <si>
    <t>3.0</t>
  </si>
  <si>
    <t>4.0</t>
  </si>
  <si>
    <t>5.0</t>
  </si>
  <si>
    <t>6.0</t>
  </si>
  <si>
    <t>MÊS 01</t>
  </si>
  <si>
    <t>MÊS 02</t>
  </si>
  <si>
    <t>MÊS 03</t>
  </si>
  <si>
    <t>MÊS 04</t>
  </si>
  <si>
    <t>MÊS 05</t>
  </si>
  <si>
    <t>MÊS 06</t>
  </si>
  <si>
    <t>CÓD.</t>
  </si>
  <si>
    <t>CUSTO</t>
  </si>
  <si>
    <t>R$</t>
  </si>
  <si>
    <t>TOTAL</t>
  </si>
  <si>
    <t>ACUMULADO</t>
  </si>
  <si>
    <t>CONTRATANTE:</t>
  </si>
  <si>
    <t>OBJETO:</t>
  </si>
  <si>
    <t>LOCAL:</t>
  </si>
  <si>
    <t>BDI:</t>
  </si>
  <si>
    <t>QUANTIDADE</t>
  </si>
  <si>
    <t>UNIDADE</t>
  </si>
  <si>
    <t>CUSTO UNITÁRIO (R$)</t>
  </si>
  <si>
    <t>PESO (%)</t>
  </si>
  <si>
    <t>CUSTO C/ BDI (R$)</t>
  </si>
  <si>
    <t>TOTAL C/ BDI (R$)</t>
  </si>
  <si>
    <t>2.1</t>
  </si>
  <si>
    <t>3.1</t>
  </si>
  <si>
    <t>3.2</t>
  </si>
  <si>
    <t>4.1</t>
  </si>
  <si>
    <t>5.1</t>
  </si>
  <si>
    <t>6.1</t>
  </si>
  <si>
    <t>3.3</t>
  </si>
  <si>
    <t>1.1</t>
  </si>
  <si>
    <t>BDI</t>
  </si>
  <si>
    <t>DATA</t>
  </si>
  <si>
    <t>VALOR</t>
  </si>
  <si>
    <t>TOTAL FINAL</t>
  </si>
  <si>
    <t>REFERÊNCIAS</t>
  </si>
  <si>
    <t>SUBTOTAL 5.0</t>
  </si>
  <si>
    <t>SUBTOTAL 4.0</t>
  </si>
  <si>
    <t>SUBTOTAL 3.0</t>
  </si>
  <si>
    <t>TOTAL 2.0</t>
  </si>
  <si>
    <t>TOTAL 1.0</t>
  </si>
  <si>
    <t>SUBTOTAL 6.0</t>
  </si>
  <si>
    <t>SUBTOTAL 9.0</t>
  </si>
  <si>
    <t>4.2</t>
  </si>
  <si>
    <t>SINAPI-SP</t>
  </si>
  <si>
    <t>PAVIMENTAÇÃO</t>
  </si>
  <si>
    <t>Prefeitura Municipal de Bom Sucesso de Itararé / SP</t>
  </si>
  <si>
    <t>Local:</t>
  </si>
  <si>
    <t>Objeto:</t>
  </si>
  <si>
    <t>Contratante:</t>
  </si>
  <si>
    <t>Data Base:</t>
  </si>
  <si>
    <t>Custo / m2:</t>
  </si>
  <si>
    <t>Valor da Obra:</t>
  </si>
  <si>
    <t>3.4</t>
  </si>
  <si>
    <t>6.2</t>
  </si>
  <si>
    <t>Convênio:</t>
  </si>
  <si>
    <t>Município:</t>
  </si>
  <si>
    <t>Contrapartida:</t>
  </si>
  <si>
    <t>Repasse:</t>
  </si>
  <si>
    <t>Bom Sucesso de Itararé / SP</t>
  </si>
  <si>
    <t>Sem Desoneração</t>
  </si>
  <si>
    <t>Planilha:</t>
  </si>
  <si>
    <t>Área (m2):</t>
  </si>
  <si>
    <t>DEMONSTRATIVO DE COMPOSIÇÃO DO BDI (acórdão 2622/2013-TCU-Plenário)</t>
  </si>
  <si>
    <t>Indicês Aceitos</t>
  </si>
  <si>
    <t>Itens Componentes do BDI</t>
  </si>
  <si>
    <t>Incidência Adotada [1]</t>
  </si>
  <si>
    <t>Min.</t>
  </si>
  <si>
    <t>Méd.</t>
  </si>
  <si>
    <t>Máx.</t>
  </si>
  <si>
    <t>ADMINISTRAÇÃO CENTRAL</t>
  </si>
  <si>
    <t>LUCRO</t>
  </si>
  <si>
    <t>DESPESAS FINANCEIRAS</t>
  </si>
  <si>
    <t>SEGUROS E GARANTIAS</t>
  </si>
  <si>
    <t>RISCOS</t>
  </si>
  <si>
    <t>TRIBUTOS</t>
  </si>
  <si>
    <t>Conforme Legislação</t>
  </si>
  <si>
    <t>PIS</t>
  </si>
  <si>
    <t>COFINS</t>
  </si>
  <si>
    <t>ISS</t>
  </si>
  <si>
    <t>Conforme legislação municipal</t>
  </si>
  <si>
    <t>[2] Desoneração (2%)</t>
  </si>
  <si>
    <t>0% OU 2%</t>
  </si>
  <si>
    <t>[2] BDI ADOTADO</t>
  </si>
  <si>
    <t>[1] Preencher células em amarelo</t>
  </si>
  <si>
    <t>Declaramos sob pena da Lei que a alternativa adotada pela Prefeitura do Município de Bom Sucesso de Itararé/SP é SEM Desoneração e que esta é a mais vantajosa para a Administração Pública. Para o preenchimento da proposta utilizou-se o valor do ISS da Prefeitura Local.</t>
  </si>
  <si>
    <t>Construção de Praças Urbanas, Rodovias, Ferrovias e Recapeamento e Pavimentação de Vias Urbanas</t>
  </si>
  <si>
    <r>
      <t xml:space="preserve">[2] Obras orçadas </t>
    </r>
    <r>
      <rPr>
        <b/>
        <sz val="10"/>
        <color rgb="FF808080"/>
        <rFont val="Century Gothic"/>
        <family val="2"/>
      </rPr>
      <t>SEM</t>
    </r>
    <r>
      <rPr>
        <sz val="10"/>
        <color rgb="FF808080"/>
        <rFont val="Century Gothic"/>
        <family val="2"/>
      </rPr>
      <t xml:space="preserve"> desoneração deverão adotar indíce 0,00% neste item e intervalo de BDI adotado conforme LIMITES do quadro ao lado</t>
    </r>
  </si>
  <si>
    <t>COMPANHIA DE DESENVOLVIMENTO HABITACIONAL E URBANO - CDHU: BOLETIM REFERENCIAL DE CUSTOS - 198_ L.S.: 128,23% - S/ DESONERAÇÃO</t>
  </si>
  <si>
    <t>Dirceu Pacheco de Oliveira</t>
  </si>
  <si>
    <t xml:space="preserve">Prefeito Municipal de Bom Sucesso de Itararé </t>
  </si>
  <si>
    <t>Prefeito Municipal de Bom Sucesso de Itararé</t>
  </si>
  <si>
    <t>Guilherme Braatz de Brito</t>
  </si>
  <si>
    <t>Engenheiro Civil / CREA-SP: 5071252480</t>
  </si>
  <si>
    <r>
      <rPr>
        <b/>
        <sz val="10"/>
        <color rgb="FF000000"/>
        <rFont val="Century Gothic"/>
        <family val="2"/>
      </rPr>
      <t>CNPJ:</t>
    </r>
    <r>
      <rPr>
        <sz val="10"/>
        <color rgb="FF000000"/>
        <rFont val="Century Gothic"/>
        <family val="2"/>
      </rPr>
      <t xml:space="preserve"> 60.123.064/0001-01</t>
    </r>
  </si>
  <si>
    <r>
      <rPr>
        <b/>
        <sz val="10"/>
        <color rgb="FF000000"/>
        <rFont val="Century Gothic"/>
        <family val="2"/>
      </rPr>
      <t xml:space="preserve">Telefone: </t>
    </r>
    <r>
      <rPr>
        <sz val="10"/>
        <color rgb="FF000000"/>
        <rFont val="Century Gothic"/>
        <family val="2"/>
      </rPr>
      <t>(15) 3533-1152</t>
    </r>
  </si>
  <si>
    <r>
      <rPr>
        <b/>
        <sz val="10"/>
        <color rgb="FF000000"/>
        <rFont val="Century Gothic"/>
        <family val="2"/>
      </rPr>
      <t xml:space="preserve">E-mail: </t>
    </r>
    <r>
      <rPr>
        <sz val="10"/>
        <color rgb="FF000000"/>
        <rFont val="Century Gothic"/>
        <family val="2"/>
      </rPr>
      <t xml:space="preserve"> administracao@bomsucessoitarare.sp.gov.br</t>
    </r>
  </si>
  <si>
    <r>
      <rPr>
        <b/>
        <sz val="10"/>
        <color rgb="FF000000"/>
        <rFont val="Century Gothic"/>
        <family val="2"/>
      </rPr>
      <t xml:space="preserve">Endereço: </t>
    </r>
    <r>
      <rPr>
        <sz val="10"/>
        <color rgb="FF000000"/>
        <rFont val="Century Gothic"/>
        <family val="2"/>
      </rPr>
      <t>Rua Gregório Brisola, nº 70 - Centro, Bom Sucesso de Itararé / SP - CEP: 18.475-015</t>
    </r>
  </si>
  <si>
    <t>Responsavel Técnico pela Fiscalização da Obra e pelo Convênio</t>
  </si>
  <si>
    <t>Planilha Orçamentária - Retomada de Construção de Escola de Educação Infantil Tipo C</t>
  </si>
  <si>
    <t>Retomada de Construção de Escola de Educação Infantil Tipo C</t>
  </si>
  <si>
    <t>Rua Antonio Carlos Ruivo, s/nº, Centro, Bom Sucesso de Itararé/SP</t>
  </si>
  <si>
    <t>-</t>
  </si>
  <si>
    <t>JAN / 2026</t>
  </si>
  <si>
    <t>Federal</t>
  </si>
  <si>
    <t>FORNECIMENTO E INSTALAÇÃO DE PLACA DE OBRA COM CHAPA GALVANIZADA E ESTRUTURA DE MADEIRA. AF_03/2022_PS</t>
  </si>
  <si>
    <t>SISTEMA DE VEDAÇÃO VERTICAL INTERNO E EXTERNO (PAREDES)</t>
  </si>
  <si>
    <t>ALVENARIA DE VEDAÇÃO COM ELEMENTO VAZADO DE CONCRETO (COBOGÓ) DE 7X40X40CM E ARGAMASSA DE ASSENTAMENTO COM PREPARO EM BETONEIRA. R_11/2020</t>
  </si>
  <si>
    <t>CAERN</t>
  </si>
  <si>
    <t>DIVISORIA SANITÁRIA, TIPO CABINE, EM GRANITO CINZA POLIDO, ESP = 3CM, ASSENTADO COM ARGAMASSA COLANTE AC III-E, EXCLUSIVE FERRAGENS. AF_01/2021</t>
  </si>
  <si>
    <t>2.2</t>
  </si>
  <si>
    <t>ESQUADRIAS</t>
  </si>
  <si>
    <t>PORTAS DE MADEIRA</t>
  </si>
  <si>
    <t>KIT DE PORTA DE MADEIRA PARA PINTURA, SEMI-OCA (LEVE OU MÉDIA), PADRÃO MÉDIO, 80X210CM, ESPESSURA DE 3,5CM, ITENS INCLUSOS: DOBRADIÇAS, MONTAGEM E INSTALAÇÃO DO BATENTE, FECHADURA COM EXECUÇÃO DO FURO - FORNECIMENTO E INSTALAÇÃO. AF_12/2019 - Porta de madeira - P02 -  conforme projeto de esquadrias</t>
  </si>
  <si>
    <t>PORTA METÁLICA PARA SANITÁRIO EM CHAPA GALVANIZADA, ESP. 1,25MM (GSG 18), DIMENSÃO (60X180)CM, TIPO DE ABRIR, UMA (1) FOLHA, INCLUSIVE BATENTE, ESTRUTURA EM METALON (20X30)MM, DOBRADIÇA E TRANQUETA, EXCLUSIVE PINTURA</t>
  </si>
  <si>
    <t>23.09.420</t>
  </si>
  <si>
    <t>23.09.430</t>
  </si>
  <si>
    <t>ED-50978</t>
  </si>
  <si>
    <t>SINAPI</t>
  </si>
  <si>
    <t>SETOP</t>
  </si>
  <si>
    <t>PORTAS DE FERRO</t>
  </si>
  <si>
    <t>PORTA VENEZIANA EM ALUMÍNIO COMPLETA, DIMENSÃO (80X210)CM, TIPO DE ABRIR, COM UMA (1) FOLHA, LINHA 25/SUPREMA, ACABAMENTO ANODIZADO NATURAL, INCLUSIVE PERFIS, FERRAGENS E INSTALAÇÃO</t>
  </si>
  <si>
    <t>PORTINHOLA MADEIRA 1 FL.0,60x0,80m VENEZIANA</t>
  </si>
  <si>
    <t>SBC</t>
  </si>
  <si>
    <t>ED-29479</t>
  </si>
  <si>
    <t>JANELAS DE FERRO</t>
  </si>
  <si>
    <t>RETIRADA DE ESQUADRIAS METÁLICAS</t>
  </si>
  <si>
    <t>06.60.001</t>
  </si>
  <si>
    <t>FDE</t>
  </si>
  <si>
    <t>FECHAMENTO DE MEIA-PAREDE (CRECHE I)</t>
  </si>
  <si>
    <t>DIVISÓRIA FIXA EM VIDRO TEMPERADO 10 MM, SEM ABERTURA. AF_01/2021_PS</t>
  </si>
  <si>
    <t>3.1.1</t>
  </si>
  <si>
    <t>3.1.2</t>
  </si>
  <si>
    <t>3.1.3</t>
  </si>
  <si>
    <t>3.1.4</t>
  </si>
  <si>
    <t>3.1.5</t>
  </si>
  <si>
    <t>3.1.6</t>
  </si>
  <si>
    <t>3.1.7</t>
  </si>
  <si>
    <t>3.2.1</t>
  </si>
  <si>
    <t>3.2.2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</si>
  <si>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</si>
  <si>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</si>
  <si>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</si>
  <si>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</si>
  <si>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</si>
  <si>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</si>
  <si>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</si>
  <si>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</si>
  <si>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3.4.1</t>
  </si>
  <si>
    <t>SUBTOTAL 3.4</t>
  </si>
  <si>
    <t>SUBTOTAL 3.3</t>
  </si>
  <si>
    <t>SUBTOTAL 3.2</t>
  </si>
  <si>
    <t>SUBTOTAL 3.1</t>
  </si>
  <si>
    <t>SISTEMA DE COBERTURA</t>
  </si>
  <si>
    <t>REMOÇÃO DE TRAMA DE MADEIRA PARA COBERTURA, DE FORMA MANUAL, SEM REAPROVEITAMENTO. AF_09/2023</t>
  </si>
  <si>
    <t>IOPES</t>
  </si>
  <si>
    <t>15.01.030</t>
  </si>
  <si>
    <t xml:space="preserve">	090212</t>
  </si>
  <si>
    <t>4.3</t>
  </si>
  <si>
    <t xml:space="preserve">IMPERMEABILIZAÇÃO </t>
  </si>
  <si>
    <t>IMPERMEABILIZACAO CALHA DE CONCRETO</t>
  </si>
  <si>
    <t>160362</t>
  </si>
  <si>
    <t>REVESTIMENTO DE PAREDES</t>
  </si>
  <si>
    <t>EMBOÇO, EM ARGAMASSA TRAÇO 1:2:8, PREPARO MECÂNICO, APLICADO MANUALMENTE EM PAREDES INTERNAS, PARA AMBIENTES COM ÁREA MENOR QUE 5M², E = 10MM, COM TALISCAS. AF_03/2024</t>
  </si>
  <si>
    <t>18.11.042</t>
  </si>
  <si>
    <t>18.11.022</t>
  </si>
  <si>
    <t>6.3</t>
  </si>
  <si>
    <t>6.4</t>
  </si>
  <si>
    <t>6.5</t>
  </si>
  <si>
    <t>7.0</t>
  </si>
  <si>
    <t>7.1</t>
  </si>
  <si>
    <t>IMPERMEABILIZACAO DE PISO COM ARGAMASSA DE CIMENTO E AREIA, COM ADITIVO IMPERMEABILIZANTE, E = 2 CM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</si>
  <si>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</si>
  <si>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REVESTIMENTO COM CERÂMICA APLICADO EM PISO, ACABAMENTO ESMALTADO, AMBIENTE INTERNO, PADRÃO COMERCIAL, DIMENSÃO DA PEÇA (10X20)CM, PEI IV, ASSENTAMENTO COM ARGAMASSA INDUSTRIALIZADA, INCLUSIVE REJUNTAMENTO</t>
  </si>
  <si>
    <t>PISO CIMENTADO, TRAÇO 1:3 (CIMENTO E AREIA), ACABAMENTO LISO, ESPESSURA 4,0 CM, PREPARO MECÂNICO DA ARGAMASSA. AF_09/2020</t>
  </si>
  <si>
    <t>AGESUL</t>
  </si>
  <si>
    <t>SEDOP</t>
  </si>
  <si>
    <t>ORSE</t>
  </si>
  <si>
    <t>ED-50723</t>
  </si>
  <si>
    <t>DER</t>
  </si>
  <si>
    <t>7.2</t>
  </si>
  <si>
    <t>7.3</t>
  </si>
  <si>
    <t>7.4</t>
  </si>
  <si>
    <t>7.5</t>
  </si>
  <si>
    <t>7.6</t>
  </si>
  <si>
    <t>7.7</t>
  </si>
  <si>
    <t>SUBTOTAL 7.0</t>
  </si>
  <si>
    <t>8.0</t>
  </si>
  <si>
    <t>RODAPÉS E PEITORIS</t>
  </si>
  <si>
    <t>RODAPÉ EM MARMORITE, ALTURA 10CM. AF_09/2020</t>
  </si>
  <si>
    <t>SOLEIRA EM GRANITO, LARGURA 15 CM, ESPESSURA 2,0 CM. AF_09/2020</t>
  </si>
  <si>
    <t>PEITORIL LINEAR EM GRANITO OU MÁRMORE, L = 15CM, ASSENTADO COM ARGAMASSA 1:6 COM ADITIVO. AF_11/2020</t>
  </si>
  <si>
    <t>ESMALTE SINTÉTICO - RODAPÉS, GUARNIÇÕES E MOLDURAS DE MADEIRA</t>
  </si>
  <si>
    <t>SUBTOTAL 8.0</t>
  </si>
  <si>
    <t>8.1</t>
  </si>
  <si>
    <t>14.1</t>
  </si>
  <si>
    <t>8.2</t>
  </si>
  <si>
    <t>8.3</t>
  </si>
  <si>
    <t>8.4</t>
  </si>
  <si>
    <t>9.0</t>
  </si>
  <si>
    <t>9.1</t>
  </si>
  <si>
    <t>PINTURA</t>
  </si>
  <si>
    <t>TEXTURA ACRÍLICA, APLICAÇÃO MANUAL EM PAREDE, UMA DEMÃO. AF_04/2023</t>
  </si>
  <si>
    <t>TEXTURA ACRÍLICA, APLICAÇÃO MANUAL EM TETO, UMA DEMÃO. AF_04/2023</t>
  </si>
  <si>
    <t>PINTURA LÁTEX ACRÍLICA PREMIUM, APLICAÇÃO MANUAL EM PAREDES, DUAS DEMÃOS. AF_04/2023</t>
  </si>
  <si>
    <t>PINTURA LÁTEX ACRÍLICA PREMIUM, APLICAÇÃO MANUAL EM TETO, DUAS DEMÃOS. AF_04/2023</t>
  </si>
  <si>
    <t>PINTURA TINTA DE ACABAMENTO (PIGMENTADA) ESMALTE SINTÉTICO BRILHANTE EM MADEIRA, 2 DEMÃOS. AF_01/2021</t>
  </si>
  <si>
    <t>PINTURA COM TINTA ALQUÍDICA DE ACABAMENTO (ESMALTE SINTÉTICO ACETINADO) PULVERIZADA SOBRE PERFIL METÁLICO EXECUTADO EM FÁBRICA (POR DEMÃO). AF_01/2020_PE</t>
  </si>
  <si>
    <t>9.2</t>
  </si>
  <si>
    <t>9.3</t>
  </si>
  <si>
    <t>9.4</t>
  </si>
  <si>
    <t>9.5</t>
  </si>
  <si>
    <t>9.6</t>
  </si>
  <si>
    <t>10.0</t>
  </si>
  <si>
    <t>INSTALAÇÕES ELÉTRICAS</t>
  </si>
  <si>
    <t>10.1</t>
  </si>
  <si>
    <t>CENTRO DE DISTRIBUIÇÃO</t>
  </si>
  <si>
    <t>QUADRO DE DISTRIBUIÇÃO DE ENERGIA EM CHAPA DE AÇO GALVANIZADO, DE EMBUTIR, COM BARRAMENTO TRIFÁSICO, PARA 12 DISJUNTORES DIN 100A - FORNECIMENTO E INSTALAÇÃO. AF_10/2020</t>
  </si>
  <si>
    <t>QUADRO DE DISTRIBUIÇÃO DE ENERGIA EM CHAPA DE AÇO GALVANIZADO, DE EMBUTIR, COM BARRAMENTO TRIFÁSICO, PARA 24 DISJUNTORES DIN 100A - FORNECIMENTO E INSTALAÇÃO. AF_10/2020</t>
  </si>
  <si>
    <t>QUADRO COMANDO PARA CONJUNTO MOTOR BOMBA BIFASICO DE 3/4 A 1 HP</t>
  </si>
  <si>
    <t>09.05.082</t>
  </si>
  <si>
    <t>SUBTOTAL 10.2</t>
  </si>
  <si>
    <t>SUBTOTAL 10.1</t>
  </si>
  <si>
    <t>10.1.1</t>
  </si>
  <si>
    <t>10.1.2</t>
  </si>
  <si>
    <t>10.1.3</t>
  </si>
  <si>
    <t>10.1.4</t>
  </si>
  <si>
    <t>10.1.5</t>
  </si>
  <si>
    <t>10.1.6</t>
  </si>
  <si>
    <t>10.2</t>
  </si>
  <si>
    <t>ELETRODUTOS E ACESSÓRIOS</t>
  </si>
  <si>
    <t>ELETRODUTO FLEXÍVEL CORRUGADO, PVC, DN 20 MM (1/2"), PARA CIRCUITOS TERMINAIS, INSTALADO EM PAREDE - FORNECIMENTO E INSTALAÇÃO. AF_03/2023</t>
  </si>
  <si>
    <t>ELETRODUTO FLEXÍVEL CORRUGADO, PVC, DN 32 MM (1"), PARA CIRCUITOS TERMINAIS, INSTALADO EM PAREDE - FORNECIMENTO E INSTALAÇÃO. AF_03/2023</t>
  </si>
  <si>
    <t>ELETRODUTO FLEXÍVEL CORRUGADO, PEAD, DN 40 MM (1 1/4"), PARA CIRCUITOS TERMINAIS, INSTALADO EM PAREDE - FORNECIMENTO E INSTALAÇÃO. AF_03/2023</t>
  </si>
  <si>
    <t>ELETRODUTO RÍGIDO ROSCÁVEL, PVC, DN 50 MM (1 1/2"), PARA REDE ENTERRADA DE DISTRIBUIÇÃO DE ENERGIA ELÉTRICA - FORNECIMENTO E INSTALAÇÃO. AF_12/2021</t>
  </si>
  <si>
    <t>ELETRODUTO RÍGIDO ROSCÁVEL, PVC, DN 60 MM (2"), PARA REDE ENTERRADA DE DISTRIBUIÇÃO DE ENERGIA ELÉTRICA - FORNECIMENTO E INSTALAÇÃO. AF_12/2021</t>
  </si>
  <si>
    <t>ELETRODUTO RÍGIDO ROSCÁVEL, PVC, DN 75 MM (2 1/2"), PARA REDE ENTERRADA DE DISTRIBUIÇÃO DE ENERGIA ELÉTRICA - FORNECIMENTO E INSTALAÇÃO. AF_12/2021</t>
  </si>
  <si>
    <t>CAIXA DE PASSAGEM 40x40cm COM GRELHA REMOVIVEL</t>
  </si>
  <si>
    <t>CABOS E FIOS (CONDUTORES)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</si>
  <si>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</si>
  <si>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</si>
  <si>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</si>
  <si>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</si>
  <si>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CABO DE COBRE FLEXÍVEL ISOLADO, 10 MM², ANTI-CHAMA 450/750 V, PARA CIRCUITOS TERMINAIS - FORNECIMENTO E INSTALAÇÃO. AF_03/2023</t>
  </si>
  <si>
    <t>CABO DE COBRE FLEXÍVEL ISOLADO, 16 MM², ANTI-CHAMA 450/750 V, PARA CIRCUITOS TERMINAIS - FORNECIMENTO E INSTALAÇÃO. AF_03/2023</t>
  </si>
  <si>
    <t>SINAPI - 92984 - CABO DE COBRE FLEXIVEL ISOLADO, 25 MM2, ANTI-CHAMA 0,6/1,0 KV, PARA REDE ENTERRADA DE DISTRIBUICAO DE ENERGIA ELETRICA - FORNECIMENTO E INSTALACAO. AF_12/2021</t>
  </si>
  <si>
    <t>SINAPI - 92986 - CABO DE COBRE FLEXIVEL ISOLADO, 35 MM2, ANTI-CHAMA 0,6/1,0 KV, PARA REDE ENTERRADA DE DISTRIBUICAO DE ENERGIA ELETRICA - FORNECIMENTO E INSTALACAO. AF_12/2021</t>
  </si>
  <si>
    <t>SINAPI - 92990 - CABO DE COBRE FLEXIVEL ISOLADO, 70 MM2, ANTI-CHAMA 0,6/1,0 KV, PARA REDE ENTERRADA DE DISTRIBUICAO DE ENERGIA ELETRICA - FORNECIMENTO E INSTALACAO. AF_12/2021</t>
  </si>
  <si>
    <t>SINAPI - 92994 - CABO DE COBRE FLEXIVEL ISOLADO, 120 MM2, ANTI-CHAMA 0,6/1,0 KV, PARA REDE ENTERRADA DE DISTRIBUICAO DE ENERGIA ELETRICA - FORNECIMENTO E INSTALACAO. AF_12/2021</t>
  </si>
  <si>
    <t>SUBTOTAL 10.3</t>
  </si>
  <si>
    <t>10.3</t>
  </si>
  <si>
    <t>10.4</t>
  </si>
  <si>
    <t>ILUMINAÇÃO E TOMADAS</t>
  </si>
  <si>
    <t>TOMADA MÉDIA DE EMBUTIR (2 MÓDULOS), 2P+T 10 A, INCLUINDO SUPORTE E PLACA - FORNECIMENTO E INSTALAÇÃO. AF_03/2023</t>
  </si>
  <si>
    <t>TOMADA MÉDIA DE EMBUTIR (2 MÓDULOS), 2P+T 20 A, SEM SUPORTE E SEM PLACA - FORNECIMENTO E INSTALAÇÃO. AF_03/2023</t>
  </si>
  <si>
    <t>DIMMER ROTATIVO (1 MÓDULO), 220V/600W, INCLUINDO SUPORTE E PLACA - FORNECIMENTO E INSTALAÇÃO. AF_03/2023</t>
  </si>
  <si>
    <t>LUMINÁRIA TIPO PLAFON CIRCULAR, DE SOBREPOR, COM LED DE 12/13 W - FORNECIMENTO E INSTALAÇÃO. AF_09/2024</t>
  </si>
  <si>
    <t>LUMINÁRIA ARANDELA TIPO TARTARUGA, DE SOBREPOR, COM 1 LÂMPADA LED DE 6 W, SEM REATOR - FORNECIMENTO E INSTALAÇÃO. AF_09/2024</t>
  </si>
  <si>
    <t>CAIXA E PVC 10X10X5CM, INCLUSIVE ESPELHO</t>
  </si>
  <si>
    <t>CAIXA DE PVC 10X5X5CM, INCLUSIVE ESPELHO</t>
  </si>
  <si>
    <t>CAIXA DE PASSAGEM EM FERRO ESTAMPADO - 4"X4", INCLUSIVE ESPELHO</t>
  </si>
  <si>
    <t>SIURB</t>
  </si>
  <si>
    <t>SUBTOTAL 10.4</t>
  </si>
  <si>
    <t>10.5</t>
  </si>
  <si>
    <t>INSTALAÇÃO DE REDE ESTRUTURADA</t>
  </si>
  <si>
    <t>10.5.1</t>
  </si>
  <si>
    <t>EQUIPAMENTO PASSIVOS</t>
  </si>
  <si>
    <t>PATCH PANEL 24 PORTAS, CATEGORIA 6 - FORNECIMENTO E INSTALAÇÃO. AF_11/2019</t>
  </si>
  <si>
    <t>SWITCH - 24 PORTAS - INSTALADO</t>
  </si>
  <si>
    <t xml:space="preserve">BLOCO 110 IDC 50 PARES </t>
  </si>
  <si>
    <t>GUIA ORGANIZADORA DE CABOS 19" - 1V - INSTALADA (frontal)</t>
  </si>
  <si>
    <t>GUIA ORGANIZADORA DE CABOS 19" - 1V - INSTALADA (traseiro)</t>
  </si>
  <si>
    <t>GUIA ORGANIZADORA DE CABOS 19" - 1V - INSTALADA (vertical)</t>
  </si>
  <si>
    <t>GUIA ORGANIZADORA DE CABOS 19" - 1V - INSTALADA (superior)</t>
  </si>
  <si>
    <t>MERCADO</t>
  </si>
  <si>
    <t>SUBTOTAL 10.5.1</t>
  </si>
  <si>
    <t>10.5.1.1</t>
  </si>
  <si>
    <t>10.5.1.2</t>
  </si>
  <si>
    <t>10.5.1.3</t>
  </si>
  <si>
    <t>10.5.1.4</t>
  </si>
  <si>
    <t>10.5.1.5</t>
  </si>
  <si>
    <t>10.5.1.6</t>
  </si>
  <si>
    <t>10.5.1.7</t>
  </si>
  <si>
    <t>10.5.1.8</t>
  </si>
  <si>
    <t>10.5.2</t>
  </si>
  <si>
    <t>CABO UTP - CATEGORIA 4 E 5 PARES</t>
  </si>
  <si>
    <t>CABO TELEFÔNICO CI-50 20 PARES INSTALADO EM ENTRADA DE EDIFICAÇÃO - FORNECIMENTO E INSTALAÇÃO. AF_11/2019</t>
  </si>
  <si>
    <t>10.5.2.1</t>
  </si>
  <si>
    <t>10.5.2.2</t>
  </si>
  <si>
    <t>10.5.2.3</t>
  </si>
  <si>
    <t>SUBTOTAL 10.5.2</t>
  </si>
  <si>
    <t>10.5.3</t>
  </si>
  <si>
    <t>CABOS DE CONEXÃO</t>
  </si>
  <si>
    <t>SUBTOTAL 10.5.3</t>
  </si>
  <si>
    <t>10.5.4</t>
  </si>
  <si>
    <t>TOMADAS</t>
  </si>
  <si>
    <t>TOMADA DE REDE RJ45 - FORNECIMENTO E INSTALAÇÃO. AF_11/2019</t>
  </si>
  <si>
    <t>CABO COAXIAL RG 59 75 OHMS</t>
  </si>
  <si>
    <t>ED-48363</t>
  </si>
  <si>
    <t>SUBTOTAL 10.5.4</t>
  </si>
  <si>
    <t>CAIXAS E ACESSÓRIOS</t>
  </si>
  <si>
    <t>CAIXA PRÉ MOLDADA PARA ENTRADA TELEFÔNICA SUBTERRÂNEA, TIPO R1, MEDIDAS INTERNAS (60X35X50)CM, INCLUSIVE ESCAVAÇÃO, APILOAMENTO, LASTRO DE BRITA, REATERRO E TRANSPORTE COM RETIRADA DO MATERIAL ESCAVADO (EM CAÇAMBA)</t>
  </si>
  <si>
    <t>CAIXA DE PASSAGEM, DIMENSÃO (20X20)CM, EM CHAPA DE AÇO, TIPO DE EMBUTIR, COM ACABAMENTO EM PINTURA ELETROSTÁTICA E TAMPA CEGA, INCLUSIVE FIXAÇÃO EM ALVENARIA</t>
  </si>
  <si>
    <t>CAIXA DE PASSAGEM PISO COM TAMPA APARAFUSADA 150x150x100mm</t>
  </si>
  <si>
    <t>DERIVAÇÃO "T" HORIZONTAL 90° PARA ELETROCALHA 100X50MM (LXH), COM TAMPA REF 97315</t>
  </si>
  <si>
    <t>CAIXA DE DERIVACAO ""L"" EM CHAPA 18 PARA PERFILADO</t>
  </si>
  <si>
    <t>ED-27189</t>
  </si>
  <si>
    <t>ED-49149</t>
  </si>
  <si>
    <t>11.11.87</t>
  </si>
  <si>
    <t>SUDECAP</t>
  </si>
  <si>
    <t>10.5.5</t>
  </si>
  <si>
    <t>SUBTOTAL 10.5.5</t>
  </si>
  <si>
    <t>10.5.6</t>
  </si>
  <si>
    <t>ELETRODUTO DE PVC RÍGIDO ROSCÁVEL, DN 60 MM (2.1/2"), INCLUSIVE CONEXÕES, SUPORTES E FIXAÇÃO</t>
  </si>
  <si>
    <t>ED-49313</t>
  </si>
  <si>
    <t>SUBTOTAL 10.5.6</t>
  </si>
  <si>
    <t>SUBTOTAL 10.5</t>
  </si>
  <si>
    <t>TOTAL 10.0</t>
  </si>
  <si>
    <t>INSTALAÇÃO HIDRÁULICA</t>
  </si>
  <si>
    <t>TUBULAÇÃO E CONEXÕES DE PVC RÍGIDO</t>
  </si>
  <si>
    <t>CHUVEIRO ELÉTRICO COMUM CORPO PLÁSTICO, TIPO DUCHA - FORNECIMENTO E INSTALAÇÃO. AF_01/2020</t>
  </si>
  <si>
    <t>REGISTRO DE GAVETA BRUTO, LATÃO, ROSCÁVEL, 1" - FORNECIMENTO E INSTALAÇÃO. AF_08/2021</t>
  </si>
  <si>
    <t>REGISTRO DE GAVETA BRUTO, LATÃO, ROSCÁVEL, 1 1/4" - FORNECIMENTO E INSTALAÇÃO. AF_08/2021</t>
  </si>
  <si>
    <t>REGISTRO DE GAVETA BRUTO, LATÃO, ROSCÁVEL, 1 1/2" - FORNECIMENTO E INSTALAÇÃO. AF_08/2021</t>
  </si>
  <si>
    <t>REGISTRO DE GAVETA BRUTO, LATÃO, ROSCÁVEL, 2 1/2" - FORNECIMENTO E INSTALAÇÃO. AF_08/2021</t>
  </si>
  <si>
    <t>REGISTRO DE GAVETA BRUTO, LATÃO, ROSCÁVEL, 1 1/2", COM ACABAMENTO E CANOPLA CROMADOS - FORNECIMENTO E INSTALAÇÃO. AF_08/2021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</si>
  <si>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</si>
  <si>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</si>
  <si>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TUBO, PVC, SOLDÁVEL, DE 25MM, INSTALADO EM RAMAL OU SUB-RAMAL DE ÁGUA - FORNECIMENTO E INSTALAÇÃO. AF_06/2022</t>
  </si>
  <si>
    <t>TUBO, PVC, SOLDÁVEL, DE 50MM, INSTALADO EM PRUMADA DE ÁGUA - FORNECIMENTO E INSTALAÇÃO. AF_06/2022</t>
  </si>
  <si>
    <t>TUBO, PVC, SOLDÁVEL, DE 75MM, INSTALADO EM PRUMADA DE ÁGUA - FORNECIMENTO E INSTALAÇÃO. AF_06/2022</t>
  </si>
  <si>
    <t>VÁLVULA DE DESCARGA METÁLICA, BASE 1 1/2", ACABAMENTO METALICO CROMADO - FORNECIMENTO E INSTALAÇÃO. AF_08/2021</t>
  </si>
  <si>
    <t>HD.21 - RSERVATÓRIO   DE POLIETILENO 10.000 LITROS</t>
  </si>
  <si>
    <t>HD.21 - RESERVATÓRIO  DE POLIETILENO 15.000 LITROS</t>
  </si>
  <si>
    <t xml:space="preserve">TORNEIRA DE BOIA PARA CAIXA D'ÁGUA, ROSCÁVEL, 1" - FORNECIMENTO E INSTALAÇÃO. AF_08/2021 </t>
  </si>
  <si>
    <t>VÁLVULA DE RETENÇÃO VERTICAL, DE BRONZE, ROSCÁVEL, 1" - FORNECIMENTO E INSTALAÇÃO. AF_08/2021</t>
  </si>
  <si>
    <t>HA.01 - CAIXA DE LIGAÇÃO OU INSPEÇÃO - ALVENARIA DE 1 TIJOLO, REVESTIDA</t>
  </si>
  <si>
    <t xml:space="preserve">TAMPA DE FERRO FUNDIDO PARA CAIXAS INSPECAO/GORDURA 30x30cm </t>
  </si>
  <si>
    <t>IT 10.35.0312</t>
  </si>
  <si>
    <t>38.07.300</t>
  </si>
  <si>
    <t>SCO</t>
  </si>
  <si>
    <t>TUBULAÇÕES E CONEXÕES DE FERRO GALVANIZADO</t>
  </si>
  <si>
    <t>TUBO DE AÇO GALVANIZADO COM COSTURA, CLASSE MÉDIA, DN 40 (1 1/2"), CONEXÃO ROSQUEADA, INSTALADO EM REDE DE ALIMENTAÇÃO PARA HIDRANTE - FORNECIMENTO E INSTALAÇÃO. AF_10/2020</t>
  </si>
  <si>
    <t>TUBO DE AÇO GALVANIZADO COM COSTURA, CLASSE MÉDIA, DN 32 (1 1/4"), CONEXÃO ROSQUEADA, INSTALADO EM REDE DE ALIMENTAÇÃO PARA HIDRANTE - FORNECIMENTO E INSTALAÇÃO. AF_10/2020</t>
  </si>
  <si>
    <t>BUCHA DE REDUÇÃO EM COBRE, DN 28 MM X 22 MM, SEM ANEL DE SOLDA, PONTA X BOLSA, INSTALADO EM PRUMADA DE HIDRÁULICA PREDIAL - FORNECIMENTO E INSTALAÇÃO. AF_04/2022</t>
  </si>
  <si>
    <t>DRENAGEM DE ÁGUAS PLUVIAIS</t>
  </si>
  <si>
    <t>TUBO PVC, SÉRIE R, ÁGUA PLUVIAL, DN 100 MM, FORNECIDO E INSTALADO EM RAMAL DE ENCAMINHAMENTO. AF_06/2022</t>
  </si>
  <si>
    <t>TUBO PVC, SÉRIE R, ÁGUA PLUVIAL, DN 150 MM, FORNECIDO E INSTALADO EM CONDUTORES VERTICAIS DE ÁGUAS PLUVIAIS. AF_06/2022</t>
  </si>
  <si>
    <t>TUBO DE PVC PARA REDE COLETORA DE ESGOTO DE PAREDE MACIÇA, DN 200 MM, JUNTA ELÁSTICA - FORNECIMENTO E ASSENTAMENTO. AF_01/2021</t>
  </si>
  <si>
    <t>RALO HEMISFERICO 100mm PVC (RALO ABACAXI)</t>
  </si>
  <si>
    <t>CAIXA DE ESGOTO DE INSPEÇÃO/PASSAGEM EM ALVENARIA (60X60X40CM), REVESTIMENTO EM ARGAMASSA COM ADITIVO IMPERMEABILIZANTE, COM TAMPA DE CONCRETO, INCLUSIVE ESCAVAÇÃO, REATERRO E TRANSPORTE COM RETIRADA DO MATERIAL ESCAVADO (EM CAÇAMBA)</t>
  </si>
  <si>
    <t>CAIXA DE RALO ALVENARIA BLOCOS CONCRETO (20X20X40CM),PAREDES DE 0,20M DE ESP.,(0,30X0,90X0,90)M,P/AGUAS PLUVIAIS,SENDO P AREDES CHAPISCADAS E REVESTIDAS INTERNAMENTE C/ARGAMASSA,ENC HIMENTO BLOCOS E BASE EM CONCRETO SIMPLES FCK=10MPA E GRELHA DE FERRO FUNDIDO CLASSE C-250 CONFORME ABNT NBR 10160,INCLU SIVE FORNECIMENTO DE TODOS OS MATERIAIS 3%-DESGASTE DE FERRAMENTAS E EPI</t>
  </si>
  <si>
    <t xml:space="preserve">GRELHA DE FERRO FUNDIDO 40 X 40 CM </t>
  </si>
  <si>
    <t>CAIXA EM ALVENARIA (40X40X60cm) DE 1/2 TIJOLO COMUM, LASTRO DE BRITA E TAMPA DE CONCRETO</t>
  </si>
  <si>
    <t>EMOP</t>
  </si>
  <si>
    <t>SEINFRA</t>
  </si>
  <si>
    <t>ED-49882</t>
  </si>
  <si>
    <t>06.015.0030-A</t>
  </si>
  <si>
    <t>C0631</t>
  </si>
  <si>
    <t>CALHA DE PISO NORMAL,EM PVC,DN 130,INCLUSIVE ESCAVACAO MANUA L E CAMADA DE CONCRETO PARA ASSENTAMENTO. FORNECIMENTO E COLO CACAO 3%-DESGASTE DE FERRAMENTAS E EPI</t>
  </si>
  <si>
    <t>15.004.0500-0</t>
  </si>
  <si>
    <t>11.0</t>
  </si>
  <si>
    <t>11.1</t>
  </si>
  <si>
    <t>11.2</t>
  </si>
  <si>
    <t>11.3</t>
  </si>
  <si>
    <t>SUBTOTAL 11.2</t>
  </si>
  <si>
    <t>SUBTOTAL 11.1</t>
  </si>
  <si>
    <t>SUBTOTAL 11.3</t>
  </si>
  <si>
    <t>SUBTOTAL 11.0</t>
  </si>
  <si>
    <t>12.0</t>
  </si>
  <si>
    <t>ADAPTADOR DE SAIDA PARA VASO SANITARIO</t>
  </si>
  <si>
    <t>CAIXA SIFONADA DE PVC RÍGIDO - 100X150MM</t>
  </si>
  <si>
    <t>CAIXA SIFONADA 150X150X50cm COM GRELHA - PADRÃO POPULAR</t>
  </si>
  <si>
    <t>CAP PVC ESGOTO 50mm</t>
  </si>
  <si>
    <t>CAIXA SIFONADA, PVC, DN 100 X 100 X 50 MM, JUNTA ELÁSTICA, FORNECIDA E INSTALADA EM RAMAL DE DESCARGA OU EM RAMAL DE ESGOTO SANITÁRIO. AF_08/2022</t>
  </si>
  <si>
    <t>CAIXA SIFONADA, PVC, DN 150 X 185 X 75 MM, JUNTA ELÁSTICA, FORNECIDA E INSTALADA EM RAMAL DE DESCARGA OU EM RAMAL DE ESGOTO SANITÁRIO. AF_08/2022</t>
  </si>
  <si>
    <t>RALO SIFONADO CONICO PVC 100x40mm</t>
  </si>
  <si>
    <t>PORTA GRELHA REDONDO BRANCO DIAM. 100 MM</t>
  </si>
  <si>
    <t>TERMINAL DE VENTILAÇÃO PVC 50MM</t>
  </si>
  <si>
    <t>TERMINAL DE VENTILAÇÃO PVC D= 75 MM</t>
  </si>
  <si>
    <t>TUBO PVC, SERIE NORMAL, ESGOTO PREDIAL, DN 100 MM,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</si>
  <si>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</si>
  <si>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</si>
  <si>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 xml:space="preserve">TUBO PVC, SERIE NORMAL, ESGOTO PREDIAL, DN 75 MM, FORNECIDO E INSTALADO EM RAMAL DE DESCARGA OU RAMAL DE ESGOTO SANITÁRIO. AF_08/2022 </t>
  </si>
  <si>
    <t>TUBO PVC, SÉRIE R, ÁGUA PLUVIAL, DN 40 MM, FORNECIDO E INSTALADO EM RAMAL DE ENCAMINHAMENTO. AF_06/2022</t>
  </si>
  <si>
    <t>TUBO PVC, SÉRIE R, ÁGUA PLUVIAL, DN 50 MM, FORNECIDO E INSTALADO EM RAMAL DE ENCAMINHAMENTO. AF_06/2022</t>
  </si>
  <si>
    <t>TUBO PVC, SÉRIE R, ÁGUA PLUVIAL, DN 75 MM, FORNECIDO E INSTALADO EM RAMAL DE ENCAMINHAMENTO. AF_06/2022</t>
  </si>
  <si>
    <t>CAIXA DE INSPEÇÃO EM ALVENARIA - 1 TIJOLO COMUM</t>
  </si>
  <si>
    <t>AGETOP CIVIL</t>
  </si>
  <si>
    <t>C3586</t>
  </si>
  <si>
    <t>C4822</t>
  </si>
  <si>
    <t>10.48.42</t>
  </si>
  <si>
    <t>C0604</t>
  </si>
  <si>
    <t>IT 15.35.0153</t>
  </si>
  <si>
    <t>49.06.486</t>
  </si>
  <si>
    <t>SUBTOTAL 12.0</t>
  </si>
  <si>
    <t>13.0</t>
  </si>
  <si>
    <t>LOUÇAS E METAIS</t>
  </si>
  <si>
    <t>13.1</t>
  </si>
  <si>
    <t>SANIT. PNE - ( Portadores de Necessidades Especiais )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</si>
  <si>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</si>
  <si>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SABONETEIRA PLASTICA TIPO DISPENSER PARA SABONETE LIQUIDO COM RESERVATORIO 800 A 1500 ML, INCLUSO FIXAÇÃO. AF_01/2020</t>
  </si>
  <si>
    <t>VASO SANITARIO SIFONADO CONVENCIONAL PARA PCD SEM FURO FRONTAL COM LOUÇA BRANCA SEM ASSENTO, INCLUSO CONJUNTO DE LIGAÇÃO PARA BACIA SANITÁRIA AJUSTÁVEL - FORNECIMENTO E INSTALAÇÃO. AF_01/2020</t>
  </si>
  <si>
    <t>TORNEIRA CROMADA 1/2" OU 3/4" PARA TANQUE, PADRÃO MÉDIO - FORNECIMENTO E INSTALAÇÃO. AF_01/2020</t>
  </si>
  <si>
    <t>PAPELEIRA DE PAREDE EM METAL CROMADO SEM TAMPA, INCLUSO FIXAÇÃO. AF_01/2020</t>
  </si>
  <si>
    <t>BARRA DE APOIO RETA, EM ACO INOX POLIDO, COMPRIMENTO 80 CM, FIXADA NA PAREDE - FORNECIMENTO E INSTALAÇÃO. AF_01/2020</t>
  </si>
  <si>
    <t>SUBTOTAL 13.1</t>
  </si>
  <si>
    <t>SANIT. INFANTIS - (Feminino / Masculino / banho I / Creche II )</t>
  </si>
  <si>
    <t>CUBA DE EMBUTIR OVAL EM LOUÇA BRANCA, 35 X 50CM OU EQUIVALENTE, INCLUSO VÁLVULA E SIFÃO TIPO GARRAFA EM METAL CROMADO - FORNECIMENTO E INSTALAÇÃO. AF_01/2020</t>
  </si>
  <si>
    <t>TORNEIRA CROMADA DE MESA, 1/2" OU 3/4", PARA LAVATÓRIO, PADRÃO POPULAR - FORNECIMENTO E INSTALAÇÃO. AF_01/2020</t>
  </si>
  <si>
    <t>TORNEIRA CROMADA LONGA, DE PAREDE, 1/2" OU 3/4", PARA PIA DE COZINHA, PADRÃO POPULAR - FORNECIMENTO E INSTALAÇÃO. AF_01/2020</t>
  </si>
  <si>
    <t>VASO SANITÁRIO INFANTIL LOUÇA BRANCA - FORNECIMENTO E INSTALACAO. AF_01/2020</t>
  </si>
  <si>
    <t>SUBTOTAL 13.2</t>
  </si>
  <si>
    <t>13.2</t>
  </si>
  <si>
    <t>13.3</t>
  </si>
  <si>
    <t>SANIT. ADULTOS (FEM. E MASC. FUNCIONARIOS)</t>
  </si>
  <si>
    <t>SUBTOTAL 13.3</t>
  </si>
  <si>
    <t>13.4</t>
  </si>
  <si>
    <t>COZINHA / LAVANDERIA / HIGIENIZAÇÃO / LACTÁRIO</t>
  </si>
  <si>
    <t>CUBA DE EMBUTIR DE AÇO INOXIDÁVEL MÉDIA, INCLUSO VÁLVULA TIPO AMERICANA E SIFÃO TIPO GARRAFA EM METAL CROMADO - FORNECIMENTO E INSTALAÇÃO. AF_01/2020</t>
  </si>
  <si>
    <t>TORNEIRA CROMADA 1/2" OU 3/4" PARA TANQUE, PADRÃO POPULAR - FORNECIMENTO E INSTALAÇÃO. AF_01/2020</t>
  </si>
  <si>
    <t>TORNEIRA CROMADA TUBO MÓVEL, DE MESA, 1/2" OU 3/4", PARA PIA DE COZINHA, PADRÃO ALTO - FORNECIMENTO E INSTALAÇÃO. AF_01/2020</t>
  </si>
  <si>
    <t>TANQUE DE LOUÇA BRANCA SUSPENSO, 18L OU EQUIVALENTE - FORNECIMENTO E INSTALAÇÃO. AF_01/2020</t>
  </si>
  <si>
    <t>SUBTOTAL 13.4</t>
  </si>
  <si>
    <t>13.5</t>
  </si>
  <si>
    <t>SALAS (Creche I, Creche II, Creche III, Pré-escola)</t>
  </si>
  <si>
    <t>CUBA DE EMBUTIR OVAL, EM LOUÇA BRANCA - FORNECIMENTO E INSTALAÇÃO</t>
  </si>
  <si>
    <t>EMBASA</t>
  </si>
  <si>
    <t>16.91.25</t>
  </si>
  <si>
    <t>SUBTOTAL 13.5</t>
  </si>
  <si>
    <t>13.6</t>
  </si>
  <si>
    <t>JARDINS E PATIOS</t>
  </si>
  <si>
    <t xml:space="preserve">TORNEIRA CROMADA TUBO MÓVEL, DE MESA, 1/2" OU 3/4", PARA PIA DE COZINHA, PADRÃO ALTO - FORNECIMENTO E INSTALAÇÃO. AF_01/2020 </t>
  </si>
  <si>
    <t>SUBTOTAL 13.6</t>
  </si>
  <si>
    <t>SUBTOTAL 13.0</t>
  </si>
  <si>
    <t>14.0</t>
  </si>
  <si>
    <t>BANCADAS</t>
  </si>
  <si>
    <t>BANCADA EM GRANITO CINZA ANDORINHA</t>
  </si>
  <si>
    <t>AP 50.05.0600</t>
  </si>
  <si>
    <t>SUBTOTAL 14.0</t>
  </si>
  <si>
    <t>15.0</t>
  </si>
  <si>
    <t>CASTELO D'AGUA</t>
  </si>
  <si>
    <t>15.1</t>
  </si>
  <si>
    <t>INFRA-ESTRUTURA: FUNDAÇÕES</t>
  </si>
  <si>
    <t>ESCAVAÇÃO MECÂNIZADA</t>
  </si>
  <si>
    <t>AGETOP RODOVIARIA</t>
  </si>
  <si>
    <t>SUBTOTAL 15.1</t>
  </si>
  <si>
    <t>SUPERESTRUTURA</t>
  </si>
  <si>
    <t>15.2</t>
  </si>
  <si>
    <t>SUBTOTAL 15.2</t>
  </si>
  <si>
    <t>15.3</t>
  </si>
  <si>
    <t xml:space="preserve">CONCRETO ARMADO PARA FUNDAÇÕES - VIGAS </t>
  </si>
  <si>
    <t>LAJE MACIÇA</t>
  </si>
  <si>
    <t>15.1.1</t>
  </si>
  <si>
    <t>15.1.2</t>
  </si>
  <si>
    <t>15.2.1</t>
  </si>
  <si>
    <t>15.3.1</t>
  </si>
  <si>
    <t>15.4</t>
  </si>
  <si>
    <t>15.4.1</t>
  </si>
  <si>
    <t>SUBTOTAL 15.4</t>
  </si>
  <si>
    <t>SUBTOTAL 15.3</t>
  </si>
  <si>
    <t>SUBTOTAL 15.0</t>
  </si>
  <si>
    <t>16.0</t>
  </si>
  <si>
    <t>16.1</t>
  </si>
  <si>
    <t>SISTEMA DE PROTEÇÃO CONTRA DESCARGAS ATMOSFÉRICAS (SPDA)</t>
  </si>
  <si>
    <t>CAPTOR TIPO TERMINAL AEREO, H = 600MM, EM BARRA CHATA DE ALUMINIO 3/4 X 1/4"</t>
  </si>
  <si>
    <t>CURVA DE ALUMÍNIO 7/8" X 1/8" X 300MM</t>
  </si>
  <si>
    <t>PARA-RAIOS TIPO FRANKLIN</t>
  </si>
  <si>
    <t>ED-51050</t>
  </si>
  <si>
    <t>C2060</t>
  </si>
  <si>
    <t>CONDULETE EM PVC,1"</t>
  </si>
  <si>
    <t>CONECTOR DE MEDIÇÃO EM BRONZE C/4 PARAFUSOS P/CABOS DE COBRE 16-70MM²</t>
  </si>
  <si>
    <t xml:space="preserve"> ABRAÇADEIRA METALICA TIPO "U" DIAM. 1"</t>
  </si>
  <si>
    <t>ELETRODUTO PVC RIGIDO ROSCAVEL 1"</t>
  </si>
  <si>
    <t>CORDOALHA DE COBRE NÚ, INCLUSIVE ISOLADORES - 35,00MM2</t>
  </si>
  <si>
    <t xml:space="preserve">SUPORTE ISOLADOR SIMPLES COM CHAPA DE ENCOSTO REFORCADA </t>
  </si>
  <si>
    <t xml:space="preserve"> ISOLADOR DE BAQUELITE SIMPLES COM CALHA</t>
  </si>
  <si>
    <t>60.04.33</t>
  </si>
  <si>
    <t>60.13.14</t>
  </si>
  <si>
    <t>60.01.14</t>
  </si>
  <si>
    <t>HASTE "COPPERWELD"- 5/8"X3,OOMHASTE "COPPERWELD"- 5/8"X3,OOM</t>
  </si>
  <si>
    <t>CORDOALHA DE COBRE NU 50 MM², ENTERRADA - FORNECIMENTO E INSTALAÇÃO. AF_08/2023</t>
  </si>
  <si>
    <t>CAIXA DE INSPEÇÃO PARA ATERRAMENTO, CIRCULAR, EM POLIETILENO, DIÂMETRO INTERNO = 0,3 M. AF_12/2020</t>
  </si>
  <si>
    <t>CONECTOR PARA HASTE "COPPERWELD"</t>
  </si>
  <si>
    <t>TELA PARA EQUIPOTENCIALIZAÇÃO EM INOX</t>
  </si>
  <si>
    <t>ED-51081</t>
  </si>
  <si>
    <t>SUBTOTAL 16.0</t>
  </si>
  <si>
    <t>16.3</t>
  </si>
  <si>
    <t>16.8</t>
  </si>
  <si>
    <t>16.7</t>
  </si>
  <si>
    <t>16.2</t>
  </si>
  <si>
    <t>16.4</t>
  </si>
  <si>
    <t>16.5</t>
  </si>
  <si>
    <t>16.6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</si>
  <si>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</si>
  <si>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</si>
  <si>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</si>
  <si>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</si>
  <si>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</si>
  <si>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</si>
  <si>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</si>
  <si>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</si>
  <si>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17.0</t>
  </si>
  <si>
    <t>SERVIÇOS DIVERSOS</t>
  </si>
  <si>
    <t>GRAMA ESMERALDA EM PLACAS</t>
  </si>
  <si>
    <t>IC.03 - BANCO EM CONCRETO APARENTE - L=40CM</t>
  </si>
  <si>
    <t>16.03.002</t>
  </si>
  <si>
    <t>35.07.070</t>
  </si>
  <si>
    <t>SUBTOTAL 17.0</t>
  </si>
  <si>
    <t>SERVIÇOS FINAIS</t>
  </si>
  <si>
    <t>LIMPEZA FINAL DA OBRA</t>
  </si>
  <si>
    <t>CERCAS E FECHAMENTOS - IMPLANTAÇÃO</t>
  </si>
  <si>
    <t>ALVENARIA BLOCO DE CONCRETO, E = 15CM, APARENTE</t>
  </si>
  <si>
    <t>CHAPISCO</t>
  </si>
  <si>
    <t>40.30.36</t>
  </si>
  <si>
    <t>12.02.002</t>
  </si>
  <si>
    <t>17.1</t>
  </si>
  <si>
    <t>17.2</t>
  </si>
  <si>
    <t>17.3</t>
  </si>
  <si>
    <t>18.0</t>
  </si>
  <si>
    <t>INSTALAÇÃO DE GÁS - GLP</t>
  </si>
  <si>
    <t>HV.19 - ABRIGO PARA GÁS EM ALVENARIA REVESTIDA PARA 2 CILINDROS</t>
  </si>
  <si>
    <t>HD.11 - INSTALAÇÃO PARA 2 CILINDROS GLP 45 KG, EXCLUSIVE ABRIGO</t>
  </si>
  <si>
    <t>TUBO PRETO DE AÇO-CARBONO, CLASSE SCH-40 - 3/4"</t>
  </si>
  <si>
    <t>MONTAGEM DE CAVALETE DE RECALQUE EM AÇO GALVANIZADO DIN 2440, DN150, INCLUSIVE VÁLVULA, REGISTROS E MANÔMETROS</t>
  </si>
  <si>
    <t>CAEMA</t>
  </si>
  <si>
    <t>32.10.090</t>
  </si>
  <si>
    <t>18.1</t>
  </si>
  <si>
    <t>18.2</t>
  </si>
  <si>
    <t>18.3</t>
  </si>
  <si>
    <t>18.4</t>
  </si>
  <si>
    <t>18.5</t>
  </si>
  <si>
    <t>SUBTOTAL 18.0</t>
  </si>
  <si>
    <t>19.0</t>
  </si>
  <si>
    <t>AVCB</t>
  </si>
  <si>
    <t>EXTINTOR DE INCENDIO PORTATIL COM CARGA PQS DE 6KG, CLASSE ABC - FORNECIMENTO E INSTALACAO</t>
  </si>
  <si>
    <t>EXTINTOR DE INCÊNDIO PORTÁTIL COM CARGA DE CO2 DE 6 KG, CLASSE BC - FORNECIMENTO E INSTALAÇÃO. AF_10/2020_PE</t>
  </si>
  <si>
    <t>LUMINÁRIA DE EMERGÊNCIA, COM 30 LÂMPADAS LED DE 2 W, SEM REATOR - FORNECIMENTO E INSTALAÇÃO. AF_09/2024</t>
  </si>
  <si>
    <t>PINTURA DE PISO COM TINTA ACRÍLICA, APLICAÇÃO MANUAL, 2 DEMÃOS, INCLUSO FUNDO PREPARADOR. AF_05/2021</t>
  </si>
  <si>
    <t xml:space="preserve">PLACA FOTOLUMINESCENTE SAIDA DE EMERGENCIA PVC 2mm 15x30cm </t>
  </si>
  <si>
    <t xml:space="preserve">PLACA FOTOLUMINESCENTE SAIDA PVC 2mm 15x30cm </t>
  </si>
  <si>
    <t xml:space="preserve">PLACA FOTOLUMINESCENTE EXTINTOR PVC 2mm 15x30cm </t>
  </si>
  <si>
    <t>19.1</t>
  </si>
  <si>
    <t>19.5</t>
  </si>
  <si>
    <t>19.2</t>
  </si>
  <si>
    <t>19.3</t>
  </si>
  <si>
    <t>19.4</t>
  </si>
  <si>
    <t>19.6</t>
  </si>
  <si>
    <t>19.7</t>
  </si>
  <si>
    <t>SUBTOTAL 19.0</t>
  </si>
  <si>
    <t>20.0</t>
  </si>
  <si>
    <t>21.0</t>
  </si>
  <si>
    <t>SUBTOTAL 21.0</t>
  </si>
  <si>
    <t>SUBTOTAL 20.0</t>
  </si>
  <si>
    <t xml:space="preserve">SISTEMA NACIONAL DE PESQUISA DE CUSTOS E ÍNDICES DA CONSTRUÇÃO CIVIL - SINAPI: DEZEMBRO - 2025 - L.S. = 115,48% (HORA) / 92,70% (MÊS) - NÃO DESONERADA    </t>
  </si>
  <si>
    <t>10.2.1</t>
  </si>
  <si>
    <t>12.1</t>
  </si>
  <si>
    <t>10.2.2</t>
  </si>
  <si>
    <t>10.2.3</t>
  </si>
  <si>
    <t>10.2.4</t>
  </si>
  <si>
    <t>10.2.5</t>
  </si>
  <si>
    <t>10.2.6</t>
  </si>
  <si>
    <t>10.2.7</t>
  </si>
  <si>
    <t>10.3.1</t>
  </si>
  <si>
    <t>10.3.2</t>
  </si>
  <si>
    <t>10.3.3</t>
  </si>
  <si>
    <t>10.3.4</t>
  </si>
  <si>
    <t>10.3.5</t>
  </si>
  <si>
    <t>10.3.6</t>
  </si>
  <si>
    <t>10.3.7</t>
  </si>
  <si>
    <t>10.3.8</t>
  </si>
  <si>
    <t>10.3.9</t>
  </si>
  <si>
    <t>10.3.10</t>
  </si>
  <si>
    <t>10.4.1</t>
  </si>
  <si>
    <t>10.4.2</t>
  </si>
  <si>
    <t>10.4.3</t>
  </si>
  <si>
    <t>10.4.4</t>
  </si>
  <si>
    <t>10.4.5</t>
  </si>
  <si>
    <t>10.4.6</t>
  </si>
  <si>
    <t>10.4.7</t>
  </si>
  <si>
    <t>10.4.8</t>
  </si>
  <si>
    <t>10.4.9</t>
  </si>
  <si>
    <t>10.4.10</t>
  </si>
  <si>
    <t>10.4.11</t>
  </si>
  <si>
    <t>10.4.12</t>
  </si>
  <si>
    <t>10.5.3.1</t>
  </si>
  <si>
    <t>10.5.3.2</t>
  </si>
  <si>
    <t>10.5.3.3</t>
  </si>
  <si>
    <t>10.5.3.4</t>
  </si>
  <si>
    <t>10.5.4.1</t>
  </si>
  <si>
    <t>1.0.5.4.2</t>
  </si>
  <si>
    <t>10.5.5.1</t>
  </si>
  <si>
    <t>10.5.5.2</t>
  </si>
  <si>
    <t>10.5.5.3</t>
  </si>
  <si>
    <t>10.5.5.4</t>
  </si>
  <si>
    <t>10.5.5.5</t>
  </si>
  <si>
    <t>10.5.6.1</t>
  </si>
  <si>
    <t>1.0.5.6.2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</si>
  <si>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</si>
  <si>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</si>
  <si>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</si>
  <si>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</si>
  <si>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</si>
  <si>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</si>
  <si>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</si>
  <si>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</si>
  <si>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</si>
  <si>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</si>
  <si>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</si>
  <si>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</si>
  <si>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</si>
  <si>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</si>
  <si>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11.1.15</t>
  </si>
  <si>
    <t>11.1.16</t>
  </si>
  <si>
    <t>11.1.17</t>
  </si>
  <si>
    <t>11.1.18</t>
  </si>
  <si>
    <t>11.1.19</t>
  </si>
  <si>
    <t>11.1.20</t>
  </si>
  <si>
    <t>11.1.21</t>
  </si>
  <si>
    <t>11.1.22</t>
  </si>
  <si>
    <t>11.2.1</t>
  </si>
  <si>
    <t>11.2.2</t>
  </si>
  <si>
    <t>11.2.3</t>
  </si>
  <si>
    <t>11.3.1</t>
  </si>
  <si>
    <t>11.3.2</t>
  </si>
  <si>
    <t>11.3.3</t>
  </si>
  <si>
    <t>11.3.4</t>
  </si>
  <si>
    <t>11.3.5</t>
  </si>
  <si>
    <t>11.3.6</t>
  </si>
  <si>
    <t>11.3.7</t>
  </si>
  <si>
    <t>11.3.8</t>
  </si>
  <si>
    <t>11.3.9</t>
  </si>
  <si>
    <t>11.3.10</t>
  </si>
  <si>
    <t>11.3.11</t>
  </si>
  <si>
    <t>12.6</t>
  </si>
  <si>
    <t>12.3</t>
  </si>
  <si>
    <t>12.5</t>
  </si>
  <si>
    <t>12.7</t>
  </si>
  <si>
    <t>12.9</t>
  </si>
  <si>
    <t>12.2</t>
  </si>
  <si>
    <t>12.4</t>
  </si>
  <si>
    <t>12.8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</si>
  <si>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</si>
  <si>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</si>
  <si>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</si>
  <si>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</si>
  <si>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</si>
  <si>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</si>
  <si>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</si>
  <si>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</si>
  <si>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</si>
  <si>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</si>
  <si>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</si>
  <si>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</si>
  <si>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</si>
  <si>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</si>
  <si>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</si>
  <si>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</si>
  <si>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13.1.1</t>
  </si>
  <si>
    <t>13.1.2</t>
  </si>
  <si>
    <t>13.1.3</t>
  </si>
  <si>
    <t>13.1.4</t>
  </si>
  <si>
    <t>13.1.5</t>
  </si>
  <si>
    <t>13.1.6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</si>
  <si>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</si>
  <si>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</si>
  <si>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</si>
  <si>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</si>
  <si>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</si>
  <si>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</si>
  <si>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</si>
  <si>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</si>
  <si>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13.3.1</t>
  </si>
  <si>
    <t>13.3.2</t>
  </si>
  <si>
    <t>13.3.3</t>
  </si>
  <si>
    <t>13.3.4</t>
  </si>
  <si>
    <t>13.3.5</t>
  </si>
  <si>
    <t>13.4.1</t>
  </si>
  <si>
    <t>13.4.2</t>
  </si>
  <si>
    <t>13.4.3</t>
  </si>
  <si>
    <t>13.4.4</t>
  </si>
  <si>
    <t>13.4.5</t>
  </si>
  <si>
    <t>13.4.6</t>
  </si>
  <si>
    <t>13.4.7</t>
  </si>
  <si>
    <t>13.4.8</t>
  </si>
  <si>
    <t>13.5.1</t>
  </si>
  <si>
    <t>13.5.2</t>
  </si>
  <si>
    <t>13.6.1</t>
  </si>
  <si>
    <t>14.2</t>
  </si>
  <si>
    <t>14.3</t>
  </si>
  <si>
    <t>14.4</t>
  </si>
  <si>
    <t>20.1</t>
  </si>
  <si>
    <t>20.2</t>
  </si>
  <si>
    <t>20.3</t>
  </si>
  <si>
    <t>20.4</t>
  </si>
  <si>
    <t>21.1</t>
  </si>
  <si>
    <t>MASTRO PARA BANDEIRA GALVANIZADO, H= 7,00 M</t>
  </si>
  <si>
    <t>PROTEÇÃO ANTICORROSIVA, COM FITA ADESIVA, PARA RAMAIS SOB A TERRA, COM DN ATÉ 1´</t>
  </si>
  <si>
    <t>REBOCO TIPO PAULISTA COM ARGAMASSA DE CIMENTO, CAL HIDRATADA CH1 E AREIA NO TRAÇO 1:0,5:6, ESPESSURA 25MM</t>
  </si>
  <si>
    <t>FORNECIMENTO DE FITA ADESIVA DE ALUMÍNIO 50MM X 30M</t>
  </si>
  <si>
    <t>CONCRETO ARMADO FCK=30,0MPA, USINADO, BOMBEADO, ADENSADO E LANÇADO, PARA USO GERAL, COM FORMAS PLANAS EM COMPENSADO RESINADO 12MM (05 USOS), INCLUSO FERRAGEM</t>
  </si>
  <si>
    <t>M3</t>
  </si>
  <si>
    <t>LAVATÓRIO COM BANCADA EM GRANITO CINZA ANDORINHA, E = 2CM, DIM 0.80X0.60, COM01 CUBA DE LOUÇA DE EMBUTIR, SIFÃO CROMADO, VÁLVULA CROMADA, TORNEIRA CROMADA, INCLUSIVE RODOPIA 10 CM, ASSENTADA.</t>
  </si>
  <si>
    <t>PRATELEIRA EM MARMORE BRANCO NACIONAL, COM 3CM DE ESPESSURA, 40CM DE LARGURA, COM RASGO NA PAREDE. FORNECIMENTO E ASSENTAMENTO.</t>
  </si>
  <si>
    <t>PRATELEIRAS EM GRANITO CINZA ANDORINHA, ESP. 2CM</t>
  </si>
  <si>
    <t>BANHEIRA PLÁSTICA (COR BRANCA DE 20X45X77CM), COM DRENO PARA ESCOAMENTO DE ÁGUA</t>
  </si>
  <si>
    <t>CONJUNTO MOTO-BOMBA COM MOTOR DE 3/4 CV, MONOFÁSICO, BOMBA CENTRÍFUGA, SUCÇÃO=1", RECALQUE=1", PR. MÁX. 26 MCA, ALT. SUCÇÃO 8 MCA. FAIXAS HM (M) - Q (M3/H) : (23-3,4)(20-4,7)(17-5,7)(14-6,6)(11-7,3), INCLUSIVE CHAVE DE PARTIDA DIRETA</t>
  </si>
  <si>
    <t>POÇO DE VISITA EM ALVENARIA TIJ.MACIÇOS ESP.=0,20M DIM.INT.=1,40X1,40X3,00M LAJE SUPERIOR CONCRETO ARMADO ESP.=0,15, INCLUSIVE TAMPÃO TD-600</t>
  </si>
  <si>
    <t>TAMPÃO EM FERRO FUNDIDO COM TAMPA ARTICULADA, DE 900 MM, CLASSE D 400 (RUPTURA &amp;GT; 400KN</t>
  </si>
  <si>
    <t>CAIXA DE GORDURA ESPECIAL DE ALVENARIA DE TIJOLO MACICO, EM PAREDES DE 1 VEZ (0,20)M, PARA 350 PESSOAS, MEDINDO (1X1,20X1)M, INCLUSIVE ESCAVACAO, REATERRO E TAMPAO DE FERRO FUNDIDO, EXCLUSIVE RETIRADA DE MATERIAL EXCEDENTE. FORNECIMENTO E INSTALACAO.</t>
  </si>
  <si>
    <t>FORNECIMENTO E INSTALAÇÃO DE RALO ANTIESPUMA COM DN= 100MM</t>
  </si>
  <si>
    <t>POÇO DE VISITA EM ALVENARIA TIJ. MACIÇOS ESP. = 0,20M, DIM. INT. = 1.20 X 1.20 X 1.00M, LAJE SUP.C.A. ESP. = 0,15M, INCLUSIVE TAMPA DE CONCRETO - R1</t>
  </si>
  <si>
    <t>TAMPA DE CONCRETO PARA CAIXAS DE PASSAGEM 0,60X0,60MX0,07M</t>
  </si>
  <si>
    <t>TAMPA ARTICULADA DE FERRO FUNDIDO 60 X 60CM, INCLUSIVE INSTALAÇÃO</t>
  </si>
  <si>
    <t>PERFILADO PERFURADO 38 X 38 MM EM CHAPA 14 PRÉ-ZINCADA, COM ACESSÓRIOS</t>
  </si>
  <si>
    <t>VALVULA DE PE COM CRIVO, EM BRONZE, COM DIAMETRO DE 1 1/2". FORNECIMENTO E INSTALACAO.</t>
  </si>
  <si>
    <t>ELETRODUTO DE AÇO GALVANIZADO, INCLUSIVE CONEXÕES, DIÂMETRO 100 MM (4")</t>
  </si>
  <si>
    <t>CABOS DE CONEXÕES - PATCH CORD ULTRA FLEXIVEL COM RJ 45 EM 1 PONTA - 3,00 METROS</t>
  </si>
  <si>
    <t>CABOS DE CONEXÕES - PATCH CORD ULTRA FLEXIVEL COM RJ 45 EM 1 PONTA - 1,50 METROS</t>
  </si>
  <si>
    <t>CABOS DE CONEXÕES - PATCH CORD 110 / RJ-45 1 PAR - 1,50 M</t>
  </si>
  <si>
    <t>CABO DE CONEXÃO - PATCH CORD ULTRA FLEXÍVEL COM RJ 45 NAS 2 PONTAS - 1,50 METROS</t>
  </si>
  <si>
    <t>CABO COAXIAL RG-6</t>
  </si>
  <si>
    <t>TRAVA PATH PANEL</t>
  </si>
  <si>
    <t>INTERRUPTOR 02 SEÇÕES SIMPLES, DE EMBUTIR, COM PLACA, CONJUGADO COM TOMADA 2P+T, ABNT, 10A, INCLUSIVE CAIXA PVC 4X2</t>
  </si>
  <si>
    <t>INTERRUPTOR 01 SEÇÃO SIMPLES, DE EMBUTIR, COM PLACA, CONJUGADO COM TOMADA 2P+T, ABNT, 10A, INCLUSIVE CAIXA PVC 4X2</t>
  </si>
  <si>
    <t>PAVIMENTO C/ BLOCO INTERTRAVADO CONCRETO (PAVER-COR NATURAL) E=10</t>
  </si>
  <si>
    <t>LASTRO DE AREIA</t>
  </si>
  <si>
    <t>CAMADA REGULARIZADORA NO TRAÇO 1:4</t>
  </si>
  <si>
    <t>REVESTIMENTO EM PLACA CERÂMICA ESMALTADA DE 10X10 CM, ASSENTADO E REJUNTADO COM ARGAMASSA INDUSTRIALIZADA</t>
  </si>
  <si>
    <t>REVESTIMENTO EM PLACA CERÂMICA ESMALTADA DE 20X20 CM, TIPO MONOCOLOR, ASSENTADO E REJUNTADO COM ARGAMASSA INDUSTRIALIZADA</t>
  </si>
  <si>
    <t>REBOCO TIPO PAULISTA COM ARGAMASSA DE CIMENTO, CAL HIDRATADA CH1 E AREIA NO TRAÇO 1:0,5:6, ESPESSURA 25MM (LAJES)</t>
  </si>
  <si>
    <t>REBOCO TIPO PAULISTA COM ARGAMASSA DE CIMENTO, CAL HIDRATADA CH1 E AREIA NO TRAÇO 1:0,5:6, ESPESSURA 25MM (PAREDES INTERNAS E EXTERNAS )</t>
  </si>
  <si>
    <t>COBERTURA NOVA DE TELHAS CERÂMICAS TIPO CAPA E CANAL INCLUSIVE CUMEEIRAS (TELHAS COMPRADAS NA FÁBRICA, POSTO OBRA)</t>
  </si>
  <si>
    <t>ESTRUTURA DE MADEIRA TESOURADA PARA TELHA DE BARRO - VÃOS DE 10,01 A 13,00 M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</si>
  <si>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AF_11/2024 - JANELA DE ALUMÍNIO - EF-32 - CONFORME PROJETO DE ESQUADRIAS</t>
  </si>
  <si>
    <t xml:space="preserve">CAIXILHO FIXO DE ALUMÍNIO PARA VIDRO (VIDRO INCLUSO), BATENTE/ REQUADRO DE 4 A 14 CM, SEM GUARNIÇÃO/ ALIZAR, FIXAÇÃO COM PARAFUSOS, VEDAÇÃO COM SILICONE, EXCLUSIVE CONTRAMARCO - FORNECIMENTO E INSTALAÇÃO. AF_11/2024 - JANELA DE ALUMÍNIO - EF-31 - CONFORME PROJETO DE ESQUADRIAS                               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</si>
  <si>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AF_11/2024 - JANELA DE ALUMÍNIO - EF-28 - CONFORME PROJETO DE ESQUADRIAS (NAS DIMENSOES DE 1,80 X 1,20)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</si>
  <si>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AF_11/2024 -JANELA DE ALUMÍNIO - EF-19 - CONFORME PROJETO DE ESQUADRIAS (NAS DIMENSOES DE 1,20 X 1,20)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</si>
  <si>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AF_11/2024 - JANELA DE ALUMÍNIO - J01 - CONFORME PROJETO DE ESQUADRIAS (NAS DIMENÇOES DE 0,60 X 0,60)</t>
  </si>
  <si>
    <t>JANELA DE ALUMÍNIO TIPO MAXIM-AR, BATENTE/ REQUADRO 3 A 14 CM, VIDRO INCLUSO, FIXAÇÃO COM PARAFUSO, SEM GUARNIÇÃO/ ALIZAR, DIMENSÕES 60X60 (A X L) CM, SEM ACABAMENTO, VEDAÇÃO COM SILICONE, EXCLUSIVE CONTRAMARCO - FORNECIMENTO E INSTALAÇÃO. AF_11/2024 - JANELA DE ALUMÍNIO - EF-17-A - CONFORME PROJETO DE ESQUADRIAS (NAS DIMENÇOES DE 0,60 X 0,60)</t>
  </si>
  <si>
    <t>PORTA LISA COM BATENTE EM ALUMÍNIO, LARGURA 80 CM, ALTURA DE 105 A 200 CM - PORTA PM04C - CONFORME O PROJETO</t>
  </si>
  <si>
    <t>PORTA LISA COM BATENTE EM ALUMÍNIO, LARGURA 60 CM, ALTURA DE 105 A 200 CM - PORTA PM04B - CONFORME O PROJETO</t>
  </si>
  <si>
    <t>KIT DE PORTA DE MADEIRA PARA PINTURA, SEMI-OCA (LEVE OU MÉDIA), PADRÃO MÉDIO, 80X210CM, ESPESSURA DE 3,5CM, ITENS INCLUSOS: DOBRADIÇAS, MONTAGEM E INSTALAÇÃO DO BATENTE, FECHADURA COM EXECUÇÃO DO FURO - FORNECIMENTO E INSTALAÇÃO. AF_12/2019 - PORTA DE MADEIRA - P04 - CONFORME PROJETO DE ESQUADRIAS</t>
  </si>
  <si>
    <t>KIT DE PORTA DE MADEIRA TIPO VENEZIANA, 80X210CM (ESPESSURA DE 3CM), PADRÃO POPULAR, ITENS INCLUSOS: DOBRADIÇAS, MONTAGEM E INSTALAÇÃO DE BATENTE, FECHADURA COM EXECUÇÃO DO FURO - FORNECIMENTO E INSTALAÇÃO. AF_12/2019 - PORTA DE MADEIRA - P03 - CONFORME PROJETO DE ESQUADRIAS</t>
  </si>
  <si>
    <t>KIT DE PORTA DE MADEIRA PARA PINTURA, SEMI-OCA (LEVE OU MÉDIA), PADRÃO MÉDIO, 80X210CM, ESPESSURA DE 3,5CM, ITENS INCLUSOS: DOBRADIÇAS, MONTAGEM E INSTALAÇÃO DO BATENTE, FECHADURA COM EXECUÇÃO DO FURO - FORNECIMENTO E INSTALAÇÃO. AF_12/2019 - PORTA DE MADEIRA - P01 - CONFORME PROJETO DE ESQUADRIAS</t>
  </si>
  <si>
    <t>M2</t>
  </si>
  <si>
    <t>UN.</t>
  </si>
  <si>
    <t>M</t>
  </si>
  <si>
    <t>Órgão:</t>
  </si>
  <si>
    <t>FNDE</t>
  </si>
  <si>
    <t>Prefeitura Municipal de Bom Sucesso de Itararé</t>
  </si>
  <si>
    <t xml:space="preserve">Proinfância  - Espaço Educativo Infantil Tipo C     </t>
  </si>
  <si>
    <t>Rua Antônio Carlos Ruivo, s/n – Centro – Bom Sucesso de Itararé/SP</t>
  </si>
  <si>
    <t>CRONOGRAMA FÍSICO-FINANCEIRO</t>
  </si>
  <si>
    <t>MÊS 07</t>
  </si>
  <si>
    <t>MÊS 08</t>
  </si>
  <si>
    <t>MÊS 09</t>
  </si>
  <si>
    <t>MÊS 10</t>
  </si>
  <si>
    <t>INSTALAÇÃO SANITÁRIA</t>
  </si>
  <si>
    <t>Bom Sucesso de Itararé, 09 de março de 2026</t>
  </si>
  <si>
    <t>Chefe Geral de Obras / CREA  - SP: 5071252480</t>
  </si>
  <si>
    <t>Bom Sucesso de Itararé, 16 de março de 2026</t>
  </si>
</sst>
</file>

<file path=xl/styles.xml><?xml version="1.0" encoding="utf-8"?>
<styleSheet xmlns="http://schemas.openxmlformats.org/spreadsheetml/2006/main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"/>
    <numFmt numFmtId="165" formatCode="[$R$-416]&quot; &quot;#,##0.00;[Red]&quot;-&quot;[$R$-416]&quot; &quot;#,##0.00"/>
    <numFmt numFmtId="166" formatCode="#,##0.00&quot; &quot;;#,##0.00&quot; &quot;;&quot;-&quot;#&quot; &quot;;&quot; &quot;@&quot; &quot;"/>
    <numFmt numFmtId="167" formatCode="_(* #,##0.00_);_(* \(#,##0.00\);_(* &quot;-&quot;??_);_(@_)"/>
    <numFmt numFmtId="168" formatCode="_-[$R$-416]\ * #,##0.00_-;\-[$R$-416]\ * #,##0.00_-;_-[$R$-416]\ * &quot;-&quot;??_-;_-@_-"/>
  </numFmts>
  <fonts count="34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9"/>
      <color rgb="FF000000"/>
      <name val="Arial1"/>
    </font>
    <font>
      <sz val="10"/>
      <color rgb="FF333333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0"/>
      <color rgb="FF3465A4"/>
      <name val="Century Gothic"/>
      <family val="2"/>
    </font>
    <font>
      <sz val="8"/>
      <color rgb="FF000000"/>
      <name val="Century Gothic"/>
      <family val="2"/>
    </font>
    <font>
      <sz val="8"/>
      <name val="Arial"/>
      <family val="2"/>
    </font>
    <font>
      <sz val="10"/>
      <name val="Century Gothic"/>
      <family val="2"/>
    </font>
    <font>
      <sz val="10"/>
      <color indexed="8"/>
      <name val="Century Gothic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0"/>
      <color rgb="FF808080"/>
      <name val="Century Gothic"/>
      <family val="2"/>
    </font>
    <font>
      <b/>
      <sz val="10"/>
      <color rgb="FF808080"/>
      <name val="Century Gothic"/>
      <family val="2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A6A6A6"/>
        <bgColor rgb="FFA6A6A6"/>
      </patternFill>
    </fill>
    <fill>
      <patternFill patternType="solid">
        <fgColor rgb="FFD9D9D9"/>
        <bgColor rgb="FFD9D9D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rgb="FF5983B0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B4C7DC"/>
      </patternFill>
    </fill>
    <fill>
      <patternFill patternType="solid">
        <fgColor theme="0" tint="-0.14999847407452621"/>
        <bgColor rgb="FF5983B0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rgb="FFA6A6A6"/>
      </patternFill>
    </fill>
    <fill>
      <patternFill patternType="solid">
        <fgColor theme="0"/>
        <bgColor indexed="64"/>
      </patternFill>
    </fill>
    <fill>
      <patternFill patternType="solid">
        <fgColor rgb="FFFFF685"/>
        <bgColor rgb="FFFFFF99"/>
      </patternFill>
    </fill>
    <fill>
      <patternFill patternType="solid">
        <fgColor theme="0" tint="-4.9989318521683403E-2"/>
        <bgColor rgb="FF5983B0"/>
      </patternFill>
    </fill>
  </fills>
  <borders count="3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0">
    <xf numFmtId="0" fontId="0" fillId="0" borderId="0"/>
    <xf numFmtId="0" fontId="4" fillId="0" borderId="0"/>
    <xf numFmtId="0" fontId="5" fillId="2" borderId="0"/>
    <xf numFmtId="0" fontId="5" fillId="3" borderId="0"/>
    <xf numFmtId="0" fontId="4" fillId="4" borderId="0"/>
    <xf numFmtId="0" fontId="6" fillId="5" borderId="0"/>
    <xf numFmtId="0" fontId="7" fillId="6" borderId="0"/>
    <xf numFmtId="166" fontId="8" fillId="0" borderId="0"/>
    <xf numFmtId="166" fontId="8" fillId="0" borderId="0"/>
    <xf numFmtId="0" fontId="9" fillId="0" borderId="0"/>
    <xf numFmtId="0" fontId="10" fillId="0" borderId="0"/>
    <xf numFmtId="0" fontId="11" fillId="7" borderId="0"/>
    <xf numFmtId="0" fontId="12" fillId="0" borderId="0"/>
    <xf numFmtId="0" fontId="13" fillId="0" borderId="0"/>
    <xf numFmtId="0" fontId="14" fillId="0" borderId="0"/>
    <xf numFmtId="0" fontId="15" fillId="0" borderId="0"/>
    <xf numFmtId="0" fontId="16" fillId="8" borderId="0"/>
    <xf numFmtId="0" fontId="17" fillId="0" borderId="0"/>
    <xf numFmtId="0" fontId="18" fillId="8" borderId="1"/>
    <xf numFmtId="0" fontId="19" fillId="0" borderId="0"/>
    <xf numFmtId="0" fontId="3" fillId="0" borderId="0"/>
    <xf numFmtId="0" fontId="3" fillId="0" borderId="0"/>
    <xf numFmtId="0" fontId="6" fillId="0" borderId="0"/>
    <xf numFmtId="44" fontId="3" fillId="0" borderId="0" applyFont="0" applyFill="0" applyBorder="0" applyAlignment="0" applyProtection="0"/>
    <xf numFmtId="0" fontId="27" fillId="0" borderId="0"/>
    <xf numFmtId="43" fontId="2" fillId="0" borderId="0" applyFont="0" applyFill="0" applyBorder="0" applyAlignment="0" applyProtection="0"/>
    <xf numFmtId="0" fontId="28" fillId="0" borderId="0"/>
    <xf numFmtId="9" fontId="3" fillId="0" borderId="0" applyFont="0" applyFill="0" applyBorder="0" applyAlignment="0" applyProtection="0"/>
    <xf numFmtId="167" fontId="33" fillId="0" borderId="0" applyFont="0" applyFill="0" applyBorder="0" applyAlignment="0" applyProtection="0"/>
    <xf numFmtId="0" fontId="1" fillId="0" borderId="0"/>
  </cellStyleXfs>
  <cellXfs count="286">
    <xf numFmtId="0" fontId="0" fillId="0" borderId="0" xfId="0"/>
    <xf numFmtId="0" fontId="21" fillId="0" borderId="0" xfId="0" applyFont="1" applyAlignment="1">
      <alignment vertical="center"/>
    </xf>
    <xf numFmtId="0" fontId="21" fillId="0" borderId="0" xfId="0" applyFont="1"/>
    <xf numFmtId="4" fontId="21" fillId="0" borderId="0" xfId="0" applyNumberFormat="1" applyFont="1" applyAlignment="1">
      <alignment horizontal="center" vertical="center"/>
    </xf>
    <xf numFmtId="0" fontId="21" fillId="14" borderId="0" xfId="0" applyFont="1" applyFill="1" applyAlignment="1">
      <alignment vertical="center"/>
    </xf>
    <xf numFmtId="0" fontId="21" fillId="13" borderId="0" xfId="0" applyFont="1" applyFill="1" applyAlignment="1">
      <alignment vertical="center"/>
    </xf>
    <xf numFmtId="44" fontId="21" fillId="0" borderId="0" xfId="23" applyFont="1" applyBorder="1" applyAlignment="1">
      <alignment vertical="center"/>
    </xf>
    <xf numFmtId="44" fontId="21" fillId="0" borderId="0" xfId="23" applyFont="1" applyAlignment="1">
      <alignment vertical="center"/>
    </xf>
    <xf numFmtId="44" fontId="21" fillId="0" borderId="4" xfId="23" applyFont="1" applyBorder="1" applyAlignment="1">
      <alignment vertical="center"/>
    </xf>
    <xf numFmtId="44" fontId="20" fillId="12" borderId="16" xfId="23" applyFont="1" applyFill="1" applyBorder="1" applyAlignment="1">
      <alignment horizontal="center" vertical="center" wrapText="1"/>
    </xf>
    <xf numFmtId="0" fontId="20" fillId="15" borderId="16" xfId="0" applyFont="1" applyFill="1" applyBorder="1" applyAlignment="1" applyProtection="1">
      <alignment horizontal="center" vertical="center"/>
      <protection locked="0"/>
    </xf>
    <xf numFmtId="10" fontId="20" fillId="12" borderId="8" xfId="0" applyNumberFormat="1" applyFont="1" applyFill="1" applyBorder="1" applyAlignment="1">
      <alignment horizontal="center" vertical="center"/>
    </xf>
    <xf numFmtId="44" fontId="21" fillId="0" borderId="8" xfId="23" applyFont="1" applyFill="1" applyBorder="1" applyAlignment="1">
      <alignment horizontal="center" vertical="center" wrapText="1"/>
    </xf>
    <xf numFmtId="44" fontId="20" fillId="11" borderId="16" xfId="23" applyFont="1" applyFill="1" applyBorder="1" applyAlignment="1">
      <alignment horizontal="center" vertical="center" wrapText="1"/>
    </xf>
    <xf numFmtId="10" fontId="20" fillId="11" borderId="16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 applyProtection="1">
      <alignment horizontal="center" vertical="center"/>
      <protection locked="0"/>
    </xf>
    <xf numFmtId="10" fontId="21" fillId="0" borderId="8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16" xfId="0" applyFont="1" applyFill="1" applyBorder="1" applyAlignment="1" applyProtection="1">
      <alignment horizontal="center" vertical="center"/>
      <protection locked="0"/>
    </xf>
    <xf numFmtId="0" fontId="21" fillId="19" borderId="0" xfId="0" applyFont="1" applyFill="1" applyAlignment="1">
      <alignment vertical="center"/>
    </xf>
    <xf numFmtId="4" fontId="21" fillId="0" borderId="0" xfId="0" applyNumberFormat="1" applyFont="1" applyFill="1" applyAlignment="1">
      <alignment horizontal="center" vertical="center"/>
    </xf>
    <xf numFmtId="44" fontId="21" fillId="0" borderId="0" xfId="23" applyFont="1" applyFill="1" applyBorder="1" applyAlignment="1">
      <alignment vertical="center"/>
    </xf>
    <xf numFmtId="0" fontId="20" fillId="20" borderId="8" xfId="0" applyFont="1" applyFill="1" applyBorder="1" applyAlignment="1" applyProtection="1">
      <alignment horizontal="center" vertical="center"/>
      <protection locked="0"/>
    </xf>
    <xf numFmtId="0" fontId="21" fillId="13" borderId="10" xfId="0" applyFont="1" applyFill="1" applyBorder="1" applyAlignment="1">
      <alignment horizontal="center" vertical="center"/>
    </xf>
    <xf numFmtId="44" fontId="20" fillId="17" borderId="8" xfId="23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26" fillId="0" borderId="10" xfId="24" applyFont="1" applyBorder="1" applyAlignment="1">
      <alignment horizontal="center" vertical="center"/>
    </xf>
    <xf numFmtId="44" fontId="21" fillId="0" borderId="22" xfId="23" applyFont="1" applyFill="1" applyBorder="1" applyAlignment="1">
      <alignment horizontal="center" vertical="center" wrapText="1"/>
    </xf>
    <xf numFmtId="0" fontId="20" fillId="13" borderId="22" xfId="0" applyFont="1" applyFill="1" applyBorder="1" applyAlignment="1" applyProtection="1">
      <alignment horizontal="center" vertical="center"/>
      <protection locked="0"/>
    </xf>
    <xf numFmtId="0" fontId="20" fillId="18" borderId="24" xfId="0" applyFont="1" applyFill="1" applyBorder="1" applyAlignment="1" applyProtection="1">
      <alignment horizontal="left" vertical="center" wrapText="1"/>
      <protection locked="0"/>
    </xf>
    <xf numFmtId="0" fontId="20" fillId="18" borderId="25" xfId="0" applyFont="1" applyFill="1" applyBorder="1" applyAlignment="1" applyProtection="1">
      <alignment horizontal="center" vertical="center" wrapText="1"/>
      <protection locked="0"/>
    </xf>
    <xf numFmtId="0" fontId="20" fillId="18" borderId="23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/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49" fontId="25" fillId="0" borderId="26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26" xfId="24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30" fillId="0" borderId="0" xfId="0" applyFont="1"/>
    <xf numFmtId="0" fontId="20" fillId="12" borderId="26" xfId="0" applyFont="1" applyFill="1" applyBorder="1" applyAlignment="1">
      <alignment horizontal="center" vertical="center" wrapText="1"/>
    </xf>
    <xf numFmtId="0" fontId="29" fillId="12" borderId="26" xfId="0" applyFont="1" applyFill="1" applyBorder="1" applyAlignment="1">
      <alignment horizontal="center" vertical="center"/>
    </xf>
    <xf numFmtId="10" fontId="21" fillId="22" borderId="26" xfId="0" applyNumberFormat="1" applyFont="1" applyFill="1" applyBorder="1" applyAlignment="1">
      <alignment horizontal="center" vertical="center"/>
    </xf>
    <xf numFmtId="10" fontId="25" fillId="0" borderId="26" xfId="0" applyNumberFormat="1" applyFont="1" applyBorder="1" applyAlignment="1">
      <alignment horizontal="center" vertical="center"/>
    </xf>
    <xf numFmtId="10" fontId="25" fillId="22" borderId="26" xfId="0" applyNumberFormat="1" applyFont="1" applyFill="1" applyBorder="1" applyAlignment="1">
      <alignment horizontal="center" vertical="center"/>
    </xf>
    <xf numFmtId="10" fontId="20" fillId="0" borderId="26" xfId="0" applyNumberFormat="1" applyFont="1" applyBorder="1" applyAlignment="1">
      <alignment horizontal="center" vertical="center"/>
    </xf>
    <xf numFmtId="1" fontId="21" fillId="0" borderId="5" xfId="17" applyNumberFormat="1" applyFont="1" applyBorder="1" applyAlignment="1">
      <alignment horizontal="center" vertical="center"/>
    </xf>
    <xf numFmtId="164" fontId="21" fillId="0" borderId="5" xfId="17" applyNumberFormat="1" applyFont="1" applyBorder="1" applyAlignment="1">
      <alignment horizontal="center" vertical="center"/>
    </xf>
    <xf numFmtId="164" fontId="20" fillId="10" borderId="5" xfId="17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13" borderId="26" xfId="0" applyFont="1" applyFill="1" applyBorder="1" applyAlignment="1">
      <alignment horizontal="center" vertical="center"/>
    </xf>
    <xf numFmtId="44" fontId="20" fillId="13" borderId="26" xfId="23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horizontal="center" vertical="center"/>
    </xf>
    <xf numFmtId="0" fontId="20" fillId="9" borderId="26" xfId="0" applyFont="1" applyFill="1" applyBorder="1" applyAlignment="1" applyProtection="1">
      <alignment horizontal="center" vertical="center"/>
      <protection locked="0"/>
    </xf>
    <xf numFmtId="0" fontId="20" fillId="9" borderId="26" xfId="0" applyFont="1" applyFill="1" applyBorder="1" applyAlignment="1" applyProtection="1">
      <alignment horizontal="center" vertical="center" wrapText="1"/>
      <protection hidden="1"/>
    </xf>
    <xf numFmtId="4" fontId="20" fillId="9" borderId="26" xfId="0" applyNumberFormat="1" applyFont="1" applyFill="1" applyBorder="1" applyAlignment="1">
      <alignment horizontal="center" vertical="center" wrapText="1"/>
    </xf>
    <xf numFmtId="44" fontId="20" fillId="9" borderId="26" xfId="23" applyFont="1" applyFill="1" applyBorder="1" applyAlignment="1">
      <alignment horizontal="center" vertical="center" wrapText="1"/>
    </xf>
    <xf numFmtId="0" fontId="20" fillId="20" borderId="26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/>
    <xf numFmtId="0" fontId="21" fillId="0" borderId="0" xfId="0" applyFont="1" applyAlignment="1">
      <alignment horizontal="center" vertical="center"/>
    </xf>
    <xf numFmtId="44" fontId="21" fillId="0" borderId="0" xfId="23" applyFont="1" applyFill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20" fillId="15" borderId="9" xfId="0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/>
    </xf>
    <xf numFmtId="44" fontId="20" fillId="11" borderId="26" xfId="23" applyFont="1" applyFill="1" applyBorder="1" applyAlignment="1">
      <alignment horizontal="center" vertical="center"/>
    </xf>
    <xf numFmtId="10" fontId="21" fillId="0" borderId="26" xfId="0" applyNumberFormat="1" applyFont="1" applyFill="1" applyBorder="1" applyAlignment="1">
      <alignment horizontal="center" vertical="center"/>
    </xf>
    <xf numFmtId="0" fontId="20" fillId="15" borderId="26" xfId="0" applyFont="1" applyFill="1" applyBorder="1" applyAlignment="1" applyProtection="1">
      <alignment horizontal="left" vertical="center" wrapText="1"/>
      <protection locked="0"/>
    </xf>
    <xf numFmtId="0" fontId="21" fillId="0" borderId="26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26" xfId="0" applyFont="1" applyFill="1" applyBorder="1" applyAlignment="1" applyProtection="1">
      <alignment horizontal="center" vertical="center"/>
      <protection locked="0"/>
    </xf>
    <xf numFmtId="44" fontId="21" fillId="0" borderId="26" xfId="23" applyFont="1" applyFill="1" applyBorder="1" applyAlignment="1">
      <alignment horizontal="center" vertical="center" wrapText="1"/>
    </xf>
    <xf numFmtId="10" fontId="21" fillId="0" borderId="31" xfId="0" applyNumberFormat="1" applyFont="1" applyFill="1" applyBorder="1" applyAlignment="1">
      <alignment horizontal="center" vertical="center"/>
    </xf>
    <xf numFmtId="0" fontId="26" fillId="0" borderId="10" xfId="24" applyFont="1" applyFill="1" applyBorder="1" applyAlignment="1">
      <alignment horizontal="center" vertical="center"/>
    </xf>
    <xf numFmtId="0" fontId="26" fillId="0" borderId="26" xfId="24" applyFont="1" applyBorder="1" applyAlignment="1">
      <alignment horizontal="center" vertical="center"/>
    </xf>
    <xf numFmtId="10" fontId="21" fillId="0" borderId="29" xfId="0" applyNumberFormat="1" applyFont="1" applyFill="1" applyBorder="1" applyAlignment="1">
      <alignment horizontal="center" vertical="center"/>
    </xf>
    <xf numFmtId="10" fontId="20" fillId="12" borderId="29" xfId="0" applyNumberFormat="1" applyFont="1" applyFill="1" applyBorder="1" applyAlignment="1">
      <alignment horizontal="center" vertical="center"/>
    </xf>
    <xf numFmtId="44" fontId="20" fillId="12" borderId="26" xfId="23" applyFont="1" applyFill="1" applyBorder="1" applyAlignment="1">
      <alignment horizontal="center" vertical="center" wrapText="1"/>
    </xf>
    <xf numFmtId="0" fontId="20" fillId="13" borderId="26" xfId="0" applyFont="1" applyFill="1" applyBorder="1" applyAlignment="1" applyProtection="1">
      <alignment horizontal="center" vertical="center"/>
      <protection locked="0"/>
    </xf>
    <xf numFmtId="44" fontId="20" fillId="17" borderId="26" xfId="23" applyFont="1" applyFill="1" applyBorder="1" applyAlignment="1">
      <alignment horizontal="center" vertical="center"/>
    </xf>
    <xf numFmtId="10" fontId="20" fillId="12" borderId="26" xfId="0" applyNumberFormat="1" applyFont="1" applyFill="1" applyBorder="1" applyAlignment="1">
      <alignment horizontal="center" vertical="center"/>
    </xf>
    <xf numFmtId="0" fontId="21" fillId="0" borderId="30" xfId="0" applyFont="1" applyFill="1" applyBorder="1" applyAlignment="1" applyProtection="1">
      <alignment horizontal="center" vertical="center"/>
      <protection locked="0"/>
    </xf>
    <xf numFmtId="49" fontId="26" fillId="0" borderId="8" xfId="24" applyNumberFormat="1" applyFont="1" applyFill="1" applyBorder="1" applyAlignment="1">
      <alignment horizontal="center" vertical="center"/>
    </xf>
    <xf numFmtId="0" fontId="20" fillId="12" borderId="26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Alignment="1">
      <alignment vertical="center"/>
    </xf>
    <xf numFmtId="0" fontId="21" fillId="21" borderId="27" xfId="0" applyFont="1" applyFill="1" applyBorder="1" applyAlignment="1" applyProtection="1">
      <alignment horizontal="center" vertical="center"/>
      <protection locked="0"/>
    </xf>
    <xf numFmtId="0" fontId="25" fillId="0" borderId="26" xfId="24" applyFont="1" applyFill="1" applyBorder="1" applyAlignment="1">
      <alignment horizontal="center" vertical="center"/>
    </xf>
    <xf numFmtId="0" fontId="25" fillId="0" borderId="26" xfId="24" applyFont="1" applyFill="1" applyBorder="1" applyAlignment="1">
      <alignment horizontal="left" vertical="center" wrapText="1"/>
    </xf>
    <xf numFmtId="0" fontId="25" fillId="0" borderId="26" xfId="0" applyFont="1" applyFill="1" applyBorder="1" applyAlignment="1">
      <alignment horizontal="center" vertical="center" wrapText="1"/>
    </xf>
    <xf numFmtId="168" fontId="25" fillId="0" borderId="26" xfId="0" applyNumberFormat="1" applyFont="1" applyFill="1" applyBorder="1" applyAlignment="1">
      <alignment vertical="center"/>
    </xf>
    <xf numFmtId="0" fontId="30" fillId="0" borderId="26" xfId="0" applyFont="1" applyFill="1" applyBorder="1" applyAlignment="1">
      <alignment horizontal="left" vertical="justify"/>
    </xf>
    <xf numFmtId="0" fontId="25" fillId="0" borderId="26" xfId="24" applyFont="1" applyFill="1" applyBorder="1" applyAlignment="1">
      <alignment horizontal="left" vertical="center"/>
    </xf>
    <xf numFmtId="168" fontId="25" fillId="0" borderId="26" xfId="0" applyNumberFormat="1" applyFont="1" applyFill="1" applyBorder="1" applyAlignment="1">
      <alignment vertical="center" wrapText="1"/>
    </xf>
    <xf numFmtId="0" fontId="25" fillId="21" borderId="26" xfId="24" applyFont="1" applyFill="1" applyBorder="1" applyAlignment="1">
      <alignment horizontal="center" vertical="center"/>
    </xf>
    <xf numFmtId="0" fontId="25" fillId="21" borderId="26" xfId="24" applyFont="1" applyFill="1" applyBorder="1" applyAlignment="1">
      <alignment horizontal="left" vertical="center" wrapText="1"/>
    </xf>
    <xf numFmtId="168" fontId="25" fillId="21" borderId="26" xfId="0" applyNumberFormat="1" applyFont="1" applyFill="1" applyBorder="1" applyAlignment="1">
      <alignment vertical="center"/>
    </xf>
    <xf numFmtId="168" fontId="25" fillId="21" borderId="26" xfId="0" applyNumberFormat="1" applyFont="1" applyFill="1" applyBorder="1" applyAlignment="1">
      <alignment vertical="center" wrapText="1"/>
    </xf>
    <xf numFmtId="0" fontId="25" fillId="21" borderId="26" xfId="24" applyFont="1" applyFill="1" applyBorder="1" applyAlignment="1">
      <alignment horizontal="center" vertical="center" wrapText="1"/>
    </xf>
    <xf numFmtId="0" fontId="20" fillId="0" borderId="0" xfId="0" applyFont="1" applyFill="1"/>
    <xf numFmtId="0" fontId="20" fillId="11" borderId="16" xfId="0" applyFont="1" applyFill="1" applyBorder="1" applyAlignment="1" applyProtection="1">
      <alignment horizontal="center" vertical="center"/>
      <protection locked="0"/>
    </xf>
    <xf numFmtId="0" fontId="21" fillId="11" borderId="11" xfId="0" applyFont="1" applyFill="1" applyBorder="1" applyAlignment="1">
      <alignment horizontal="center" vertical="center"/>
    </xf>
    <xf numFmtId="0" fontId="21" fillId="11" borderId="10" xfId="0" applyFont="1" applyFill="1" applyBorder="1" applyAlignment="1">
      <alignment horizontal="center" vertical="center"/>
    </xf>
    <xf numFmtId="44" fontId="21" fillId="21" borderId="26" xfId="23" applyFont="1" applyFill="1" applyBorder="1" applyAlignment="1">
      <alignment horizontal="center" vertical="center" wrapText="1"/>
    </xf>
    <xf numFmtId="10" fontId="21" fillId="21" borderId="26" xfId="0" applyNumberFormat="1" applyFont="1" applyFill="1" applyBorder="1" applyAlignment="1">
      <alignment horizontal="center" vertical="center"/>
    </xf>
    <xf numFmtId="0" fontId="26" fillId="21" borderId="26" xfId="24" applyFont="1" applyFill="1" applyBorder="1" applyAlignment="1">
      <alignment horizontal="center" vertical="center"/>
    </xf>
    <xf numFmtId="1" fontId="21" fillId="21" borderId="26" xfId="0" applyNumberFormat="1" applyFont="1" applyFill="1" applyBorder="1" applyAlignment="1">
      <alignment horizontal="center" vertical="center" shrinkToFit="1"/>
    </xf>
    <xf numFmtId="0" fontId="25" fillId="21" borderId="26" xfId="0" applyFont="1" applyFill="1" applyBorder="1" applyAlignment="1">
      <alignment horizontal="center" vertical="center" wrapText="1"/>
    </xf>
    <xf numFmtId="0" fontId="25" fillId="21" borderId="0" xfId="0" applyFont="1" applyFill="1" applyBorder="1" applyAlignment="1">
      <alignment horizontal="center" vertical="center"/>
    </xf>
    <xf numFmtId="0" fontId="25" fillId="21" borderId="26" xfId="0" applyFont="1" applyFill="1" applyBorder="1" applyAlignment="1">
      <alignment horizontal="center" vertical="center"/>
    </xf>
    <xf numFmtId="0" fontId="25" fillId="21" borderId="26" xfId="0" applyFont="1" applyFill="1" applyBorder="1" applyAlignment="1">
      <alignment wrapText="1"/>
    </xf>
    <xf numFmtId="0" fontId="25" fillId="21" borderId="26" xfId="0" applyFont="1" applyFill="1" applyBorder="1" applyAlignment="1">
      <alignment vertical="center" wrapText="1"/>
    </xf>
    <xf numFmtId="0" fontId="25" fillId="21" borderId="18" xfId="0" applyFont="1" applyFill="1" applyBorder="1" applyAlignment="1">
      <alignment horizontal="center" vertical="center"/>
    </xf>
    <xf numFmtId="0" fontId="25" fillId="21" borderId="26" xfId="0" applyFont="1" applyFill="1" applyBorder="1"/>
    <xf numFmtId="0" fontId="25" fillId="21" borderId="26" xfId="24" applyFont="1" applyFill="1" applyBorder="1" applyAlignment="1">
      <alignment horizontal="left" vertical="center"/>
    </xf>
    <xf numFmtId="0" fontId="20" fillId="11" borderId="26" xfId="0" applyFont="1" applyFill="1" applyBorder="1" applyAlignment="1" applyProtection="1">
      <alignment horizontal="center" vertical="center"/>
      <protection locked="0"/>
    </xf>
    <xf numFmtId="0" fontId="20" fillId="15" borderId="26" xfId="0" applyFont="1" applyFill="1" applyBorder="1" applyAlignment="1" applyProtection="1">
      <alignment horizontal="center" vertical="center" wrapText="1"/>
      <protection locked="0"/>
    </xf>
    <xf numFmtId="0" fontId="21" fillId="21" borderId="30" xfId="0" applyFont="1" applyFill="1" applyBorder="1" applyAlignment="1" applyProtection="1">
      <alignment horizontal="center" vertical="center"/>
      <protection locked="0"/>
    </xf>
    <xf numFmtId="168" fontId="25" fillId="0" borderId="26" xfId="0" applyNumberFormat="1" applyFont="1" applyFill="1" applyBorder="1" applyAlignment="1">
      <alignment horizontal="center" vertical="center"/>
    </xf>
    <xf numFmtId="2" fontId="25" fillId="0" borderId="26" xfId="24" applyNumberFormat="1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2" fontId="25" fillId="21" borderId="26" xfId="24" applyNumberFormat="1" applyFont="1" applyFill="1" applyBorder="1" applyAlignment="1">
      <alignment horizontal="center" vertical="center"/>
    </xf>
    <xf numFmtId="0" fontId="21" fillId="21" borderId="0" xfId="0" applyFont="1" applyFill="1" applyAlignment="1">
      <alignment vertical="center"/>
    </xf>
    <xf numFmtId="0" fontId="20" fillId="0" borderId="3" xfId="29" applyFont="1" applyBorder="1" applyAlignment="1">
      <alignment horizontal="left" vertical="center"/>
    </xf>
    <xf numFmtId="0" fontId="21" fillId="0" borderId="0" xfId="29" applyFont="1" applyAlignment="1">
      <alignment vertical="center"/>
    </xf>
    <xf numFmtId="4" fontId="21" fillId="0" borderId="0" xfId="29" applyNumberFormat="1" applyFont="1" applyAlignment="1">
      <alignment horizontal="center" vertical="center"/>
    </xf>
    <xf numFmtId="164" fontId="21" fillId="0" borderId="0" xfId="29" applyNumberFormat="1" applyFont="1" applyAlignment="1">
      <alignment vertical="center"/>
    </xf>
    <xf numFmtId="165" fontId="22" fillId="0" borderId="0" xfId="29" applyNumberFormat="1" applyFont="1" applyAlignment="1">
      <alignment horizontal="center" vertical="center"/>
    </xf>
    <xf numFmtId="0" fontId="20" fillId="0" borderId="33" xfId="29" applyFont="1" applyBorder="1" applyAlignment="1">
      <alignment horizontal="left" vertical="center"/>
    </xf>
    <xf numFmtId="0" fontId="21" fillId="0" borderId="34" xfId="29" applyFont="1" applyBorder="1" applyAlignment="1">
      <alignment vertical="center"/>
    </xf>
    <xf numFmtId="0" fontId="20" fillId="0" borderId="34" xfId="29" applyFont="1" applyBorder="1" applyAlignment="1">
      <alignment horizontal="left" vertical="center"/>
    </xf>
    <xf numFmtId="4" fontId="21" fillId="0" borderId="34" xfId="29" applyNumberFormat="1" applyFont="1" applyBorder="1" applyAlignment="1">
      <alignment horizontal="center" vertical="center"/>
    </xf>
    <xf numFmtId="164" fontId="21" fillId="0" borderId="34" xfId="29" applyNumberFormat="1" applyFont="1" applyBorder="1" applyAlignment="1">
      <alignment vertical="center"/>
    </xf>
    <xf numFmtId="165" fontId="21" fillId="0" borderId="34" xfId="29" applyNumberFormat="1" applyFont="1" applyBorder="1" applyAlignment="1">
      <alignment horizontal="center" vertical="center"/>
    </xf>
    <xf numFmtId="0" fontId="21" fillId="0" borderId="0" xfId="29" applyFont="1" applyAlignment="1">
      <alignment horizontal="center" vertical="center"/>
    </xf>
    <xf numFmtId="0" fontId="21" fillId="0" borderId="0" xfId="29" applyFont="1" applyAlignment="1">
      <alignment horizontal="center"/>
    </xf>
    <xf numFmtId="0" fontId="20" fillId="11" borderId="22" xfId="0" applyFont="1" applyFill="1" applyBorder="1" applyAlignment="1" applyProtection="1">
      <alignment horizontal="center" vertical="center"/>
      <protection locked="0"/>
    </xf>
    <xf numFmtId="0" fontId="20" fillId="15" borderId="24" xfId="0" applyFont="1" applyFill="1" applyBorder="1" applyAlignment="1" applyProtection="1">
      <alignment horizontal="left" vertical="center" wrapText="1"/>
      <protection locked="0"/>
    </xf>
    <xf numFmtId="0" fontId="20" fillId="15" borderId="25" xfId="0" applyFont="1" applyFill="1" applyBorder="1" applyAlignment="1" applyProtection="1">
      <alignment horizontal="center" vertical="center" wrapText="1"/>
      <protection locked="0"/>
    </xf>
    <xf numFmtId="0" fontId="20" fillId="15" borderId="23" xfId="0" applyFont="1" applyFill="1" applyBorder="1" applyAlignment="1" applyProtection="1">
      <alignment horizontal="center" vertical="center" wrapText="1"/>
      <protection locked="0"/>
    </xf>
    <xf numFmtId="0" fontId="20" fillId="0" borderId="0" xfId="29" applyFont="1" applyAlignment="1">
      <alignment vertical="center"/>
    </xf>
    <xf numFmtId="0" fontId="20" fillId="10" borderId="5" xfId="29" applyFont="1" applyFill="1" applyBorder="1" applyAlignment="1">
      <alignment vertical="center"/>
    </xf>
    <xf numFmtId="0" fontId="20" fillId="10" borderId="5" xfId="29" applyFont="1" applyFill="1" applyBorder="1" applyAlignment="1" applyProtection="1">
      <alignment horizontal="center" vertical="center"/>
      <protection locked="0"/>
    </xf>
    <xf numFmtId="0" fontId="20" fillId="10" borderId="5" xfId="29" applyFont="1" applyFill="1" applyBorder="1" applyAlignment="1">
      <alignment horizontal="center" vertical="center"/>
    </xf>
    <xf numFmtId="2" fontId="21" fillId="0" borderId="5" xfId="17" applyNumberFormat="1" applyFont="1" applyBorder="1" applyAlignment="1">
      <alignment vertical="center"/>
    </xf>
    <xf numFmtId="10" fontId="21" fillId="0" borderId="5" xfId="29" applyNumberFormat="1" applyFont="1" applyBorder="1" applyAlignment="1">
      <alignment horizontal="center" vertical="center"/>
    </xf>
    <xf numFmtId="10" fontId="21" fillId="0" borderId="5" xfId="27" applyNumberFormat="1" applyFont="1" applyBorder="1" applyAlignment="1">
      <alignment horizontal="center" vertical="center"/>
    </xf>
    <xf numFmtId="164" fontId="21" fillId="0" borderId="5" xfId="29" applyNumberFormat="1" applyFont="1" applyBorder="1" applyAlignment="1">
      <alignment horizontal="right" vertical="center"/>
    </xf>
    <xf numFmtId="10" fontId="20" fillId="10" borderId="5" xfId="29" applyNumberFormat="1" applyFont="1" applyFill="1" applyBorder="1" applyAlignment="1">
      <alignment horizontal="center" vertical="center"/>
    </xf>
    <xf numFmtId="164" fontId="20" fillId="10" borderId="5" xfId="29" applyNumberFormat="1" applyFont="1" applyFill="1" applyBorder="1" applyAlignment="1">
      <alignment horizontal="center" vertical="center"/>
    </xf>
    <xf numFmtId="0" fontId="21" fillId="0" borderId="0" xfId="29" applyFont="1"/>
    <xf numFmtId="0" fontId="21" fillId="0" borderId="0" xfId="29" applyFont="1" applyAlignment="1">
      <alignment horizontal="left" vertical="center"/>
    </xf>
    <xf numFmtId="8" fontId="21" fillId="0" borderId="0" xfId="0" applyNumberFormat="1" applyFont="1" applyAlignment="1">
      <alignment vertical="center"/>
    </xf>
    <xf numFmtId="44" fontId="21" fillId="0" borderId="0" xfId="0" applyNumberFormat="1" applyFont="1" applyAlignment="1">
      <alignment vertical="center"/>
    </xf>
    <xf numFmtId="2" fontId="21" fillId="0" borderId="5" xfId="17" applyNumberFormat="1" applyFont="1" applyBorder="1" applyAlignment="1">
      <alignment vertical="center" wrapText="1"/>
    </xf>
    <xf numFmtId="0" fontId="21" fillId="15" borderId="27" xfId="0" applyFont="1" applyFill="1" applyBorder="1" applyAlignment="1">
      <alignment horizontal="center" vertical="center"/>
    </xf>
    <xf numFmtId="0" fontId="21" fillId="15" borderId="29" xfId="0" applyFont="1" applyFill="1" applyBorder="1" applyAlignment="1">
      <alignment horizontal="center" vertical="center"/>
    </xf>
    <xf numFmtId="0" fontId="20" fillId="12" borderId="27" xfId="0" applyFont="1" applyFill="1" applyBorder="1" applyAlignment="1" applyProtection="1">
      <alignment horizontal="right" vertical="center"/>
      <protection locked="0"/>
    </xf>
    <xf numFmtId="0" fontId="20" fillId="12" borderId="28" xfId="0" applyFont="1" applyFill="1" applyBorder="1" applyAlignment="1" applyProtection="1">
      <alignment horizontal="right" vertical="center"/>
      <protection locked="0"/>
    </xf>
    <xf numFmtId="0" fontId="20" fillId="12" borderId="29" xfId="0" applyFont="1" applyFill="1" applyBorder="1" applyAlignment="1" applyProtection="1">
      <alignment horizontal="right" vertical="center"/>
      <protection locked="0"/>
    </xf>
    <xf numFmtId="0" fontId="20" fillId="15" borderId="27" xfId="0" applyFont="1" applyFill="1" applyBorder="1" applyAlignment="1" applyProtection="1">
      <alignment horizontal="left" vertical="center" wrapText="1"/>
      <protection locked="0"/>
    </xf>
    <xf numFmtId="0" fontId="20" fillId="15" borderId="28" xfId="0" applyFont="1" applyFill="1" applyBorder="1" applyAlignment="1" applyProtection="1">
      <alignment horizontal="left" vertical="center" wrapText="1"/>
      <protection locked="0"/>
    </xf>
    <xf numFmtId="0" fontId="20" fillId="15" borderId="29" xfId="0" applyFont="1" applyFill="1" applyBorder="1" applyAlignment="1" applyProtection="1">
      <alignment horizontal="left" vertical="center" wrapText="1"/>
      <protection locked="0"/>
    </xf>
    <xf numFmtId="0" fontId="21" fillId="18" borderId="26" xfId="0" applyFont="1" applyFill="1" applyBorder="1" applyAlignment="1">
      <alignment horizontal="center" vertical="center"/>
    </xf>
    <xf numFmtId="0" fontId="29" fillId="15" borderId="27" xfId="0" applyFont="1" applyFill="1" applyBorder="1" applyAlignment="1" applyProtection="1">
      <alignment horizontal="left" vertical="center" wrapText="1"/>
      <protection locked="0"/>
    </xf>
    <xf numFmtId="0" fontId="29" fillId="15" borderId="28" xfId="0" applyFont="1" applyFill="1" applyBorder="1" applyAlignment="1" applyProtection="1">
      <alignment horizontal="left" vertical="center" wrapText="1"/>
      <protection locked="0"/>
    </xf>
    <xf numFmtId="0" fontId="29" fillId="15" borderId="29" xfId="0" applyFont="1" applyFill="1" applyBorder="1" applyAlignment="1" applyProtection="1">
      <alignment horizontal="left" vertical="center" wrapText="1"/>
      <protection locked="0"/>
    </xf>
    <xf numFmtId="0" fontId="20" fillId="18" borderId="27" xfId="0" applyFont="1" applyFill="1" applyBorder="1" applyAlignment="1" applyProtection="1">
      <alignment horizontal="left" vertical="center" wrapText="1"/>
      <protection locked="0"/>
    </xf>
    <xf numFmtId="0" fontId="20" fillId="18" borderId="28" xfId="0" applyFont="1" applyFill="1" applyBorder="1" applyAlignment="1" applyProtection="1">
      <alignment horizontal="left" vertical="center" wrapText="1"/>
      <protection locked="0"/>
    </xf>
    <xf numFmtId="0" fontId="20" fillId="18" borderId="29" xfId="0" applyFont="1" applyFill="1" applyBorder="1" applyAlignment="1" applyProtection="1">
      <alignment horizontal="left" vertical="center" wrapText="1"/>
      <protection locked="0"/>
    </xf>
    <xf numFmtId="0" fontId="21" fillId="15" borderId="26" xfId="0" applyFont="1" applyFill="1" applyBorder="1" applyAlignment="1">
      <alignment horizontal="center" vertical="center"/>
    </xf>
    <xf numFmtId="0" fontId="20" fillId="12" borderId="26" xfId="0" applyFont="1" applyFill="1" applyBorder="1" applyAlignment="1" applyProtection="1">
      <alignment horizontal="right" vertical="center"/>
      <protection locked="0"/>
    </xf>
    <xf numFmtId="0" fontId="21" fillId="23" borderId="26" xfId="0" applyFont="1" applyFill="1" applyBorder="1" applyAlignment="1">
      <alignment horizontal="center" vertical="center"/>
    </xf>
    <xf numFmtId="0" fontId="20" fillId="23" borderId="27" xfId="0" applyFont="1" applyFill="1" applyBorder="1" applyAlignment="1" applyProtection="1">
      <alignment horizontal="left" vertical="center" wrapText="1"/>
      <protection locked="0"/>
    </xf>
    <xf numFmtId="0" fontId="20" fillId="23" borderId="28" xfId="0" applyFont="1" applyFill="1" applyBorder="1" applyAlignment="1" applyProtection="1">
      <alignment horizontal="left" vertical="center" wrapText="1"/>
      <protection locked="0"/>
    </xf>
    <xf numFmtId="0" fontId="20" fillId="23" borderId="29" xfId="0" applyFont="1" applyFill="1" applyBorder="1" applyAlignment="1" applyProtection="1">
      <alignment horizontal="left" vertical="center" wrapText="1"/>
      <protection locked="0"/>
    </xf>
    <xf numFmtId="0" fontId="21" fillId="15" borderId="2" xfId="0" applyFont="1" applyFill="1" applyBorder="1" applyAlignment="1">
      <alignment horizontal="center" vertical="center"/>
    </xf>
    <xf numFmtId="0" fontId="21" fillId="18" borderId="2" xfId="0" applyFont="1" applyFill="1" applyBorder="1" applyAlignment="1">
      <alignment horizontal="center" vertical="center"/>
    </xf>
    <xf numFmtId="0" fontId="20" fillId="12" borderId="9" xfId="0" applyFont="1" applyFill="1" applyBorder="1" applyAlignment="1" applyProtection="1">
      <alignment horizontal="right" vertical="center"/>
      <protection locked="0"/>
    </xf>
    <xf numFmtId="0" fontId="20" fillId="12" borderId="11" xfId="0" applyFont="1" applyFill="1" applyBorder="1" applyAlignment="1" applyProtection="1">
      <alignment horizontal="right" vertical="center"/>
      <protection locked="0"/>
    </xf>
    <xf numFmtId="0" fontId="20" fillId="12" borderId="12" xfId="0" applyFont="1" applyFill="1" applyBorder="1" applyAlignment="1" applyProtection="1">
      <alignment horizontal="right" vertical="center"/>
      <protection locked="0"/>
    </xf>
    <xf numFmtId="0" fontId="20" fillId="12" borderId="13" xfId="0" applyFont="1" applyFill="1" applyBorder="1" applyAlignment="1" applyProtection="1">
      <alignment horizontal="right" vertical="center"/>
      <protection locked="0"/>
    </xf>
    <xf numFmtId="0" fontId="20" fillId="11" borderId="27" xfId="0" applyFont="1" applyFill="1" applyBorder="1" applyAlignment="1" applyProtection="1">
      <alignment horizontal="right" vertical="center"/>
      <protection locked="0"/>
    </xf>
    <xf numFmtId="0" fontId="20" fillId="11" borderId="28" xfId="0" applyFont="1" applyFill="1" applyBorder="1" applyAlignment="1" applyProtection="1">
      <alignment horizontal="right" vertical="center"/>
      <protection locked="0"/>
    </xf>
    <xf numFmtId="0" fontId="20" fillId="11" borderId="29" xfId="0" applyFont="1" applyFill="1" applyBorder="1" applyAlignment="1" applyProtection="1">
      <alignment horizontal="right" vertical="center"/>
      <protection locked="0"/>
    </xf>
    <xf numFmtId="8" fontId="21" fillId="0" borderId="26" xfId="0" applyNumberFormat="1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0" fillId="16" borderId="8" xfId="0" applyFont="1" applyFill="1" applyBorder="1" applyAlignment="1">
      <alignment horizontal="right" vertical="center"/>
    </xf>
    <xf numFmtId="0" fontId="20" fillId="15" borderId="26" xfId="0" applyFont="1" applyFill="1" applyBorder="1" applyAlignment="1" applyProtection="1">
      <alignment horizontal="left" vertical="center" wrapText="1"/>
      <protection locked="0"/>
    </xf>
    <xf numFmtId="0" fontId="20" fillId="15" borderId="9" xfId="0" applyFont="1" applyFill="1" applyBorder="1" applyAlignment="1" applyProtection="1">
      <alignment horizontal="left" vertical="center" wrapText="1"/>
      <protection locked="0"/>
    </xf>
    <xf numFmtId="0" fontId="20" fillId="15" borderId="11" xfId="0" applyFont="1" applyFill="1" applyBorder="1" applyAlignment="1" applyProtection="1">
      <alignment horizontal="left" vertical="center" wrapText="1"/>
      <protection locked="0"/>
    </xf>
    <xf numFmtId="0" fontId="20" fillId="15" borderId="10" xfId="0" applyFont="1" applyFill="1" applyBorder="1" applyAlignment="1" applyProtection="1">
      <alignment horizontal="left" vertical="center" wrapText="1"/>
      <protection locked="0"/>
    </xf>
    <xf numFmtId="0" fontId="20" fillId="11" borderId="26" xfId="0" applyFont="1" applyFill="1" applyBorder="1" applyAlignment="1">
      <alignment horizontal="center" vertical="center"/>
    </xf>
    <xf numFmtId="0" fontId="20" fillId="12" borderId="17" xfId="0" applyFont="1" applyFill="1" applyBorder="1" applyAlignment="1" applyProtection="1">
      <alignment horizontal="right" vertical="center"/>
      <protection locked="0"/>
    </xf>
    <xf numFmtId="0" fontId="21" fillId="0" borderId="27" xfId="0" applyFont="1" applyFill="1" applyBorder="1" applyAlignment="1">
      <alignment horizontal="left" vertical="center"/>
    </xf>
    <xf numFmtId="0" fontId="21" fillId="0" borderId="29" xfId="0" applyFont="1" applyFill="1" applyBorder="1" applyAlignment="1">
      <alignment horizontal="left" vertical="center"/>
    </xf>
    <xf numFmtId="10" fontId="21" fillId="0" borderId="26" xfId="0" applyNumberFormat="1" applyFont="1" applyFill="1" applyBorder="1" applyAlignment="1">
      <alignment horizontal="left" vertical="center"/>
    </xf>
    <xf numFmtId="0" fontId="20" fillId="16" borderId="26" xfId="0" applyFont="1" applyFill="1" applyBorder="1" applyAlignment="1">
      <alignment horizontal="right" vertical="center"/>
    </xf>
    <xf numFmtId="0" fontId="21" fillId="15" borderId="0" xfId="0" applyFont="1" applyFill="1" applyAlignment="1">
      <alignment horizontal="center" vertical="center"/>
    </xf>
    <xf numFmtId="10" fontId="21" fillId="0" borderId="26" xfId="0" applyNumberFormat="1" applyFont="1" applyFill="1" applyBorder="1" applyAlignment="1">
      <alignment horizontal="center" vertical="center"/>
    </xf>
    <xf numFmtId="49" fontId="25" fillId="0" borderId="26" xfId="0" applyNumberFormat="1" applyFont="1" applyFill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5" fillId="0" borderId="30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5" fillId="0" borderId="31" xfId="0" applyFont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right" vertical="center"/>
    </xf>
    <xf numFmtId="0" fontId="21" fillId="0" borderId="26" xfId="0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49" fontId="21" fillId="0" borderId="26" xfId="0" applyNumberFormat="1" applyFont="1" applyFill="1" applyBorder="1" applyAlignment="1">
      <alignment horizontal="center" vertical="center" wrapText="1"/>
    </xf>
    <xf numFmtId="44" fontId="20" fillId="11" borderId="26" xfId="23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27" xfId="0" applyFont="1" applyFill="1" applyBorder="1" applyAlignment="1">
      <alignment horizontal="left" vertical="center" wrapText="1"/>
    </xf>
    <xf numFmtId="0" fontId="21" fillId="0" borderId="28" xfId="0" applyFont="1" applyFill="1" applyBorder="1" applyAlignment="1">
      <alignment horizontal="left" vertical="center" wrapText="1"/>
    </xf>
    <xf numFmtId="0" fontId="21" fillId="0" borderId="29" xfId="0" applyFont="1" applyFill="1" applyBorder="1" applyAlignment="1">
      <alignment horizontal="left" vertical="center" wrapText="1"/>
    </xf>
    <xf numFmtId="0" fontId="21" fillId="0" borderId="28" xfId="0" applyFont="1" applyFill="1" applyBorder="1" applyAlignment="1">
      <alignment horizontal="left" vertical="center"/>
    </xf>
    <xf numFmtId="10" fontId="21" fillId="0" borderId="27" xfId="0" applyNumberFormat="1" applyFont="1" applyFill="1" applyBorder="1" applyAlignment="1">
      <alignment horizontal="left" vertical="center"/>
    </xf>
    <xf numFmtId="10" fontId="21" fillId="0" borderId="28" xfId="0" applyNumberFormat="1" applyFont="1" applyFill="1" applyBorder="1" applyAlignment="1">
      <alignment horizontal="left" vertical="center"/>
    </xf>
    <xf numFmtId="10" fontId="21" fillId="0" borderId="29" xfId="0" applyNumberFormat="1" applyFont="1" applyFill="1" applyBorder="1" applyAlignment="1">
      <alignment horizontal="left" vertical="center"/>
    </xf>
    <xf numFmtId="0" fontId="20" fillId="13" borderId="30" xfId="0" applyFont="1" applyFill="1" applyBorder="1" applyAlignment="1">
      <alignment horizontal="center" vertical="center"/>
    </xf>
    <xf numFmtId="0" fontId="20" fillId="13" borderId="12" xfId="0" applyFont="1" applyFill="1" applyBorder="1" applyAlignment="1">
      <alignment horizontal="center" vertical="center"/>
    </xf>
    <xf numFmtId="0" fontId="20" fillId="13" borderId="31" xfId="0" applyFont="1" applyFill="1" applyBorder="1" applyAlignment="1">
      <alignment horizontal="center" vertical="center"/>
    </xf>
    <xf numFmtId="0" fontId="20" fillId="13" borderId="19" xfId="0" applyFont="1" applyFill="1" applyBorder="1" applyAlignment="1">
      <alignment horizontal="center" vertical="center"/>
    </xf>
    <xf numFmtId="0" fontId="20" fillId="13" borderId="14" xfId="0" applyFont="1" applyFill="1" applyBorder="1" applyAlignment="1">
      <alignment horizontal="center" vertical="center"/>
    </xf>
    <xf numFmtId="0" fontId="20" fillId="13" borderId="15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1" fillId="0" borderId="26" xfId="0" applyFont="1" applyBorder="1" applyAlignment="1">
      <alignment horizontal="center" vertical="center"/>
    </xf>
    <xf numFmtId="10" fontId="25" fillId="0" borderId="26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0" fillId="0" borderId="26" xfId="0" applyFont="1" applyBorder="1" applyAlignment="1">
      <alignment horizontal="center" vertical="center"/>
    </xf>
    <xf numFmtId="0" fontId="31" fillId="22" borderId="26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center" vertical="center" wrapText="1"/>
    </xf>
    <xf numFmtId="10" fontId="31" fillId="0" borderId="26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14" xfId="0" applyFont="1" applyBorder="1" applyAlignment="1">
      <alignment horizontal="center"/>
    </xf>
    <xf numFmtId="0" fontId="20" fillId="12" borderId="26" xfId="0" applyFont="1" applyFill="1" applyBorder="1" applyAlignment="1">
      <alignment horizontal="center" vertical="center" wrapText="1"/>
    </xf>
    <xf numFmtId="0" fontId="29" fillId="12" borderId="26" xfId="0" applyFont="1" applyFill="1" applyBorder="1" applyAlignment="1">
      <alignment horizontal="center" vertical="center"/>
    </xf>
    <xf numFmtId="0" fontId="20" fillId="12" borderId="26" xfId="0" applyFont="1" applyFill="1" applyBorder="1" applyAlignment="1">
      <alignment horizontal="center" vertical="center"/>
    </xf>
    <xf numFmtId="10" fontId="21" fillId="0" borderId="32" xfId="0" applyNumberFormat="1" applyFont="1" applyFill="1" applyBorder="1" applyAlignment="1">
      <alignment horizontal="center" vertical="center"/>
    </xf>
    <xf numFmtId="10" fontId="21" fillId="0" borderId="18" xfId="0" applyNumberFormat="1" applyFont="1" applyFill="1" applyBorder="1" applyAlignment="1">
      <alignment horizontal="center" vertical="center"/>
    </xf>
    <xf numFmtId="44" fontId="20" fillId="13" borderId="32" xfId="23" applyFont="1" applyFill="1" applyBorder="1" applyAlignment="1">
      <alignment horizontal="center" vertical="center"/>
    </xf>
    <xf numFmtId="44" fontId="20" fillId="13" borderId="18" xfId="23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10" borderId="5" xfId="29" applyFont="1" applyFill="1" applyBorder="1" applyAlignment="1">
      <alignment horizontal="center" vertical="center"/>
    </xf>
    <xf numFmtId="2" fontId="20" fillId="10" borderId="5" xfId="17" applyNumberFormat="1" applyFont="1" applyFill="1" applyBorder="1" applyAlignment="1">
      <alignment horizontal="center" vertical="center"/>
    </xf>
    <xf numFmtId="1" fontId="20" fillId="10" borderId="5" xfId="17" applyNumberFormat="1" applyFont="1" applyFill="1" applyBorder="1" applyAlignment="1">
      <alignment horizontal="center" vertical="center"/>
    </xf>
    <xf numFmtId="0" fontId="20" fillId="10" borderId="6" xfId="29" applyFont="1" applyFill="1" applyBorder="1" applyAlignment="1">
      <alignment horizontal="center" vertical="center"/>
    </xf>
    <xf numFmtId="0" fontId="20" fillId="10" borderId="7" xfId="29" applyFont="1" applyFill="1" applyBorder="1" applyAlignment="1">
      <alignment horizontal="center" vertical="center"/>
    </xf>
    <xf numFmtId="0" fontId="21" fillId="0" borderId="0" xfId="29" applyFont="1" applyAlignment="1">
      <alignment horizontal="right"/>
    </xf>
    <xf numFmtId="0" fontId="21" fillId="10" borderId="5" xfId="29" applyFont="1" applyFill="1" applyBorder="1"/>
    <xf numFmtId="0" fontId="20" fillId="11" borderId="26" xfId="29" applyFont="1" applyFill="1" applyBorder="1" applyAlignment="1">
      <alignment horizontal="center" vertical="center"/>
    </xf>
    <xf numFmtId="0" fontId="21" fillId="0" borderId="26" xfId="29" applyFont="1" applyBorder="1" applyAlignment="1">
      <alignment horizontal="left" vertical="center"/>
    </xf>
    <xf numFmtId="0" fontId="21" fillId="11" borderId="26" xfId="29" applyFont="1" applyFill="1" applyBorder="1" applyAlignment="1">
      <alignment horizontal="center" vertical="center"/>
    </xf>
    <xf numFmtId="44" fontId="21" fillId="0" borderId="26" xfId="29" applyNumberFormat="1" applyFont="1" applyBorder="1" applyAlignment="1">
      <alignment horizontal="center" vertical="center"/>
    </xf>
    <xf numFmtId="0" fontId="21" fillId="0" borderId="26" xfId="29" applyFont="1" applyBorder="1" applyAlignment="1">
      <alignment horizontal="center" vertical="center"/>
    </xf>
    <xf numFmtId="0" fontId="20" fillId="0" borderId="5" xfId="29" applyFont="1" applyBorder="1" applyAlignment="1">
      <alignment horizontal="center" vertical="center"/>
    </xf>
    <xf numFmtId="10" fontId="21" fillId="0" borderId="26" xfId="29" applyNumberFormat="1" applyFont="1" applyBorder="1" applyAlignment="1">
      <alignment horizontal="center" vertical="center"/>
    </xf>
    <xf numFmtId="17" fontId="21" fillId="0" borderId="26" xfId="29" applyNumberFormat="1" applyFont="1" applyBorder="1" applyAlignment="1">
      <alignment horizontal="center" vertical="center"/>
    </xf>
    <xf numFmtId="0" fontId="20" fillId="0" borderId="0" xfId="29" applyFont="1" applyAlignment="1">
      <alignment horizontal="center" vertical="center"/>
    </xf>
  </cellXfs>
  <cellStyles count="30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Comma" xfId="7"/>
    <cellStyle name="Excel Built-in Currency" xfId="8"/>
    <cellStyle name="Excel Built-in Explanatory Text" xfId="9"/>
    <cellStyle name="Footnote" xfId="10"/>
    <cellStyle name="Good" xfId="11"/>
    <cellStyle name="Heading" xfId="12"/>
    <cellStyle name="Heading 1" xfId="13"/>
    <cellStyle name="Heading 2" xfId="14"/>
    <cellStyle name="Hyperlink" xfId="15"/>
    <cellStyle name="Moeda" xfId="23" builtinId="4"/>
    <cellStyle name="Neutral" xfId="16"/>
    <cellStyle name="Normal" xfId="0" builtinId="0" customBuiltin="1"/>
    <cellStyle name="Normal 2" xfId="24"/>
    <cellStyle name="Normal 3" xfId="26"/>
    <cellStyle name="Normal 65" xfId="29"/>
    <cellStyle name="Normal_Plan1" xfId="17"/>
    <cellStyle name="Note" xfId="18"/>
    <cellStyle name="Porcentagem" xfId="27" builtinId="5"/>
    <cellStyle name="Result" xfId="19"/>
    <cellStyle name="Status" xfId="20"/>
    <cellStyle name="Text" xfId="21"/>
    <cellStyle name="Vírgula 13" xfId="28"/>
    <cellStyle name="Vírgula 2" xfId="25"/>
    <cellStyle name="Warning" xfId="22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133349</xdr:rowOff>
    </xdr:from>
    <xdr:to>
      <xdr:col>3</xdr:col>
      <xdr:colOff>4364696</xdr:colOff>
      <xdr:row>6</xdr:row>
      <xdr:rowOff>95249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9E52F67E-E55A-4828-9837-31A9CD099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33349"/>
          <a:ext cx="6298271" cy="1133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533401</xdr:colOff>
      <xdr:row>0</xdr:row>
      <xdr:rowOff>66676</xdr:rowOff>
    </xdr:from>
    <xdr:to>
      <xdr:col>6</xdr:col>
      <xdr:colOff>447676</xdr:colOff>
      <xdr:row>6</xdr:row>
      <xdr:rowOff>63054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6A974420-DD19-4F2B-96EC-9639A36DD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1" y="66676"/>
          <a:ext cx="5695950" cy="102507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1466850</xdr:colOff>
      <xdr:row>0</xdr:row>
      <xdr:rowOff>95250</xdr:rowOff>
    </xdr:from>
    <xdr:to>
      <xdr:col>7</xdr:col>
      <xdr:colOff>798619</xdr:colOff>
      <xdr:row>6</xdr:row>
      <xdr:rowOff>139562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63483102-C483-498B-B6A6-E0EA90979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95250"/>
          <a:ext cx="6304069" cy="1130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578"/>
  <sheetViews>
    <sheetView view="pageBreakPreview" topLeftCell="A346" zoomScale="90" zoomScaleNormal="115" zoomScaleSheetLayoutView="90" workbookViewId="0">
      <selection activeCell="A362" sqref="A362:J362"/>
    </sheetView>
  </sheetViews>
  <sheetFormatPr defaultColWidth="9" defaultRowHeight="13.5" outlineLevelRow="1"/>
  <cols>
    <col min="1" max="1" width="11.75" style="19" customWidth="1"/>
    <col min="2" max="2" width="14.875" style="1" customWidth="1"/>
    <col min="3" max="3" width="12.875" style="1" customWidth="1"/>
    <col min="4" max="4" width="72.25" style="75" customWidth="1"/>
    <col min="5" max="5" width="17.125" style="1" bestFit="1" customWidth="1"/>
    <col min="6" max="6" width="13.625" style="3" customWidth="1"/>
    <col min="7" max="7" width="13" style="7" customWidth="1"/>
    <col min="8" max="8" width="11.75" style="7" bestFit="1" customWidth="1"/>
    <col min="9" max="9" width="16.75" style="8" customWidth="1"/>
    <col min="10" max="10" width="9.25" style="1" customWidth="1"/>
    <col min="11" max="11" width="13.75" style="1" bestFit="1" customWidth="1"/>
    <col min="12" max="12" width="12.125" style="1" bestFit="1" customWidth="1"/>
    <col min="13" max="62" width="8.125" style="1" customWidth="1"/>
    <col min="63" max="1024" width="9" style="1" customWidth="1"/>
    <col min="1025" max="16384" width="9" style="1"/>
  </cols>
  <sheetData>
    <row r="1" spans="1:11" s="2" customFormat="1" ht="18" customHeight="1">
      <c r="A1" s="225"/>
      <c r="B1" s="225"/>
      <c r="C1" s="225"/>
      <c r="D1" s="225"/>
      <c r="E1" s="65"/>
      <c r="F1" s="68"/>
      <c r="G1" s="65"/>
      <c r="H1" s="65"/>
      <c r="I1" s="65"/>
      <c r="J1" s="65"/>
    </row>
    <row r="2" spans="1:11" s="2" customFormat="1" ht="15" customHeight="1">
      <c r="A2" s="225"/>
      <c r="B2" s="225"/>
      <c r="C2" s="225"/>
      <c r="D2" s="225"/>
      <c r="E2" s="227" t="s">
        <v>108</v>
      </c>
      <c r="F2" s="227"/>
      <c r="G2" s="227"/>
      <c r="H2" s="227"/>
      <c r="I2" s="227"/>
      <c r="J2" s="227"/>
    </row>
    <row r="3" spans="1:11" s="2" customFormat="1" ht="14.25" customHeight="1">
      <c r="A3" s="225"/>
      <c r="B3" s="225"/>
      <c r="C3" s="225"/>
      <c r="D3" s="225"/>
      <c r="E3" s="227"/>
      <c r="F3" s="227"/>
      <c r="G3" s="227"/>
      <c r="H3" s="227"/>
      <c r="I3" s="227"/>
      <c r="J3" s="227"/>
    </row>
    <row r="4" spans="1:11" s="2" customFormat="1" ht="15" customHeight="1">
      <c r="A4" s="225"/>
      <c r="B4" s="225"/>
      <c r="C4" s="225"/>
      <c r="D4" s="225"/>
      <c r="E4" s="228" t="s">
        <v>105</v>
      </c>
      <c r="F4" s="228"/>
      <c r="G4" s="228"/>
      <c r="H4" s="228"/>
      <c r="I4" s="228"/>
      <c r="J4" s="228"/>
    </row>
    <row r="5" spans="1:11" s="2" customFormat="1" ht="15" customHeight="1">
      <c r="A5" s="225"/>
      <c r="B5" s="225"/>
      <c r="C5" s="225"/>
      <c r="D5" s="225"/>
      <c r="E5" s="228" t="s">
        <v>106</v>
      </c>
      <c r="F5" s="228"/>
      <c r="G5" s="228"/>
      <c r="H5" s="228"/>
      <c r="I5" s="228"/>
      <c r="J5" s="228"/>
    </row>
    <row r="6" spans="1:11" s="2" customFormat="1" ht="15" customHeight="1">
      <c r="A6" s="225"/>
      <c r="B6" s="225"/>
      <c r="C6" s="225"/>
      <c r="D6" s="225"/>
      <c r="E6" s="228" t="s">
        <v>107</v>
      </c>
      <c r="F6" s="228"/>
      <c r="G6" s="228"/>
      <c r="H6" s="228"/>
      <c r="I6" s="228"/>
      <c r="J6" s="228"/>
    </row>
    <row r="7" spans="1:11" s="2" customFormat="1">
      <c r="A7" s="226"/>
      <c r="B7" s="226"/>
      <c r="C7" s="226"/>
      <c r="D7" s="226"/>
      <c r="E7" s="76"/>
      <c r="F7" s="76"/>
      <c r="G7" s="76"/>
      <c r="H7" s="76"/>
      <c r="I7" s="76"/>
      <c r="J7" s="76"/>
    </row>
    <row r="8" spans="1:11" s="2" customFormat="1" ht="18.75" customHeight="1">
      <c r="A8" s="229" t="s">
        <v>110</v>
      </c>
      <c r="B8" s="230"/>
      <c r="C8" s="230"/>
      <c r="D8" s="230"/>
      <c r="E8" s="230"/>
      <c r="F8" s="230"/>
      <c r="G8" s="230"/>
      <c r="H8" s="230"/>
      <c r="I8" s="230"/>
      <c r="J8" s="231"/>
    </row>
    <row r="9" spans="1:11" s="2" customFormat="1">
      <c r="A9" s="232"/>
      <c r="B9" s="233"/>
      <c r="C9" s="233"/>
      <c r="D9" s="233"/>
      <c r="E9" s="233"/>
      <c r="F9" s="233"/>
      <c r="G9" s="233"/>
      <c r="H9" s="233"/>
      <c r="I9" s="233"/>
      <c r="J9" s="234"/>
    </row>
    <row r="10" spans="1:11" s="2" customFormat="1">
      <c r="A10" s="232"/>
      <c r="B10" s="225"/>
      <c r="C10" s="225"/>
      <c r="D10" s="225"/>
      <c r="E10" s="225"/>
      <c r="F10" s="225"/>
      <c r="G10" s="225"/>
      <c r="H10" s="225"/>
      <c r="I10" s="225"/>
      <c r="J10" s="234"/>
    </row>
    <row r="11" spans="1:11">
      <c r="A11" s="200" t="s">
        <v>60</v>
      </c>
      <c r="B11" s="200"/>
      <c r="C11" s="53" t="s">
        <v>57</v>
      </c>
      <c r="D11" s="74"/>
      <c r="E11" s="71" t="s">
        <v>61</v>
      </c>
      <c r="F11" s="235" t="s">
        <v>114</v>
      </c>
      <c r="G11" s="235"/>
      <c r="H11" s="236" t="s">
        <v>27</v>
      </c>
      <c r="I11" s="207">
        <v>0.25</v>
      </c>
      <c r="J11" s="207"/>
    </row>
    <row r="12" spans="1:11">
      <c r="A12" s="200" t="s">
        <v>59</v>
      </c>
      <c r="B12" s="200"/>
      <c r="C12" s="53" t="s">
        <v>111</v>
      </c>
      <c r="D12" s="74"/>
      <c r="E12" s="71" t="s">
        <v>72</v>
      </c>
      <c r="F12" s="194" t="s">
        <v>71</v>
      </c>
      <c r="G12" s="194"/>
      <c r="H12" s="236"/>
      <c r="I12" s="207"/>
      <c r="J12" s="207"/>
    </row>
    <row r="13" spans="1:11">
      <c r="A13" s="200" t="s">
        <v>58</v>
      </c>
      <c r="B13" s="200"/>
      <c r="C13" s="202" t="s">
        <v>112</v>
      </c>
      <c r="D13" s="203"/>
      <c r="E13" s="71" t="s">
        <v>63</v>
      </c>
      <c r="F13" s="193">
        <f>F14+F15</f>
        <v>1178036.9800000002</v>
      </c>
      <c r="G13" s="194"/>
      <c r="H13" s="71" t="s">
        <v>62</v>
      </c>
      <c r="I13" s="193">
        <f>F13/C14</f>
        <v>2129.3801493049909</v>
      </c>
      <c r="J13" s="194"/>
      <c r="K13" s="161"/>
    </row>
    <row r="14" spans="1:11">
      <c r="A14" s="200" t="s">
        <v>73</v>
      </c>
      <c r="B14" s="200"/>
      <c r="C14" s="224">
        <v>553.23</v>
      </c>
      <c r="D14" s="224"/>
      <c r="E14" s="71" t="s">
        <v>69</v>
      </c>
      <c r="F14" s="193">
        <v>849976.81</v>
      </c>
      <c r="G14" s="193"/>
      <c r="H14" s="71" t="s">
        <v>66</v>
      </c>
      <c r="I14" s="207" t="s">
        <v>115</v>
      </c>
      <c r="J14" s="207"/>
      <c r="K14" s="160"/>
    </row>
    <row r="15" spans="1:11">
      <c r="A15" s="200" t="s">
        <v>67</v>
      </c>
      <c r="B15" s="200"/>
      <c r="C15" s="204" t="s">
        <v>70</v>
      </c>
      <c r="D15" s="204"/>
      <c r="E15" s="71" t="s">
        <v>68</v>
      </c>
      <c r="F15" s="193">
        <f>I358-F14</f>
        <v>328060.17000000016</v>
      </c>
      <c r="G15" s="193"/>
      <c r="H15" s="71" t="s">
        <v>759</v>
      </c>
      <c r="I15" s="208" t="s">
        <v>760</v>
      </c>
      <c r="J15" s="208"/>
    </row>
    <row r="16" spans="1:11">
      <c r="A16" s="54"/>
      <c r="B16" s="55"/>
      <c r="C16" s="34"/>
      <c r="D16" s="55"/>
      <c r="E16" s="34"/>
      <c r="F16" s="56"/>
      <c r="G16" s="6"/>
      <c r="H16" s="6"/>
      <c r="I16" s="6"/>
      <c r="J16" s="34"/>
    </row>
    <row r="17" spans="1:10" ht="25.5">
      <c r="A17" s="57" t="s">
        <v>0</v>
      </c>
      <c r="B17" s="57" t="s">
        <v>2</v>
      </c>
      <c r="C17" s="57" t="s">
        <v>1</v>
      </c>
      <c r="D17" s="58" t="s">
        <v>3</v>
      </c>
      <c r="E17" s="58" t="s">
        <v>29</v>
      </c>
      <c r="F17" s="59" t="s">
        <v>28</v>
      </c>
      <c r="G17" s="60" t="s">
        <v>30</v>
      </c>
      <c r="H17" s="60" t="s">
        <v>32</v>
      </c>
      <c r="I17" s="60" t="s">
        <v>33</v>
      </c>
      <c r="J17" s="57" t="s">
        <v>31</v>
      </c>
    </row>
    <row r="18" spans="1:10" s="4" customFormat="1" ht="16.5" customHeight="1">
      <c r="A18" s="61" t="s">
        <v>5</v>
      </c>
      <c r="B18" s="178"/>
      <c r="C18" s="178"/>
      <c r="D18" s="196" t="s">
        <v>6</v>
      </c>
      <c r="E18" s="196"/>
      <c r="F18" s="196"/>
      <c r="G18" s="196"/>
      <c r="H18" s="196"/>
      <c r="I18" s="196"/>
      <c r="J18" s="196"/>
    </row>
    <row r="19" spans="1:10" s="17" customFormat="1" ht="27" outlineLevel="1">
      <c r="A19" s="15" t="s">
        <v>41</v>
      </c>
      <c r="B19" s="26" t="s">
        <v>55</v>
      </c>
      <c r="C19" s="95">
        <v>103689</v>
      </c>
      <c r="D19" s="96" t="s">
        <v>116</v>
      </c>
      <c r="E19" s="97" t="s">
        <v>756</v>
      </c>
      <c r="F19" s="127">
        <v>4</v>
      </c>
      <c r="G19" s="126">
        <v>474.01</v>
      </c>
      <c r="H19" s="12">
        <f>TRUNC((G19*(1+$I$11)),2)</f>
        <v>592.51</v>
      </c>
      <c r="I19" s="12">
        <f t="shared" ref="I19" si="0">ROUND((F19*H19),2)</f>
        <v>2370.04</v>
      </c>
      <c r="J19" s="16">
        <f>(I19/$I$358)</f>
        <v>2.0118553493965866E-3</v>
      </c>
    </row>
    <row r="20" spans="1:10" s="4" customFormat="1" ht="16.5" customHeight="1">
      <c r="A20" s="195" t="s">
        <v>51</v>
      </c>
      <c r="B20" s="195"/>
      <c r="C20" s="195"/>
      <c r="D20" s="195"/>
      <c r="E20" s="195"/>
      <c r="F20" s="195"/>
      <c r="G20" s="195"/>
      <c r="H20" s="195"/>
      <c r="I20" s="24">
        <f>SUM(I19:I19)</f>
        <v>2370.04</v>
      </c>
      <c r="J20" s="11">
        <f>(I20/$I$358)</f>
        <v>2.0118553493965866E-3</v>
      </c>
    </row>
    <row r="21" spans="1:10" s="4" customFormat="1" ht="16.5" customHeight="1">
      <c r="A21" s="22" t="s">
        <v>8</v>
      </c>
      <c r="B21" s="206"/>
      <c r="C21" s="206"/>
      <c r="D21" s="197" t="s">
        <v>117</v>
      </c>
      <c r="E21" s="198"/>
      <c r="F21" s="198"/>
      <c r="G21" s="198"/>
      <c r="H21" s="198"/>
      <c r="I21" s="198"/>
      <c r="J21" s="199"/>
    </row>
    <row r="22" spans="1:10" s="17" customFormat="1" ht="27" outlineLevel="1">
      <c r="A22" s="79" t="s">
        <v>34</v>
      </c>
      <c r="B22" s="95" t="s">
        <v>119</v>
      </c>
      <c r="C22" s="95">
        <v>1050015</v>
      </c>
      <c r="D22" s="96" t="s">
        <v>118</v>
      </c>
      <c r="E22" s="97" t="s">
        <v>756</v>
      </c>
      <c r="F22" s="127">
        <v>48.65</v>
      </c>
      <c r="G22" s="98">
        <v>272.27999999999997</v>
      </c>
      <c r="H22" s="80">
        <f>TRUNC((G22*(1+$I$11)),2)</f>
        <v>340.35</v>
      </c>
      <c r="I22" s="80">
        <f t="shared" ref="I22" si="1">ROUND((F22*H22),2)</f>
        <v>16558.03</v>
      </c>
      <c r="J22" s="72">
        <f>(I22/$I$358)</f>
        <v>1.4055611395153314E-2</v>
      </c>
    </row>
    <row r="23" spans="1:10" s="17" customFormat="1" ht="27" outlineLevel="1">
      <c r="A23" s="79" t="s">
        <v>121</v>
      </c>
      <c r="B23" s="37" t="s">
        <v>55</v>
      </c>
      <c r="C23" s="95">
        <v>102253</v>
      </c>
      <c r="D23" s="96" t="s">
        <v>120</v>
      </c>
      <c r="E23" s="97" t="s">
        <v>756</v>
      </c>
      <c r="F23" s="127">
        <v>33.85</v>
      </c>
      <c r="G23" s="98">
        <v>982.12</v>
      </c>
      <c r="H23" s="80">
        <f>TRUNC((G23*(1+$I$11)),2)</f>
        <v>1227.6500000000001</v>
      </c>
      <c r="I23" s="80">
        <f t="shared" ref="I23" si="2">ROUND((F23*H23),2)</f>
        <v>41555.949999999997</v>
      </c>
      <c r="J23" s="72">
        <f>(I23/$I$358)</f>
        <v>3.527559041482721E-2</v>
      </c>
    </row>
    <row r="24" spans="1:10" s="4" customFormat="1" ht="16.5" customHeight="1">
      <c r="A24" s="205" t="s">
        <v>50</v>
      </c>
      <c r="B24" s="205"/>
      <c r="C24" s="205"/>
      <c r="D24" s="205"/>
      <c r="E24" s="205"/>
      <c r="F24" s="205"/>
      <c r="G24" s="205"/>
      <c r="H24" s="205"/>
      <c r="I24" s="88">
        <f>SUM(I22:I23)</f>
        <v>58113.979999999996</v>
      </c>
      <c r="J24" s="89">
        <f>(I24/$I$358)</f>
        <v>4.9331201809980518E-2</v>
      </c>
    </row>
    <row r="25" spans="1:10" s="4" customFormat="1" ht="16.5" customHeight="1">
      <c r="A25" s="61" t="s">
        <v>9</v>
      </c>
      <c r="B25" s="178"/>
      <c r="C25" s="178"/>
      <c r="D25" s="196" t="s">
        <v>122</v>
      </c>
      <c r="E25" s="196"/>
      <c r="F25" s="196"/>
      <c r="G25" s="196"/>
      <c r="H25" s="196"/>
      <c r="I25" s="196"/>
      <c r="J25" s="196"/>
    </row>
    <row r="26" spans="1:10" s="5" customFormat="1">
      <c r="A26" s="87" t="s">
        <v>35</v>
      </c>
      <c r="B26" s="171"/>
      <c r="C26" s="171"/>
      <c r="D26" s="175" t="s">
        <v>123</v>
      </c>
      <c r="E26" s="176"/>
      <c r="F26" s="176"/>
      <c r="G26" s="176"/>
      <c r="H26" s="176"/>
      <c r="I26" s="176"/>
      <c r="J26" s="177"/>
    </row>
    <row r="27" spans="1:10" s="17" customFormat="1" ht="67.5" outlineLevel="1">
      <c r="A27" s="79" t="s">
        <v>142</v>
      </c>
      <c r="B27" s="37" t="s">
        <v>55</v>
      </c>
      <c r="C27" s="95">
        <v>90843</v>
      </c>
      <c r="D27" s="99" t="s">
        <v>755</v>
      </c>
      <c r="E27" s="120" t="s">
        <v>757</v>
      </c>
      <c r="F27" s="127">
        <v>9</v>
      </c>
      <c r="G27" s="98">
        <v>1402.32</v>
      </c>
      <c r="H27" s="80">
        <f t="shared" ref="H27:H37" si="3">TRUNC((G27*(1+$I$11)),2)</f>
        <v>1752.9</v>
      </c>
      <c r="I27" s="80">
        <f t="shared" ref="I27:I33" si="4">ROUND((F27*H27),2)</f>
        <v>15776.1</v>
      </c>
      <c r="J27" s="72">
        <f>(I27/$I$358)</f>
        <v>1.3391854642797374E-2</v>
      </c>
    </row>
    <row r="28" spans="1:10" s="17" customFormat="1" ht="12.75" customHeight="1" outlineLevel="1">
      <c r="A28" s="79" t="s">
        <v>143</v>
      </c>
      <c r="B28" s="37" t="s">
        <v>55</v>
      </c>
      <c r="C28" s="95">
        <v>90843</v>
      </c>
      <c r="D28" s="99" t="s">
        <v>124</v>
      </c>
      <c r="E28" s="120" t="s">
        <v>757</v>
      </c>
      <c r="F28" s="127">
        <v>6</v>
      </c>
      <c r="G28" s="98">
        <v>1402.32</v>
      </c>
      <c r="H28" s="80">
        <f t="shared" si="3"/>
        <v>1752.9</v>
      </c>
      <c r="I28" s="80">
        <f t="shared" si="4"/>
        <v>10517.4</v>
      </c>
      <c r="J28" s="72">
        <f>(I28/$I$358)</f>
        <v>8.9279030951982495E-3</v>
      </c>
    </row>
    <row r="29" spans="1:10" s="17" customFormat="1" ht="54" outlineLevel="1">
      <c r="A29" s="79" t="s">
        <v>144</v>
      </c>
      <c r="B29" s="37" t="s">
        <v>55</v>
      </c>
      <c r="C29" s="95">
        <v>100692</v>
      </c>
      <c r="D29" s="99" t="s">
        <v>754</v>
      </c>
      <c r="E29" s="120" t="s">
        <v>757</v>
      </c>
      <c r="F29" s="127">
        <v>6</v>
      </c>
      <c r="G29" s="98">
        <v>1687.14</v>
      </c>
      <c r="H29" s="80">
        <f t="shared" si="3"/>
        <v>2108.92</v>
      </c>
      <c r="I29" s="80">
        <f t="shared" ref="I29:I31" si="5">ROUND((F29*H29),2)</f>
        <v>12653.52</v>
      </c>
      <c r="J29" s="72">
        <f>(I29/$I$358)</f>
        <v>1.0741190824077524E-2</v>
      </c>
    </row>
    <row r="30" spans="1:10" s="17" customFormat="1" ht="67.5" outlineLevel="1">
      <c r="A30" s="79" t="s">
        <v>145</v>
      </c>
      <c r="B30" s="37" t="s">
        <v>55</v>
      </c>
      <c r="C30" s="95">
        <v>90843</v>
      </c>
      <c r="D30" s="96" t="s">
        <v>753</v>
      </c>
      <c r="E30" s="120" t="s">
        <v>757</v>
      </c>
      <c r="F30" s="127">
        <v>9</v>
      </c>
      <c r="G30" s="98">
        <v>1402.32</v>
      </c>
      <c r="H30" s="80">
        <f t="shared" si="3"/>
        <v>1752.9</v>
      </c>
      <c r="I30" s="80">
        <f t="shared" si="5"/>
        <v>15776.1</v>
      </c>
      <c r="J30" s="72">
        <f>(I30/$I$358)</f>
        <v>1.3391854642797374E-2</v>
      </c>
    </row>
    <row r="31" spans="1:10" s="17" customFormat="1" ht="27" outlineLevel="1">
      <c r="A31" s="79" t="s">
        <v>146</v>
      </c>
      <c r="B31" s="95" t="s">
        <v>7</v>
      </c>
      <c r="C31" s="95" t="s">
        <v>126</v>
      </c>
      <c r="D31" s="96" t="s">
        <v>752</v>
      </c>
      <c r="E31" s="120" t="s">
        <v>757</v>
      </c>
      <c r="F31" s="127">
        <v>2</v>
      </c>
      <c r="G31" s="98">
        <v>424.21</v>
      </c>
      <c r="H31" s="80">
        <f t="shared" si="3"/>
        <v>530.26</v>
      </c>
      <c r="I31" s="80">
        <f t="shared" si="5"/>
        <v>1060.52</v>
      </c>
      <c r="J31" s="72">
        <f t="shared" ref="J31:J33" si="6">(I31/$I$358)</f>
        <v>9.0024338624751813E-4</v>
      </c>
    </row>
    <row r="32" spans="1:10" s="17" customFormat="1" ht="27" outlineLevel="1">
      <c r="A32" s="79" t="s">
        <v>147</v>
      </c>
      <c r="B32" s="95" t="s">
        <v>7</v>
      </c>
      <c r="C32" s="95" t="s">
        <v>127</v>
      </c>
      <c r="D32" s="96" t="s">
        <v>751</v>
      </c>
      <c r="E32" s="120" t="s">
        <v>757</v>
      </c>
      <c r="F32" s="127">
        <v>2</v>
      </c>
      <c r="G32" s="98">
        <v>426.25</v>
      </c>
      <c r="H32" s="80">
        <f t="shared" si="3"/>
        <v>532.80999999999995</v>
      </c>
      <c r="I32" s="80">
        <f t="shared" si="4"/>
        <v>1065.6199999999999</v>
      </c>
      <c r="J32" s="72">
        <f t="shared" si="6"/>
        <v>9.0457262215995948E-4</v>
      </c>
    </row>
    <row r="33" spans="1:10" s="17" customFormat="1" ht="40.5" outlineLevel="1">
      <c r="A33" s="79" t="s">
        <v>148</v>
      </c>
      <c r="B33" s="95" t="s">
        <v>130</v>
      </c>
      <c r="C33" s="95" t="s">
        <v>128</v>
      </c>
      <c r="D33" s="96" t="s">
        <v>125</v>
      </c>
      <c r="E33" s="120" t="s">
        <v>757</v>
      </c>
      <c r="F33" s="127">
        <v>13</v>
      </c>
      <c r="G33" s="98">
        <v>443.68</v>
      </c>
      <c r="H33" s="80">
        <f t="shared" si="3"/>
        <v>554.6</v>
      </c>
      <c r="I33" s="80">
        <f t="shared" si="4"/>
        <v>7209.8</v>
      </c>
      <c r="J33" s="72">
        <f t="shared" si="6"/>
        <v>6.1201813885333198E-3</v>
      </c>
    </row>
    <row r="34" spans="1:10" s="17" customFormat="1" outlineLevel="1">
      <c r="A34" s="179" t="s">
        <v>163</v>
      </c>
      <c r="B34" s="179"/>
      <c r="C34" s="179"/>
      <c r="D34" s="179"/>
      <c r="E34" s="179"/>
      <c r="F34" s="179"/>
      <c r="G34" s="179"/>
      <c r="H34" s="179"/>
      <c r="I34" s="86">
        <f>SUM(I27:I33)</f>
        <v>64059.060000000005</v>
      </c>
      <c r="J34" s="85">
        <f>(I34/$I$358)</f>
        <v>5.437780060181132E-2</v>
      </c>
    </row>
    <row r="35" spans="1:10" s="5" customFormat="1">
      <c r="A35" s="87" t="s">
        <v>36</v>
      </c>
      <c r="B35" s="171"/>
      <c r="C35" s="171"/>
      <c r="D35" s="175" t="s">
        <v>131</v>
      </c>
      <c r="E35" s="176"/>
      <c r="F35" s="176"/>
      <c r="G35" s="176"/>
      <c r="H35" s="176"/>
      <c r="I35" s="176"/>
      <c r="J35" s="177"/>
    </row>
    <row r="36" spans="1:10" s="17" customFormat="1" ht="40.5" outlineLevel="1">
      <c r="A36" s="79" t="s">
        <v>149</v>
      </c>
      <c r="B36" s="95" t="s">
        <v>130</v>
      </c>
      <c r="C36" s="95" t="s">
        <v>135</v>
      </c>
      <c r="D36" s="96" t="s">
        <v>132</v>
      </c>
      <c r="E36" s="120" t="s">
        <v>757</v>
      </c>
      <c r="F36" s="127">
        <v>1</v>
      </c>
      <c r="G36" s="98">
        <v>1826.71</v>
      </c>
      <c r="H36" s="80">
        <f t="shared" si="3"/>
        <v>2283.38</v>
      </c>
      <c r="I36" s="80">
        <f t="shared" ref="I36:I37" si="7">ROUND((F36*H36),2)</f>
        <v>2283.38</v>
      </c>
      <c r="J36" s="84">
        <f>(I36/$I$358)</f>
        <v>1.938292293676553E-3</v>
      </c>
    </row>
    <row r="37" spans="1:10" s="17" customFormat="1" outlineLevel="1">
      <c r="A37" s="79" t="s">
        <v>150</v>
      </c>
      <c r="B37" s="95" t="s">
        <v>134</v>
      </c>
      <c r="C37" s="95">
        <v>110089</v>
      </c>
      <c r="D37" s="100" t="s">
        <v>133</v>
      </c>
      <c r="E37" s="120" t="s">
        <v>757</v>
      </c>
      <c r="F37" s="127">
        <v>1</v>
      </c>
      <c r="G37" s="98">
        <v>496.93</v>
      </c>
      <c r="H37" s="80">
        <f t="shared" si="3"/>
        <v>621.16</v>
      </c>
      <c r="I37" s="80">
        <f t="shared" si="7"/>
        <v>621.16</v>
      </c>
      <c r="J37" s="81">
        <f>(I37/$I$358)</f>
        <v>5.2728395673962614E-4</v>
      </c>
    </row>
    <row r="38" spans="1:10" s="17" customFormat="1" outlineLevel="1">
      <c r="A38" s="179" t="s">
        <v>162</v>
      </c>
      <c r="B38" s="179"/>
      <c r="C38" s="179"/>
      <c r="D38" s="179"/>
      <c r="E38" s="179"/>
      <c r="F38" s="179"/>
      <c r="G38" s="179"/>
      <c r="H38" s="179"/>
      <c r="I38" s="86">
        <f>SUM(I36:I37)</f>
        <v>2904.54</v>
      </c>
      <c r="J38" s="85">
        <f>(I38/$I$358)</f>
        <v>2.4655762504161793E-3</v>
      </c>
    </row>
    <row r="39" spans="1:10" s="5" customFormat="1">
      <c r="A39" s="87" t="s">
        <v>40</v>
      </c>
      <c r="B39" s="171"/>
      <c r="C39" s="171"/>
      <c r="D39" s="175" t="s">
        <v>136</v>
      </c>
      <c r="E39" s="176"/>
      <c r="F39" s="176"/>
      <c r="G39" s="176"/>
      <c r="H39" s="176"/>
      <c r="I39" s="176"/>
      <c r="J39" s="177"/>
    </row>
    <row r="40" spans="1:10" s="17" customFormat="1" ht="67.5" outlineLevel="1">
      <c r="A40" s="79" t="s">
        <v>151</v>
      </c>
      <c r="B40" s="83" t="s">
        <v>55</v>
      </c>
      <c r="C40" s="95">
        <v>94569</v>
      </c>
      <c r="D40" s="96" t="s">
        <v>750</v>
      </c>
      <c r="E40" s="97" t="s">
        <v>756</v>
      </c>
      <c r="F40" s="127">
        <v>3.6</v>
      </c>
      <c r="G40" s="98">
        <v>714.35</v>
      </c>
      <c r="H40" s="80">
        <f t="shared" ref="H40:H47" si="8">TRUNC((G40*(1+$I$11)),2)</f>
        <v>892.93</v>
      </c>
      <c r="I40" s="80">
        <f t="shared" ref="I40:I47" si="9">ROUND((F40*H40),2)</f>
        <v>3214.55</v>
      </c>
      <c r="J40" s="84">
        <f t="shared" ref="J40:J48" si="10">(I40/$I$358)</f>
        <v>2.7287343730075433E-3</v>
      </c>
    </row>
    <row r="41" spans="1:10" s="17" customFormat="1" outlineLevel="1">
      <c r="A41" s="79" t="s">
        <v>152</v>
      </c>
      <c r="B41" s="95" t="s">
        <v>139</v>
      </c>
      <c r="C41" s="95" t="s">
        <v>138</v>
      </c>
      <c r="D41" s="96" t="s">
        <v>137</v>
      </c>
      <c r="E41" s="97" t="s">
        <v>756</v>
      </c>
      <c r="F41" s="127">
        <v>3.6</v>
      </c>
      <c r="G41" s="101">
        <v>34.590000000000003</v>
      </c>
      <c r="H41" s="80">
        <f t="shared" si="8"/>
        <v>43.23</v>
      </c>
      <c r="I41" s="80">
        <f t="shared" si="9"/>
        <v>155.63</v>
      </c>
      <c r="J41" s="84">
        <f t="shared" si="10"/>
        <v>1.3210960491240263E-4</v>
      </c>
    </row>
    <row r="42" spans="1:10" s="17" customFormat="1" ht="67.5" outlineLevel="1">
      <c r="A42" s="79" t="s">
        <v>153</v>
      </c>
      <c r="B42" s="37" t="s">
        <v>55</v>
      </c>
      <c r="C42" s="95">
        <v>94569</v>
      </c>
      <c r="D42" s="96" t="s">
        <v>749</v>
      </c>
      <c r="E42" s="97" t="s">
        <v>756</v>
      </c>
      <c r="F42" s="127">
        <v>2.52</v>
      </c>
      <c r="G42" s="98">
        <v>714.35</v>
      </c>
      <c r="H42" s="80">
        <f t="shared" si="8"/>
        <v>892.93</v>
      </c>
      <c r="I42" s="80">
        <f t="shared" si="9"/>
        <v>2250.1799999999998</v>
      </c>
      <c r="J42" s="84">
        <f t="shared" si="10"/>
        <v>1.9101098167563463E-3</v>
      </c>
    </row>
    <row r="43" spans="1:10" s="17" customFormat="1" outlineLevel="1">
      <c r="A43" s="79" t="s">
        <v>154</v>
      </c>
      <c r="B43" s="95" t="s">
        <v>139</v>
      </c>
      <c r="C43" s="95" t="s">
        <v>138</v>
      </c>
      <c r="D43" s="96" t="s">
        <v>137</v>
      </c>
      <c r="E43" s="97" t="s">
        <v>756</v>
      </c>
      <c r="F43" s="127">
        <v>2.52</v>
      </c>
      <c r="G43" s="98">
        <v>34.590000000000003</v>
      </c>
      <c r="H43" s="80">
        <f t="shared" si="8"/>
        <v>43.23</v>
      </c>
      <c r="I43" s="80">
        <f t="shared" si="9"/>
        <v>108.94</v>
      </c>
      <c r="J43" s="84">
        <f t="shared" si="10"/>
        <v>9.2475874568895099E-5</v>
      </c>
    </row>
    <row r="44" spans="1:10" s="17" customFormat="1" ht="81" outlineLevel="1">
      <c r="A44" s="79" t="s">
        <v>155</v>
      </c>
      <c r="B44" s="37" t="s">
        <v>55</v>
      </c>
      <c r="C44" s="95">
        <v>94570</v>
      </c>
      <c r="D44" s="96" t="s">
        <v>748</v>
      </c>
      <c r="E44" s="97" t="s">
        <v>756</v>
      </c>
      <c r="F44" s="127">
        <v>12.96</v>
      </c>
      <c r="G44" s="98">
        <v>375.93</v>
      </c>
      <c r="H44" s="80">
        <f t="shared" si="8"/>
        <v>469.91</v>
      </c>
      <c r="I44" s="80">
        <f t="shared" si="9"/>
        <v>6090.03</v>
      </c>
      <c r="J44" s="84">
        <f t="shared" si="10"/>
        <v>5.1696424674206737E-3</v>
      </c>
    </row>
    <row r="45" spans="1:10" s="17" customFormat="1" ht="81" outlineLevel="1">
      <c r="A45" s="79" t="s">
        <v>156</v>
      </c>
      <c r="B45" s="83" t="s">
        <v>55</v>
      </c>
      <c r="C45" s="95">
        <v>94573</v>
      </c>
      <c r="D45" s="96" t="s">
        <v>747</v>
      </c>
      <c r="E45" s="97" t="s">
        <v>756</v>
      </c>
      <c r="F45" s="127">
        <v>12.96</v>
      </c>
      <c r="G45" s="98">
        <v>418.98</v>
      </c>
      <c r="H45" s="80">
        <f t="shared" si="8"/>
        <v>523.72</v>
      </c>
      <c r="I45" s="80">
        <f t="shared" si="9"/>
        <v>6787.41</v>
      </c>
      <c r="J45" s="84">
        <f t="shared" si="10"/>
        <v>5.76162727930663E-3</v>
      </c>
    </row>
    <row r="46" spans="1:10" s="17" customFormat="1" ht="54" outlineLevel="1">
      <c r="A46" s="79" t="s">
        <v>157</v>
      </c>
      <c r="B46" s="83" t="s">
        <v>55</v>
      </c>
      <c r="C46" s="95">
        <v>100674</v>
      </c>
      <c r="D46" s="96" t="s">
        <v>746</v>
      </c>
      <c r="E46" s="97" t="s">
        <v>756</v>
      </c>
      <c r="F46" s="127">
        <v>34.56</v>
      </c>
      <c r="G46" s="98">
        <v>819.02</v>
      </c>
      <c r="H46" s="80">
        <f t="shared" si="8"/>
        <v>1023.77</v>
      </c>
      <c r="I46" s="80">
        <f t="shared" si="9"/>
        <v>35381.49</v>
      </c>
      <c r="J46" s="72">
        <f t="shared" si="10"/>
        <v>3.0034277871310959E-2</v>
      </c>
    </row>
    <row r="47" spans="1:10" s="17" customFormat="1" ht="67.5" outlineLevel="1">
      <c r="A47" s="79" t="s">
        <v>158</v>
      </c>
      <c r="B47" s="83" t="s">
        <v>55</v>
      </c>
      <c r="C47" s="95">
        <v>94570</v>
      </c>
      <c r="D47" s="96" t="s">
        <v>745</v>
      </c>
      <c r="E47" s="97" t="s">
        <v>756</v>
      </c>
      <c r="F47" s="127">
        <v>8.2799999999999994</v>
      </c>
      <c r="G47" s="98">
        <v>375.93</v>
      </c>
      <c r="H47" s="80">
        <f t="shared" si="8"/>
        <v>469.91</v>
      </c>
      <c r="I47" s="80">
        <f t="shared" si="9"/>
        <v>3890.85</v>
      </c>
      <c r="J47" s="72">
        <f t="shared" si="10"/>
        <v>3.3028250097887411E-3</v>
      </c>
    </row>
    <row r="48" spans="1:10" s="17" customFormat="1" outlineLevel="1">
      <c r="A48" s="186" t="s">
        <v>161</v>
      </c>
      <c r="B48" s="187"/>
      <c r="C48" s="187"/>
      <c r="D48" s="188"/>
      <c r="E48" s="188"/>
      <c r="F48" s="188"/>
      <c r="G48" s="188"/>
      <c r="H48" s="189"/>
      <c r="I48" s="9">
        <f>SUM(I40:I47)</f>
        <v>57879.079999999994</v>
      </c>
      <c r="J48" s="11">
        <f t="shared" si="10"/>
        <v>4.9131802297072188E-2</v>
      </c>
    </row>
    <row r="49" spans="1:10" s="5" customFormat="1">
      <c r="A49" s="28" t="s">
        <v>64</v>
      </c>
      <c r="B49" s="185"/>
      <c r="C49" s="185"/>
      <c r="D49" s="29" t="s">
        <v>140</v>
      </c>
      <c r="E49" s="30"/>
      <c r="F49" s="30"/>
      <c r="G49" s="30"/>
      <c r="H49" s="30"/>
      <c r="I49" s="30"/>
      <c r="J49" s="31"/>
    </row>
    <row r="50" spans="1:10" s="17" customFormat="1" outlineLevel="1">
      <c r="A50" s="79" t="s">
        <v>159</v>
      </c>
      <c r="B50" s="26" t="s">
        <v>55</v>
      </c>
      <c r="C50" s="95">
        <v>102235</v>
      </c>
      <c r="D50" s="96" t="s">
        <v>141</v>
      </c>
      <c r="E50" s="97" t="s">
        <v>756</v>
      </c>
      <c r="F50" s="127">
        <v>5.75</v>
      </c>
      <c r="G50" s="98">
        <v>532.32000000000005</v>
      </c>
      <c r="H50" s="27">
        <f t="shared" ref="H50" si="11">TRUNC((G50*(1+$I$11)),2)</f>
        <v>665.4</v>
      </c>
      <c r="I50" s="27">
        <f t="shared" ref="I50" si="12">ROUND((F50*H50),2)</f>
        <v>3826.05</v>
      </c>
      <c r="J50" s="16">
        <f>(I50/$I$358)</f>
        <v>3.2478182476071331E-3</v>
      </c>
    </row>
    <row r="51" spans="1:10" s="17" customFormat="1" outlineLevel="1">
      <c r="A51" s="186" t="s">
        <v>160</v>
      </c>
      <c r="B51" s="187"/>
      <c r="C51" s="187"/>
      <c r="D51" s="188"/>
      <c r="E51" s="188"/>
      <c r="F51" s="188"/>
      <c r="G51" s="188"/>
      <c r="H51" s="189"/>
      <c r="I51" s="9">
        <f>I50</f>
        <v>3826.05</v>
      </c>
      <c r="J51" s="11">
        <f>(I51/$I$358)</f>
        <v>3.2478182476071331E-3</v>
      </c>
    </row>
    <row r="52" spans="1:10">
      <c r="A52" s="186" t="s">
        <v>49</v>
      </c>
      <c r="B52" s="187"/>
      <c r="C52" s="187"/>
      <c r="D52" s="188"/>
      <c r="E52" s="188"/>
      <c r="F52" s="188"/>
      <c r="G52" s="188"/>
      <c r="H52" s="189"/>
      <c r="I52" s="9">
        <f>I51+I48+I38+I34</f>
        <v>128668.73000000001</v>
      </c>
      <c r="J52" s="11">
        <f>(I52/$I$358)</f>
        <v>0.10922299739690683</v>
      </c>
    </row>
    <row r="53" spans="1:10" s="5" customFormat="1">
      <c r="A53" s="144" t="s">
        <v>10</v>
      </c>
      <c r="B53" s="184"/>
      <c r="C53" s="184"/>
      <c r="D53" s="145" t="s">
        <v>164</v>
      </c>
      <c r="E53" s="146"/>
      <c r="F53" s="146"/>
      <c r="G53" s="146"/>
      <c r="H53" s="146"/>
      <c r="I53" s="146"/>
      <c r="J53" s="147"/>
    </row>
    <row r="54" spans="1:10" s="17" customFormat="1" outlineLevel="1">
      <c r="A54" s="79" t="s">
        <v>37</v>
      </c>
      <c r="B54" s="95" t="s">
        <v>7</v>
      </c>
      <c r="C54" s="95" t="s">
        <v>167</v>
      </c>
      <c r="D54" s="100" t="s">
        <v>744</v>
      </c>
      <c r="E54" s="97" t="s">
        <v>756</v>
      </c>
      <c r="F54" s="127">
        <v>96.4</v>
      </c>
      <c r="G54" s="98">
        <v>196.44</v>
      </c>
      <c r="H54" s="80">
        <f t="shared" ref="H54:H56" si="13">TRUNC((G54*(1+$I$11)),2)</f>
        <v>245.55</v>
      </c>
      <c r="I54" s="80">
        <f t="shared" ref="I54:I56" si="14">ROUND((F54*H54),2)</f>
        <v>23671.02</v>
      </c>
      <c r="J54" s="72">
        <f>(I54/$I$358)</f>
        <v>2.0093613699631054E-2</v>
      </c>
    </row>
    <row r="55" spans="1:10" s="17" customFormat="1" ht="27" outlineLevel="1">
      <c r="A55" s="79" t="s">
        <v>54</v>
      </c>
      <c r="B55" s="83" t="s">
        <v>55</v>
      </c>
      <c r="C55" s="95">
        <v>97650</v>
      </c>
      <c r="D55" s="96" t="s">
        <v>165</v>
      </c>
      <c r="E55" s="97" t="s">
        <v>756</v>
      </c>
      <c r="F55" s="127">
        <v>96.4</v>
      </c>
      <c r="G55" s="98">
        <v>10.74</v>
      </c>
      <c r="H55" s="80">
        <f t="shared" si="13"/>
        <v>13.42</v>
      </c>
      <c r="I55" s="80">
        <f t="shared" si="14"/>
        <v>1293.69</v>
      </c>
      <c r="J55" s="72">
        <f>(I55/$I$358)</f>
        <v>1.0981743544247651E-3</v>
      </c>
    </row>
    <row r="56" spans="1:10" s="17" customFormat="1" ht="27" outlineLevel="1">
      <c r="A56" s="79" t="s">
        <v>169</v>
      </c>
      <c r="B56" s="95" t="s">
        <v>166</v>
      </c>
      <c r="C56" s="95" t="s">
        <v>168</v>
      </c>
      <c r="D56" s="96" t="s">
        <v>743</v>
      </c>
      <c r="E56" s="97" t="s">
        <v>756</v>
      </c>
      <c r="F56" s="127">
        <v>150</v>
      </c>
      <c r="G56" s="98">
        <v>141.79</v>
      </c>
      <c r="H56" s="80">
        <f t="shared" si="13"/>
        <v>177.23</v>
      </c>
      <c r="I56" s="80">
        <f t="shared" si="14"/>
        <v>26584.5</v>
      </c>
      <c r="J56" s="72">
        <f>(I56/$I$358)</f>
        <v>2.256677884594081E-2</v>
      </c>
    </row>
    <row r="57" spans="1:10">
      <c r="A57" s="201" t="s">
        <v>48</v>
      </c>
      <c r="B57" s="188"/>
      <c r="C57" s="188"/>
      <c r="D57" s="188"/>
      <c r="E57" s="188"/>
      <c r="F57" s="188"/>
      <c r="G57" s="188"/>
      <c r="H57" s="189"/>
      <c r="I57" s="9">
        <f>SUM(I54:I56)</f>
        <v>51549.21</v>
      </c>
      <c r="J57" s="11">
        <f>(I57/$I$358)</f>
        <v>4.3758566899996632E-2</v>
      </c>
    </row>
    <row r="58" spans="1:10" s="4" customFormat="1" ht="16.149999999999999" customHeight="1">
      <c r="A58" s="10" t="s">
        <v>11</v>
      </c>
      <c r="B58" s="184"/>
      <c r="C58" s="184"/>
      <c r="D58" s="197" t="s">
        <v>170</v>
      </c>
      <c r="E58" s="198"/>
      <c r="F58" s="198"/>
      <c r="G58" s="198"/>
      <c r="H58" s="198"/>
      <c r="I58" s="198"/>
      <c r="J58" s="198"/>
    </row>
    <row r="59" spans="1:10" s="17" customFormat="1" ht="16.149999999999999" customHeight="1">
      <c r="A59" s="18" t="s">
        <v>38</v>
      </c>
      <c r="B59" s="82" t="s">
        <v>134</v>
      </c>
      <c r="C59" s="91" t="s">
        <v>172</v>
      </c>
      <c r="D59" s="100" t="s">
        <v>171</v>
      </c>
      <c r="E59" s="97" t="s">
        <v>756</v>
      </c>
      <c r="F59" s="127">
        <v>119.66</v>
      </c>
      <c r="G59" s="98">
        <v>140.68</v>
      </c>
      <c r="H59" s="12">
        <f t="shared" ref="H59" si="15">TRUNC((G59*(1+$I$11)),2)</f>
        <v>175.85</v>
      </c>
      <c r="I59" s="12">
        <f t="shared" ref="I59" si="16">ROUND((F59*H59),2)</f>
        <v>21042.21</v>
      </c>
      <c r="J59" s="16">
        <f>(I59/$I$358)</f>
        <v>1.786209631551634E-2</v>
      </c>
    </row>
    <row r="60" spans="1:10">
      <c r="A60" s="186" t="s">
        <v>47</v>
      </c>
      <c r="B60" s="187"/>
      <c r="C60" s="187"/>
      <c r="D60" s="188"/>
      <c r="E60" s="188"/>
      <c r="F60" s="188"/>
      <c r="G60" s="188"/>
      <c r="H60" s="189"/>
      <c r="I60" s="9">
        <f>SUM(I59:I59)</f>
        <v>21042.21</v>
      </c>
      <c r="J60" s="11">
        <f>(I60/$I$358)</f>
        <v>1.786209631551634E-2</v>
      </c>
    </row>
    <row r="61" spans="1:10" s="5" customFormat="1" ht="16.149999999999999" customHeight="1">
      <c r="A61" s="108" t="s">
        <v>12</v>
      </c>
      <c r="B61" s="184"/>
      <c r="C61" s="184"/>
      <c r="D61" s="67" t="s">
        <v>173</v>
      </c>
      <c r="E61" s="109"/>
      <c r="F61" s="109"/>
      <c r="G61" s="109"/>
      <c r="H61" s="109"/>
      <c r="I61" s="109"/>
      <c r="J61" s="110"/>
    </row>
    <row r="62" spans="1:10" s="17" customFormat="1" ht="40.5" outlineLevel="1">
      <c r="A62" s="79" t="s">
        <v>39</v>
      </c>
      <c r="B62" s="37" t="s">
        <v>55</v>
      </c>
      <c r="C62" s="95">
        <v>87545</v>
      </c>
      <c r="D62" s="96" t="s">
        <v>174</v>
      </c>
      <c r="E62" s="97" t="s">
        <v>756</v>
      </c>
      <c r="F62" s="127">
        <v>69.819999999999993</v>
      </c>
      <c r="G62" s="98">
        <v>34.549999999999997</v>
      </c>
      <c r="H62" s="80">
        <f t="shared" ref="H62:H63" si="17">TRUNC((G62*(1+$I$11)),2)</f>
        <v>43.18</v>
      </c>
      <c r="I62" s="80">
        <f t="shared" ref="I62:I63" si="18">ROUND((F62*H62),2)</f>
        <v>3014.83</v>
      </c>
      <c r="J62" s="72">
        <f t="shared" ref="J62:J67" si="19">(I62/$I$358)</f>
        <v>2.5591980991971912E-3</v>
      </c>
    </row>
    <row r="63" spans="1:10" s="17" customFormat="1" ht="27" outlineLevel="1">
      <c r="A63" s="79" t="s">
        <v>65</v>
      </c>
      <c r="B63" s="95" t="s">
        <v>166</v>
      </c>
      <c r="C63" s="95">
        <v>160711</v>
      </c>
      <c r="D63" s="96" t="s">
        <v>742</v>
      </c>
      <c r="E63" s="97" t="s">
        <v>756</v>
      </c>
      <c r="F63" s="127">
        <v>293.52999999999997</v>
      </c>
      <c r="G63" s="98">
        <v>66.06</v>
      </c>
      <c r="H63" s="80">
        <f t="shared" si="17"/>
        <v>82.57</v>
      </c>
      <c r="I63" s="80">
        <f t="shared" si="18"/>
        <v>24236.77</v>
      </c>
      <c r="J63" s="72">
        <f t="shared" si="19"/>
        <v>2.0573861781486687E-2</v>
      </c>
    </row>
    <row r="64" spans="1:10" s="17" customFormat="1" ht="27" outlineLevel="1">
      <c r="A64" s="79" t="s">
        <v>177</v>
      </c>
      <c r="B64" s="95" t="s">
        <v>166</v>
      </c>
      <c r="C64" s="95">
        <v>160711</v>
      </c>
      <c r="D64" s="96" t="s">
        <v>741</v>
      </c>
      <c r="E64" s="97" t="s">
        <v>756</v>
      </c>
      <c r="F64" s="127">
        <v>168.06</v>
      </c>
      <c r="G64" s="98">
        <v>66.06</v>
      </c>
      <c r="H64" s="80">
        <f t="shared" ref="H64:H66" si="20">TRUNC((G64*(1+$I$11)),2)</f>
        <v>82.57</v>
      </c>
      <c r="I64" s="80">
        <f t="shared" ref="I64:I66" si="21">ROUND((F64*H64),2)</f>
        <v>13876.71</v>
      </c>
      <c r="J64" s="72">
        <f t="shared" si="19"/>
        <v>1.1779519858536187E-2</v>
      </c>
    </row>
    <row r="65" spans="1:10" s="17" customFormat="1" ht="27" outlineLevel="1">
      <c r="A65" s="79" t="s">
        <v>178</v>
      </c>
      <c r="B65" s="95" t="s">
        <v>7</v>
      </c>
      <c r="C65" s="95" t="s">
        <v>175</v>
      </c>
      <c r="D65" s="96" t="s">
        <v>740</v>
      </c>
      <c r="E65" s="97" t="s">
        <v>756</v>
      </c>
      <c r="F65" s="127">
        <v>493.21</v>
      </c>
      <c r="G65" s="98">
        <v>114.92</v>
      </c>
      <c r="H65" s="80">
        <f t="shared" si="20"/>
        <v>143.65</v>
      </c>
      <c r="I65" s="80">
        <f t="shared" si="21"/>
        <v>70849.62</v>
      </c>
      <c r="J65" s="72">
        <f t="shared" si="19"/>
        <v>6.0142101820946217E-2</v>
      </c>
    </row>
    <row r="66" spans="1:10" s="17" customFormat="1" ht="27" outlineLevel="1">
      <c r="A66" s="79" t="s">
        <v>179</v>
      </c>
      <c r="B66" s="95" t="s">
        <v>7</v>
      </c>
      <c r="C66" s="95" t="s">
        <v>176</v>
      </c>
      <c r="D66" s="96" t="s">
        <v>739</v>
      </c>
      <c r="E66" s="97" t="s">
        <v>756</v>
      </c>
      <c r="F66" s="127">
        <v>204.94</v>
      </c>
      <c r="G66" s="101">
        <v>139.72</v>
      </c>
      <c r="H66" s="80">
        <f t="shared" si="20"/>
        <v>174.65</v>
      </c>
      <c r="I66" s="80">
        <f t="shared" si="21"/>
        <v>35792.769999999997</v>
      </c>
      <c r="J66" s="72">
        <f t="shared" si="19"/>
        <v>3.0383401037206822E-2</v>
      </c>
    </row>
    <row r="67" spans="1:10">
      <c r="A67" s="179" t="s">
        <v>52</v>
      </c>
      <c r="B67" s="179"/>
      <c r="C67" s="179"/>
      <c r="D67" s="179"/>
      <c r="E67" s="179"/>
      <c r="F67" s="179"/>
      <c r="G67" s="179"/>
      <c r="H67" s="179"/>
      <c r="I67" s="86">
        <f>SUM(I62:I66)</f>
        <v>147770.69999999998</v>
      </c>
      <c r="J67" s="89">
        <f t="shared" si="19"/>
        <v>0.1254380825973731</v>
      </c>
    </row>
    <row r="68" spans="1:10" s="5" customFormat="1" ht="16.149999999999999" customHeight="1">
      <c r="A68" s="108" t="s">
        <v>180</v>
      </c>
      <c r="B68" s="184"/>
      <c r="C68" s="184"/>
      <c r="D68" s="67" t="s">
        <v>56</v>
      </c>
      <c r="E68" s="109"/>
      <c r="F68" s="109"/>
      <c r="G68" s="109"/>
      <c r="H68" s="109"/>
      <c r="I68" s="109"/>
      <c r="J68" s="110"/>
    </row>
    <row r="69" spans="1:10" s="17" customFormat="1" ht="27" outlineLevel="1">
      <c r="A69" s="79" t="s">
        <v>181</v>
      </c>
      <c r="B69" s="95" t="s">
        <v>186</v>
      </c>
      <c r="C69" s="95">
        <v>701000106</v>
      </c>
      <c r="D69" s="96" t="s">
        <v>182</v>
      </c>
      <c r="E69" s="97" t="s">
        <v>756</v>
      </c>
      <c r="F69" s="127">
        <v>18.48</v>
      </c>
      <c r="G69" s="98">
        <v>48.27</v>
      </c>
      <c r="H69" s="80">
        <f t="shared" ref="H69" si="22">TRUNC((G69*(1+$I$11)),2)</f>
        <v>60.33</v>
      </c>
      <c r="I69" s="80">
        <f t="shared" ref="I69" si="23">ROUND((F69*H69),2)</f>
        <v>1114.9000000000001</v>
      </c>
      <c r="J69" s="72">
        <f t="shared" ref="J69:J76" si="24">(I69/$I$358)</f>
        <v>9.46404925251158E-4</v>
      </c>
    </row>
    <row r="70" spans="1:10" s="17" customFormat="1" outlineLevel="1">
      <c r="A70" s="79" t="s">
        <v>191</v>
      </c>
      <c r="B70" s="95" t="s">
        <v>187</v>
      </c>
      <c r="C70" s="95">
        <v>130110</v>
      </c>
      <c r="D70" s="100" t="s">
        <v>738</v>
      </c>
      <c r="E70" s="97" t="s">
        <v>756</v>
      </c>
      <c r="F70" s="127">
        <v>739.05</v>
      </c>
      <c r="G70" s="98">
        <v>42.75</v>
      </c>
      <c r="H70" s="80">
        <f t="shared" ref="H70:H75" si="25">TRUNC((G70*(1+$I$11)),2)</f>
        <v>53.43</v>
      </c>
      <c r="I70" s="80">
        <f t="shared" ref="I70:I75" si="26">ROUND((F70*H70),2)</f>
        <v>39487.440000000002</v>
      </c>
      <c r="J70" s="72">
        <f t="shared" si="24"/>
        <v>3.3519694772230324E-2</v>
      </c>
    </row>
    <row r="71" spans="1:10" s="17" customFormat="1" ht="53.25" customHeight="1" outlineLevel="1">
      <c r="A71" s="79" t="s">
        <v>192</v>
      </c>
      <c r="B71" s="37" t="s">
        <v>55</v>
      </c>
      <c r="C71" s="95">
        <v>104162</v>
      </c>
      <c r="D71" s="96" t="s">
        <v>183</v>
      </c>
      <c r="E71" s="97" t="s">
        <v>756</v>
      </c>
      <c r="F71" s="127">
        <v>513.25</v>
      </c>
      <c r="G71" s="98">
        <v>109.63</v>
      </c>
      <c r="H71" s="80">
        <f t="shared" si="25"/>
        <v>137.03</v>
      </c>
      <c r="I71" s="80">
        <f t="shared" si="26"/>
        <v>70330.649999999994</v>
      </c>
      <c r="J71" s="72">
        <f t="shared" si="24"/>
        <v>5.9701563867714899E-2</v>
      </c>
    </row>
    <row r="72" spans="1:10" s="17" customFormat="1" ht="40.5" outlineLevel="1">
      <c r="A72" s="79" t="s">
        <v>193</v>
      </c>
      <c r="B72" s="95" t="s">
        <v>130</v>
      </c>
      <c r="C72" s="95" t="s">
        <v>189</v>
      </c>
      <c r="D72" s="96" t="s">
        <v>184</v>
      </c>
      <c r="E72" s="97" t="s">
        <v>756</v>
      </c>
      <c r="F72" s="127">
        <v>14.58</v>
      </c>
      <c r="G72" s="98">
        <v>87.94</v>
      </c>
      <c r="H72" s="80">
        <f t="shared" si="25"/>
        <v>109.92</v>
      </c>
      <c r="I72" s="80">
        <f t="shared" si="26"/>
        <v>1602.63</v>
      </c>
      <c r="J72" s="72">
        <f t="shared" si="24"/>
        <v>1.3604241863443029E-3</v>
      </c>
    </row>
    <row r="73" spans="1:10" s="17" customFormat="1" outlineLevel="1">
      <c r="A73" s="79" t="s">
        <v>194</v>
      </c>
      <c r="B73" s="95" t="s">
        <v>188</v>
      </c>
      <c r="C73" s="95">
        <v>6316</v>
      </c>
      <c r="D73" s="100" t="s">
        <v>737</v>
      </c>
      <c r="E73" s="97" t="s">
        <v>712</v>
      </c>
      <c r="F73" s="127">
        <v>28.4</v>
      </c>
      <c r="G73" s="98">
        <v>140.61000000000001</v>
      </c>
      <c r="H73" s="80">
        <f t="shared" si="25"/>
        <v>175.76</v>
      </c>
      <c r="I73" s="80">
        <f t="shared" si="26"/>
        <v>4991.58</v>
      </c>
      <c r="J73" s="72">
        <f t="shared" si="24"/>
        <v>4.2372014501616062E-3</v>
      </c>
    </row>
    <row r="74" spans="1:10" s="17" customFormat="1" ht="27" outlineLevel="1">
      <c r="A74" s="79" t="s">
        <v>195</v>
      </c>
      <c r="B74" s="37" t="s">
        <v>55</v>
      </c>
      <c r="C74" s="95">
        <v>101749</v>
      </c>
      <c r="D74" s="96" t="s">
        <v>185</v>
      </c>
      <c r="E74" s="97" t="s">
        <v>756</v>
      </c>
      <c r="F74" s="127">
        <v>211.22</v>
      </c>
      <c r="G74" s="98">
        <v>58.13</v>
      </c>
      <c r="H74" s="80">
        <f t="shared" si="25"/>
        <v>72.66</v>
      </c>
      <c r="I74" s="80">
        <f t="shared" si="26"/>
        <v>15347.25</v>
      </c>
      <c r="J74" s="72">
        <f t="shared" si="24"/>
        <v>1.3027816834748258E-2</v>
      </c>
    </row>
    <row r="75" spans="1:10" s="17" customFormat="1" outlineLevel="1">
      <c r="A75" s="79" t="s">
        <v>196</v>
      </c>
      <c r="B75" s="95" t="s">
        <v>190</v>
      </c>
      <c r="C75" s="95">
        <v>534918</v>
      </c>
      <c r="D75" s="100" t="s">
        <v>736</v>
      </c>
      <c r="E75" s="97" t="s">
        <v>756</v>
      </c>
      <c r="F75" s="127">
        <v>311.48</v>
      </c>
      <c r="G75" s="98">
        <v>93.26</v>
      </c>
      <c r="H75" s="80">
        <f t="shared" si="25"/>
        <v>116.57</v>
      </c>
      <c r="I75" s="80">
        <f t="shared" si="26"/>
        <v>36309.22</v>
      </c>
      <c r="J75" s="72">
        <f t="shared" si="24"/>
        <v>3.0821799838575522E-2</v>
      </c>
    </row>
    <row r="76" spans="1:10" s="17" customFormat="1" outlineLevel="1">
      <c r="A76" s="179" t="s">
        <v>197</v>
      </c>
      <c r="B76" s="179"/>
      <c r="C76" s="179"/>
      <c r="D76" s="179"/>
      <c r="E76" s="179"/>
      <c r="F76" s="179"/>
      <c r="G76" s="179"/>
      <c r="H76" s="179"/>
      <c r="I76" s="86">
        <f>SUM(I69:I75)</f>
        <v>169183.67</v>
      </c>
      <c r="J76" s="89">
        <f t="shared" si="24"/>
        <v>0.14361490587502609</v>
      </c>
    </row>
    <row r="77" spans="1:10" s="5" customFormat="1" ht="16.149999999999999" customHeight="1">
      <c r="A77" s="108" t="s">
        <v>198</v>
      </c>
      <c r="B77" s="184"/>
      <c r="C77" s="184"/>
      <c r="D77" s="67" t="s">
        <v>199</v>
      </c>
      <c r="E77" s="109"/>
      <c r="F77" s="109"/>
      <c r="G77" s="109"/>
      <c r="H77" s="109"/>
      <c r="I77" s="109"/>
      <c r="J77" s="23"/>
    </row>
    <row r="78" spans="1:10" s="17" customFormat="1" outlineLevel="1">
      <c r="A78" s="90" t="s">
        <v>205</v>
      </c>
      <c r="B78" s="37" t="s">
        <v>55</v>
      </c>
      <c r="C78" s="106">
        <v>101741</v>
      </c>
      <c r="D78" s="103" t="s">
        <v>200</v>
      </c>
      <c r="E78" s="102" t="s">
        <v>758</v>
      </c>
      <c r="F78" s="127">
        <v>157.35</v>
      </c>
      <c r="G78" s="104">
        <v>31.07</v>
      </c>
      <c r="H78" s="111">
        <f t="shared" ref="H78:H81" si="27">TRUNC((G78*(1+$I$11)),2)</f>
        <v>38.83</v>
      </c>
      <c r="I78" s="111">
        <f t="shared" ref="I78:I81" si="28">ROUND((F78*H78),2)</f>
        <v>6109.9</v>
      </c>
      <c r="J78" s="112">
        <f>(I78/$I$358)</f>
        <v>5.1865095100834596E-3</v>
      </c>
    </row>
    <row r="79" spans="1:10" s="17" customFormat="1" outlineLevel="1">
      <c r="A79" s="90" t="s">
        <v>207</v>
      </c>
      <c r="B79" s="37" t="s">
        <v>55</v>
      </c>
      <c r="C79" s="106">
        <v>98689</v>
      </c>
      <c r="D79" s="103" t="s">
        <v>201</v>
      </c>
      <c r="E79" s="102" t="s">
        <v>758</v>
      </c>
      <c r="F79" s="127">
        <v>19.600000000000001</v>
      </c>
      <c r="G79" s="104">
        <v>126.27</v>
      </c>
      <c r="H79" s="111">
        <f t="shared" si="27"/>
        <v>157.83000000000001</v>
      </c>
      <c r="I79" s="111">
        <f t="shared" si="28"/>
        <v>3093.47</v>
      </c>
      <c r="J79" s="112">
        <f>(I79/$I$358)</f>
        <v>2.6259532192274638E-3</v>
      </c>
    </row>
    <row r="80" spans="1:10" s="17" customFormat="1" ht="27" outlineLevel="1">
      <c r="A80" s="90" t="s">
        <v>208</v>
      </c>
      <c r="B80" s="37" t="s">
        <v>55</v>
      </c>
      <c r="C80" s="106">
        <v>101965</v>
      </c>
      <c r="D80" s="103" t="s">
        <v>202</v>
      </c>
      <c r="E80" s="102" t="s">
        <v>758</v>
      </c>
      <c r="F80" s="127">
        <v>2.4</v>
      </c>
      <c r="G80" s="104">
        <v>171.92</v>
      </c>
      <c r="H80" s="111">
        <f t="shared" si="27"/>
        <v>214.9</v>
      </c>
      <c r="I80" s="111">
        <f t="shared" si="28"/>
        <v>515.76</v>
      </c>
      <c r="J80" s="112">
        <f>(I80/$I$358)</f>
        <v>4.3781308121583744E-4</v>
      </c>
    </row>
    <row r="81" spans="1:10" s="17" customFormat="1" outlineLevel="1">
      <c r="A81" s="90" t="s">
        <v>209</v>
      </c>
      <c r="B81" s="37" t="s">
        <v>55</v>
      </c>
      <c r="C81" s="106">
        <v>15002014</v>
      </c>
      <c r="D81" s="103" t="s">
        <v>203</v>
      </c>
      <c r="E81" s="102" t="s">
        <v>758</v>
      </c>
      <c r="F81" s="127">
        <v>99.45</v>
      </c>
      <c r="G81" s="104">
        <v>6.87</v>
      </c>
      <c r="H81" s="111">
        <f t="shared" si="27"/>
        <v>8.58</v>
      </c>
      <c r="I81" s="111">
        <f t="shared" si="28"/>
        <v>853.28</v>
      </c>
      <c r="J81" s="112">
        <f>(I81/$I$358)</f>
        <v>7.243236116407821E-4</v>
      </c>
    </row>
    <row r="82" spans="1:10" s="17" customFormat="1" outlineLevel="1">
      <c r="A82" s="179" t="s">
        <v>204</v>
      </c>
      <c r="B82" s="179"/>
      <c r="C82" s="179"/>
      <c r="D82" s="179"/>
      <c r="E82" s="179"/>
      <c r="F82" s="179"/>
      <c r="G82" s="179"/>
      <c r="H82" s="179"/>
      <c r="I82" s="86">
        <f>SUM(I78:I81)</f>
        <v>10572.41</v>
      </c>
      <c r="J82" s="89">
        <f>(I82/$I$358)</f>
        <v>8.9745994221675437E-3</v>
      </c>
    </row>
    <row r="83" spans="1:10" s="5" customFormat="1" ht="16.149999999999999" customHeight="1">
      <c r="A83" s="108" t="s">
        <v>210</v>
      </c>
      <c r="B83" s="184"/>
      <c r="C83" s="184"/>
      <c r="D83" s="67" t="s">
        <v>212</v>
      </c>
      <c r="E83" s="109"/>
      <c r="F83" s="109"/>
      <c r="G83" s="109"/>
      <c r="H83" s="109"/>
      <c r="I83" s="109"/>
      <c r="J83" s="110"/>
    </row>
    <row r="84" spans="1:10" s="17" customFormat="1" outlineLevel="1">
      <c r="A84" s="90" t="s">
        <v>211</v>
      </c>
      <c r="B84" s="37" t="s">
        <v>55</v>
      </c>
      <c r="C84" s="106">
        <v>95305</v>
      </c>
      <c r="D84" s="103" t="s">
        <v>213</v>
      </c>
      <c r="E84" s="97" t="s">
        <v>756</v>
      </c>
      <c r="F84" s="127">
        <v>1029.6199999999999</v>
      </c>
      <c r="G84" s="104">
        <v>16.29</v>
      </c>
      <c r="H84" s="111">
        <f t="shared" ref="H84:H89" si="29">TRUNC((G84*(1+$I$11)),2)</f>
        <v>20.36</v>
      </c>
      <c r="I84" s="111">
        <f t="shared" ref="I84:I89" si="30">ROUND((F84*H84),2)</f>
        <v>20963.060000000001</v>
      </c>
      <c r="J84" s="72">
        <f t="shared" ref="J84:J90" si="31">(I84/$I$358)</f>
        <v>1.7794908271894824E-2</v>
      </c>
    </row>
    <row r="85" spans="1:10" s="17" customFormat="1" outlineLevel="1">
      <c r="A85" s="90" t="s">
        <v>219</v>
      </c>
      <c r="B85" s="37" t="s">
        <v>55</v>
      </c>
      <c r="C85" s="106">
        <v>95306</v>
      </c>
      <c r="D85" s="103" t="s">
        <v>214</v>
      </c>
      <c r="E85" s="97" t="s">
        <v>756</v>
      </c>
      <c r="F85" s="127">
        <v>617.89</v>
      </c>
      <c r="G85" s="104">
        <v>19.149999999999999</v>
      </c>
      <c r="H85" s="111">
        <f t="shared" si="29"/>
        <v>23.93</v>
      </c>
      <c r="I85" s="111">
        <f t="shared" si="30"/>
        <v>14786.11</v>
      </c>
      <c r="J85" s="72">
        <f t="shared" si="31"/>
        <v>1.2551482042609561E-2</v>
      </c>
    </row>
    <row r="86" spans="1:10" s="17" customFormat="1" ht="27" outlineLevel="1">
      <c r="A86" s="90" t="s">
        <v>220</v>
      </c>
      <c r="B86" s="37" t="s">
        <v>55</v>
      </c>
      <c r="C86" s="106">
        <v>88489</v>
      </c>
      <c r="D86" s="103" t="s">
        <v>215</v>
      </c>
      <c r="E86" s="97" t="s">
        <v>756</v>
      </c>
      <c r="F86" s="127">
        <v>1029.6199999999999</v>
      </c>
      <c r="G86" s="104">
        <v>15.5</v>
      </c>
      <c r="H86" s="111">
        <f t="shared" si="29"/>
        <v>19.37</v>
      </c>
      <c r="I86" s="111">
        <f t="shared" si="30"/>
        <v>19943.740000000002</v>
      </c>
      <c r="J86" s="72">
        <f t="shared" si="31"/>
        <v>1.6929638320861539E-2</v>
      </c>
    </row>
    <row r="87" spans="1:10" s="17" customFormat="1" ht="27" outlineLevel="1">
      <c r="A87" s="90" t="s">
        <v>221</v>
      </c>
      <c r="B87" s="37" t="s">
        <v>55</v>
      </c>
      <c r="C87" s="106">
        <v>88488</v>
      </c>
      <c r="D87" s="103" t="s">
        <v>216</v>
      </c>
      <c r="E87" s="97" t="s">
        <v>756</v>
      </c>
      <c r="F87" s="127">
        <v>617.89</v>
      </c>
      <c r="G87" s="104">
        <v>18.53</v>
      </c>
      <c r="H87" s="111">
        <f t="shared" si="29"/>
        <v>23.16</v>
      </c>
      <c r="I87" s="111">
        <f t="shared" si="30"/>
        <v>14310.33</v>
      </c>
      <c r="J87" s="72">
        <f t="shared" si="31"/>
        <v>1.2147606775468115E-2</v>
      </c>
    </row>
    <row r="88" spans="1:10" s="17" customFormat="1" ht="27" outlineLevel="1">
      <c r="A88" s="90" t="s">
        <v>222</v>
      </c>
      <c r="B88" s="37" t="s">
        <v>55</v>
      </c>
      <c r="C88" s="106">
        <v>102220</v>
      </c>
      <c r="D88" s="103" t="s">
        <v>217</v>
      </c>
      <c r="E88" s="97" t="s">
        <v>756</v>
      </c>
      <c r="F88" s="127">
        <v>133.91999999999999</v>
      </c>
      <c r="G88" s="104">
        <v>20.21</v>
      </c>
      <c r="H88" s="111">
        <f t="shared" si="29"/>
        <v>25.26</v>
      </c>
      <c r="I88" s="111">
        <f t="shared" si="30"/>
        <v>3382.82</v>
      </c>
      <c r="J88" s="72">
        <f t="shared" si="31"/>
        <v>2.8715736920245064E-3</v>
      </c>
    </row>
    <row r="89" spans="1:10" s="17" customFormat="1" ht="40.5" outlineLevel="1">
      <c r="A89" s="90" t="s">
        <v>223</v>
      </c>
      <c r="B89" s="37" t="s">
        <v>55</v>
      </c>
      <c r="C89" s="106">
        <v>100739</v>
      </c>
      <c r="D89" s="103" t="s">
        <v>218</v>
      </c>
      <c r="E89" s="97" t="s">
        <v>756</v>
      </c>
      <c r="F89" s="127">
        <v>132.4</v>
      </c>
      <c r="G89" s="104">
        <v>12.96</v>
      </c>
      <c r="H89" s="111">
        <f t="shared" si="29"/>
        <v>16.2</v>
      </c>
      <c r="I89" s="111">
        <f t="shared" si="30"/>
        <v>2144.88</v>
      </c>
      <c r="J89" s="72">
        <f t="shared" si="31"/>
        <v>1.8207238282112329E-3</v>
      </c>
    </row>
    <row r="90" spans="1:10" s="17" customFormat="1" outlineLevel="1">
      <c r="A90" s="179" t="s">
        <v>53</v>
      </c>
      <c r="B90" s="179"/>
      <c r="C90" s="179"/>
      <c r="D90" s="179"/>
      <c r="E90" s="179"/>
      <c r="F90" s="179"/>
      <c r="G90" s="179"/>
      <c r="H90" s="179"/>
      <c r="I90" s="86">
        <f>SUM(I84:I89)</f>
        <v>75530.940000000017</v>
      </c>
      <c r="J90" s="89">
        <f t="shared" si="31"/>
        <v>6.4115932931069791E-2</v>
      </c>
    </row>
    <row r="91" spans="1:10" s="5" customFormat="1" ht="16.149999999999999" customHeight="1">
      <c r="A91" s="108" t="s">
        <v>224</v>
      </c>
      <c r="B91" s="184"/>
      <c r="C91" s="184"/>
      <c r="D91" s="67" t="s">
        <v>225</v>
      </c>
      <c r="E91" s="109"/>
      <c r="F91" s="109"/>
      <c r="G91" s="109"/>
      <c r="H91" s="109"/>
      <c r="I91" s="109"/>
      <c r="J91" s="110"/>
    </row>
    <row r="92" spans="1:10" s="5" customFormat="1">
      <c r="A92" s="87" t="s">
        <v>226</v>
      </c>
      <c r="B92" s="171"/>
      <c r="C92" s="171"/>
      <c r="D92" s="175" t="s">
        <v>227</v>
      </c>
      <c r="E92" s="176"/>
      <c r="F92" s="176"/>
      <c r="G92" s="176"/>
      <c r="H92" s="176"/>
      <c r="I92" s="176"/>
      <c r="J92" s="177"/>
    </row>
    <row r="93" spans="1:10" s="17" customFormat="1" ht="40.5" outlineLevel="1">
      <c r="A93" s="90" t="s">
        <v>234</v>
      </c>
      <c r="B93" s="113" t="s">
        <v>55</v>
      </c>
      <c r="C93" s="114">
        <v>101875</v>
      </c>
      <c r="D93" s="103" t="s">
        <v>228</v>
      </c>
      <c r="E93" s="120" t="s">
        <v>757</v>
      </c>
      <c r="F93" s="127">
        <v>1</v>
      </c>
      <c r="G93" s="104">
        <v>425</v>
      </c>
      <c r="H93" s="111">
        <f t="shared" ref="H93:H98" si="32">TRUNC((G93*(1+$I$11)),2)</f>
        <v>531.25</v>
      </c>
      <c r="I93" s="111">
        <f t="shared" ref="I93:I98" si="33">ROUND((F93*H93),2)</f>
        <v>531.25</v>
      </c>
      <c r="J93" s="112">
        <f t="shared" ref="J93:J99" si="34">(I93/$I$358)</f>
        <v>4.5096207421264477E-4</v>
      </c>
    </row>
    <row r="94" spans="1:10" s="17" customFormat="1" ht="40.5" outlineLevel="1">
      <c r="A94" s="90" t="s">
        <v>235</v>
      </c>
      <c r="B94" s="113" t="s">
        <v>55</v>
      </c>
      <c r="C94" s="114">
        <v>101875</v>
      </c>
      <c r="D94" s="103" t="s">
        <v>228</v>
      </c>
      <c r="E94" s="120" t="s">
        <v>757</v>
      </c>
      <c r="F94" s="127">
        <v>1</v>
      </c>
      <c r="G94" s="104">
        <v>425</v>
      </c>
      <c r="H94" s="111">
        <f t="shared" si="32"/>
        <v>531.25</v>
      </c>
      <c r="I94" s="111">
        <f t="shared" si="33"/>
        <v>531.25</v>
      </c>
      <c r="J94" s="112">
        <f t="shared" si="34"/>
        <v>4.5096207421264477E-4</v>
      </c>
    </row>
    <row r="95" spans="1:10" s="17" customFormat="1" ht="40.5" outlineLevel="1">
      <c r="A95" s="90" t="s">
        <v>236</v>
      </c>
      <c r="B95" s="113" t="s">
        <v>55</v>
      </c>
      <c r="C95" s="115">
        <v>101875</v>
      </c>
      <c r="D95" s="103" t="s">
        <v>228</v>
      </c>
      <c r="E95" s="120" t="s">
        <v>757</v>
      </c>
      <c r="F95" s="127">
        <v>1</v>
      </c>
      <c r="G95" s="104">
        <v>425</v>
      </c>
      <c r="H95" s="111">
        <f t="shared" si="32"/>
        <v>531.25</v>
      </c>
      <c r="I95" s="111">
        <f t="shared" si="33"/>
        <v>531.25</v>
      </c>
      <c r="J95" s="112">
        <f t="shared" si="34"/>
        <v>4.5096207421264477E-4</v>
      </c>
    </row>
    <row r="96" spans="1:10" s="17" customFormat="1" ht="40.5" outlineLevel="1">
      <c r="A96" s="90" t="s">
        <v>237</v>
      </c>
      <c r="B96" s="113" t="s">
        <v>55</v>
      </c>
      <c r="C96" s="115">
        <v>101875</v>
      </c>
      <c r="D96" s="103" t="s">
        <v>228</v>
      </c>
      <c r="E96" s="120" t="s">
        <v>757</v>
      </c>
      <c r="F96" s="127">
        <v>1</v>
      </c>
      <c r="G96" s="104">
        <v>425</v>
      </c>
      <c r="H96" s="111">
        <f t="shared" si="32"/>
        <v>531.25</v>
      </c>
      <c r="I96" s="111">
        <f t="shared" si="33"/>
        <v>531.25</v>
      </c>
      <c r="J96" s="112">
        <f t="shared" si="34"/>
        <v>4.5096207421264477E-4</v>
      </c>
    </row>
    <row r="97" spans="1:10" s="17" customFormat="1" ht="40.5" outlineLevel="1">
      <c r="A97" s="90" t="s">
        <v>238</v>
      </c>
      <c r="B97" s="113" t="s">
        <v>55</v>
      </c>
      <c r="C97" s="115">
        <v>101879</v>
      </c>
      <c r="D97" s="103" t="s">
        <v>229</v>
      </c>
      <c r="E97" s="120" t="s">
        <v>757</v>
      </c>
      <c r="F97" s="127">
        <v>1</v>
      </c>
      <c r="G97" s="104">
        <v>586.02</v>
      </c>
      <c r="H97" s="111">
        <f t="shared" si="32"/>
        <v>732.52</v>
      </c>
      <c r="I97" s="111">
        <f t="shared" si="33"/>
        <v>732.52</v>
      </c>
      <c r="J97" s="112">
        <f t="shared" si="34"/>
        <v>6.2181409619246409E-4</v>
      </c>
    </row>
    <row r="98" spans="1:10" s="17" customFormat="1" outlineLevel="1">
      <c r="A98" s="79" t="s">
        <v>239</v>
      </c>
      <c r="B98" s="116" t="s">
        <v>139</v>
      </c>
      <c r="C98" s="115" t="s">
        <v>231</v>
      </c>
      <c r="D98" s="103" t="s">
        <v>230</v>
      </c>
      <c r="E98" s="120" t="s">
        <v>757</v>
      </c>
      <c r="F98" s="127">
        <v>1</v>
      </c>
      <c r="G98" s="104">
        <v>1717.43</v>
      </c>
      <c r="H98" s="111">
        <f t="shared" si="32"/>
        <v>2146.7800000000002</v>
      </c>
      <c r="I98" s="111">
        <f t="shared" si="33"/>
        <v>2146.7800000000002</v>
      </c>
      <c r="J98" s="112">
        <f t="shared" si="34"/>
        <v>1.8223366808060642E-3</v>
      </c>
    </row>
    <row r="99" spans="1:10" s="17" customFormat="1" outlineLevel="1">
      <c r="A99" s="179" t="s">
        <v>233</v>
      </c>
      <c r="B99" s="179"/>
      <c r="C99" s="179"/>
      <c r="D99" s="179"/>
      <c r="E99" s="179"/>
      <c r="F99" s="179"/>
      <c r="G99" s="179"/>
      <c r="H99" s="179"/>
      <c r="I99" s="86">
        <f>SUM(I93:I98)</f>
        <v>5004.3</v>
      </c>
      <c r="J99" s="85">
        <f t="shared" si="34"/>
        <v>4.2479990738491071E-3</v>
      </c>
    </row>
    <row r="100" spans="1:10" s="5" customFormat="1">
      <c r="A100" s="87" t="s">
        <v>240</v>
      </c>
      <c r="B100" s="171"/>
      <c r="C100" s="171"/>
      <c r="D100" s="175" t="s">
        <v>241</v>
      </c>
      <c r="E100" s="176"/>
      <c r="F100" s="176"/>
      <c r="G100" s="176"/>
      <c r="H100" s="176"/>
      <c r="I100" s="176"/>
      <c r="J100" s="177"/>
    </row>
    <row r="101" spans="1:10" s="17" customFormat="1" ht="27" outlineLevel="1">
      <c r="A101" s="90" t="s">
        <v>566</v>
      </c>
      <c r="B101" s="37" t="s">
        <v>55</v>
      </c>
      <c r="C101" s="117">
        <v>91852</v>
      </c>
      <c r="D101" s="118" t="s">
        <v>242</v>
      </c>
      <c r="E101" s="102" t="s">
        <v>758</v>
      </c>
      <c r="F101" s="127">
        <v>180</v>
      </c>
      <c r="G101" s="104">
        <v>11.86</v>
      </c>
      <c r="H101" s="80">
        <f t="shared" ref="H101:H107" si="35">TRUNC((G101*(1+$I$11)),2)</f>
        <v>14.82</v>
      </c>
      <c r="I101" s="80">
        <f t="shared" ref="I101:I107" si="36">ROUND((F101*H101),2)</f>
        <v>2667.6</v>
      </c>
      <c r="J101" s="72">
        <f t="shared" ref="J101:J108" si="37">(I101/$I$358)</f>
        <v>2.2644450431428729E-3</v>
      </c>
    </row>
    <row r="102" spans="1:10" s="17" customFormat="1" ht="27" outlineLevel="1">
      <c r="A102" s="90" t="s">
        <v>568</v>
      </c>
      <c r="B102" s="37" t="s">
        <v>55</v>
      </c>
      <c r="C102" s="117">
        <v>91856</v>
      </c>
      <c r="D102" s="118" t="s">
        <v>243</v>
      </c>
      <c r="E102" s="102" t="s">
        <v>758</v>
      </c>
      <c r="F102" s="127">
        <v>55</v>
      </c>
      <c r="G102" s="104">
        <v>15.64</v>
      </c>
      <c r="H102" s="80">
        <f t="shared" si="35"/>
        <v>19.55</v>
      </c>
      <c r="I102" s="80">
        <f t="shared" si="36"/>
        <v>1075.25</v>
      </c>
      <c r="J102" s="72">
        <f t="shared" si="37"/>
        <v>9.1274723820639297E-4</v>
      </c>
    </row>
    <row r="103" spans="1:10" s="17" customFormat="1" ht="27" outlineLevel="1">
      <c r="A103" s="90" t="s">
        <v>569</v>
      </c>
      <c r="B103" s="37" t="s">
        <v>55</v>
      </c>
      <c r="C103" s="117">
        <v>91860</v>
      </c>
      <c r="D103" s="118" t="s">
        <v>244</v>
      </c>
      <c r="E103" s="102" t="s">
        <v>758</v>
      </c>
      <c r="F103" s="127">
        <v>5</v>
      </c>
      <c r="G103" s="104">
        <v>17.04</v>
      </c>
      <c r="H103" s="80">
        <f t="shared" si="35"/>
        <v>21.3</v>
      </c>
      <c r="I103" s="80">
        <f t="shared" si="36"/>
        <v>106.5</v>
      </c>
      <c r="J103" s="72">
        <f t="shared" si="37"/>
        <v>9.0404632289217251E-5</v>
      </c>
    </row>
    <row r="104" spans="1:10" s="17" customFormat="1" ht="27" outlineLevel="1">
      <c r="A104" s="90" t="s">
        <v>570</v>
      </c>
      <c r="B104" s="37" t="s">
        <v>55</v>
      </c>
      <c r="C104" s="117">
        <v>93008</v>
      </c>
      <c r="D104" s="118" t="s">
        <v>245</v>
      </c>
      <c r="E104" s="102" t="s">
        <v>758</v>
      </c>
      <c r="F104" s="127">
        <v>14</v>
      </c>
      <c r="G104" s="104">
        <v>19.64</v>
      </c>
      <c r="H104" s="80">
        <f t="shared" si="35"/>
        <v>24.55</v>
      </c>
      <c r="I104" s="80">
        <f t="shared" si="36"/>
        <v>343.7</v>
      </c>
      <c r="J104" s="72">
        <f t="shared" si="37"/>
        <v>2.9175654570707952E-4</v>
      </c>
    </row>
    <row r="105" spans="1:10" s="17" customFormat="1" ht="27" outlineLevel="1">
      <c r="A105" s="90" t="s">
        <v>571</v>
      </c>
      <c r="B105" s="37" t="s">
        <v>55</v>
      </c>
      <c r="C105" s="117">
        <v>93009</v>
      </c>
      <c r="D105" s="118" t="s">
        <v>246</v>
      </c>
      <c r="E105" s="102" t="s">
        <v>758</v>
      </c>
      <c r="F105" s="127">
        <v>6</v>
      </c>
      <c r="G105" s="104">
        <v>27.84</v>
      </c>
      <c r="H105" s="80">
        <f t="shared" si="35"/>
        <v>34.799999999999997</v>
      </c>
      <c r="I105" s="80">
        <f t="shared" si="36"/>
        <v>208.8</v>
      </c>
      <c r="J105" s="72">
        <f t="shared" si="37"/>
        <v>1.7724401147407103E-4</v>
      </c>
    </row>
    <row r="106" spans="1:10" s="17" customFormat="1" ht="27" outlineLevel="1">
      <c r="A106" s="90" t="s">
        <v>572</v>
      </c>
      <c r="B106" s="37" t="s">
        <v>55</v>
      </c>
      <c r="C106" s="117">
        <v>93010</v>
      </c>
      <c r="D106" s="118" t="s">
        <v>247</v>
      </c>
      <c r="E106" s="102" t="s">
        <v>758</v>
      </c>
      <c r="F106" s="127">
        <v>10</v>
      </c>
      <c r="G106" s="104">
        <v>37.94</v>
      </c>
      <c r="H106" s="80">
        <f t="shared" si="35"/>
        <v>47.42</v>
      </c>
      <c r="I106" s="80">
        <f t="shared" si="36"/>
        <v>474.2</v>
      </c>
      <c r="J106" s="72">
        <f t="shared" si="37"/>
        <v>4.025340528783739E-4</v>
      </c>
    </row>
    <row r="107" spans="1:10" s="17" customFormat="1" outlineLevel="1">
      <c r="A107" s="90" t="s">
        <v>573</v>
      </c>
      <c r="B107" s="128" t="s">
        <v>134</v>
      </c>
      <c r="C107" s="117">
        <v>54895</v>
      </c>
      <c r="D107" s="119" t="s">
        <v>248</v>
      </c>
      <c r="E107" s="120" t="s">
        <v>757</v>
      </c>
      <c r="F107" s="127">
        <v>2</v>
      </c>
      <c r="G107" s="104">
        <v>422.46</v>
      </c>
      <c r="H107" s="80">
        <f t="shared" si="35"/>
        <v>528.07000000000005</v>
      </c>
      <c r="I107" s="80">
        <f t="shared" si="36"/>
        <v>1056.1400000000001</v>
      </c>
      <c r="J107" s="72">
        <f t="shared" si="37"/>
        <v>8.9652533658153913E-4</v>
      </c>
    </row>
    <row r="108" spans="1:10" s="17" customFormat="1" outlineLevel="1">
      <c r="A108" s="179" t="s">
        <v>232</v>
      </c>
      <c r="B108" s="179"/>
      <c r="C108" s="179"/>
      <c r="D108" s="179"/>
      <c r="E108" s="179"/>
      <c r="F108" s="179"/>
      <c r="G108" s="179"/>
      <c r="H108" s="179"/>
      <c r="I108" s="86">
        <f>SUM(I101:I107)</f>
        <v>5932.1900000000005</v>
      </c>
      <c r="J108" s="85">
        <f t="shared" si="37"/>
        <v>5.0356568602795467E-3</v>
      </c>
    </row>
    <row r="109" spans="1:10" s="5" customFormat="1">
      <c r="A109" s="87" t="s">
        <v>261</v>
      </c>
      <c r="B109" s="171"/>
      <c r="C109" s="171"/>
      <c r="D109" s="175" t="s">
        <v>249</v>
      </c>
      <c r="E109" s="176"/>
      <c r="F109" s="176"/>
      <c r="G109" s="176"/>
      <c r="H109" s="176"/>
      <c r="I109" s="176"/>
      <c r="J109" s="177"/>
    </row>
    <row r="110" spans="1:10" s="17" customFormat="1" ht="27" outlineLevel="1">
      <c r="A110" s="90" t="s">
        <v>574</v>
      </c>
      <c r="B110" s="113" t="s">
        <v>55</v>
      </c>
      <c r="C110" s="117">
        <v>91924</v>
      </c>
      <c r="D110" s="119" t="s">
        <v>250</v>
      </c>
      <c r="E110" s="102" t="s">
        <v>758</v>
      </c>
      <c r="F110" s="127">
        <v>80</v>
      </c>
      <c r="G110" s="104">
        <v>3.64</v>
      </c>
      <c r="H110" s="111">
        <f t="shared" ref="H110:H119" si="38">TRUNC((G110*(1+$I$11)),2)</f>
        <v>4.55</v>
      </c>
      <c r="I110" s="111">
        <f t="shared" ref="I110:I119" si="39">ROUND((F110*H110),2)</f>
        <v>364</v>
      </c>
      <c r="J110" s="112">
        <f t="shared" ref="J110:J120" si="40">(I110/$I$358)</f>
        <v>3.0898860237816976E-4</v>
      </c>
    </row>
    <row r="111" spans="1:10" s="17" customFormat="1" ht="27" outlineLevel="1">
      <c r="A111" s="90" t="s">
        <v>575</v>
      </c>
      <c r="B111" s="113" t="s">
        <v>55</v>
      </c>
      <c r="C111" s="117">
        <v>91926</v>
      </c>
      <c r="D111" s="119" t="s">
        <v>251</v>
      </c>
      <c r="E111" s="102" t="s">
        <v>758</v>
      </c>
      <c r="F111" s="127">
        <v>2350</v>
      </c>
      <c r="G111" s="104">
        <v>5.16</v>
      </c>
      <c r="H111" s="111">
        <f t="shared" si="38"/>
        <v>6.45</v>
      </c>
      <c r="I111" s="111">
        <f t="shared" si="39"/>
        <v>15157.5</v>
      </c>
      <c r="J111" s="72">
        <f t="shared" si="40"/>
        <v>1.2866743792711835E-2</v>
      </c>
    </row>
    <row r="112" spans="1:10" s="17" customFormat="1" ht="27" outlineLevel="1">
      <c r="A112" s="90" t="s">
        <v>576</v>
      </c>
      <c r="B112" s="113" t="s">
        <v>55</v>
      </c>
      <c r="C112" s="117">
        <v>91928</v>
      </c>
      <c r="D112" s="119" t="s">
        <v>252</v>
      </c>
      <c r="E112" s="102" t="s">
        <v>758</v>
      </c>
      <c r="F112" s="127">
        <v>770</v>
      </c>
      <c r="G112" s="104">
        <v>7.8</v>
      </c>
      <c r="H112" s="111">
        <f t="shared" si="38"/>
        <v>9.75</v>
      </c>
      <c r="I112" s="111">
        <f t="shared" si="39"/>
        <v>7507.5</v>
      </c>
      <c r="J112" s="112">
        <f t="shared" si="40"/>
        <v>6.3728899240497513E-3</v>
      </c>
    </row>
    <row r="113" spans="1:10" s="17" customFormat="1" ht="27" outlineLevel="1">
      <c r="A113" s="90" t="s">
        <v>577</v>
      </c>
      <c r="B113" s="113" t="s">
        <v>55</v>
      </c>
      <c r="C113" s="117">
        <v>91930</v>
      </c>
      <c r="D113" s="119" t="s">
        <v>253</v>
      </c>
      <c r="E113" s="102" t="s">
        <v>758</v>
      </c>
      <c r="F113" s="127">
        <v>10</v>
      </c>
      <c r="G113" s="104">
        <v>10.8</v>
      </c>
      <c r="H113" s="111">
        <f t="shared" si="38"/>
        <v>13.5</v>
      </c>
      <c r="I113" s="111">
        <f t="shared" si="39"/>
        <v>135</v>
      </c>
      <c r="J113" s="112">
        <f t="shared" si="40"/>
        <v>1.1459742121168385E-4</v>
      </c>
    </row>
    <row r="114" spans="1:10" s="17" customFormat="1" ht="27" outlineLevel="1">
      <c r="A114" s="90" t="s">
        <v>578</v>
      </c>
      <c r="B114" s="113" t="s">
        <v>55</v>
      </c>
      <c r="C114" s="117">
        <v>91932</v>
      </c>
      <c r="D114" s="119" t="s">
        <v>254</v>
      </c>
      <c r="E114" s="102" t="s">
        <v>758</v>
      </c>
      <c r="F114" s="127">
        <v>152</v>
      </c>
      <c r="G114" s="104">
        <v>18.920000000000002</v>
      </c>
      <c r="H114" s="111">
        <f t="shared" si="38"/>
        <v>23.65</v>
      </c>
      <c r="I114" s="111">
        <f t="shared" si="39"/>
        <v>3594.8</v>
      </c>
      <c r="J114" s="112">
        <f t="shared" si="40"/>
        <v>3.0515171094204524E-3</v>
      </c>
    </row>
    <row r="115" spans="1:10" s="17" customFormat="1" ht="27" outlineLevel="1">
      <c r="A115" s="90" t="s">
        <v>579</v>
      </c>
      <c r="B115" s="113" t="s">
        <v>55</v>
      </c>
      <c r="C115" s="117">
        <v>91934</v>
      </c>
      <c r="D115" s="119" t="s">
        <v>255</v>
      </c>
      <c r="E115" s="102" t="s">
        <v>758</v>
      </c>
      <c r="F115" s="127">
        <v>21</v>
      </c>
      <c r="G115" s="104">
        <v>27.42</v>
      </c>
      <c r="H115" s="111">
        <f t="shared" si="38"/>
        <v>34.270000000000003</v>
      </c>
      <c r="I115" s="111">
        <f t="shared" si="39"/>
        <v>719.67</v>
      </c>
      <c r="J115" s="112">
        <f t="shared" si="40"/>
        <v>6.1090611943268524E-4</v>
      </c>
    </row>
    <row r="116" spans="1:10" s="17" customFormat="1" ht="40.5" outlineLevel="1">
      <c r="A116" s="90" t="s">
        <v>580</v>
      </c>
      <c r="B116" s="117" t="s">
        <v>186</v>
      </c>
      <c r="C116" s="117">
        <v>1201003048</v>
      </c>
      <c r="D116" s="119" t="s">
        <v>256</v>
      </c>
      <c r="E116" s="102" t="s">
        <v>758</v>
      </c>
      <c r="F116" s="127">
        <v>21</v>
      </c>
      <c r="G116" s="104">
        <v>28.84</v>
      </c>
      <c r="H116" s="111">
        <f t="shared" si="38"/>
        <v>36.049999999999997</v>
      </c>
      <c r="I116" s="111">
        <f t="shared" si="39"/>
        <v>757.05</v>
      </c>
      <c r="J116" s="112">
        <f t="shared" si="40"/>
        <v>6.4263687206152036E-4</v>
      </c>
    </row>
    <row r="117" spans="1:10" s="17" customFormat="1" ht="40.5" outlineLevel="1">
      <c r="A117" s="90" t="s">
        <v>581</v>
      </c>
      <c r="B117" s="117" t="s">
        <v>186</v>
      </c>
      <c r="C117" s="117">
        <v>1201003050</v>
      </c>
      <c r="D117" s="119" t="s">
        <v>257</v>
      </c>
      <c r="E117" s="102" t="s">
        <v>758</v>
      </c>
      <c r="F117" s="127">
        <v>63</v>
      </c>
      <c r="G117" s="104">
        <v>39.92</v>
      </c>
      <c r="H117" s="111">
        <f t="shared" si="38"/>
        <v>49.9</v>
      </c>
      <c r="I117" s="111">
        <f t="shared" si="39"/>
        <v>3143.7</v>
      </c>
      <c r="J117" s="112">
        <f t="shared" si="40"/>
        <v>2.6685919486160777E-3</v>
      </c>
    </row>
    <row r="118" spans="1:10" s="17" customFormat="1" ht="40.5" outlineLevel="1">
      <c r="A118" s="90" t="s">
        <v>582</v>
      </c>
      <c r="B118" s="117" t="s">
        <v>186</v>
      </c>
      <c r="C118" s="117">
        <v>1201003054</v>
      </c>
      <c r="D118" s="119" t="s">
        <v>258</v>
      </c>
      <c r="E118" s="102" t="s">
        <v>758</v>
      </c>
      <c r="F118" s="127">
        <v>20</v>
      </c>
      <c r="G118" s="104">
        <v>80.37</v>
      </c>
      <c r="H118" s="111">
        <f t="shared" si="38"/>
        <v>100.46</v>
      </c>
      <c r="I118" s="111">
        <f t="shared" si="39"/>
        <v>2009.2</v>
      </c>
      <c r="J118" s="112">
        <f t="shared" si="40"/>
        <v>1.705549175544557E-3</v>
      </c>
    </row>
    <row r="119" spans="1:10" s="17" customFormat="1" ht="40.5" outlineLevel="1">
      <c r="A119" s="90" t="s">
        <v>583</v>
      </c>
      <c r="B119" s="117" t="s">
        <v>186</v>
      </c>
      <c r="C119" s="117">
        <v>1201003058</v>
      </c>
      <c r="D119" s="119" t="s">
        <v>259</v>
      </c>
      <c r="E119" s="102" t="s">
        <v>758</v>
      </c>
      <c r="F119" s="127">
        <v>80</v>
      </c>
      <c r="G119" s="105">
        <v>135.1</v>
      </c>
      <c r="H119" s="111">
        <f t="shared" si="38"/>
        <v>168.87</v>
      </c>
      <c r="I119" s="111">
        <f t="shared" si="39"/>
        <v>13509.6</v>
      </c>
      <c r="J119" s="112">
        <f t="shared" si="40"/>
        <v>1.1467891271121215E-2</v>
      </c>
    </row>
    <row r="120" spans="1:10" s="17" customFormat="1" outlineLevel="1">
      <c r="A120" s="179" t="s">
        <v>260</v>
      </c>
      <c r="B120" s="179"/>
      <c r="C120" s="179"/>
      <c r="D120" s="179"/>
      <c r="E120" s="179"/>
      <c r="F120" s="179"/>
      <c r="G120" s="179"/>
      <c r="H120" s="179"/>
      <c r="I120" s="86">
        <f>SUM(I110:I119)</f>
        <v>46898.02</v>
      </c>
      <c r="J120" s="85">
        <f t="shared" si="40"/>
        <v>3.9810312236547948E-2</v>
      </c>
    </row>
    <row r="121" spans="1:10" s="5" customFormat="1">
      <c r="A121" s="87" t="s">
        <v>262</v>
      </c>
      <c r="B121" s="171"/>
      <c r="C121" s="171"/>
      <c r="D121" s="175" t="s">
        <v>263</v>
      </c>
      <c r="E121" s="176"/>
      <c r="F121" s="176"/>
      <c r="G121" s="176"/>
      <c r="H121" s="176"/>
      <c r="I121" s="176"/>
      <c r="J121" s="177"/>
    </row>
    <row r="122" spans="1:10" s="17" customFormat="1" ht="27" outlineLevel="1">
      <c r="A122" s="90" t="s">
        <v>584</v>
      </c>
      <c r="B122" s="113" t="s">
        <v>55</v>
      </c>
      <c r="C122" s="117">
        <v>92004</v>
      </c>
      <c r="D122" s="119" t="s">
        <v>264</v>
      </c>
      <c r="E122" s="120" t="s">
        <v>757</v>
      </c>
      <c r="F122" s="127">
        <v>84</v>
      </c>
      <c r="G122" s="104">
        <v>76.849999999999994</v>
      </c>
      <c r="H122" s="111">
        <f t="shared" ref="H122:H133" si="41">TRUNC((G122*(1+$I$11)),2)</f>
        <v>96.06</v>
      </c>
      <c r="I122" s="111">
        <f t="shared" ref="I122:I133" si="42">ROUND((F122*H122),2)</f>
        <v>8069.04</v>
      </c>
      <c r="J122" s="72">
        <f t="shared" ref="J122:J134" si="43">(I122/$I$358)</f>
        <v>6.8495642641031515E-3</v>
      </c>
    </row>
    <row r="123" spans="1:10" s="17" customFormat="1" ht="27" outlineLevel="1">
      <c r="A123" s="90" t="s">
        <v>585</v>
      </c>
      <c r="B123" s="113" t="s">
        <v>55</v>
      </c>
      <c r="C123" s="117">
        <v>92003</v>
      </c>
      <c r="D123" s="119" t="s">
        <v>265</v>
      </c>
      <c r="E123" s="120" t="s">
        <v>757</v>
      </c>
      <c r="F123" s="127">
        <v>20</v>
      </c>
      <c r="G123" s="104">
        <v>66.739999999999995</v>
      </c>
      <c r="H123" s="111">
        <f t="shared" si="41"/>
        <v>83.42</v>
      </c>
      <c r="I123" s="111">
        <f t="shared" si="42"/>
        <v>1668.4</v>
      </c>
      <c r="J123" s="72">
        <f t="shared" si="43"/>
        <v>1.4162543522190617E-3</v>
      </c>
    </row>
    <row r="124" spans="1:10" s="17" customFormat="1" ht="27" outlineLevel="1">
      <c r="A124" s="90" t="s">
        <v>586</v>
      </c>
      <c r="B124" s="117" t="s">
        <v>188</v>
      </c>
      <c r="C124" s="117">
        <v>3729</v>
      </c>
      <c r="D124" s="119" t="s">
        <v>735</v>
      </c>
      <c r="E124" s="120" t="s">
        <v>757</v>
      </c>
      <c r="F124" s="127">
        <v>38</v>
      </c>
      <c r="G124" s="104">
        <v>34.49</v>
      </c>
      <c r="H124" s="111">
        <f t="shared" si="41"/>
        <v>43.11</v>
      </c>
      <c r="I124" s="111">
        <f t="shared" si="42"/>
        <v>1638.18</v>
      </c>
      <c r="J124" s="72">
        <f t="shared" si="43"/>
        <v>1.3906015072633795E-3</v>
      </c>
    </row>
    <row r="125" spans="1:10" s="17" customFormat="1" ht="27" outlineLevel="1">
      <c r="A125" s="90" t="s">
        <v>587</v>
      </c>
      <c r="B125" s="117" t="s">
        <v>188</v>
      </c>
      <c r="C125" s="117">
        <v>8822</v>
      </c>
      <c r="D125" s="119" t="s">
        <v>734</v>
      </c>
      <c r="E125" s="120" t="s">
        <v>757</v>
      </c>
      <c r="F125" s="127">
        <v>38</v>
      </c>
      <c r="G125" s="104">
        <v>41.54</v>
      </c>
      <c r="H125" s="111">
        <f t="shared" si="41"/>
        <v>51.92</v>
      </c>
      <c r="I125" s="111">
        <f t="shared" si="42"/>
        <v>1972.96</v>
      </c>
      <c r="J125" s="72">
        <f t="shared" si="43"/>
        <v>1.6747861344726205E-3</v>
      </c>
    </row>
    <row r="126" spans="1:10" s="17" customFormat="1" ht="27" outlineLevel="1">
      <c r="A126" s="90" t="s">
        <v>588</v>
      </c>
      <c r="B126" s="113" t="s">
        <v>55</v>
      </c>
      <c r="C126" s="117">
        <v>91983</v>
      </c>
      <c r="D126" s="119" t="s">
        <v>266</v>
      </c>
      <c r="E126" s="120" t="s">
        <v>757</v>
      </c>
      <c r="F126" s="127">
        <v>1</v>
      </c>
      <c r="G126" s="104">
        <v>116.34</v>
      </c>
      <c r="H126" s="111">
        <f t="shared" si="41"/>
        <v>145.41999999999999</v>
      </c>
      <c r="I126" s="111">
        <f t="shared" si="42"/>
        <v>145.41999999999999</v>
      </c>
      <c r="J126" s="72">
        <f t="shared" si="43"/>
        <v>1.2344264438965232E-4</v>
      </c>
    </row>
    <row r="127" spans="1:10" s="17" customFormat="1" ht="27" outlineLevel="1">
      <c r="A127" s="90" t="s">
        <v>589</v>
      </c>
      <c r="B127" s="113" t="s">
        <v>55</v>
      </c>
      <c r="C127" s="102">
        <v>103782</v>
      </c>
      <c r="D127" s="103" t="s">
        <v>267</v>
      </c>
      <c r="E127" s="120" t="s">
        <v>757</v>
      </c>
      <c r="F127" s="127">
        <v>52</v>
      </c>
      <c r="G127" s="104">
        <v>37.159999999999997</v>
      </c>
      <c r="H127" s="111">
        <f t="shared" si="41"/>
        <v>46.45</v>
      </c>
      <c r="I127" s="111">
        <f t="shared" si="42"/>
        <v>2415.4</v>
      </c>
      <c r="J127" s="72">
        <f t="shared" si="43"/>
        <v>2.0503600829237124E-3</v>
      </c>
    </row>
    <row r="128" spans="1:10" s="17" customFormat="1" ht="27" outlineLevel="1">
      <c r="A128" s="90" t="s">
        <v>590</v>
      </c>
      <c r="B128" s="113" t="s">
        <v>55</v>
      </c>
      <c r="C128" s="102">
        <v>103782</v>
      </c>
      <c r="D128" s="103" t="s">
        <v>267</v>
      </c>
      <c r="E128" s="120" t="s">
        <v>757</v>
      </c>
      <c r="F128" s="127">
        <v>8</v>
      </c>
      <c r="G128" s="104">
        <v>37.159999999999997</v>
      </c>
      <c r="H128" s="111">
        <f t="shared" si="41"/>
        <v>46.45</v>
      </c>
      <c r="I128" s="111">
        <f t="shared" si="42"/>
        <v>371.6</v>
      </c>
      <c r="J128" s="72">
        <f t="shared" si="43"/>
        <v>3.1544001275749423E-4</v>
      </c>
    </row>
    <row r="129" spans="1:10" s="17" customFormat="1" ht="27" outlineLevel="1">
      <c r="A129" s="90" t="s">
        <v>591</v>
      </c>
      <c r="B129" s="113" t="s">
        <v>55</v>
      </c>
      <c r="C129" s="102">
        <v>103782</v>
      </c>
      <c r="D129" s="103" t="s">
        <v>267</v>
      </c>
      <c r="E129" s="120" t="s">
        <v>757</v>
      </c>
      <c r="F129" s="127">
        <v>6</v>
      </c>
      <c r="G129" s="104">
        <v>37.159999999999997</v>
      </c>
      <c r="H129" s="111">
        <f t="shared" si="41"/>
        <v>46.45</v>
      </c>
      <c r="I129" s="111">
        <f t="shared" si="42"/>
        <v>278.7</v>
      </c>
      <c r="J129" s="72">
        <f t="shared" si="43"/>
        <v>2.3658000956812064E-4</v>
      </c>
    </row>
    <row r="130" spans="1:10" s="17" customFormat="1" ht="27" outlineLevel="1">
      <c r="A130" s="90" t="s">
        <v>592</v>
      </c>
      <c r="B130" s="113" t="s">
        <v>55</v>
      </c>
      <c r="C130" s="102">
        <v>97607</v>
      </c>
      <c r="D130" s="103" t="s">
        <v>268</v>
      </c>
      <c r="E130" s="120" t="s">
        <v>757</v>
      </c>
      <c r="F130" s="127">
        <v>12</v>
      </c>
      <c r="G130" s="104">
        <v>116.2</v>
      </c>
      <c r="H130" s="111">
        <f t="shared" si="41"/>
        <v>145.25</v>
      </c>
      <c r="I130" s="111">
        <f t="shared" si="42"/>
        <v>1743</v>
      </c>
      <c r="J130" s="72">
        <f t="shared" si="43"/>
        <v>1.4795800383108513E-3</v>
      </c>
    </row>
    <row r="131" spans="1:10" s="17" customFormat="1" outlineLevel="1">
      <c r="A131" s="90" t="s">
        <v>593</v>
      </c>
      <c r="B131" s="102" t="s">
        <v>272</v>
      </c>
      <c r="C131" s="102">
        <v>9005023</v>
      </c>
      <c r="D131" s="103" t="s">
        <v>269</v>
      </c>
      <c r="E131" s="120" t="s">
        <v>757</v>
      </c>
      <c r="F131" s="127">
        <v>32</v>
      </c>
      <c r="G131" s="104">
        <v>24.59</v>
      </c>
      <c r="H131" s="111">
        <f t="shared" si="41"/>
        <v>30.73</v>
      </c>
      <c r="I131" s="111">
        <f t="shared" si="42"/>
        <v>983.36</v>
      </c>
      <c r="J131" s="72">
        <f t="shared" si="43"/>
        <v>8.347445935016402E-4</v>
      </c>
    </row>
    <row r="132" spans="1:10" s="17" customFormat="1" outlineLevel="1">
      <c r="A132" s="90" t="s">
        <v>594</v>
      </c>
      <c r="B132" s="102" t="s">
        <v>272</v>
      </c>
      <c r="C132" s="102">
        <v>9005022</v>
      </c>
      <c r="D132" s="103" t="s">
        <v>270</v>
      </c>
      <c r="E132" s="120" t="s">
        <v>757</v>
      </c>
      <c r="F132" s="127">
        <v>79</v>
      </c>
      <c r="G132" s="104">
        <v>14.82</v>
      </c>
      <c r="H132" s="111">
        <f t="shared" si="41"/>
        <v>18.52</v>
      </c>
      <c r="I132" s="111">
        <f t="shared" si="42"/>
        <v>1463.08</v>
      </c>
      <c r="J132" s="72">
        <f t="shared" si="43"/>
        <v>1.2419644076028917E-3</v>
      </c>
    </row>
    <row r="133" spans="1:10" s="17" customFormat="1" outlineLevel="1">
      <c r="A133" s="90" t="s">
        <v>595</v>
      </c>
      <c r="B133" s="102" t="s">
        <v>272</v>
      </c>
      <c r="C133" s="102">
        <v>9005026</v>
      </c>
      <c r="D133" s="103" t="s">
        <v>271</v>
      </c>
      <c r="E133" s="120" t="s">
        <v>757</v>
      </c>
      <c r="F133" s="127">
        <v>70</v>
      </c>
      <c r="G133" s="104">
        <v>31.06</v>
      </c>
      <c r="H133" s="111">
        <f t="shared" si="41"/>
        <v>38.82</v>
      </c>
      <c r="I133" s="111">
        <f t="shared" si="42"/>
        <v>2717.4</v>
      </c>
      <c r="J133" s="72">
        <f t="shared" si="43"/>
        <v>2.3067187585231828E-3</v>
      </c>
    </row>
    <row r="134" spans="1:10" s="17" customFormat="1" outlineLevel="1">
      <c r="A134" s="179" t="s">
        <v>273</v>
      </c>
      <c r="B134" s="179"/>
      <c r="C134" s="179"/>
      <c r="D134" s="179"/>
      <c r="E134" s="179"/>
      <c r="F134" s="179"/>
      <c r="G134" s="179"/>
      <c r="H134" s="179"/>
      <c r="I134" s="86">
        <f>SUM(I122:I133)</f>
        <v>23466.54</v>
      </c>
      <c r="J134" s="85">
        <f t="shared" si="43"/>
        <v>1.9920036805635758E-2</v>
      </c>
    </row>
    <row r="135" spans="1:10" s="5" customFormat="1">
      <c r="A135" s="87" t="s">
        <v>274</v>
      </c>
      <c r="B135" s="171"/>
      <c r="C135" s="171"/>
      <c r="D135" s="175" t="s">
        <v>275</v>
      </c>
      <c r="E135" s="176"/>
      <c r="F135" s="176"/>
      <c r="G135" s="176"/>
      <c r="H135" s="176"/>
      <c r="I135" s="176"/>
      <c r="J135" s="177"/>
    </row>
    <row r="136" spans="1:10" s="5" customFormat="1">
      <c r="A136" s="92" t="s">
        <v>276</v>
      </c>
      <c r="B136" s="180"/>
      <c r="C136" s="180"/>
      <c r="D136" s="181" t="s">
        <v>277</v>
      </c>
      <c r="E136" s="182"/>
      <c r="F136" s="182"/>
      <c r="G136" s="182"/>
      <c r="H136" s="182"/>
      <c r="I136" s="182"/>
      <c r="J136" s="183"/>
    </row>
    <row r="137" spans="1:10" s="17" customFormat="1" outlineLevel="1">
      <c r="A137" s="90" t="s">
        <v>287</v>
      </c>
      <c r="B137" s="102" t="s">
        <v>129</v>
      </c>
      <c r="C137" s="102">
        <v>98302</v>
      </c>
      <c r="D137" s="103" t="s">
        <v>278</v>
      </c>
      <c r="E137" s="120" t="s">
        <v>757</v>
      </c>
      <c r="F137" s="127">
        <v>2</v>
      </c>
      <c r="G137" s="104">
        <v>1272.8599999999999</v>
      </c>
      <c r="H137" s="111">
        <f t="shared" ref="H137:H144" si="44">TRUNC((G137*(1+$I$11)),2)</f>
        <v>1591.07</v>
      </c>
      <c r="I137" s="111">
        <f t="shared" ref="I137:I144" si="45">ROUND((F137*H137),2)</f>
        <v>3182.14</v>
      </c>
      <c r="J137" s="72">
        <f t="shared" ref="J137:J145" si="46">(I137/$I$358)</f>
        <v>2.7012225032188712E-3</v>
      </c>
    </row>
    <row r="138" spans="1:10" s="17" customFormat="1" outlineLevel="1">
      <c r="A138" s="90" t="s">
        <v>288</v>
      </c>
      <c r="B138" s="102" t="s">
        <v>272</v>
      </c>
      <c r="C138" s="102">
        <v>9090017</v>
      </c>
      <c r="D138" s="103" t="s">
        <v>279</v>
      </c>
      <c r="E138" s="120" t="s">
        <v>757</v>
      </c>
      <c r="F138" s="127">
        <v>2</v>
      </c>
      <c r="G138" s="104">
        <v>478.59</v>
      </c>
      <c r="H138" s="111">
        <f t="shared" si="44"/>
        <v>598.23</v>
      </c>
      <c r="I138" s="111">
        <f t="shared" si="45"/>
        <v>1196.46</v>
      </c>
      <c r="J138" s="72">
        <f t="shared" si="46"/>
        <v>1.0156387450587501E-3</v>
      </c>
    </row>
    <row r="139" spans="1:10" s="17" customFormat="1" outlineLevel="1">
      <c r="A139" s="90" t="s">
        <v>289</v>
      </c>
      <c r="B139" s="102" t="s">
        <v>134</v>
      </c>
      <c r="C139" s="102">
        <v>59427</v>
      </c>
      <c r="D139" s="103" t="s">
        <v>280</v>
      </c>
      <c r="E139" s="120" t="s">
        <v>757</v>
      </c>
      <c r="F139" s="127">
        <v>2</v>
      </c>
      <c r="G139" s="105">
        <v>249.74</v>
      </c>
      <c r="H139" s="111">
        <f t="shared" si="44"/>
        <v>312.17</v>
      </c>
      <c r="I139" s="111">
        <f t="shared" si="45"/>
        <v>624.34</v>
      </c>
      <c r="J139" s="72">
        <f t="shared" si="46"/>
        <v>5.2998336266150145E-4</v>
      </c>
    </row>
    <row r="140" spans="1:10" s="17" customFormat="1" outlineLevel="1">
      <c r="A140" s="90" t="s">
        <v>290</v>
      </c>
      <c r="B140" s="102" t="s">
        <v>272</v>
      </c>
      <c r="C140" s="102">
        <v>9090021</v>
      </c>
      <c r="D140" s="103" t="s">
        <v>281</v>
      </c>
      <c r="E140" s="120" t="s">
        <v>757</v>
      </c>
      <c r="F140" s="127">
        <v>4</v>
      </c>
      <c r="G140" s="104">
        <v>24.89</v>
      </c>
      <c r="H140" s="111">
        <f t="shared" si="44"/>
        <v>31.11</v>
      </c>
      <c r="I140" s="111">
        <f t="shared" si="45"/>
        <v>124.44</v>
      </c>
      <c r="J140" s="72">
        <f t="shared" si="46"/>
        <v>1.0563335626356991E-4</v>
      </c>
    </row>
    <row r="141" spans="1:10" s="17" customFormat="1" outlineLevel="1">
      <c r="A141" s="90" t="s">
        <v>291</v>
      </c>
      <c r="B141" s="102" t="s">
        <v>272</v>
      </c>
      <c r="C141" s="102">
        <v>9090021</v>
      </c>
      <c r="D141" s="103" t="s">
        <v>282</v>
      </c>
      <c r="E141" s="120" t="s">
        <v>757</v>
      </c>
      <c r="F141" s="127">
        <v>4</v>
      </c>
      <c r="G141" s="104">
        <v>24.89</v>
      </c>
      <c r="H141" s="111">
        <f t="shared" si="44"/>
        <v>31.11</v>
      </c>
      <c r="I141" s="111">
        <f t="shared" si="45"/>
        <v>124.44</v>
      </c>
      <c r="J141" s="72">
        <f t="shared" si="46"/>
        <v>1.0563335626356991E-4</v>
      </c>
    </row>
    <row r="142" spans="1:10" s="17" customFormat="1" outlineLevel="1">
      <c r="A142" s="90" t="s">
        <v>292</v>
      </c>
      <c r="B142" s="102" t="s">
        <v>285</v>
      </c>
      <c r="C142" s="102" t="s">
        <v>113</v>
      </c>
      <c r="D142" s="121" t="s">
        <v>733</v>
      </c>
      <c r="E142" s="120" t="s">
        <v>757</v>
      </c>
      <c r="F142" s="127">
        <v>4</v>
      </c>
      <c r="G142" s="104">
        <v>570</v>
      </c>
      <c r="H142" s="111">
        <f t="shared" si="44"/>
        <v>712.5</v>
      </c>
      <c r="I142" s="111">
        <f t="shared" si="45"/>
        <v>2850</v>
      </c>
      <c r="J142" s="72">
        <f t="shared" si="46"/>
        <v>2.4192788922466589E-3</v>
      </c>
    </row>
    <row r="143" spans="1:10" s="17" customFormat="1" outlineLevel="1">
      <c r="A143" s="90" t="s">
        <v>293</v>
      </c>
      <c r="B143" s="102" t="s">
        <v>272</v>
      </c>
      <c r="C143" s="102">
        <v>9090021</v>
      </c>
      <c r="D143" s="103" t="s">
        <v>283</v>
      </c>
      <c r="E143" s="120" t="s">
        <v>757</v>
      </c>
      <c r="F143" s="127">
        <v>2</v>
      </c>
      <c r="G143" s="104">
        <v>24.89</v>
      </c>
      <c r="H143" s="111">
        <f t="shared" si="44"/>
        <v>31.11</v>
      </c>
      <c r="I143" s="111">
        <f t="shared" si="45"/>
        <v>62.22</v>
      </c>
      <c r="J143" s="72">
        <f t="shared" si="46"/>
        <v>5.2816678131784955E-5</v>
      </c>
    </row>
    <row r="144" spans="1:10" s="17" customFormat="1" outlineLevel="1">
      <c r="A144" s="90" t="s">
        <v>294</v>
      </c>
      <c r="B144" s="102" t="s">
        <v>272</v>
      </c>
      <c r="C144" s="102">
        <v>9090021</v>
      </c>
      <c r="D144" s="103" t="s">
        <v>284</v>
      </c>
      <c r="E144" s="120" t="s">
        <v>757</v>
      </c>
      <c r="F144" s="127">
        <v>1</v>
      </c>
      <c r="G144" s="104">
        <v>24.89</v>
      </c>
      <c r="H144" s="111">
        <f t="shared" si="44"/>
        <v>31.11</v>
      </c>
      <c r="I144" s="111">
        <f t="shared" si="45"/>
        <v>31.11</v>
      </c>
      <c r="J144" s="72">
        <f t="shared" si="46"/>
        <v>2.6408339065892478E-5</v>
      </c>
    </row>
    <row r="145" spans="1:10" s="17" customFormat="1" outlineLevel="1">
      <c r="A145" s="179" t="s">
        <v>286</v>
      </c>
      <c r="B145" s="179"/>
      <c r="C145" s="179"/>
      <c r="D145" s="179"/>
      <c r="E145" s="179"/>
      <c r="F145" s="179"/>
      <c r="G145" s="179"/>
      <c r="H145" s="179"/>
      <c r="I145" s="86">
        <f>SUM(I137:I144)</f>
        <v>8195.15</v>
      </c>
      <c r="J145" s="85">
        <f t="shared" si="46"/>
        <v>6.956615232910599E-3</v>
      </c>
    </row>
    <row r="146" spans="1:10" s="5" customFormat="1">
      <c r="A146" s="92" t="s">
        <v>295</v>
      </c>
      <c r="B146" s="180"/>
      <c r="C146" s="180"/>
      <c r="D146" s="181" t="s">
        <v>277</v>
      </c>
      <c r="E146" s="182"/>
      <c r="F146" s="182"/>
      <c r="G146" s="182"/>
      <c r="H146" s="182"/>
      <c r="I146" s="182"/>
      <c r="J146" s="183"/>
    </row>
    <row r="147" spans="1:10" s="17" customFormat="1" outlineLevel="1">
      <c r="A147" s="90" t="s">
        <v>298</v>
      </c>
      <c r="B147" s="102" t="s">
        <v>272</v>
      </c>
      <c r="C147" s="102">
        <v>9090038</v>
      </c>
      <c r="D147" s="103" t="s">
        <v>296</v>
      </c>
      <c r="E147" s="102" t="s">
        <v>758</v>
      </c>
      <c r="F147" s="127">
        <v>480</v>
      </c>
      <c r="G147" s="104">
        <v>4.53</v>
      </c>
      <c r="H147" s="111">
        <f t="shared" ref="H147:H149" si="47">TRUNC((G147*(1+$I$11)),2)</f>
        <v>5.66</v>
      </c>
      <c r="I147" s="80">
        <f t="shared" ref="I147:I149" si="48">ROUND((F147*H147),2)</f>
        <v>2716.8</v>
      </c>
      <c r="J147" s="72">
        <f>(I147/$I$358)</f>
        <v>2.3062094366511311E-3</v>
      </c>
    </row>
    <row r="148" spans="1:10" s="17" customFormat="1" ht="27" outlineLevel="1">
      <c r="A148" s="90" t="s">
        <v>299</v>
      </c>
      <c r="B148" s="102" t="s">
        <v>129</v>
      </c>
      <c r="C148" s="102">
        <v>98268</v>
      </c>
      <c r="D148" s="103" t="s">
        <v>297</v>
      </c>
      <c r="E148" s="102" t="s">
        <v>758</v>
      </c>
      <c r="F148" s="127">
        <v>6</v>
      </c>
      <c r="G148" s="104">
        <v>20.079999999999998</v>
      </c>
      <c r="H148" s="111">
        <f t="shared" si="47"/>
        <v>25.1</v>
      </c>
      <c r="I148" s="80">
        <f t="shared" si="48"/>
        <v>150.6</v>
      </c>
      <c r="J148" s="72">
        <f>(I148/$I$358)</f>
        <v>1.2783978988503396E-4</v>
      </c>
    </row>
    <row r="149" spans="1:10" s="17" customFormat="1" outlineLevel="1">
      <c r="A149" s="90" t="s">
        <v>300</v>
      </c>
      <c r="B149" s="102" t="s">
        <v>188</v>
      </c>
      <c r="C149" s="102">
        <v>11750</v>
      </c>
      <c r="D149" s="103" t="s">
        <v>732</v>
      </c>
      <c r="E149" s="102" t="s">
        <v>758</v>
      </c>
      <c r="F149" s="127">
        <v>35</v>
      </c>
      <c r="G149" s="104">
        <v>6.52</v>
      </c>
      <c r="H149" s="111">
        <f t="shared" si="47"/>
        <v>8.15</v>
      </c>
      <c r="I149" s="80">
        <f t="shared" si="48"/>
        <v>285.25</v>
      </c>
      <c r="J149" s="72">
        <f>(I149/$I$358)</f>
        <v>2.4214010667135419E-4</v>
      </c>
    </row>
    <row r="150" spans="1:10" s="17" customFormat="1" outlineLevel="1">
      <c r="A150" s="179" t="s">
        <v>301</v>
      </c>
      <c r="B150" s="179"/>
      <c r="C150" s="179"/>
      <c r="D150" s="179"/>
      <c r="E150" s="179"/>
      <c r="F150" s="179"/>
      <c r="G150" s="179"/>
      <c r="H150" s="179"/>
      <c r="I150" s="86">
        <f>SUM(I147:I149)</f>
        <v>3152.65</v>
      </c>
      <c r="J150" s="85">
        <f>(I150/$I$358)</f>
        <v>2.6761893332075191E-3</v>
      </c>
    </row>
    <row r="151" spans="1:10" s="5" customFormat="1">
      <c r="A151" s="92" t="s">
        <v>302</v>
      </c>
      <c r="B151" s="180"/>
      <c r="C151" s="180"/>
      <c r="D151" s="181" t="s">
        <v>303</v>
      </c>
      <c r="E151" s="182"/>
      <c r="F151" s="182"/>
      <c r="G151" s="182"/>
      <c r="H151" s="182"/>
      <c r="I151" s="182"/>
      <c r="J151" s="183"/>
    </row>
    <row r="152" spans="1:10" s="17" customFormat="1" ht="27" outlineLevel="1">
      <c r="A152" s="90" t="s">
        <v>596</v>
      </c>
      <c r="B152" s="102" t="s">
        <v>285</v>
      </c>
      <c r="C152" s="102" t="s">
        <v>113</v>
      </c>
      <c r="D152" s="118" t="s">
        <v>731</v>
      </c>
      <c r="E152" s="120" t="s">
        <v>757</v>
      </c>
      <c r="F152" s="127">
        <v>24</v>
      </c>
      <c r="G152" s="104">
        <v>15</v>
      </c>
      <c r="H152" s="111">
        <f t="shared" ref="H152:H155" si="49">TRUNC((G152*(1+$I$11)),2)</f>
        <v>18.75</v>
      </c>
      <c r="I152" s="111">
        <f t="shared" ref="I152:I155" si="50">ROUND((F152*H152),2)</f>
        <v>450</v>
      </c>
      <c r="J152" s="112">
        <f>(I152/$I$358)</f>
        <v>3.8199140403894616E-4</v>
      </c>
    </row>
    <row r="153" spans="1:10" s="17" customFormat="1" outlineLevel="1">
      <c r="A153" s="90" t="s">
        <v>597</v>
      </c>
      <c r="B153" s="102" t="s">
        <v>285</v>
      </c>
      <c r="C153" s="102" t="s">
        <v>113</v>
      </c>
      <c r="D153" s="121" t="s">
        <v>730</v>
      </c>
      <c r="E153" s="120" t="s">
        <v>757</v>
      </c>
      <c r="F153" s="127">
        <v>15</v>
      </c>
      <c r="G153" s="104">
        <v>20</v>
      </c>
      <c r="H153" s="111">
        <f t="shared" si="49"/>
        <v>25</v>
      </c>
      <c r="I153" s="111">
        <f t="shared" si="50"/>
        <v>375</v>
      </c>
      <c r="J153" s="112">
        <f>(I153/$I$358)</f>
        <v>3.1832617003245514E-4</v>
      </c>
    </row>
    <row r="154" spans="1:10" s="17" customFormat="1" ht="14.25" customHeight="1" outlineLevel="1">
      <c r="A154" s="90" t="s">
        <v>598</v>
      </c>
      <c r="B154" s="102" t="s">
        <v>285</v>
      </c>
      <c r="C154" s="102" t="s">
        <v>113</v>
      </c>
      <c r="D154" s="118" t="s">
        <v>729</v>
      </c>
      <c r="E154" s="120" t="s">
        <v>757</v>
      </c>
      <c r="F154" s="127">
        <v>24</v>
      </c>
      <c r="G154" s="104">
        <v>40</v>
      </c>
      <c r="H154" s="111">
        <f t="shared" si="49"/>
        <v>50</v>
      </c>
      <c r="I154" s="111">
        <f t="shared" si="50"/>
        <v>1200</v>
      </c>
      <c r="J154" s="112">
        <f>(I154/$I$358)</f>
        <v>1.0186437441038563E-3</v>
      </c>
    </row>
    <row r="155" spans="1:10" s="17" customFormat="1" ht="15.75" customHeight="1" outlineLevel="1">
      <c r="A155" s="90" t="s">
        <v>599</v>
      </c>
      <c r="B155" s="102" t="s">
        <v>285</v>
      </c>
      <c r="C155" s="102" t="s">
        <v>113</v>
      </c>
      <c r="D155" s="118" t="s">
        <v>728</v>
      </c>
      <c r="E155" s="120" t="s">
        <v>757</v>
      </c>
      <c r="F155" s="127">
        <v>24</v>
      </c>
      <c r="G155" s="104">
        <v>30</v>
      </c>
      <c r="H155" s="111">
        <f t="shared" si="49"/>
        <v>37.5</v>
      </c>
      <c r="I155" s="111">
        <f t="shared" si="50"/>
        <v>900</v>
      </c>
      <c r="J155" s="112">
        <f>(I155/$I$358)</f>
        <v>7.6398280807789232E-4</v>
      </c>
    </row>
    <row r="156" spans="1:10" s="17" customFormat="1" outlineLevel="1">
      <c r="A156" s="179" t="s">
        <v>304</v>
      </c>
      <c r="B156" s="179"/>
      <c r="C156" s="179"/>
      <c r="D156" s="179"/>
      <c r="E156" s="179"/>
      <c r="F156" s="179"/>
      <c r="G156" s="179"/>
      <c r="H156" s="179"/>
      <c r="I156" s="86">
        <f>SUM(I152:I155)</f>
        <v>2925</v>
      </c>
      <c r="J156" s="85">
        <f>(I156/$I$358)</f>
        <v>2.4829441262531498E-3</v>
      </c>
    </row>
    <row r="157" spans="1:10" s="5" customFormat="1">
      <c r="A157" s="92" t="s">
        <v>305</v>
      </c>
      <c r="B157" s="180"/>
      <c r="C157" s="180"/>
      <c r="D157" s="181" t="s">
        <v>306</v>
      </c>
      <c r="E157" s="182"/>
      <c r="F157" s="182"/>
      <c r="G157" s="182"/>
      <c r="H157" s="182"/>
      <c r="I157" s="182"/>
      <c r="J157" s="183"/>
    </row>
    <row r="158" spans="1:10" s="17" customFormat="1" outlineLevel="1">
      <c r="A158" s="90" t="s">
        <v>600</v>
      </c>
      <c r="B158" s="102" t="s">
        <v>129</v>
      </c>
      <c r="C158" s="102">
        <v>98307</v>
      </c>
      <c r="D158" s="118" t="s">
        <v>307</v>
      </c>
      <c r="E158" s="120" t="s">
        <v>757</v>
      </c>
      <c r="F158" s="127">
        <v>24</v>
      </c>
      <c r="G158" s="104">
        <v>69.180000000000007</v>
      </c>
      <c r="H158" s="80">
        <f t="shared" ref="H158:H159" si="51">TRUNC((G158*(1+$I$11)),2)</f>
        <v>86.47</v>
      </c>
      <c r="I158" s="80">
        <f t="shared" ref="I158:I159" si="52">ROUND((F158*H158),2)</f>
        <v>2075.2800000000002</v>
      </c>
      <c r="J158" s="72">
        <f>(I158/$I$358)</f>
        <v>1.7616424910532095E-3</v>
      </c>
    </row>
    <row r="159" spans="1:10" s="17" customFormat="1" outlineLevel="1">
      <c r="A159" s="90" t="s">
        <v>601</v>
      </c>
      <c r="B159" s="102" t="s">
        <v>130</v>
      </c>
      <c r="C159" s="102" t="s">
        <v>309</v>
      </c>
      <c r="D159" s="118" t="s">
        <v>308</v>
      </c>
      <c r="E159" s="102" t="s">
        <v>758</v>
      </c>
      <c r="F159" s="127">
        <v>4</v>
      </c>
      <c r="G159" s="104">
        <v>7.55</v>
      </c>
      <c r="H159" s="80">
        <f t="shared" si="51"/>
        <v>9.43</v>
      </c>
      <c r="I159" s="80">
        <f t="shared" si="52"/>
        <v>37.72</v>
      </c>
      <c r="J159" s="72">
        <f>(I159/$I$358)</f>
        <v>3.2019368356331216E-5</v>
      </c>
    </row>
    <row r="160" spans="1:10" s="17" customFormat="1" outlineLevel="1">
      <c r="A160" s="179" t="s">
        <v>310</v>
      </c>
      <c r="B160" s="179"/>
      <c r="C160" s="179"/>
      <c r="D160" s="179"/>
      <c r="E160" s="179"/>
      <c r="F160" s="179"/>
      <c r="G160" s="179"/>
      <c r="H160" s="179"/>
      <c r="I160" s="86">
        <f>SUM(I158:I159)</f>
        <v>2113</v>
      </c>
      <c r="J160" s="85">
        <f>(I160/$I$358)</f>
        <v>1.7936618594095405E-3</v>
      </c>
    </row>
    <row r="161" spans="1:10" s="5" customFormat="1">
      <c r="A161" s="92" t="s">
        <v>321</v>
      </c>
      <c r="B161" s="180"/>
      <c r="C161" s="180"/>
      <c r="D161" s="181" t="s">
        <v>311</v>
      </c>
      <c r="E161" s="182"/>
      <c r="F161" s="182"/>
      <c r="G161" s="182"/>
      <c r="H161" s="182"/>
      <c r="I161" s="182"/>
      <c r="J161" s="183"/>
    </row>
    <row r="162" spans="1:10" s="17" customFormat="1" ht="40.5" outlineLevel="1">
      <c r="A162" s="90" t="s">
        <v>602</v>
      </c>
      <c r="B162" s="102" t="s">
        <v>130</v>
      </c>
      <c r="C162" s="102" t="s">
        <v>317</v>
      </c>
      <c r="D162" s="103" t="s">
        <v>312</v>
      </c>
      <c r="E162" s="120" t="s">
        <v>757</v>
      </c>
      <c r="F162" s="127">
        <v>1</v>
      </c>
      <c r="G162" s="104">
        <v>634.87</v>
      </c>
      <c r="H162" s="111">
        <f t="shared" ref="H162:H166" si="53">TRUNC((G162*(1+$I$11)),2)</f>
        <v>793.58</v>
      </c>
      <c r="I162" s="80">
        <f t="shared" ref="I162:I166" si="54">ROUND((F162*H162),2)</f>
        <v>793.58</v>
      </c>
      <c r="J162" s="72">
        <f t="shared" ref="J162:J167" si="55">(I162/$I$358)</f>
        <v>6.7364608537161534E-4</v>
      </c>
    </row>
    <row r="163" spans="1:10" s="17" customFormat="1" ht="40.5" outlineLevel="1">
      <c r="A163" s="90" t="s">
        <v>603</v>
      </c>
      <c r="B163" s="102" t="s">
        <v>130</v>
      </c>
      <c r="C163" s="102" t="s">
        <v>318</v>
      </c>
      <c r="D163" s="103" t="s">
        <v>313</v>
      </c>
      <c r="E163" s="120" t="s">
        <v>757</v>
      </c>
      <c r="F163" s="127">
        <v>2</v>
      </c>
      <c r="G163" s="104">
        <v>137.28</v>
      </c>
      <c r="H163" s="111">
        <f t="shared" si="53"/>
        <v>171.6</v>
      </c>
      <c r="I163" s="80">
        <f t="shared" si="54"/>
        <v>343.2</v>
      </c>
      <c r="J163" s="72">
        <f t="shared" si="55"/>
        <v>2.9133211081370294E-4</v>
      </c>
    </row>
    <row r="164" spans="1:10" s="17" customFormat="1" outlineLevel="1">
      <c r="A164" s="90" t="s">
        <v>604</v>
      </c>
      <c r="B164" s="102" t="s">
        <v>134</v>
      </c>
      <c r="C164" s="102">
        <v>68444</v>
      </c>
      <c r="D164" s="103" t="s">
        <v>314</v>
      </c>
      <c r="E164" s="120" t="s">
        <v>757</v>
      </c>
      <c r="F164" s="127">
        <v>12</v>
      </c>
      <c r="G164" s="104">
        <v>131.05000000000001</v>
      </c>
      <c r="H164" s="111">
        <f t="shared" si="53"/>
        <v>163.81</v>
      </c>
      <c r="I164" s="80">
        <f t="shared" si="54"/>
        <v>1965.72</v>
      </c>
      <c r="J164" s="72">
        <f t="shared" si="55"/>
        <v>1.6686403172165272E-3</v>
      </c>
    </row>
    <row r="165" spans="1:10" s="17" customFormat="1" ht="27" outlineLevel="1">
      <c r="A165" s="90" t="s">
        <v>605</v>
      </c>
      <c r="B165" s="102" t="s">
        <v>320</v>
      </c>
      <c r="C165" s="102" t="s">
        <v>319</v>
      </c>
      <c r="D165" s="103" t="s">
        <v>315</v>
      </c>
      <c r="E165" s="120" t="s">
        <v>757</v>
      </c>
      <c r="F165" s="127">
        <v>8</v>
      </c>
      <c r="G165" s="104">
        <v>100.38</v>
      </c>
      <c r="H165" s="111">
        <f t="shared" si="53"/>
        <v>125.47</v>
      </c>
      <c r="I165" s="80">
        <f t="shared" si="54"/>
        <v>1003.76</v>
      </c>
      <c r="J165" s="72">
        <f t="shared" si="55"/>
        <v>8.520615371514057E-4</v>
      </c>
    </row>
    <row r="166" spans="1:10" s="17" customFormat="1" outlineLevel="1">
      <c r="A166" s="90" t="s">
        <v>606</v>
      </c>
      <c r="B166" s="102" t="s">
        <v>134</v>
      </c>
      <c r="C166" s="102">
        <v>61470</v>
      </c>
      <c r="D166" s="122" t="s">
        <v>316</v>
      </c>
      <c r="E166" s="120" t="s">
        <v>757</v>
      </c>
      <c r="F166" s="127">
        <v>3</v>
      </c>
      <c r="G166" s="104">
        <v>37.229999999999997</v>
      </c>
      <c r="H166" s="111">
        <f t="shared" si="53"/>
        <v>46.53</v>
      </c>
      <c r="I166" s="80">
        <f t="shared" si="54"/>
        <v>139.59</v>
      </c>
      <c r="J166" s="72">
        <f t="shared" si="55"/>
        <v>1.184937335328811E-4</v>
      </c>
    </row>
    <row r="167" spans="1:10" s="17" customFormat="1" outlineLevel="1">
      <c r="A167" s="179" t="s">
        <v>322</v>
      </c>
      <c r="B167" s="179"/>
      <c r="C167" s="179"/>
      <c r="D167" s="179"/>
      <c r="E167" s="179"/>
      <c r="F167" s="179"/>
      <c r="G167" s="179"/>
      <c r="H167" s="179"/>
      <c r="I167" s="86">
        <f>SUM(I162:I166)</f>
        <v>4245.8500000000004</v>
      </c>
      <c r="J167" s="85">
        <f t="shared" si="55"/>
        <v>3.6041737840861324E-3</v>
      </c>
    </row>
    <row r="168" spans="1:10" s="5" customFormat="1">
      <c r="A168" s="92" t="s">
        <v>323</v>
      </c>
      <c r="B168" s="180"/>
      <c r="C168" s="180"/>
      <c r="D168" s="181" t="s">
        <v>241</v>
      </c>
      <c r="E168" s="182"/>
      <c r="F168" s="182"/>
      <c r="G168" s="182"/>
      <c r="H168" s="182"/>
      <c r="I168" s="182"/>
      <c r="J168" s="183"/>
    </row>
    <row r="169" spans="1:10" s="17" customFormat="1" outlineLevel="1">
      <c r="A169" s="90" t="s">
        <v>607</v>
      </c>
      <c r="B169" s="102" t="s">
        <v>166</v>
      </c>
      <c r="C169" s="102">
        <v>990133</v>
      </c>
      <c r="D169" s="122" t="s">
        <v>727</v>
      </c>
      <c r="E169" s="102" t="s">
        <v>758</v>
      </c>
      <c r="F169" s="127">
        <v>22</v>
      </c>
      <c r="G169" s="104">
        <v>138.52000000000001</v>
      </c>
      <c r="H169" s="111">
        <f t="shared" ref="H169:H170" si="56">TRUNC((G169*(1+$I$11)),2)</f>
        <v>173.15</v>
      </c>
      <c r="I169" s="111">
        <f t="shared" ref="I169:I170" si="57">ROUND((F169*H169),2)</f>
        <v>3809.3</v>
      </c>
      <c r="J169" s="112">
        <f>(I169/$I$358)</f>
        <v>3.2335996786790168E-3</v>
      </c>
    </row>
    <row r="170" spans="1:10" s="17" customFormat="1" ht="27" outlineLevel="1">
      <c r="A170" s="90" t="s">
        <v>608</v>
      </c>
      <c r="B170" s="102" t="s">
        <v>130</v>
      </c>
      <c r="C170" s="102" t="s">
        <v>325</v>
      </c>
      <c r="D170" s="103" t="s">
        <v>324</v>
      </c>
      <c r="E170" s="102" t="s">
        <v>758</v>
      </c>
      <c r="F170" s="127">
        <v>61</v>
      </c>
      <c r="G170" s="104">
        <v>60.1</v>
      </c>
      <c r="H170" s="111">
        <f t="shared" si="56"/>
        <v>75.12</v>
      </c>
      <c r="I170" s="111">
        <f t="shared" si="57"/>
        <v>4582.32</v>
      </c>
      <c r="J170" s="112">
        <f>(I170/$I$358)</f>
        <v>3.8897930012349855E-3</v>
      </c>
    </row>
    <row r="171" spans="1:10" s="17" customFormat="1" outlineLevel="1">
      <c r="A171" s="179" t="s">
        <v>326</v>
      </c>
      <c r="B171" s="179"/>
      <c r="C171" s="179"/>
      <c r="D171" s="179"/>
      <c r="E171" s="179"/>
      <c r="F171" s="179"/>
      <c r="G171" s="179"/>
      <c r="H171" s="179"/>
      <c r="I171" s="86">
        <f>SUM(I169:I170)</f>
        <v>8391.619999999999</v>
      </c>
      <c r="J171" s="85">
        <f>(I171/$I$358)</f>
        <v>7.1233926799140019E-3</v>
      </c>
    </row>
    <row r="172" spans="1:10" s="17" customFormat="1" outlineLevel="1">
      <c r="A172" s="179" t="s">
        <v>327</v>
      </c>
      <c r="B172" s="179"/>
      <c r="C172" s="179"/>
      <c r="D172" s="179"/>
      <c r="E172" s="179"/>
      <c r="F172" s="179"/>
      <c r="G172" s="179"/>
      <c r="H172" s="179"/>
      <c r="I172" s="86">
        <f>I171+I167+I160+I156+I150+I145</f>
        <v>29023.270000000004</v>
      </c>
      <c r="J172" s="85">
        <f>(I172/$I$358)</f>
        <v>2.4636977015780947E-2</v>
      </c>
    </row>
    <row r="173" spans="1:10" s="17" customFormat="1" outlineLevel="1">
      <c r="A173" s="179" t="s">
        <v>328</v>
      </c>
      <c r="B173" s="179"/>
      <c r="C173" s="179"/>
      <c r="D173" s="179"/>
      <c r="E173" s="179"/>
      <c r="F173" s="179"/>
      <c r="G173" s="179"/>
      <c r="H173" s="179"/>
      <c r="I173" s="86">
        <f>I172+I134+I120+I108+I99</f>
        <v>110324.32</v>
      </c>
      <c r="J173" s="85">
        <f>(I173/$I$358)</f>
        <v>9.3650981992093305E-2</v>
      </c>
    </row>
    <row r="174" spans="1:10" s="5" customFormat="1">
      <c r="A174" s="123" t="s">
        <v>372</v>
      </c>
      <c r="B174" s="178"/>
      <c r="C174" s="178"/>
      <c r="D174" s="168" t="s">
        <v>329</v>
      </c>
      <c r="E174" s="169"/>
      <c r="F174" s="169"/>
      <c r="G174" s="169"/>
      <c r="H174" s="169"/>
      <c r="I174" s="169"/>
      <c r="J174" s="170"/>
    </row>
    <row r="175" spans="1:10" s="5" customFormat="1">
      <c r="A175" s="87" t="s">
        <v>373</v>
      </c>
      <c r="B175" s="171"/>
      <c r="C175" s="171"/>
      <c r="D175" s="175" t="s">
        <v>330</v>
      </c>
      <c r="E175" s="176"/>
      <c r="F175" s="176"/>
      <c r="G175" s="176"/>
      <c r="H175" s="176"/>
      <c r="I175" s="176"/>
      <c r="J175" s="177"/>
    </row>
    <row r="176" spans="1:10" s="17" customFormat="1" ht="27" outlineLevel="1">
      <c r="A176" s="90" t="s">
        <v>609</v>
      </c>
      <c r="B176" s="102" t="s">
        <v>129</v>
      </c>
      <c r="C176" s="102">
        <v>100860</v>
      </c>
      <c r="D176" s="103" t="s">
        <v>331</v>
      </c>
      <c r="E176" s="120" t="s">
        <v>757</v>
      </c>
      <c r="F176" s="127">
        <v>12</v>
      </c>
      <c r="G176" s="104">
        <v>125.32</v>
      </c>
      <c r="H176" s="80">
        <f t="shared" ref="H176:H197" si="58">TRUNC((G176*(1+$I$11)),2)</f>
        <v>156.65</v>
      </c>
      <c r="I176" s="80">
        <f t="shared" ref="I176:I197" si="59">ROUND((F176*H176),2)</f>
        <v>1879.8</v>
      </c>
      <c r="J176" s="72">
        <f t="shared" ref="J176:J198" si="60">(I176/$I$358)</f>
        <v>1.595705425138691E-3</v>
      </c>
    </row>
    <row r="177" spans="1:10" s="17" customFormat="1" ht="27" outlineLevel="1">
      <c r="A177" s="90" t="s">
        <v>610</v>
      </c>
      <c r="B177" s="102" t="s">
        <v>129</v>
      </c>
      <c r="C177" s="102">
        <v>94495</v>
      </c>
      <c r="D177" s="103" t="s">
        <v>332</v>
      </c>
      <c r="E177" s="120" t="s">
        <v>757</v>
      </c>
      <c r="F177" s="127">
        <v>2</v>
      </c>
      <c r="G177" s="104">
        <v>51.64</v>
      </c>
      <c r="H177" s="80">
        <f t="shared" si="58"/>
        <v>64.55</v>
      </c>
      <c r="I177" s="80">
        <f t="shared" si="59"/>
        <v>129.1</v>
      </c>
      <c r="J177" s="72">
        <f t="shared" si="60"/>
        <v>1.0958908946983987E-4</v>
      </c>
    </row>
    <row r="178" spans="1:10" s="17" customFormat="1" ht="27" outlineLevel="1">
      <c r="A178" s="90" t="s">
        <v>611</v>
      </c>
      <c r="B178" s="102" t="s">
        <v>129</v>
      </c>
      <c r="C178" s="102">
        <v>94496</v>
      </c>
      <c r="D178" s="103" t="s">
        <v>333</v>
      </c>
      <c r="E178" s="120" t="s">
        <v>757</v>
      </c>
      <c r="F178" s="127">
        <v>1</v>
      </c>
      <c r="G178" s="104">
        <v>70.349999999999994</v>
      </c>
      <c r="H178" s="80">
        <f t="shared" si="58"/>
        <v>87.93</v>
      </c>
      <c r="I178" s="80">
        <f t="shared" si="59"/>
        <v>87.93</v>
      </c>
      <c r="J178" s="72">
        <f t="shared" si="60"/>
        <v>7.4641120349210082E-5</v>
      </c>
    </row>
    <row r="179" spans="1:10" s="17" customFormat="1" ht="27" outlineLevel="1">
      <c r="A179" s="90" t="s">
        <v>612</v>
      </c>
      <c r="B179" s="102" t="s">
        <v>129</v>
      </c>
      <c r="C179" s="102">
        <v>94497</v>
      </c>
      <c r="D179" s="103" t="s">
        <v>334</v>
      </c>
      <c r="E179" s="120" t="s">
        <v>757</v>
      </c>
      <c r="F179" s="127">
        <v>4</v>
      </c>
      <c r="G179" s="104">
        <v>89.39</v>
      </c>
      <c r="H179" s="80">
        <f t="shared" si="58"/>
        <v>111.73</v>
      </c>
      <c r="I179" s="80">
        <f t="shared" si="59"/>
        <v>446.92</v>
      </c>
      <c r="J179" s="72">
        <f t="shared" si="60"/>
        <v>3.7937688509574627E-4</v>
      </c>
    </row>
    <row r="180" spans="1:10" s="17" customFormat="1" ht="27" outlineLevel="1">
      <c r="A180" s="90" t="s">
        <v>613</v>
      </c>
      <c r="B180" s="102" t="s">
        <v>129</v>
      </c>
      <c r="C180" s="102">
        <v>94499</v>
      </c>
      <c r="D180" s="103" t="s">
        <v>335</v>
      </c>
      <c r="E180" s="120" t="s">
        <v>757</v>
      </c>
      <c r="F180" s="127">
        <v>1</v>
      </c>
      <c r="G180" s="104">
        <v>235.71</v>
      </c>
      <c r="H180" s="80">
        <f t="shared" si="58"/>
        <v>294.63</v>
      </c>
      <c r="I180" s="80">
        <f t="shared" si="59"/>
        <v>294.63</v>
      </c>
      <c r="J180" s="72">
        <f t="shared" si="60"/>
        <v>2.5010250527109936E-4</v>
      </c>
    </row>
    <row r="181" spans="1:10" s="17" customFormat="1" ht="27" outlineLevel="1">
      <c r="A181" s="90" t="s">
        <v>614</v>
      </c>
      <c r="B181" s="102" t="s">
        <v>129</v>
      </c>
      <c r="C181" s="102">
        <v>94794</v>
      </c>
      <c r="D181" s="103" t="s">
        <v>336</v>
      </c>
      <c r="E181" s="120" t="s">
        <v>757</v>
      </c>
      <c r="F181" s="127">
        <v>8</v>
      </c>
      <c r="G181" s="105">
        <v>139.41999999999999</v>
      </c>
      <c r="H181" s="80">
        <f t="shared" si="58"/>
        <v>174.27</v>
      </c>
      <c r="I181" s="80">
        <f t="shared" si="59"/>
        <v>1394.16</v>
      </c>
      <c r="J181" s="72">
        <f t="shared" si="60"/>
        <v>1.1834603018998605E-3</v>
      </c>
    </row>
    <row r="182" spans="1:10" s="17" customFormat="1" ht="27" outlineLevel="1">
      <c r="A182" s="90" t="s">
        <v>615</v>
      </c>
      <c r="B182" s="102" t="s">
        <v>129</v>
      </c>
      <c r="C182" s="102">
        <v>89987</v>
      </c>
      <c r="D182" s="103" t="s">
        <v>337</v>
      </c>
      <c r="E182" s="120" t="s">
        <v>757</v>
      </c>
      <c r="F182" s="127">
        <v>23</v>
      </c>
      <c r="G182" s="104">
        <v>79.12</v>
      </c>
      <c r="H182" s="80">
        <f t="shared" si="58"/>
        <v>98.9</v>
      </c>
      <c r="I182" s="80">
        <f t="shared" si="59"/>
        <v>2274.6999999999998</v>
      </c>
      <c r="J182" s="72">
        <f t="shared" si="60"/>
        <v>1.9309241039275349E-3</v>
      </c>
    </row>
    <row r="183" spans="1:10" s="17" customFormat="1" ht="27" outlineLevel="1">
      <c r="A183" s="90" t="s">
        <v>616</v>
      </c>
      <c r="B183" s="102" t="s">
        <v>129</v>
      </c>
      <c r="C183" s="102">
        <v>89985</v>
      </c>
      <c r="D183" s="103" t="s">
        <v>338</v>
      </c>
      <c r="E183" s="120" t="s">
        <v>757</v>
      </c>
      <c r="F183" s="127">
        <v>12</v>
      </c>
      <c r="G183" s="104">
        <v>75.540000000000006</v>
      </c>
      <c r="H183" s="80">
        <f t="shared" si="58"/>
        <v>94.42</v>
      </c>
      <c r="I183" s="80">
        <f t="shared" si="59"/>
        <v>1133.04</v>
      </c>
      <c r="J183" s="72">
        <f t="shared" si="60"/>
        <v>9.6180342318286116E-4</v>
      </c>
    </row>
    <row r="184" spans="1:10" s="17" customFormat="1" ht="27" outlineLevel="1">
      <c r="A184" s="90" t="s">
        <v>617</v>
      </c>
      <c r="B184" s="102" t="s">
        <v>129</v>
      </c>
      <c r="C184" s="102">
        <v>89356</v>
      </c>
      <c r="D184" s="103" t="s">
        <v>339</v>
      </c>
      <c r="E184" s="102" t="s">
        <v>758</v>
      </c>
      <c r="F184" s="127">
        <v>179</v>
      </c>
      <c r="G184" s="104">
        <v>32.99</v>
      </c>
      <c r="H184" s="80">
        <f t="shared" si="58"/>
        <v>41.23</v>
      </c>
      <c r="I184" s="80">
        <f t="shared" si="59"/>
        <v>7380.17</v>
      </c>
      <c r="J184" s="72">
        <f t="shared" si="60"/>
        <v>6.2648033341024647E-3</v>
      </c>
    </row>
    <row r="185" spans="1:10" s="17" customFormat="1" ht="27" outlineLevel="1">
      <c r="A185" s="90" t="s">
        <v>618</v>
      </c>
      <c r="B185" s="102" t="s">
        <v>129</v>
      </c>
      <c r="C185" s="102">
        <v>89449</v>
      </c>
      <c r="D185" s="103" t="s">
        <v>340</v>
      </c>
      <c r="E185" s="102" t="s">
        <v>758</v>
      </c>
      <c r="F185" s="127">
        <v>128.30000000000001</v>
      </c>
      <c r="G185" s="104">
        <v>21.51</v>
      </c>
      <c r="H185" s="80">
        <f t="shared" si="58"/>
        <v>26.88</v>
      </c>
      <c r="I185" s="80">
        <f t="shared" si="59"/>
        <v>3448.7</v>
      </c>
      <c r="J185" s="72">
        <f t="shared" si="60"/>
        <v>2.9274972335758078E-3</v>
      </c>
    </row>
    <row r="186" spans="1:10" s="17" customFormat="1" ht="27" outlineLevel="1">
      <c r="A186" s="90" t="s">
        <v>619</v>
      </c>
      <c r="B186" s="102" t="s">
        <v>129</v>
      </c>
      <c r="C186" s="102">
        <v>89451</v>
      </c>
      <c r="D186" s="103" t="s">
        <v>341</v>
      </c>
      <c r="E186" s="102" t="s">
        <v>758</v>
      </c>
      <c r="F186" s="127">
        <v>60</v>
      </c>
      <c r="G186" s="104">
        <v>55.49</v>
      </c>
      <c r="H186" s="80">
        <f t="shared" si="58"/>
        <v>69.36</v>
      </c>
      <c r="I186" s="80">
        <f t="shared" si="59"/>
        <v>4161.6000000000004</v>
      </c>
      <c r="J186" s="72">
        <f t="shared" si="60"/>
        <v>3.5326565045521743E-3</v>
      </c>
    </row>
    <row r="187" spans="1:10" s="17" customFormat="1" ht="27" outlineLevel="1">
      <c r="A187" s="90" t="s">
        <v>620</v>
      </c>
      <c r="B187" s="102" t="s">
        <v>129</v>
      </c>
      <c r="C187" s="102">
        <v>99635</v>
      </c>
      <c r="D187" s="103" t="s">
        <v>342</v>
      </c>
      <c r="E187" s="120" t="s">
        <v>757</v>
      </c>
      <c r="F187" s="127">
        <v>15</v>
      </c>
      <c r="G187" s="104">
        <v>445.41</v>
      </c>
      <c r="H187" s="80">
        <f t="shared" si="58"/>
        <v>556.76</v>
      </c>
      <c r="I187" s="80">
        <f t="shared" si="59"/>
        <v>8351.4</v>
      </c>
      <c r="J187" s="72">
        <f t="shared" si="60"/>
        <v>7.0892511370907879E-3</v>
      </c>
    </row>
    <row r="188" spans="1:10" s="17" customFormat="1" ht="27" outlineLevel="1">
      <c r="A188" s="90" t="s">
        <v>621</v>
      </c>
      <c r="B188" s="102" t="s">
        <v>351</v>
      </c>
      <c r="C188" s="102" t="s">
        <v>349</v>
      </c>
      <c r="D188" s="103" t="s">
        <v>726</v>
      </c>
      <c r="E188" s="120" t="s">
        <v>757</v>
      </c>
      <c r="F188" s="127">
        <v>1</v>
      </c>
      <c r="G188" s="104">
        <v>221.32</v>
      </c>
      <c r="H188" s="80">
        <f t="shared" si="58"/>
        <v>276.64999999999998</v>
      </c>
      <c r="I188" s="80">
        <f t="shared" si="59"/>
        <v>276.64999999999998</v>
      </c>
      <c r="J188" s="72">
        <f t="shared" si="60"/>
        <v>2.3483982650527655E-4</v>
      </c>
    </row>
    <row r="189" spans="1:10" s="17" customFormat="1" outlineLevel="1">
      <c r="A189" s="90" t="s">
        <v>622</v>
      </c>
      <c r="B189" s="102" t="s">
        <v>272</v>
      </c>
      <c r="C189" s="102">
        <v>10002015</v>
      </c>
      <c r="D189" s="103" t="s">
        <v>343</v>
      </c>
      <c r="E189" s="120" t="s">
        <v>757</v>
      </c>
      <c r="F189" s="127">
        <v>1</v>
      </c>
      <c r="G189" s="104">
        <v>6661.56</v>
      </c>
      <c r="H189" s="80">
        <f t="shared" si="58"/>
        <v>8326.9500000000007</v>
      </c>
      <c r="I189" s="80">
        <f t="shared" si="59"/>
        <v>8326.9500000000007</v>
      </c>
      <c r="J189" s="72">
        <f t="shared" si="60"/>
        <v>7.0684962708046735E-3</v>
      </c>
    </row>
    <row r="190" spans="1:10" s="17" customFormat="1" outlineLevel="1">
      <c r="A190" s="90" t="s">
        <v>623</v>
      </c>
      <c r="B190" s="102" t="s">
        <v>272</v>
      </c>
      <c r="C190" s="102">
        <v>10002016</v>
      </c>
      <c r="D190" s="103" t="s">
        <v>344</v>
      </c>
      <c r="E190" s="120" t="s">
        <v>757</v>
      </c>
      <c r="F190" s="127">
        <v>1</v>
      </c>
      <c r="G190" s="104">
        <v>9680.83</v>
      </c>
      <c r="H190" s="80">
        <f t="shared" si="58"/>
        <v>12101.03</v>
      </c>
      <c r="I190" s="80">
        <f t="shared" si="59"/>
        <v>12101.03</v>
      </c>
      <c r="J190" s="72">
        <f t="shared" si="60"/>
        <v>1.0272198755594241E-2</v>
      </c>
    </row>
    <row r="191" spans="1:10" s="17" customFormat="1" ht="27" outlineLevel="1">
      <c r="A191" s="90" t="s">
        <v>624</v>
      </c>
      <c r="B191" s="102" t="s">
        <v>129</v>
      </c>
      <c r="C191" s="102">
        <v>94797</v>
      </c>
      <c r="D191" s="103" t="s">
        <v>345</v>
      </c>
      <c r="E191" s="120" t="s">
        <v>757</v>
      </c>
      <c r="F191" s="127">
        <v>1</v>
      </c>
      <c r="G191" s="104">
        <v>115.62</v>
      </c>
      <c r="H191" s="80">
        <f t="shared" si="58"/>
        <v>144.52000000000001</v>
      </c>
      <c r="I191" s="80">
        <f t="shared" si="59"/>
        <v>144.52000000000001</v>
      </c>
      <c r="J191" s="72">
        <f t="shared" si="60"/>
        <v>1.2267866158157444E-4</v>
      </c>
    </row>
    <row r="192" spans="1:10" s="17" customFormat="1" outlineLevel="1">
      <c r="A192" s="90" t="s">
        <v>625</v>
      </c>
      <c r="B192" s="102" t="s">
        <v>7</v>
      </c>
      <c r="C192" s="102" t="s">
        <v>350</v>
      </c>
      <c r="D192" s="103" t="s">
        <v>725</v>
      </c>
      <c r="E192" s="102" t="s">
        <v>758</v>
      </c>
      <c r="F192" s="127">
        <v>24</v>
      </c>
      <c r="G192" s="104">
        <v>46.44</v>
      </c>
      <c r="H192" s="80">
        <f t="shared" si="58"/>
        <v>58.05</v>
      </c>
      <c r="I192" s="80">
        <f t="shared" si="59"/>
        <v>1393.2</v>
      </c>
      <c r="J192" s="72">
        <f t="shared" si="60"/>
        <v>1.1826453869045774E-3</v>
      </c>
    </row>
    <row r="193" spans="1:10" s="17" customFormat="1" ht="27" outlineLevel="1">
      <c r="A193" s="90" t="s">
        <v>626</v>
      </c>
      <c r="B193" s="102" t="s">
        <v>129</v>
      </c>
      <c r="C193" s="102">
        <v>99629</v>
      </c>
      <c r="D193" s="103" t="s">
        <v>346</v>
      </c>
      <c r="E193" s="120" t="s">
        <v>757</v>
      </c>
      <c r="F193" s="127">
        <v>1</v>
      </c>
      <c r="G193" s="104">
        <v>115.98</v>
      </c>
      <c r="H193" s="80">
        <f t="shared" si="58"/>
        <v>144.97</v>
      </c>
      <c r="I193" s="80">
        <f t="shared" si="59"/>
        <v>144.97</v>
      </c>
      <c r="J193" s="72">
        <f t="shared" si="60"/>
        <v>1.2306065298561339E-4</v>
      </c>
    </row>
    <row r="194" spans="1:10" s="17" customFormat="1" outlineLevel="1">
      <c r="A194" s="90" t="s">
        <v>627</v>
      </c>
      <c r="B194" s="102" t="s">
        <v>272</v>
      </c>
      <c r="C194" s="102">
        <v>10012093</v>
      </c>
      <c r="D194" s="103" t="s">
        <v>347</v>
      </c>
      <c r="E194" s="120" t="s">
        <v>757</v>
      </c>
      <c r="F194" s="127">
        <v>2</v>
      </c>
      <c r="G194" s="104">
        <v>435.09</v>
      </c>
      <c r="H194" s="80">
        <f t="shared" si="58"/>
        <v>543.86</v>
      </c>
      <c r="I194" s="80">
        <f t="shared" si="59"/>
        <v>1087.72</v>
      </c>
      <c r="J194" s="72">
        <f t="shared" si="60"/>
        <v>9.2333264444720558E-4</v>
      </c>
    </row>
    <row r="195" spans="1:10" s="17" customFormat="1" outlineLevel="1">
      <c r="A195" s="90" t="s">
        <v>628</v>
      </c>
      <c r="B195" s="102" t="s">
        <v>272</v>
      </c>
      <c r="C195" s="102">
        <v>10012093</v>
      </c>
      <c r="D195" s="103" t="s">
        <v>347</v>
      </c>
      <c r="E195" s="120" t="s">
        <v>757</v>
      </c>
      <c r="F195" s="127">
        <v>1</v>
      </c>
      <c r="G195" s="104">
        <v>435.09</v>
      </c>
      <c r="H195" s="80">
        <f t="shared" si="58"/>
        <v>543.86</v>
      </c>
      <c r="I195" s="80">
        <f t="shared" si="59"/>
        <v>543.86</v>
      </c>
      <c r="J195" s="72">
        <f t="shared" si="60"/>
        <v>4.6166632222360279E-4</v>
      </c>
    </row>
    <row r="196" spans="1:10" s="17" customFormat="1" outlineLevel="1">
      <c r="A196" s="90" t="s">
        <v>629</v>
      </c>
      <c r="B196" s="102" t="s">
        <v>134</v>
      </c>
      <c r="C196" s="102">
        <v>53347</v>
      </c>
      <c r="D196" s="103" t="s">
        <v>348</v>
      </c>
      <c r="E196" s="120" t="s">
        <v>757</v>
      </c>
      <c r="F196" s="127">
        <v>9</v>
      </c>
      <c r="G196" s="104">
        <v>195.39</v>
      </c>
      <c r="H196" s="80">
        <f t="shared" si="58"/>
        <v>244.23</v>
      </c>
      <c r="I196" s="80">
        <f t="shared" si="59"/>
        <v>2198.0700000000002</v>
      </c>
      <c r="J196" s="72">
        <f t="shared" si="60"/>
        <v>1.8658752121686365E-3</v>
      </c>
    </row>
    <row r="197" spans="1:10" s="17" customFormat="1" outlineLevel="1">
      <c r="A197" s="90" t="s">
        <v>630</v>
      </c>
      <c r="B197" s="102" t="s">
        <v>188</v>
      </c>
      <c r="C197" s="102">
        <v>388</v>
      </c>
      <c r="D197" s="103" t="s">
        <v>724</v>
      </c>
      <c r="E197" s="120" t="s">
        <v>757</v>
      </c>
      <c r="F197" s="127">
        <v>2</v>
      </c>
      <c r="G197" s="104">
        <v>1746.03</v>
      </c>
      <c r="H197" s="80">
        <f t="shared" si="58"/>
        <v>2182.5300000000002</v>
      </c>
      <c r="I197" s="80">
        <f t="shared" si="59"/>
        <v>4365.0600000000004</v>
      </c>
      <c r="J197" s="72">
        <f t="shared" si="60"/>
        <v>3.705367551364983E-3</v>
      </c>
    </row>
    <row r="198" spans="1:10" s="17" customFormat="1" outlineLevel="1">
      <c r="A198" s="179" t="s">
        <v>377</v>
      </c>
      <c r="B198" s="179"/>
      <c r="C198" s="179"/>
      <c r="D198" s="179"/>
      <c r="E198" s="179"/>
      <c r="F198" s="179"/>
      <c r="G198" s="179"/>
      <c r="H198" s="179"/>
      <c r="I198" s="86">
        <f>SUM(I176:I197)</f>
        <v>61564.179999999993</v>
      </c>
      <c r="J198" s="85">
        <f t="shared" si="60"/>
        <v>5.2259972348236455E-2</v>
      </c>
    </row>
    <row r="199" spans="1:10" s="5" customFormat="1">
      <c r="A199" s="87" t="s">
        <v>374</v>
      </c>
      <c r="B199" s="171"/>
      <c r="C199" s="171"/>
      <c r="D199" s="175" t="s">
        <v>352</v>
      </c>
      <c r="E199" s="176"/>
      <c r="F199" s="176"/>
      <c r="G199" s="176"/>
      <c r="H199" s="176"/>
      <c r="I199" s="176"/>
      <c r="J199" s="177"/>
    </row>
    <row r="200" spans="1:10" s="17" customFormat="1" ht="40.5" outlineLevel="1">
      <c r="A200" s="90" t="s">
        <v>631</v>
      </c>
      <c r="B200" s="102" t="s">
        <v>129</v>
      </c>
      <c r="C200" s="102">
        <v>92365</v>
      </c>
      <c r="D200" s="103" t="s">
        <v>353</v>
      </c>
      <c r="E200" s="102" t="s">
        <v>758</v>
      </c>
      <c r="F200" s="127">
        <v>12</v>
      </c>
      <c r="G200" s="104">
        <v>67.17</v>
      </c>
      <c r="H200" s="80">
        <f t="shared" ref="H200:H202" si="61">TRUNC((G200*(1+$I$11)),2)</f>
        <v>83.96</v>
      </c>
      <c r="I200" s="80">
        <f t="shared" ref="I200:I202" si="62">ROUND((F200*H200),2)</f>
        <v>1007.52</v>
      </c>
      <c r="J200" s="72">
        <f>(I200/$I$358)</f>
        <v>8.5525328754959779E-4</v>
      </c>
    </row>
    <row r="201" spans="1:10" s="17" customFormat="1" ht="40.5" outlineLevel="1">
      <c r="A201" s="90" t="s">
        <v>632</v>
      </c>
      <c r="B201" s="102" t="s">
        <v>129</v>
      </c>
      <c r="C201" s="102">
        <v>92364</v>
      </c>
      <c r="D201" s="103" t="s">
        <v>354</v>
      </c>
      <c r="E201" s="102" t="s">
        <v>758</v>
      </c>
      <c r="F201" s="127">
        <v>18</v>
      </c>
      <c r="G201" s="104">
        <v>58.62</v>
      </c>
      <c r="H201" s="80">
        <f t="shared" si="61"/>
        <v>73.27</v>
      </c>
      <c r="I201" s="80">
        <f t="shared" si="62"/>
        <v>1318.86</v>
      </c>
      <c r="J201" s="72">
        <f>(I201/$I$358)</f>
        <v>1.1195404069573433E-3</v>
      </c>
    </row>
    <row r="202" spans="1:10" s="17" customFormat="1" ht="40.5" outlineLevel="1">
      <c r="A202" s="90" t="s">
        <v>633</v>
      </c>
      <c r="B202" s="102" t="s">
        <v>129</v>
      </c>
      <c r="C202" s="102">
        <v>93057</v>
      </c>
      <c r="D202" s="103" t="s">
        <v>355</v>
      </c>
      <c r="E202" s="120" t="s">
        <v>757</v>
      </c>
      <c r="F202" s="127">
        <v>2</v>
      </c>
      <c r="G202" s="104">
        <v>16.29</v>
      </c>
      <c r="H202" s="80">
        <f t="shared" si="61"/>
        <v>20.36</v>
      </c>
      <c r="I202" s="80">
        <f t="shared" si="62"/>
        <v>40.72</v>
      </c>
      <c r="J202" s="72">
        <f>(I202/$I$358)</f>
        <v>3.456597771659086E-5</v>
      </c>
    </row>
    <row r="203" spans="1:10" s="17" customFormat="1" outlineLevel="1">
      <c r="A203" s="165" t="s">
        <v>376</v>
      </c>
      <c r="B203" s="166"/>
      <c r="C203" s="166"/>
      <c r="D203" s="166"/>
      <c r="E203" s="166"/>
      <c r="F203" s="166"/>
      <c r="G203" s="166"/>
      <c r="H203" s="167"/>
      <c r="I203" s="86">
        <f>SUM(I200:I202)</f>
        <v>2367.1</v>
      </c>
      <c r="J203" s="85">
        <f>(I203/$I$358)</f>
        <v>2.0093596722235321E-3</v>
      </c>
    </row>
    <row r="204" spans="1:10" s="5" customFormat="1">
      <c r="A204" s="87" t="s">
        <v>375</v>
      </c>
      <c r="B204" s="171"/>
      <c r="C204" s="171"/>
      <c r="D204" s="175" t="s">
        <v>356</v>
      </c>
      <c r="E204" s="176"/>
      <c r="F204" s="176"/>
      <c r="G204" s="176"/>
      <c r="H204" s="176"/>
      <c r="I204" s="176"/>
      <c r="J204" s="177"/>
    </row>
    <row r="205" spans="1:10" s="17" customFormat="1" ht="27" outlineLevel="1">
      <c r="A205" s="90" t="s">
        <v>634</v>
      </c>
      <c r="B205" s="102" t="s">
        <v>129</v>
      </c>
      <c r="C205" s="102">
        <v>89512</v>
      </c>
      <c r="D205" s="103" t="s">
        <v>357</v>
      </c>
      <c r="E205" s="102" t="s">
        <v>758</v>
      </c>
      <c r="F205" s="127">
        <v>48</v>
      </c>
      <c r="G205" s="104">
        <v>62.51</v>
      </c>
      <c r="H205" s="80">
        <f t="shared" ref="H205:H214" si="63">TRUNC((G205*(1+$I$11)),2)</f>
        <v>78.13</v>
      </c>
      <c r="I205" s="80">
        <f t="shared" ref="I205:I214" si="64">ROUND((F205*H205),2)</f>
        <v>3750.24</v>
      </c>
      <c r="J205" s="72">
        <f t="shared" ref="J205:J217" si="65">(I205/$I$358)</f>
        <v>3.1834654290733718E-3</v>
      </c>
    </row>
    <row r="206" spans="1:10" s="17" customFormat="1" ht="27" outlineLevel="1">
      <c r="A206" s="90" t="s">
        <v>635</v>
      </c>
      <c r="B206" s="102" t="s">
        <v>129</v>
      </c>
      <c r="C206" s="102">
        <v>89580</v>
      </c>
      <c r="D206" s="103" t="s">
        <v>358</v>
      </c>
      <c r="E206" s="102" t="s">
        <v>758</v>
      </c>
      <c r="F206" s="127">
        <v>21</v>
      </c>
      <c r="G206" s="104">
        <v>79.73</v>
      </c>
      <c r="H206" s="80">
        <f t="shared" si="63"/>
        <v>99.66</v>
      </c>
      <c r="I206" s="80">
        <f t="shared" si="64"/>
        <v>2092.86</v>
      </c>
      <c r="J206" s="72">
        <f t="shared" si="65"/>
        <v>1.7765656219043309E-3</v>
      </c>
    </row>
    <row r="207" spans="1:10" s="17" customFormat="1" ht="27" outlineLevel="1">
      <c r="A207" s="90" t="s">
        <v>636</v>
      </c>
      <c r="B207" s="102" t="s">
        <v>129</v>
      </c>
      <c r="C207" s="102">
        <v>90696</v>
      </c>
      <c r="D207" s="103" t="s">
        <v>359</v>
      </c>
      <c r="E207" s="102" t="s">
        <v>758</v>
      </c>
      <c r="F207" s="127">
        <v>78</v>
      </c>
      <c r="G207" s="104">
        <v>167.06</v>
      </c>
      <c r="H207" s="80">
        <f t="shared" si="63"/>
        <v>208.82</v>
      </c>
      <c r="I207" s="80">
        <f t="shared" si="64"/>
        <v>16287.96</v>
      </c>
      <c r="J207" s="72">
        <f t="shared" si="65"/>
        <v>1.3826357131844873E-2</v>
      </c>
    </row>
    <row r="208" spans="1:10" s="17" customFormat="1" outlineLevel="1">
      <c r="A208" s="90" t="s">
        <v>637</v>
      </c>
      <c r="B208" s="102" t="s">
        <v>134</v>
      </c>
      <c r="C208" s="102">
        <v>53039</v>
      </c>
      <c r="D208" s="122" t="s">
        <v>360</v>
      </c>
      <c r="E208" s="120" t="s">
        <v>757</v>
      </c>
      <c r="F208" s="127">
        <v>7</v>
      </c>
      <c r="G208" s="104">
        <v>63.46</v>
      </c>
      <c r="H208" s="80">
        <f t="shared" si="63"/>
        <v>79.319999999999993</v>
      </c>
      <c r="I208" s="80">
        <f t="shared" si="64"/>
        <v>555.24</v>
      </c>
      <c r="J208" s="72">
        <f t="shared" si="65"/>
        <v>4.7132646039685437E-4</v>
      </c>
    </row>
    <row r="209" spans="1:10" s="17" customFormat="1" ht="54" outlineLevel="1">
      <c r="A209" s="90" t="s">
        <v>638</v>
      </c>
      <c r="B209" s="106" t="s">
        <v>130</v>
      </c>
      <c r="C209" s="102" t="s">
        <v>367</v>
      </c>
      <c r="D209" s="103" t="s">
        <v>361</v>
      </c>
      <c r="E209" s="120" t="s">
        <v>757</v>
      </c>
      <c r="F209" s="127">
        <v>8</v>
      </c>
      <c r="G209" s="104">
        <v>454.21</v>
      </c>
      <c r="H209" s="80">
        <f t="shared" si="63"/>
        <v>567.76</v>
      </c>
      <c r="I209" s="80">
        <f t="shared" si="64"/>
        <v>4542.08</v>
      </c>
      <c r="J209" s="72">
        <f t="shared" si="65"/>
        <v>3.8556344810160366E-3</v>
      </c>
    </row>
    <row r="210" spans="1:10" s="17" customFormat="1" outlineLevel="1">
      <c r="A210" s="90" t="s">
        <v>639</v>
      </c>
      <c r="B210" s="102" t="s">
        <v>188</v>
      </c>
      <c r="C210" s="102">
        <v>6411</v>
      </c>
      <c r="D210" s="122" t="s">
        <v>723</v>
      </c>
      <c r="E210" s="120" t="s">
        <v>757</v>
      </c>
      <c r="F210" s="127">
        <v>8</v>
      </c>
      <c r="G210" s="104">
        <v>61.55</v>
      </c>
      <c r="H210" s="80">
        <f t="shared" si="63"/>
        <v>76.930000000000007</v>
      </c>
      <c r="I210" s="80">
        <f t="shared" si="64"/>
        <v>615.44000000000005</v>
      </c>
      <c r="J210" s="72">
        <f t="shared" si="65"/>
        <v>5.2242842155939787E-4</v>
      </c>
    </row>
    <row r="211" spans="1:10" s="17" customFormat="1" ht="81" outlineLevel="1">
      <c r="A211" s="90" t="s">
        <v>640</v>
      </c>
      <c r="B211" s="102" t="s">
        <v>365</v>
      </c>
      <c r="C211" s="102" t="s">
        <v>368</v>
      </c>
      <c r="D211" s="103" t="s">
        <v>362</v>
      </c>
      <c r="E211" s="120" t="s">
        <v>757</v>
      </c>
      <c r="F211" s="127">
        <v>1</v>
      </c>
      <c r="G211" s="104">
        <v>1112.1500000000001</v>
      </c>
      <c r="H211" s="80">
        <f t="shared" si="63"/>
        <v>1390.18</v>
      </c>
      <c r="I211" s="80">
        <f t="shared" si="64"/>
        <v>1390.18</v>
      </c>
      <c r="J211" s="72">
        <f t="shared" si="65"/>
        <v>1.1800818001485825E-3</v>
      </c>
    </row>
    <row r="212" spans="1:10" s="17" customFormat="1" outlineLevel="1">
      <c r="A212" s="90" t="s">
        <v>641</v>
      </c>
      <c r="B212" s="102" t="s">
        <v>134</v>
      </c>
      <c r="C212" s="102">
        <v>54617</v>
      </c>
      <c r="D212" s="122" t="s">
        <v>363</v>
      </c>
      <c r="E212" s="120" t="s">
        <v>757</v>
      </c>
      <c r="F212" s="127">
        <v>2</v>
      </c>
      <c r="G212" s="104">
        <v>53.74</v>
      </c>
      <c r="H212" s="80">
        <f t="shared" si="63"/>
        <v>67.17</v>
      </c>
      <c r="I212" s="80">
        <f t="shared" si="64"/>
        <v>134.34</v>
      </c>
      <c r="J212" s="72">
        <f t="shared" si="65"/>
        <v>1.1403716715242673E-4</v>
      </c>
    </row>
    <row r="213" spans="1:10" s="17" customFormat="1" ht="27" outlineLevel="1">
      <c r="A213" s="90" t="s">
        <v>642</v>
      </c>
      <c r="B213" s="102" t="s">
        <v>366</v>
      </c>
      <c r="C213" s="102" t="s">
        <v>369</v>
      </c>
      <c r="D213" s="103" t="s">
        <v>364</v>
      </c>
      <c r="E213" s="120" t="s">
        <v>757</v>
      </c>
      <c r="F213" s="127">
        <v>1</v>
      </c>
      <c r="G213" s="104">
        <v>299.7</v>
      </c>
      <c r="H213" s="80">
        <f t="shared" si="63"/>
        <v>374.62</v>
      </c>
      <c r="I213" s="80">
        <f t="shared" si="64"/>
        <v>374.62</v>
      </c>
      <c r="J213" s="72">
        <f t="shared" si="65"/>
        <v>3.180035995134889E-4</v>
      </c>
    </row>
    <row r="214" spans="1:10" s="17" customFormat="1" ht="27" outlineLevel="1">
      <c r="A214" s="90" t="s">
        <v>643</v>
      </c>
      <c r="B214" s="102" t="s">
        <v>188</v>
      </c>
      <c r="C214" s="102">
        <v>9695</v>
      </c>
      <c r="D214" s="103" t="s">
        <v>722</v>
      </c>
      <c r="E214" s="120" t="s">
        <v>757</v>
      </c>
      <c r="F214" s="127">
        <v>1</v>
      </c>
      <c r="G214" s="104">
        <v>2314.2199999999998</v>
      </c>
      <c r="H214" s="80">
        <f t="shared" si="63"/>
        <v>2892.77</v>
      </c>
      <c r="I214" s="80">
        <f t="shared" si="64"/>
        <v>2892.77</v>
      </c>
      <c r="J214" s="72">
        <f t="shared" si="65"/>
        <v>2.4555850530260936E-3</v>
      </c>
    </row>
    <row r="215" spans="1:10" s="17" customFormat="1" ht="40.5" outlineLevel="1">
      <c r="A215" s="90" t="s">
        <v>644</v>
      </c>
      <c r="B215" s="102" t="s">
        <v>365</v>
      </c>
      <c r="C215" s="102" t="s">
        <v>371</v>
      </c>
      <c r="D215" s="103" t="s">
        <v>370</v>
      </c>
      <c r="E215" s="102" t="s">
        <v>758</v>
      </c>
      <c r="F215" s="127">
        <v>13</v>
      </c>
      <c r="G215" s="104">
        <v>200.62</v>
      </c>
      <c r="H215" s="80">
        <f t="shared" ref="H215" si="66">TRUNC((G215*(1+$I$11)),2)</f>
        <v>250.77</v>
      </c>
      <c r="I215" s="80">
        <f t="shared" ref="I215" si="67">ROUND((F215*H215),2)</f>
        <v>3260.01</v>
      </c>
      <c r="J215" s="72">
        <f t="shared" si="65"/>
        <v>2.7673239935133444E-3</v>
      </c>
    </row>
    <row r="216" spans="1:10" s="17" customFormat="1" outlineLevel="1">
      <c r="A216" s="165" t="s">
        <v>378</v>
      </c>
      <c r="B216" s="166"/>
      <c r="C216" s="166"/>
      <c r="D216" s="166"/>
      <c r="E216" s="166"/>
      <c r="F216" s="166"/>
      <c r="G216" s="166"/>
      <c r="H216" s="167"/>
      <c r="I216" s="86">
        <f>SUM(I205:I215)</f>
        <v>35895.74</v>
      </c>
      <c r="J216" s="85">
        <f t="shared" si="65"/>
        <v>3.04708091591488E-2</v>
      </c>
    </row>
    <row r="217" spans="1:10" s="17" customFormat="1" outlineLevel="1">
      <c r="A217" s="165" t="s">
        <v>379</v>
      </c>
      <c r="B217" s="166"/>
      <c r="C217" s="166"/>
      <c r="D217" s="166"/>
      <c r="E217" s="166"/>
      <c r="F217" s="166"/>
      <c r="G217" s="166"/>
      <c r="H217" s="167"/>
      <c r="I217" s="86">
        <f>I216+I203+I198</f>
        <v>99827.01999999999</v>
      </c>
      <c r="J217" s="85">
        <f t="shared" si="65"/>
        <v>8.4740141179608791E-2</v>
      </c>
    </row>
    <row r="218" spans="1:10" s="5" customFormat="1">
      <c r="A218" s="123" t="s">
        <v>380</v>
      </c>
      <c r="B218" s="178"/>
      <c r="C218" s="178"/>
      <c r="D218" s="73" t="s">
        <v>769</v>
      </c>
      <c r="E218" s="124"/>
      <c r="F218" s="124"/>
      <c r="G218" s="124"/>
      <c r="H218" s="124"/>
      <c r="I218" s="124"/>
      <c r="J218" s="124"/>
    </row>
    <row r="219" spans="1:10" s="17" customFormat="1" outlineLevel="1">
      <c r="A219" s="90" t="s">
        <v>567</v>
      </c>
      <c r="B219" s="102" t="s">
        <v>134</v>
      </c>
      <c r="C219" s="102">
        <v>53876</v>
      </c>
      <c r="D219" s="103" t="s">
        <v>381</v>
      </c>
      <c r="E219" s="120" t="s">
        <v>757</v>
      </c>
      <c r="F219" s="127">
        <v>15</v>
      </c>
      <c r="G219" s="104">
        <v>104.59</v>
      </c>
      <c r="H219" s="111">
        <f t="shared" ref="H219:H243" si="68">TRUNC((G219*(1+$I$11)),2)</f>
        <v>130.72999999999999</v>
      </c>
      <c r="I219" s="111">
        <f t="shared" ref="I219:I243" si="69">ROUND((F219*H219),2)</f>
        <v>1960.95</v>
      </c>
      <c r="J219" s="112">
        <f t="shared" ref="J219:J243" si="70">(I219/$I$358)</f>
        <v>1.6645912083337144E-3</v>
      </c>
    </row>
    <row r="220" spans="1:10" s="17" customFormat="1" outlineLevel="1">
      <c r="A220" s="90" t="s">
        <v>650</v>
      </c>
      <c r="B220" s="102" t="s">
        <v>188</v>
      </c>
      <c r="C220" s="102">
        <v>13546</v>
      </c>
      <c r="D220" s="103" t="s">
        <v>721</v>
      </c>
      <c r="E220" s="120" t="s">
        <v>757</v>
      </c>
      <c r="F220" s="127">
        <v>1</v>
      </c>
      <c r="G220" s="104">
        <v>18.989999999999998</v>
      </c>
      <c r="H220" s="111">
        <f t="shared" si="68"/>
        <v>23.73</v>
      </c>
      <c r="I220" s="111">
        <f t="shared" si="69"/>
        <v>23.73</v>
      </c>
      <c r="J220" s="112">
        <f t="shared" si="70"/>
        <v>2.014368003965376E-5</v>
      </c>
    </row>
    <row r="221" spans="1:10" s="17" customFormat="1" outlineLevel="1">
      <c r="A221" s="90" t="s">
        <v>646</v>
      </c>
      <c r="B221" s="102" t="s">
        <v>272</v>
      </c>
      <c r="C221" s="102">
        <v>10010010</v>
      </c>
      <c r="D221" s="103" t="s">
        <v>382</v>
      </c>
      <c r="E221" s="120" t="s">
        <v>757</v>
      </c>
      <c r="F221" s="127">
        <v>6</v>
      </c>
      <c r="G221" s="104">
        <v>56.24</v>
      </c>
      <c r="H221" s="111">
        <f t="shared" si="68"/>
        <v>70.3</v>
      </c>
      <c r="I221" s="111">
        <f t="shared" si="69"/>
        <v>421.8</v>
      </c>
      <c r="J221" s="112">
        <f t="shared" si="70"/>
        <v>3.580532760525055E-4</v>
      </c>
    </row>
    <row r="222" spans="1:10" s="17" customFormat="1" outlineLevel="1">
      <c r="A222" s="90" t="s">
        <v>651</v>
      </c>
      <c r="B222" s="102" t="s">
        <v>366</v>
      </c>
      <c r="C222" s="102" t="s">
        <v>400</v>
      </c>
      <c r="D222" s="103" t="s">
        <v>383</v>
      </c>
      <c r="E222" s="120" t="s">
        <v>757</v>
      </c>
      <c r="F222" s="127">
        <v>1</v>
      </c>
      <c r="G222" s="104">
        <v>61.91</v>
      </c>
      <c r="H222" s="111">
        <f t="shared" si="68"/>
        <v>77.38</v>
      </c>
      <c r="I222" s="111">
        <f t="shared" si="69"/>
        <v>77.38</v>
      </c>
      <c r="J222" s="112">
        <f t="shared" si="70"/>
        <v>6.5685544098963671E-5</v>
      </c>
    </row>
    <row r="223" spans="1:10" s="17" customFormat="1" outlineLevel="1">
      <c r="A223" s="90" t="s">
        <v>647</v>
      </c>
      <c r="B223" s="102" t="s">
        <v>134</v>
      </c>
      <c r="C223" s="102">
        <v>53902</v>
      </c>
      <c r="D223" s="103" t="s">
        <v>384</v>
      </c>
      <c r="E223" s="120" t="s">
        <v>757</v>
      </c>
      <c r="F223" s="127">
        <v>1</v>
      </c>
      <c r="G223" s="104">
        <v>24.46</v>
      </c>
      <c r="H223" s="111">
        <f t="shared" si="68"/>
        <v>30.57</v>
      </c>
      <c r="I223" s="111">
        <f t="shared" si="69"/>
        <v>30.57</v>
      </c>
      <c r="J223" s="112">
        <f t="shared" si="70"/>
        <v>2.5949949381045741E-5</v>
      </c>
    </row>
    <row r="224" spans="1:10" s="17" customFormat="1" ht="27" outlineLevel="1">
      <c r="A224" s="90" t="s">
        <v>645</v>
      </c>
      <c r="B224" s="102" t="s">
        <v>129</v>
      </c>
      <c r="C224" s="102">
        <v>89707</v>
      </c>
      <c r="D224" s="103" t="s">
        <v>385</v>
      </c>
      <c r="E224" s="120" t="s">
        <v>757</v>
      </c>
      <c r="F224" s="127">
        <v>3</v>
      </c>
      <c r="G224" s="104">
        <v>59</v>
      </c>
      <c r="H224" s="111">
        <f t="shared" si="68"/>
        <v>73.75</v>
      </c>
      <c r="I224" s="111">
        <f t="shared" si="69"/>
        <v>221.25</v>
      </c>
      <c r="J224" s="112">
        <f t="shared" si="70"/>
        <v>1.8781244031914853E-4</v>
      </c>
    </row>
    <row r="225" spans="1:10" s="17" customFormat="1" ht="27" outlineLevel="1">
      <c r="A225" s="90" t="s">
        <v>648</v>
      </c>
      <c r="B225" s="102" t="s">
        <v>129</v>
      </c>
      <c r="C225" s="102">
        <v>89708</v>
      </c>
      <c r="D225" s="103" t="s">
        <v>386</v>
      </c>
      <c r="E225" s="120" t="s">
        <v>757</v>
      </c>
      <c r="F225" s="127">
        <v>1</v>
      </c>
      <c r="G225" s="104">
        <v>118.13</v>
      </c>
      <c r="H225" s="111">
        <f t="shared" si="68"/>
        <v>147.66</v>
      </c>
      <c r="I225" s="111">
        <f t="shared" si="69"/>
        <v>147.66</v>
      </c>
      <c r="J225" s="112">
        <f t="shared" si="70"/>
        <v>1.2534411271197953E-4</v>
      </c>
    </row>
    <row r="226" spans="1:10" s="17" customFormat="1" outlineLevel="1">
      <c r="A226" s="90" t="s">
        <v>652</v>
      </c>
      <c r="B226" s="102" t="s">
        <v>272</v>
      </c>
      <c r="C226" s="102">
        <v>10010010</v>
      </c>
      <c r="D226" s="103" t="s">
        <v>382</v>
      </c>
      <c r="E226" s="120" t="s">
        <v>757</v>
      </c>
      <c r="F226" s="127">
        <v>5</v>
      </c>
      <c r="G226" s="104">
        <v>56.24</v>
      </c>
      <c r="H226" s="111">
        <f t="shared" si="68"/>
        <v>70.3</v>
      </c>
      <c r="I226" s="111">
        <f t="shared" si="69"/>
        <v>351.5</v>
      </c>
      <c r="J226" s="112">
        <f t="shared" si="70"/>
        <v>2.9837773004375462E-4</v>
      </c>
    </row>
    <row r="227" spans="1:10" s="17" customFormat="1" outlineLevel="1">
      <c r="A227" s="90" t="s">
        <v>649</v>
      </c>
      <c r="B227" s="102" t="s">
        <v>134</v>
      </c>
      <c r="C227" s="102">
        <v>53486</v>
      </c>
      <c r="D227" s="103" t="s">
        <v>387</v>
      </c>
      <c r="E227" s="120" t="s">
        <v>757</v>
      </c>
      <c r="F227" s="127">
        <v>5</v>
      </c>
      <c r="G227" s="104">
        <v>95.71</v>
      </c>
      <c r="H227" s="111">
        <f t="shared" si="68"/>
        <v>119.63</v>
      </c>
      <c r="I227" s="111">
        <f t="shared" si="69"/>
        <v>598.15</v>
      </c>
      <c r="J227" s="112">
        <f t="shared" si="70"/>
        <v>5.0775146294643474E-4</v>
      </c>
    </row>
    <row r="228" spans="1:10" s="17" customFormat="1" outlineLevel="1">
      <c r="A228" s="90" t="s">
        <v>653</v>
      </c>
      <c r="B228" s="106" t="s">
        <v>399</v>
      </c>
      <c r="C228" s="102">
        <v>82070</v>
      </c>
      <c r="D228" s="103" t="s">
        <v>388</v>
      </c>
      <c r="E228" s="120" t="s">
        <v>757</v>
      </c>
      <c r="F228" s="127">
        <v>7</v>
      </c>
      <c r="G228" s="104">
        <v>10.48</v>
      </c>
      <c r="H228" s="111">
        <f t="shared" si="68"/>
        <v>13.1</v>
      </c>
      <c r="I228" s="111">
        <f t="shared" si="69"/>
        <v>91.7</v>
      </c>
      <c r="J228" s="112">
        <f t="shared" si="70"/>
        <v>7.7841359445269694E-5</v>
      </c>
    </row>
    <row r="229" spans="1:10" s="17" customFormat="1" outlineLevel="1">
      <c r="A229" s="90" t="s">
        <v>654</v>
      </c>
      <c r="B229" s="102" t="s">
        <v>366</v>
      </c>
      <c r="C229" s="102" t="s">
        <v>401</v>
      </c>
      <c r="D229" s="122" t="s">
        <v>389</v>
      </c>
      <c r="E229" s="120" t="s">
        <v>757</v>
      </c>
      <c r="F229" s="127">
        <v>9</v>
      </c>
      <c r="G229" s="104">
        <v>18.84</v>
      </c>
      <c r="H229" s="111">
        <f t="shared" si="68"/>
        <v>23.55</v>
      </c>
      <c r="I229" s="111">
        <f t="shared" si="69"/>
        <v>211.95</v>
      </c>
      <c r="J229" s="112">
        <f t="shared" si="70"/>
        <v>1.7991795130234363E-4</v>
      </c>
    </row>
    <row r="230" spans="1:10" s="17" customFormat="1" outlineLevel="1">
      <c r="A230" s="90" t="s">
        <v>655</v>
      </c>
      <c r="B230" s="102" t="s">
        <v>320</v>
      </c>
      <c r="C230" s="102" t="s">
        <v>402</v>
      </c>
      <c r="D230" s="122" t="s">
        <v>390</v>
      </c>
      <c r="E230" s="120" t="s">
        <v>757</v>
      </c>
      <c r="F230" s="127">
        <v>1</v>
      </c>
      <c r="G230" s="104">
        <v>26.64</v>
      </c>
      <c r="H230" s="111">
        <f t="shared" si="68"/>
        <v>33.299999999999997</v>
      </c>
      <c r="I230" s="111">
        <f t="shared" si="69"/>
        <v>33.299999999999997</v>
      </c>
      <c r="J230" s="112">
        <f t="shared" si="70"/>
        <v>2.8267363898882011E-5</v>
      </c>
    </row>
    <row r="231" spans="1:10" s="17" customFormat="1" ht="27" outlineLevel="1">
      <c r="A231" s="90" t="s">
        <v>656</v>
      </c>
      <c r="B231" s="102" t="s">
        <v>129</v>
      </c>
      <c r="C231" s="102">
        <v>89714</v>
      </c>
      <c r="D231" s="103" t="s">
        <v>391</v>
      </c>
      <c r="E231" s="102" t="s">
        <v>758</v>
      </c>
      <c r="F231" s="127">
        <v>13.12</v>
      </c>
      <c r="G231" s="104">
        <v>50.36</v>
      </c>
      <c r="H231" s="111">
        <f t="shared" si="68"/>
        <v>62.95</v>
      </c>
      <c r="I231" s="111">
        <f t="shared" si="69"/>
        <v>825.9</v>
      </c>
      <c r="J231" s="112">
        <f t="shared" si="70"/>
        <v>7.0108155687947915E-4</v>
      </c>
    </row>
    <row r="232" spans="1:10" s="17" customFormat="1" ht="27" outlineLevel="1">
      <c r="A232" s="90" t="s">
        <v>657</v>
      </c>
      <c r="B232" s="102" t="s">
        <v>129</v>
      </c>
      <c r="C232" s="102">
        <v>89711</v>
      </c>
      <c r="D232" s="103" t="s">
        <v>392</v>
      </c>
      <c r="E232" s="102" t="s">
        <v>758</v>
      </c>
      <c r="F232" s="127">
        <v>13.17</v>
      </c>
      <c r="G232" s="104">
        <v>29.2</v>
      </c>
      <c r="H232" s="111">
        <f t="shared" si="68"/>
        <v>36.5</v>
      </c>
      <c r="I232" s="111">
        <f t="shared" si="69"/>
        <v>480.71</v>
      </c>
      <c r="J232" s="112">
        <f t="shared" si="70"/>
        <v>4.0806019519013729E-4</v>
      </c>
    </row>
    <row r="233" spans="1:10" s="17" customFormat="1" ht="27" outlineLevel="1">
      <c r="A233" s="90" t="s">
        <v>658</v>
      </c>
      <c r="B233" s="102" t="s">
        <v>129</v>
      </c>
      <c r="C233" s="102">
        <v>89712</v>
      </c>
      <c r="D233" s="103" t="s">
        <v>393</v>
      </c>
      <c r="E233" s="102" t="s">
        <v>758</v>
      </c>
      <c r="F233" s="127">
        <v>72.069999999999993</v>
      </c>
      <c r="G233" s="104">
        <v>36.15</v>
      </c>
      <c r="H233" s="111">
        <f t="shared" si="68"/>
        <v>45.18</v>
      </c>
      <c r="I233" s="111">
        <f t="shared" si="69"/>
        <v>3256.12</v>
      </c>
      <c r="J233" s="112">
        <f t="shared" si="70"/>
        <v>2.7640218900428738E-3</v>
      </c>
    </row>
    <row r="234" spans="1:10" s="17" customFormat="1" ht="27" outlineLevel="1">
      <c r="A234" s="90" t="s">
        <v>659</v>
      </c>
      <c r="B234" s="102" t="s">
        <v>129</v>
      </c>
      <c r="C234" s="102">
        <v>89713</v>
      </c>
      <c r="D234" s="103" t="s">
        <v>394</v>
      </c>
      <c r="E234" s="102" t="s">
        <v>758</v>
      </c>
      <c r="F234" s="127">
        <v>7</v>
      </c>
      <c r="G234" s="104">
        <v>44.78</v>
      </c>
      <c r="H234" s="111">
        <f t="shared" si="68"/>
        <v>55.97</v>
      </c>
      <c r="I234" s="111">
        <f t="shared" si="69"/>
        <v>391.79</v>
      </c>
      <c r="J234" s="112">
        <f t="shared" si="70"/>
        <v>3.3257869375204159E-4</v>
      </c>
    </row>
    <row r="235" spans="1:10" s="17" customFormat="1" ht="27" outlineLevel="1">
      <c r="A235" s="90" t="s">
        <v>660</v>
      </c>
      <c r="B235" s="102" t="s">
        <v>129</v>
      </c>
      <c r="C235" s="102">
        <v>89580</v>
      </c>
      <c r="D235" s="103" t="s">
        <v>358</v>
      </c>
      <c r="E235" s="102" t="s">
        <v>758</v>
      </c>
      <c r="F235" s="127">
        <v>82.46</v>
      </c>
      <c r="G235" s="104">
        <v>79.73</v>
      </c>
      <c r="H235" s="111">
        <f t="shared" si="68"/>
        <v>99.66</v>
      </c>
      <c r="I235" s="111">
        <f t="shared" si="69"/>
        <v>8217.9599999999991</v>
      </c>
      <c r="J235" s="112">
        <f t="shared" si="70"/>
        <v>6.9759779527464386E-3</v>
      </c>
    </row>
    <row r="236" spans="1:10" s="17" customFormat="1" ht="27" outlineLevel="1">
      <c r="A236" s="90" t="s">
        <v>661</v>
      </c>
      <c r="B236" s="102" t="s">
        <v>129</v>
      </c>
      <c r="C236" s="102">
        <v>89508</v>
      </c>
      <c r="D236" s="103" t="s">
        <v>395</v>
      </c>
      <c r="E236" s="102" t="s">
        <v>758</v>
      </c>
      <c r="F236" s="127">
        <v>1.72</v>
      </c>
      <c r="G236" s="104">
        <v>21.55</v>
      </c>
      <c r="H236" s="111">
        <f t="shared" si="68"/>
        <v>26.93</v>
      </c>
      <c r="I236" s="111">
        <f t="shared" si="69"/>
        <v>46.32</v>
      </c>
      <c r="J236" s="112">
        <f t="shared" si="70"/>
        <v>3.9319648522408858E-5</v>
      </c>
    </row>
    <row r="237" spans="1:10" s="17" customFormat="1" ht="27" outlineLevel="1">
      <c r="A237" s="90" t="s">
        <v>662</v>
      </c>
      <c r="B237" s="102" t="s">
        <v>129</v>
      </c>
      <c r="C237" s="102">
        <v>89509</v>
      </c>
      <c r="D237" s="103" t="s">
        <v>396</v>
      </c>
      <c r="E237" s="102" t="s">
        <v>758</v>
      </c>
      <c r="F237" s="127">
        <v>24.84</v>
      </c>
      <c r="G237" s="104">
        <v>28.97</v>
      </c>
      <c r="H237" s="111">
        <f t="shared" si="68"/>
        <v>36.21</v>
      </c>
      <c r="I237" s="111">
        <f t="shared" si="69"/>
        <v>899.46</v>
      </c>
      <c r="J237" s="112">
        <f t="shared" si="70"/>
        <v>7.635244183930456E-4</v>
      </c>
    </row>
    <row r="238" spans="1:10" s="17" customFormat="1" ht="27" outlineLevel="1">
      <c r="A238" s="90" t="s">
        <v>663</v>
      </c>
      <c r="B238" s="102" t="s">
        <v>129</v>
      </c>
      <c r="C238" s="102">
        <v>89511</v>
      </c>
      <c r="D238" s="103" t="s">
        <v>397</v>
      </c>
      <c r="E238" s="102" t="s">
        <v>758</v>
      </c>
      <c r="F238" s="127">
        <v>9.57</v>
      </c>
      <c r="G238" s="104">
        <v>48.9</v>
      </c>
      <c r="H238" s="111">
        <f t="shared" si="68"/>
        <v>61.12</v>
      </c>
      <c r="I238" s="111">
        <f t="shared" si="69"/>
        <v>584.91999999999996</v>
      </c>
      <c r="J238" s="112">
        <f t="shared" si="70"/>
        <v>4.9652091566768964E-4</v>
      </c>
    </row>
    <row r="239" spans="1:10" s="17" customFormat="1" outlineLevel="1">
      <c r="A239" s="90" t="s">
        <v>664</v>
      </c>
      <c r="B239" s="102" t="s">
        <v>366</v>
      </c>
      <c r="C239" s="102" t="s">
        <v>403</v>
      </c>
      <c r="D239" s="122" t="s">
        <v>398</v>
      </c>
      <c r="E239" s="97" t="s">
        <v>756</v>
      </c>
      <c r="F239" s="127">
        <v>9</v>
      </c>
      <c r="G239" s="104">
        <v>272.89999999999998</v>
      </c>
      <c r="H239" s="111">
        <f t="shared" si="68"/>
        <v>341.12</v>
      </c>
      <c r="I239" s="111">
        <f t="shared" si="69"/>
        <v>3070.08</v>
      </c>
      <c r="J239" s="112">
        <f t="shared" si="70"/>
        <v>2.6060981549153061E-3</v>
      </c>
    </row>
    <row r="240" spans="1:10" s="17" customFormat="1" ht="54" outlineLevel="1">
      <c r="A240" s="90" t="s">
        <v>665</v>
      </c>
      <c r="B240" s="102" t="s">
        <v>351</v>
      </c>
      <c r="C240" s="102" t="s">
        <v>404</v>
      </c>
      <c r="D240" s="103" t="s">
        <v>720</v>
      </c>
      <c r="E240" s="120" t="s">
        <v>757</v>
      </c>
      <c r="F240" s="127">
        <v>1</v>
      </c>
      <c r="G240" s="104">
        <v>3601.7</v>
      </c>
      <c r="H240" s="111">
        <f t="shared" si="68"/>
        <v>4502.12</v>
      </c>
      <c r="I240" s="111">
        <f t="shared" si="69"/>
        <v>4502.12</v>
      </c>
      <c r="J240" s="112">
        <f t="shared" si="70"/>
        <v>3.8217136443373782E-3</v>
      </c>
    </row>
    <row r="241" spans="1:10" s="17" customFormat="1" ht="27" outlineLevel="1">
      <c r="A241" s="90" t="s">
        <v>666</v>
      </c>
      <c r="B241" s="102" t="s">
        <v>7</v>
      </c>
      <c r="C241" s="102" t="s">
        <v>405</v>
      </c>
      <c r="D241" s="103" t="s">
        <v>719</v>
      </c>
      <c r="E241" s="120" t="s">
        <v>757</v>
      </c>
      <c r="F241" s="127">
        <v>1</v>
      </c>
      <c r="G241" s="104">
        <v>1870.47</v>
      </c>
      <c r="H241" s="111">
        <f t="shared" si="68"/>
        <v>2338.08</v>
      </c>
      <c r="I241" s="111">
        <f t="shared" si="69"/>
        <v>2338.08</v>
      </c>
      <c r="J241" s="112">
        <f t="shared" si="70"/>
        <v>1.9847254710119535E-3</v>
      </c>
    </row>
    <row r="242" spans="1:10" s="17" customFormat="1" ht="27" outlineLevel="1">
      <c r="A242" s="90" t="s">
        <v>667</v>
      </c>
      <c r="B242" s="102" t="s">
        <v>188</v>
      </c>
      <c r="C242" s="102">
        <v>4524</v>
      </c>
      <c r="D242" s="103" t="s">
        <v>718</v>
      </c>
      <c r="E242" s="120" t="s">
        <v>757</v>
      </c>
      <c r="F242" s="127">
        <v>1</v>
      </c>
      <c r="G242" s="104">
        <v>6831.88</v>
      </c>
      <c r="H242" s="111">
        <f t="shared" si="68"/>
        <v>8539.85</v>
      </c>
      <c r="I242" s="111">
        <f t="shared" si="69"/>
        <v>8539.85</v>
      </c>
      <c r="J242" s="112">
        <f t="shared" si="70"/>
        <v>7.2492206484044315E-3</v>
      </c>
    </row>
    <row r="243" spans="1:10" s="17" customFormat="1" ht="40.5" outlineLevel="1">
      <c r="A243" s="90" t="s">
        <v>668</v>
      </c>
      <c r="B243" s="102" t="s">
        <v>188</v>
      </c>
      <c r="C243" s="102">
        <v>2651</v>
      </c>
      <c r="D243" s="103" t="s">
        <v>717</v>
      </c>
      <c r="E243" s="120" t="s">
        <v>757</v>
      </c>
      <c r="F243" s="127">
        <v>2</v>
      </c>
      <c r="G243" s="104">
        <v>2663.17</v>
      </c>
      <c r="H243" s="111">
        <f t="shared" si="68"/>
        <v>3328.96</v>
      </c>
      <c r="I243" s="111">
        <f t="shared" si="69"/>
        <v>6657.92</v>
      </c>
      <c r="J243" s="112">
        <f t="shared" si="70"/>
        <v>5.6517071306199564E-3</v>
      </c>
    </row>
    <row r="244" spans="1:10" s="17" customFormat="1" outlineLevel="1">
      <c r="A244" s="165" t="s">
        <v>406</v>
      </c>
      <c r="B244" s="166"/>
      <c r="C244" s="166"/>
      <c r="D244" s="166"/>
      <c r="E244" s="166"/>
      <c r="F244" s="166"/>
      <c r="G244" s="166"/>
      <c r="H244" s="167"/>
      <c r="I244" s="86">
        <f>SUM(I219:I243)</f>
        <v>43981.169999999991</v>
      </c>
      <c r="J244" s="85">
        <f>(I244/$I$358)</f>
        <v>3.733428639905683E-2</v>
      </c>
    </row>
    <row r="245" spans="1:10" s="5" customFormat="1">
      <c r="A245" s="123" t="s">
        <v>407</v>
      </c>
      <c r="B245" s="178"/>
      <c r="C245" s="178"/>
      <c r="D245" s="168" t="s">
        <v>408</v>
      </c>
      <c r="E245" s="169"/>
      <c r="F245" s="169"/>
      <c r="G245" s="169"/>
      <c r="H245" s="169"/>
      <c r="I245" s="169"/>
      <c r="J245" s="170"/>
    </row>
    <row r="246" spans="1:10" s="5" customFormat="1">
      <c r="A246" s="87" t="s">
        <v>409</v>
      </c>
      <c r="B246" s="171"/>
      <c r="C246" s="171"/>
      <c r="D246" s="175" t="s">
        <v>410</v>
      </c>
      <c r="E246" s="176"/>
      <c r="F246" s="176"/>
      <c r="G246" s="176"/>
      <c r="H246" s="176"/>
      <c r="I246" s="176"/>
      <c r="J246" s="177"/>
    </row>
    <row r="247" spans="1:10" s="17" customFormat="1" ht="54" outlineLevel="1">
      <c r="A247" s="90" t="s">
        <v>669</v>
      </c>
      <c r="B247" s="102" t="s">
        <v>129</v>
      </c>
      <c r="C247" s="102">
        <v>86942</v>
      </c>
      <c r="D247" s="103" t="s">
        <v>411</v>
      </c>
      <c r="E247" s="120" t="s">
        <v>757</v>
      </c>
      <c r="F247" s="127">
        <v>2</v>
      </c>
      <c r="G247" s="104">
        <v>276.64</v>
      </c>
      <c r="H247" s="111">
        <f t="shared" ref="H247:H252" si="71">TRUNC((G247*(1+$I$11)),2)</f>
        <v>345.8</v>
      </c>
      <c r="I247" s="111">
        <f t="shared" ref="I247:I252" si="72">ROUND((F247*H247),2)</f>
        <v>691.6</v>
      </c>
      <c r="J247" s="112">
        <f t="shared" ref="J247:J253" si="73">(I247/$I$358)</f>
        <v>5.8707834451852254E-4</v>
      </c>
    </row>
    <row r="248" spans="1:10" s="17" customFormat="1" ht="27" outlineLevel="1">
      <c r="A248" s="90" t="s">
        <v>670</v>
      </c>
      <c r="B248" s="102" t="s">
        <v>129</v>
      </c>
      <c r="C248" s="102">
        <v>95547</v>
      </c>
      <c r="D248" s="103" t="s">
        <v>412</v>
      </c>
      <c r="E248" s="120" t="s">
        <v>757</v>
      </c>
      <c r="F248" s="127">
        <v>2</v>
      </c>
      <c r="G248" s="104">
        <v>73.52</v>
      </c>
      <c r="H248" s="111">
        <f t="shared" si="71"/>
        <v>91.9</v>
      </c>
      <c r="I248" s="111">
        <f t="shared" si="72"/>
        <v>183.8</v>
      </c>
      <c r="J248" s="112">
        <f t="shared" si="73"/>
        <v>1.5602226680524068E-4</v>
      </c>
    </row>
    <row r="249" spans="1:10" s="17" customFormat="1" ht="40.5" outlineLevel="1">
      <c r="A249" s="90" t="s">
        <v>671</v>
      </c>
      <c r="B249" s="102" t="s">
        <v>129</v>
      </c>
      <c r="C249" s="102">
        <v>95472</v>
      </c>
      <c r="D249" s="103" t="s">
        <v>413</v>
      </c>
      <c r="E249" s="120" t="s">
        <v>757</v>
      </c>
      <c r="F249" s="127">
        <v>2</v>
      </c>
      <c r="G249" s="104">
        <v>815.16</v>
      </c>
      <c r="H249" s="111">
        <f t="shared" si="71"/>
        <v>1018.95</v>
      </c>
      <c r="I249" s="111">
        <f t="shared" si="72"/>
        <v>2037.9</v>
      </c>
      <c r="J249" s="112">
        <f t="shared" si="73"/>
        <v>1.7299117384243742E-3</v>
      </c>
    </row>
    <row r="250" spans="1:10" s="17" customFormat="1" ht="27" outlineLevel="1">
      <c r="A250" s="90" t="s">
        <v>672</v>
      </c>
      <c r="B250" s="102" t="s">
        <v>129</v>
      </c>
      <c r="C250" s="102">
        <v>86914</v>
      </c>
      <c r="D250" s="103" t="s">
        <v>414</v>
      </c>
      <c r="E250" s="120" t="s">
        <v>757</v>
      </c>
      <c r="F250" s="127">
        <v>2</v>
      </c>
      <c r="G250" s="104">
        <v>89.58</v>
      </c>
      <c r="H250" s="111">
        <f t="shared" si="71"/>
        <v>111.97</v>
      </c>
      <c r="I250" s="111">
        <f t="shared" si="72"/>
        <v>223.94</v>
      </c>
      <c r="J250" s="112">
        <f t="shared" si="73"/>
        <v>1.9009590004551467E-4</v>
      </c>
    </row>
    <row r="251" spans="1:10" s="17" customFormat="1" outlineLevel="1">
      <c r="A251" s="90" t="s">
        <v>673</v>
      </c>
      <c r="B251" s="102" t="s">
        <v>129</v>
      </c>
      <c r="C251" s="102">
        <v>95544</v>
      </c>
      <c r="D251" s="103" t="s">
        <v>415</v>
      </c>
      <c r="E251" s="120" t="s">
        <v>757</v>
      </c>
      <c r="F251" s="127">
        <v>2</v>
      </c>
      <c r="G251" s="104">
        <v>62.95</v>
      </c>
      <c r="H251" s="111">
        <f t="shared" si="71"/>
        <v>78.680000000000007</v>
      </c>
      <c r="I251" s="111">
        <f t="shared" si="72"/>
        <v>157.36000000000001</v>
      </c>
      <c r="J251" s="112">
        <f t="shared" si="73"/>
        <v>1.335781496434857E-4</v>
      </c>
    </row>
    <row r="252" spans="1:10" s="17" customFormat="1" ht="27" outlineLevel="1">
      <c r="A252" s="90" t="s">
        <v>674</v>
      </c>
      <c r="B252" s="102" t="s">
        <v>129</v>
      </c>
      <c r="C252" s="102">
        <v>100868</v>
      </c>
      <c r="D252" s="103" t="s">
        <v>416</v>
      </c>
      <c r="E252" s="102" t="s">
        <v>758</v>
      </c>
      <c r="F252" s="127">
        <v>4</v>
      </c>
      <c r="G252" s="104">
        <v>343.66</v>
      </c>
      <c r="H252" s="111">
        <f t="shared" si="71"/>
        <v>429.57</v>
      </c>
      <c r="I252" s="111">
        <f t="shared" si="72"/>
        <v>1718.28</v>
      </c>
      <c r="J252" s="112">
        <f t="shared" si="73"/>
        <v>1.4585959771823119E-3</v>
      </c>
    </row>
    <row r="253" spans="1:10" s="17" customFormat="1" outlineLevel="1">
      <c r="A253" s="165" t="s">
        <v>417</v>
      </c>
      <c r="B253" s="166"/>
      <c r="C253" s="166"/>
      <c r="D253" s="166"/>
      <c r="E253" s="166"/>
      <c r="F253" s="166"/>
      <c r="G253" s="166"/>
      <c r="H253" s="167"/>
      <c r="I253" s="86">
        <f>SUM(I247:I252)</f>
        <v>5012.88</v>
      </c>
      <c r="J253" s="85">
        <f t="shared" si="73"/>
        <v>4.25528237661945E-3</v>
      </c>
    </row>
    <row r="254" spans="1:10" s="5" customFormat="1">
      <c r="A254" s="87" t="s">
        <v>424</v>
      </c>
      <c r="B254" s="171"/>
      <c r="C254" s="171"/>
      <c r="D254" s="175" t="s">
        <v>418</v>
      </c>
      <c r="E254" s="176"/>
      <c r="F254" s="176"/>
      <c r="G254" s="176"/>
      <c r="H254" s="176"/>
      <c r="I254" s="176"/>
      <c r="J254" s="177"/>
    </row>
    <row r="255" spans="1:10" s="17" customFormat="1" ht="27" outlineLevel="1">
      <c r="A255" s="90" t="s">
        <v>675</v>
      </c>
      <c r="B255" s="102" t="s">
        <v>285</v>
      </c>
      <c r="C255" s="102" t="s">
        <v>113</v>
      </c>
      <c r="D255" s="103" t="s">
        <v>716</v>
      </c>
      <c r="E255" s="120" t="s">
        <v>757</v>
      </c>
      <c r="F255" s="127">
        <v>2</v>
      </c>
      <c r="G255" s="104">
        <v>42.53</v>
      </c>
      <c r="H255" s="111">
        <f t="shared" ref="H255" si="74">TRUNC((G255*(1+$I$11)),2)</f>
        <v>53.16</v>
      </c>
      <c r="I255" s="111">
        <f t="shared" ref="I255" si="75">ROUND((F255*H255),2)</f>
        <v>106.32</v>
      </c>
      <c r="J255" s="112">
        <f t="shared" ref="J255" si="76">(I255/$I$358)</f>
        <v>9.0251835727601665E-5</v>
      </c>
    </row>
    <row r="256" spans="1:10" s="17" customFormat="1" ht="40.5" outlineLevel="1">
      <c r="A256" s="90" t="s">
        <v>676</v>
      </c>
      <c r="B256" s="102" t="s">
        <v>129</v>
      </c>
      <c r="C256" s="102">
        <v>86938</v>
      </c>
      <c r="D256" s="103" t="s">
        <v>419</v>
      </c>
      <c r="E256" s="120" t="s">
        <v>757</v>
      </c>
      <c r="F256" s="127">
        <v>1</v>
      </c>
      <c r="G256" s="104">
        <v>418.14</v>
      </c>
      <c r="H256" s="111">
        <f t="shared" ref="H256:H262" si="77">TRUNC((G256*(1+$I$11)),2)</f>
        <v>522.66999999999996</v>
      </c>
      <c r="I256" s="111">
        <f t="shared" ref="I256:I262" si="78">ROUND((F256*H256),2)</f>
        <v>522.66999999999996</v>
      </c>
      <c r="J256" s="112">
        <f t="shared" ref="J256:J262" si="79">(I256/$I$358)</f>
        <v>4.4367877144230216E-4</v>
      </c>
    </row>
    <row r="257" spans="1:10" s="17" customFormat="1" ht="27" outlineLevel="1">
      <c r="A257" s="90" t="s">
        <v>677</v>
      </c>
      <c r="B257" s="102" t="s">
        <v>129</v>
      </c>
      <c r="C257" s="102">
        <v>86906</v>
      </c>
      <c r="D257" s="103" t="s">
        <v>420</v>
      </c>
      <c r="E257" s="120" t="s">
        <v>757</v>
      </c>
      <c r="F257" s="127">
        <v>9</v>
      </c>
      <c r="G257" s="104">
        <v>67.739999999999995</v>
      </c>
      <c r="H257" s="111">
        <f t="shared" si="77"/>
        <v>84.67</v>
      </c>
      <c r="I257" s="111">
        <f t="shared" si="78"/>
        <v>762.03</v>
      </c>
      <c r="J257" s="112">
        <f t="shared" si="79"/>
        <v>6.4686424359955137E-4</v>
      </c>
    </row>
    <row r="258" spans="1:10" s="17" customFormat="1" outlineLevel="1">
      <c r="A258" s="90" t="s">
        <v>678</v>
      </c>
      <c r="B258" s="102" t="s">
        <v>129</v>
      </c>
      <c r="C258" s="102">
        <v>95544</v>
      </c>
      <c r="D258" s="103" t="s">
        <v>415</v>
      </c>
      <c r="E258" s="120" t="s">
        <v>757</v>
      </c>
      <c r="F258" s="127">
        <v>11</v>
      </c>
      <c r="G258" s="104">
        <v>62.95</v>
      </c>
      <c r="H258" s="111">
        <f t="shared" si="77"/>
        <v>78.680000000000007</v>
      </c>
      <c r="I258" s="111">
        <f t="shared" si="78"/>
        <v>865.48</v>
      </c>
      <c r="J258" s="112">
        <f t="shared" si="79"/>
        <v>7.3467982303917134E-4</v>
      </c>
    </row>
    <row r="259" spans="1:10" s="17" customFormat="1" ht="27" outlineLevel="1">
      <c r="A259" s="90" t="s">
        <v>679</v>
      </c>
      <c r="B259" s="102" t="s">
        <v>129</v>
      </c>
      <c r="C259" s="102">
        <v>95547</v>
      </c>
      <c r="D259" s="103" t="s">
        <v>412</v>
      </c>
      <c r="E259" s="120" t="s">
        <v>757</v>
      </c>
      <c r="F259" s="127">
        <v>11</v>
      </c>
      <c r="G259" s="104">
        <v>73.52</v>
      </c>
      <c r="H259" s="111">
        <f t="shared" si="77"/>
        <v>91.9</v>
      </c>
      <c r="I259" s="111">
        <f t="shared" si="78"/>
        <v>1010.9</v>
      </c>
      <c r="J259" s="112">
        <f t="shared" si="79"/>
        <v>8.5812246742882363E-4</v>
      </c>
    </row>
    <row r="260" spans="1:10" s="17" customFormat="1" ht="27" outlineLevel="1">
      <c r="A260" s="90" t="s">
        <v>680</v>
      </c>
      <c r="B260" s="102" t="s">
        <v>129</v>
      </c>
      <c r="C260" s="102">
        <v>86914</v>
      </c>
      <c r="D260" s="103" t="s">
        <v>414</v>
      </c>
      <c r="E260" s="120" t="s">
        <v>757</v>
      </c>
      <c r="F260" s="127">
        <v>4</v>
      </c>
      <c r="G260" s="104">
        <v>89.58</v>
      </c>
      <c r="H260" s="111">
        <f t="shared" si="77"/>
        <v>111.97</v>
      </c>
      <c r="I260" s="111">
        <f t="shared" si="78"/>
        <v>447.88</v>
      </c>
      <c r="J260" s="112">
        <f t="shared" si="79"/>
        <v>3.8019180009102934E-4</v>
      </c>
    </row>
    <row r="261" spans="1:10" s="17" customFormat="1" ht="27" outlineLevel="1">
      <c r="A261" s="90" t="s">
        <v>681</v>
      </c>
      <c r="B261" s="106" t="s">
        <v>129</v>
      </c>
      <c r="C261" s="106">
        <v>86911</v>
      </c>
      <c r="D261" s="103" t="s">
        <v>421</v>
      </c>
      <c r="E261" s="120" t="s">
        <v>757</v>
      </c>
      <c r="F261" s="127">
        <v>9</v>
      </c>
      <c r="G261" s="104">
        <v>79.36</v>
      </c>
      <c r="H261" s="111">
        <f t="shared" si="77"/>
        <v>99.2</v>
      </c>
      <c r="I261" s="111">
        <f t="shared" si="78"/>
        <v>892.8</v>
      </c>
      <c r="J261" s="112">
        <f t="shared" si="79"/>
        <v>7.5787094561326912E-4</v>
      </c>
    </row>
    <row r="262" spans="1:10" s="17" customFormat="1" outlineLevel="1">
      <c r="A262" s="90" t="s">
        <v>682</v>
      </c>
      <c r="B262" s="106" t="s">
        <v>129</v>
      </c>
      <c r="C262" s="106">
        <v>100848</v>
      </c>
      <c r="D262" s="103" t="s">
        <v>422</v>
      </c>
      <c r="E262" s="120" t="s">
        <v>757</v>
      </c>
      <c r="F262" s="127">
        <v>9</v>
      </c>
      <c r="G262" s="104">
        <v>572.44000000000005</v>
      </c>
      <c r="H262" s="111">
        <f t="shared" si="77"/>
        <v>715.55</v>
      </c>
      <c r="I262" s="111">
        <f t="shared" si="78"/>
        <v>6439.95</v>
      </c>
      <c r="J262" s="112">
        <f t="shared" si="79"/>
        <v>5.466678983201358E-3</v>
      </c>
    </row>
    <row r="263" spans="1:10" s="17" customFormat="1" outlineLevel="1">
      <c r="A263" s="165" t="s">
        <v>423</v>
      </c>
      <c r="B263" s="166"/>
      <c r="C263" s="166"/>
      <c r="D263" s="166"/>
      <c r="E263" s="166"/>
      <c r="F263" s="166"/>
      <c r="G263" s="166"/>
      <c r="H263" s="167"/>
      <c r="I263" s="86">
        <f>SUM(I255:I262)</f>
        <v>11048.029999999999</v>
      </c>
      <c r="J263" s="85">
        <f>(I263/$I$358)</f>
        <v>9.3783388701431068E-3</v>
      </c>
    </row>
    <row r="264" spans="1:10" s="5" customFormat="1">
      <c r="A264" s="87" t="s">
        <v>425</v>
      </c>
      <c r="B264" s="171"/>
      <c r="C264" s="171"/>
      <c r="D264" s="175" t="s">
        <v>426</v>
      </c>
      <c r="E264" s="176"/>
      <c r="F264" s="176"/>
      <c r="G264" s="176"/>
      <c r="H264" s="176"/>
      <c r="I264" s="176"/>
      <c r="J264" s="177"/>
    </row>
    <row r="265" spans="1:10" s="17" customFormat="1" ht="27" outlineLevel="1">
      <c r="A265" s="90" t="s">
        <v>683</v>
      </c>
      <c r="B265" s="102" t="s">
        <v>129</v>
      </c>
      <c r="C265" s="102">
        <v>86914</v>
      </c>
      <c r="D265" s="103" t="s">
        <v>414</v>
      </c>
      <c r="E265" s="120" t="s">
        <v>757</v>
      </c>
      <c r="F265" s="127">
        <v>2</v>
      </c>
      <c r="G265" s="104">
        <v>89.58</v>
      </c>
      <c r="H265" s="111">
        <f t="shared" ref="H265:H269" si="80">TRUNC((G265*(1+$I$11)),2)</f>
        <v>111.97</v>
      </c>
      <c r="I265" s="111">
        <f t="shared" ref="I265:I269" si="81">ROUND((F265*H265),2)</f>
        <v>223.94</v>
      </c>
      <c r="J265" s="112">
        <f t="shared" ref="J265:J269" si="82">(I265/$I$358)</f>
        <v>1.9009590004551467E-4</v>
      </c>
    </row>
    <row r="266" spans="1:10" s="17" customFormat="1" ht="27" outlineLevel="1">
      <c r="A266" s="90" t="s">
        <v>684</v>
      </c>
      <c r="B266" s="106" t="s">
        <v>129</v>
      </c>
      <c r="C266" s="106">
        <v>86911</v>
      </c>
      <c r="D266" s="103" t="s">
        <v>421</v>
      </c>
      <c r="E266" s="120" t="s">
        <v>757</v>
      </c>
      <c r="F266" s="127">
        <v>5</v>
      </c>
      <c r="G266" s="104">
        <v>79.36</v>
      </c>
      <c r="H266" s="111">
        <f t="shared" si="80"/>
        <v>99.2</v>
      </c>
      <c r="I266" s="111">
        <f t="shared" si="81"/>
        <v>496</v>
      </c>
      <c r="J266" s="112">
        <f t="shared" si="82"/>
        <v>4.2103941422959399E-4</v>
      </c>
    </row>
    <row r="267" spans="1:10" s="17" customFormat="1" outlineLevel="1">
      <c r="A267" s="90" t="s">
        <v>685</v>
      </c>
      <c r="B267" s="106" t="s">
        <v>129</v>
      </c>
      <c r="C267" s="106">
        <v>100848</v>
      </c>
      <c r="D267" s="103" t="s">
        <v>422</v>
      </c>
      <c r="E267" s="120" t="s">
        <v>757</v>
      </c>
      <c r="F267" s="127">
        <v>4</v>
      </c>
      <c r="G267" s="104">
        <v>572.44000000000005</v>
      </c>
      <c r="H267" s="111">
        <f t="shared" si="80"/>
        <v>715.55</v>
      </c>
      <c r="I267" s="111">
        <f t="shared" si="81"/>
        <v>2862.2</v>
      </c>
      <c r="J267" s="112">
        <f t="shared" si="82"/>
        <v>2.4296351036450481E-3</v>
      </c>
    </row>
    <row r="268" spans="1:10" s="17" customFormat="1" outlineLevel="1">
      <c r="A268" s="90" t="s">
        <v>686</v>
      </c>
      <c r="B268" s="102" t="s">
        <v>129</v>
      </c>
      <c r="C268" s="102">
        <v>95544</v>
      </c>
      <c r="D268" s="103" t="s">
        <v>415</v>
      </c>
      <c r="E268" s="120" t="s">
        <v>757</v>
      </c>
      <c r="F268" s="127">
        <v>4</v>
      </c>
      <c r="G268" s="104">
        <v>62.95</v>
      </c>
      <c r="H268" s="111">
        <f t="shared" si="80"/>
        <v>78.680000000000007</v>
      </c>
      <c r="I268" s="111">
        <f t="shared" si="81"/>
        <v>314.72000000000003</v>
      </c>
      <c r="J268" s="112">
        <f t="shared" si="82"/>
        <v>2.671562992869714E-4</v>
      </c>
    </row>
    <row r="269" spans="1:10" s="17" customFormat="1" ht="27" outlineLevel="1">
      <c r="A269" s="90" t="s">
        <v>687</v>
      </c>
      <c r="B269" s="102" t="s">
        <v>129</v>
      </c>
      <c r="C269" s="102">
        <v>95547</v>
      </c>
      <c r="D269" s="103" t="s">
        <v>412</v>
      </c>
      <c r="E269" s="120" t="s">
        <v>757</v>
      </c>
      <c r="F269" s="127">
        <v>3</v>
      </c>
      <c r="G269" s="104">
        <v>73.52</v>
      </c>
      <c r="H269" s="111">
        <f t="shared" si="80"/>
        <v>91.9</v>
      </c>
      <c r="I269" s="111">
        <f t="shared" si="81"/>
        <v>275.7</v>
      </c>
      <c r="J269" s="112">
        <f t="shared" si="82"/>
        <v>2.3403340020786099E-4</v>
      </c>
    </row>
    <row r="270" spans="1:10" s="17" customFormat="1" outlineLevel="1">
      <c r="A270" s="165" t="s">
        <v>427</v>
      </c>
      <c r="B270" s="166"/>
      <c r="C270" s="166"/>
      <c r="D270" s="166"/>
      <c r="E270" s="166"/>
      <c r="F270" s="166"/>
      <c r="G270" s="166"/>
      <c r="H270" s="167"/>
      <c r="I270" s="86">
        <f>SUM(I265:I269)</f>
        <v>4172.5599999999995</v>
      </c>
      <c r="J270" s="85">
        <f>(I270/$I$358)</f>
        <v>3.5419601174149886E-3</v>
      </c>
    </row>
    <row r="271" spans="1:10" s="5" customFormat="1">
      <c r="A271" s="87" t="s">
        <v>428</v>
      </c>
      <c r="B271" s="171"/>
      <c r="C271" s="171"/>
      <c r="D271" s="175" t="s">
        <v>429</v>
      </c>
      <c r="E271" s="176"/>
      <c r="F271" s="176"/>
      <c r="G271" s="176"/>
      <c r="H271" s="176"/>
      <c r="I271" s="176"/>
      <c r="J271" s="177"/>
    </row>
    <row r="272" spans="1:10" s="17" customFormat="1" ht="27" outlineLevel="1">
      <c r="A272" s="90" t="s">
        <v>688</v>
      </c>
      <c r="B272" s="102" t="s">
        <v>129</v>
      </c>
      <c r="C272" s="102">
        <v>86936</v>
      </c>
      <c r="D272" s="103" t="s">
        <v>430</v>
      </c>
      <c r="E272" s="120" t="s">
        <v>757</v>
      </c>
      <c r="F272" s="127">
        <v>5</v>
      </c>
      <c r="G272" s="104">
        <v>481.39</v>
      </c>
      <c r="H272" s="111">
        <f t="shared" ref="H272:H279" si="83">TRUNC((G272*(1+$I$11)),2)</f>
        <v>601.73</v>
      </c>
      <c r="I272" s="111">
        <f t="shared" ref="I272:I279" si="84">ROUND((F272*H272),2)</f>
        <v>3008.65</v>
      </c>
      <c r="J272" s="112">
        <f t="shared" ref="J272:J279" si="85">(I272/$I$358)</f>
        <v>2.5539520839150563E-3</v>
      </c>
    </row>
    <row r="273" spans="1:10" s="17" customFormat="1" ht="40.5" outlineLevel="1">
      <c r="A273" s="90" t="s">
        <v>689</v>
      </c>
      <c r="B273" s="102" t="s">
        <v>129</v>
      </c>
      <c r="C273" s="102">
        <v>86938</v>
      </c>
      <c r="D273" s="103" t="s">
        <v>419</v>
      </c>
      <c r="E273" s="120" t="s">
        <v>757</v>
      </c>
      <c r="F273" s="127">
        <v>1</v>
      </c>
      <c r="G273" s="104">
        <v>418.14</v>
      </c>
      <c r="H273" s="111">
        <f t="shared" si="83"/>
        <v>522.66999999999996</v>
      </c>
      <c r="I273" s="111">
        <f t="shared" si="84"/>
        <v>522.66999999999996</v>
      </c>
      <c r="J273" s="112">
        <f t="shared" si="85"/>
        <v>4.4367877144230216E-4</v>
      </c>
    </row>
    <row r="274" spans="1:10" s="17" customFormat="1" ht="54" outlineLevel="1">
      <c r="A274" s="90" t="s">
        <v>690</v>
      </c>
      <c r="B274" s="102" t="s">
        <v>129</v>
      </c>
      <c r="C274" s="102">
        <v>86942</v>
      </c>
      <c r="D274" s="103" t="s">
        <v>411</v>
      </c>
      <c r="E274" s="120" t="s">
        <v>757</v>
      </c>
      <c r="F274" s="127">
        <v>1</v>
      </c>
      <c r="G274" s="104">
        <v>276.64</v>
      </c>
      <c r="H274" s="111">
        <f t="shared" si="83"/>
        <v>345.8</v>
      </c>
      <c r="I274" s="111">
        <f t="shared" si="84"/>
        <v>345.8</v>
      </c>
      <c r="J274" s="112">
        <f t="shared" si="85"/>
        <v>2.9353917225926127E-4</v>
      </c>
    </row>
    <row r="275" spans="1:10" s="17" customFormat="1" ht="27" outlineLevel="1">
      <c r="A275" s="90" t="s">
        <v>691</v>
      </c>
      <c r="B275" s="102" t="s">
        <v>129</v>
      </c>
      <c r="C275" s="102">
        <v>86913</v>
      </c>
      <c r="D275" s="103" t="s">
        <v>431</v>
      </c>
      <c r="E275" s="120" t="s">
        <v>757</v>
      </c>
      <c r="F275" s="127">
        <v>2</v>
      </c>
      <c r="G275" s="104">
        <v>51.41</v>
      </c>
      <c r="H275" s="111">
        <f t="shared" si="83"/>
        <v>64.260000000000005</v>
      </c>
      <c r="I275" s="111">
        <f t="shared" si="84"/>
        <v>128.52000000000001</v>
      </c>
      <c r="J275" s="112">
        <f t="shared" si="85"/>
        <v>1.0909674499352302E-4</v>
      </c>
    </row>
    <row r="276" spans="1:10" s="17" customFormat="1" ht="27" outlineLevel="1">
      <c r="A276" s="90" t="s">
        <v>692</v>
      </c>
      <c r="B276" s="102" t="s">
        <v>129</v>
      </c>
      <c r="C276" s="102">
        <v>86911</v>
      </c>
      <c r="D276" s="103" t="s">
        <v>421</v>
      </c>
      <c r="E276" s="120" t="s">
        <v>757</v>
      </c>
      <c r="F276" s="127">
        <v>4</v>
      </c>
      <c r="G276" s="104">
        <v>79.36</v>
      </c>
      <c r="H276" s="111">
        <f t="shared" si="83"/>
        <v>99.2</v>
      </c>
      <c r="I276" s="111">
        <f t="shared" si="84"/>
        <v>396.8</v>
      </c>
      <c r="J276" s="112">
        <f t="shared" si="85"/>
        <v>3.3683153138367518E-4</v>
      </c>
    </row>
    <row r="277" spans="1:10" s="17" customFormat="1" ht="27" outlineLevel="1">
      <c r="A277" s="90" t="s">
        <v>693</v>
      </c>
      <c r="B277" s="102" t="s">
        <v>129</v>
      </c>
      <c r="C277" s="102">
        <v>86909</v>
      </c>
      <c r="D277" s="103" t="s">
        <v>432</v>
      </c>
      <c r="E277" s="120" t="s">
        <v>757</v>
      </c>
      <c r="F277" s="127">
        <v>5</v>
      </c>
      <c r="G277" s="104">
        <v>117.63</v>
      </c>
      <c r="H277" s="111">
        <f t="shared" si="83"/>
        <v>147.03</v>
      </c>
      <c r="I277" s="111">
        <f t="shared" si="84"/>
        <v>735.15</v>
      </c>
      <c r="J277" s="112">
        <f t="shared" si="85"/>
        <v>6.2404662373162501E-4</v>
      </c>
    </row>
    <row r="278" spans="1:10" s="17" customFormat="1" ht="27" outlineLevel="1">
      <c r="A278" s="90" t="s">
        <v>694</v>
      </c>
      <c r="B278" s="102" t="s">
        <v>129</v>
      </c>
      <c r="C278" s="102">
        <v>95547</v>
      </c>
      <c r="D278" s="103" t="s">
        <v>412</v>
      </c>
      <c r="E278" s="120" t="s">
        <v>757</v>
      </c>
      <c r="F278" s="127">
        <v>3</v>
      </c>
      <c r="G278" s="104">
        <v>73.52</v>
      </c>
      <c r="H278" s="111">
        <f t="shared" si="83"/>
        <v>91.9</v>
      </c>
      <c r="I278" s="111">
        <f t="shared" si="84"/>
        <v>275.7</v>
      </c>
      <c r="J278" s="112">
        <f t="shared" si="85"/>
        <v>2.3403340020786099E-4</v>
      </c>
    </row>
    <row r="279" spans="1:10" s="17" customFormat="1" ht="27" outlineLevel="1">
      <c r="A279" s="90" t="s">
        <v>695</v>
      </c>
      <c r="B279" s="102" t="s">
        <v>129</v>
      </c>
      <c r="C279" s="102">
        <v>86874</v>
      </c>
      <c r="D279" s="103" t="s">
        <v>433</v>
      </c>
      <c r="E279" s="120" t="s">
        <v>757</v>
      </c>
      <c r="F279" s="127">
        <v>2</v>
      </c>
      <c r="G279" s="104">
        <v>524.73</v>
      </c>
      <c r="H279" s="111">
        <f t="shared" si="83"/>
        <v>655.91</v>
      </c>
      <c r="I279" s="111">
        <f t="shared" si="84"/>
        <v>1311.82</v>
      </c>
      <c r="J279" s="112">
        <f t="shared" si="85"/>
        <v>1.1135643636586007E-3</v>
      </c>
    </row>
    <row r="280" spans="1:10" s="17" customFormat="1" outlineLevel="1">
      <c r="A280" s="165" t="s">
        <v>434</v>
      </c>
      <c r="B280" s="166"/>
      <c r="C280" s="166"/>
      <c r="D280" s="166"/>
      <c r="E280" s="166"/>
      <c r="F280" s="166"/>
      <c r="G280" s="166"/>
      <c r="H280" s="167"/>
      <c r="I280" s="86">
        <f>SUM(I272:I279)</f>
        <v>6725.11</v>
      </c>
      <c r="J280" s="85">
        <f>(I280/$I$358)</f>
        <v>5.7087426915919046E-3</v>
      </c>
    </row>
    <row r="281" spans="1:10" s="5" customFormat="1">
      <c r="A281" s="87" t="s">
        <v>435</v>
      </c>
      <c r="B281" s="171"/>
      <c r="C281" s="171"/>
      <c r="D281" s="175" t="s">
        <v>436</v>
      </c>
      <c r="E281" s="176"/>
      <c r="F281" s="176"/>
      <c r="G281" s="176"/>
      <c r="H281" s="176"/>
      <c r="I281" s="176"/>
      <c r="J281" s="177"/>
    </row>
    <row r="282" spans="1:10" s="17" customFormat="1" outlineLevel="1">
      <c r="A282" s="90" t="s">
        <v>696</v>
      </c>
      <c r="B282" s="102" t="s">
        <v>438</v>
      </c>
      <c r="C282" s="102" t="s">
        <v>439</v>
      </c>
      <c r="D282" s="103" t="s">
        <v>437</v>
      </c>
      <c r="E282" s="120" t="s">
        <v>757</v>
      </c>
      <c r="F282" s="127">
        <v>4</v>
      </c>
      <c r="G282" s="104">
        <v>116.54</v>
      </c>
      <c r="H282" s="80">
        <f t="shared" ref="H282:H283" si="86">TRUNC((G282*(1+$I$11)),2)</f>
        <v>145.66999999999999</v>
      </c>
      <c r="I282" s="80">
        <f t="shared" ref="I282:I283" si="87">ROUND((F282*H282),2)</f>
        <v>582.67999999999995</v>
      </c>
      <c r="J282" s="72">
        <f t="shared" ref="J282:J283" si="88">(I282/$I$358)</f>
        <v>4.9461944734536254E-4</v>
      </c>
    </row>
    <row r="283" spans="1:10" s="17" customFormat="1" ht="27" outlineLevel="1">
      <c r="A283" s="90" t="s">
        <v>697</v>
      </c>
      <c r="B283" s="102" t="s">
        <v>129</v>
      </c>
      <c r="C283" s="102">
        <v>95547</v>
      </c>
      <c r="D283" s="103" t="s">
        <v>412</v>
      </c>
      <c r="E283" s="120" t="s">
        <v>757</v>
      </c>
      <c r="F283" s="127">
        <v>4</v>
      </c>
      <c r="G283" s="104">
        <v>73.52</v>
      </c>
      <c r="H283" s="80">
        <f t="shared" si="86"/>
        <v>91.9</v>
      </c>
      <c r="I283" s="80">
        <f t="shared" si="87"/>
        <v>367.6</v>
      </c>
      <c r="J283" s="72">
        <f t="shared" si="88"/>
        <v>3.1204453361048136E-4</v>
      </c>
    </row>
    <row r="284" spans="1:10" s="17" customFormat="1" outlineLevel="1">
      <c r="A284" s="165" t="s">
        <v>440</v>
      </c>
      <c r="B284" s="166"/>
      <c r="C284" s="166"/>
      <c r="D284" s="166"/>
      <c r="E284" s="166"/>
      <c r="F284" s="166"/>
      <c r="G284" s="166"/>
      <c r="H284" s="167"/>
      <c r="I284" s="86">
        <f>SUM(I282:I283)</f>
        <v>950.28</v>
      </c>
      <c r="J284" s="85">
        <f>(I284/$I$358)</f>
        <v>8.066639809558439E-4</v>
      </c>
    </row>
    <row r="285" spans="1:10" s="5" customFormat="1">
      <c r="A285" s="87" t="s">
        <v>441</v>
      </c>
      <c r="B285" s="171"/>
      <c r="C285" s="171"/>
      <c r="D285" s="175" t="s">
        <v>442</v>
      </c>
      <c r="E285" s="176"/>
      <c r="F285" s="176"/>
      <c r="G285" s="176"/>
      <c r="H285" s="176"/>
      <c r="I285" s="176"/>
      <c r="J285" s="177"/>
    </row>
    <row r="286" spans="1:10" s="17" customFormat="1" ht="27" outlineLevel="1">
      <c r="A286" s="90" t="s">
        <v>698</v>
      </c>
      <c r="B286" s="102" t="s">
        <v>129</v>
      </c>
      <c r="C286" s="102">
        <v>86909</v>
      </c>
      <c r="D286" s="103" t="s">
        <v>443</v>
      </c>
      <c r="E286" s="120" t="s">
        <v>757</v>
      </c>
      <c r="F286" s="127">
        <v>3</v>
      </c>
      <c r="G286" s="104">
        <v>117.63</v>
      </c>
      <c r="H286" s="80">
        <f t="shared" ref="H286" si="89">TRUNC((G286*(1+$I$11)),2)</f>
        <v>147.03</v>
      </c>
      <c r="I286" s="80">
        <f t="shared" ref="I286" si="90">ROUND((F286*H286),2)</f>
        <v>441.09</v>
      </c>
      <c r="J286" s="72">
        <f>(I286/$I$358)</f>
        <v>3.7442797423897501E-4</v>
      </c>
    </row>
    <row r="287" spans="1:10" s="17" customFormat="1" outlineLevel="1">
      <c r="A287" s="165" t="s">
        <v>444</v>
      </c>
      <c r="B287" s="166"/>
      <c r="C287" s="166"/>
      <c r="D287" s="166"/>
      <c r="E287" s="166"/>
      <c r="F287" s="166"/>
      <c r="G287" s="166"/>
      <c r="H287" s="167"/>
      <c r="I287" s="86">
        <f>SUM(I286)</f>
        <v>441.09</v>
      </c>
      <c r="J287" s="85">
        <f>(I287/$I$358)</f>
        <v>3.7442797423897501E-4</v>
      </c>
    </row>
    <row r="288" spans="1:10" s="17" customFormat="1" outlineLevel="1">
      <c r="A288" s="165" t="s">
        <v>445</v>
      </c>
      <c r="B288" s="166"/>
      <c r="C288" s="166"/>
      <c r="D288" s="166"/>
      <c r="E288" s="166"/>
      <c r="F288" s="166"/>
      <c r="G288" s="166"/>
      <c r="H288" s="167"/>
      <c r="I288" s="86">
        <f>I287+I284+I280+I270+I263+I253</f>
        <v>28349.95</v>
      </c>
      <c r="J288" s="85">
        <f>(I288/$I$358)</f>
        <v>2.406541601096427E-2</v>
      </c>
    </row>
    <row r="289" spans="1:10" s="5" customFormat="1">
      <c r="A289" s="123" t="s">
        <v>446</v>
      </c>
      <c r="B289" s="178"/>
      <c r="C289" s="178"/>
      <c r="D289" s="168" t="s">
        <v>447</v>
      </c>
      <c r="E289" s="169"/>
      <c r="F289" s="169"/>
      <c r="G289" s="169"/>
      <c r="H289" s="169"/>
      <c r="I289" s="169"/>
      <c r="J289" s="170"/>
    </row>
    <row r="290" spans="1:10" s="17" customFormat="1" outlineLevel="1">
      <c r="A290" s="90" t="s">
        <v>206</v>
      </c>
      <c r="B290" s="102" t="s">
        <v>134</v>
      </c>
      <c r="C290" s="102">
        <v>190429</v>
      </c>
      <c r="D290" s="122" t="s">
        <v>448</v>
      </c>
      <c r="E290" s="97" t="s">
        <v>756</v>
      </c>
      <c r="F290" s="127">
        <v>21.43</v>
      </c>
      <c r="G290" s="104">
        <v>468.8</v>
      </c>
      <c r="H290" s="111">
        <f t="shared" ref="H290:H293" si="91">TRUNC((G290*(1+$I$11)),2)</f>
        <v>586</v>
      </c>
      <c r="I290" s="80">
        <f t="shared" ref="I290:I293" si="92">ROUND((F290*H290),2)</f>
        <v>12557.98</v>
      </c>
      <c r="J290" s="72">
        <f t="shared" ref="J290:J293" si="93">(I290/$I$358)</f>
        <v>1.0660089804651121E-2</v>
      </c>
    </row>
    <row r="291" spans="1:10" s="17" customFormat="1" outlineLevel="1">
      <c r="A291" s="90" t="s">
        <v>699</v>
      </c>
      <c r="B291" s="102" t="s">
        <v>166</v>
      </c>
      <c r="C291" s="102">
        <v>210210</v>
      </c>
      <c r="D291" s="122" t="s">
        <v>715</v>
      </c>
      <c r="E291" s="97" t="s">
        <v>756</v>
      </c>
      <c r="F291" s="127">
        <v>13.88</v>
      </c>
      <c r="G291" s="104">
        <v>360.83</v>
      </c>
      <c r="H291" s="111">
        <f t="shared" si="91"/>
        <v>451.03</v>
      </c>
      <c r="I291" s="80">
        <f t="shared" si="92"/>
        <v>6260.3</v>
      </c>
      <c r="J291" s="72">
        <f t="shared" si="93"/>
        <v>5.314179526011144E-3</v>
      </c>
    </row>
    <row r="292" spans="1:10" s="17" customFormat="1" ht="27" outlineLevel="1">
      <c r="A292" s="90" t="s">
        <v>700</v>
      </c>
      <c r="B292" s="102" t="s">
        <v>351</v>
      </c>
      <c r="C292" s="102" t="s">
        <v>449</v>
      </c>
      <c r="D292" s="103" t="s">
        <v>714</v>
      </c>
      <c r="E292" s="97" t="s">
        <v>756</v>
      </c>
      <c r="F292" s="127">
        <v>7</v>
      </c>
      <c r="G292" s="104">
        <v>221.3</v>
      </c>
      <c r="H292" s="111">
        <f t="shared" si="91"/>
        <v>276.62</v>
      </c>
      <c r="I292" s="80">
        <f t="shared" si="92"/>
        <v>1936.34</v>
      </c>
      <c r="J292" s="72">
        <f t="shared" si="93"/>
        <v>1.6437005228817176E-3</v>
      </c>
    </row>
    <row r="293" spans="1:10" s="17" customFormat="1" ht="40.5" outlineLevel="1">
      <c r="A293" s="90" t="s">
        <v>701</v>
      </c>
      <c r="B293" s="102" t="s">
        <v>188</v>
      </c>
      <c r="C293" s="102">
        <v>12290</v>
      </c>
      <c r="D293" s="103" t="s">
        <v>713</v>
      </c>
      <c r="E293" s="120" t="s">
        <v>757</v>
      </c>
      <c r="F293" s="127">
        <v>5</v>
      </c>
      <c r="G293" s="104">
        <v>1197.6600000000001</v>
      </c>
      <c r="H293" s="111">
        <f t="shared" si="91"/>
        <v>1497.07</v>
      </c>
      <c r="I293" s="80">
        <f t="shared" si="92"/>
        <v>7485.35</v>
      </c>
      <c r="J293" s="72">
        <f t="shared" si="93"/>
        <v>6.3540874582731681E-3</v>
      </c>
    </row>
    <row r="294" spans="1:10" s="5" customFormat="1" outlineLevel="1">
      <c r="A294" s="165" t="s">
        <v>450</v>
      </c>
      <c r="B294" s="166"/>
      <c r="C294" s="166"/>
      <c r="D294" s="166"/>
      <c r="E294" s="166"/>
      <c r="F294" s="166"/>
      <c r="G294" s="166"/>
      <c r="H294" s="167"/>
      <c r="I294" s="86">
        <f>SUM(I290:I293)</f>
        <v>28239.97</v>
      </c>
      <c r="J294" s="85">
        <f>(I294/$I$358)</f>
        <v>2.3972057311817153E-2</v>
      </c>
    </row>
    <row r="295" spans="1:10" s="5" customFormat="1">
      <c r="A295" s="123" t="s">
        <v>451</v>
      </c>
      <c r="B295" s="178"/>
      <c r="C295" s="178"/>
      <c r="D295" s="168" t="s">
        <v>452</v>
      </c>
      <c r="E295" s="169"/>
      <c r="F295" s="169"/>
      <c r="G295" s="169"/>
      <c r="H295" s="169"/>
      <c r="I295" s="169"/>
      <c r="J295" s="170"/>
    </row>
    <row r="296" spans="1:10" s="5" customFormat="1">
      <c r="A296" s="87" t="s">
        <v>453</v>
      </c>
      <c r="B296" s="171"/>
      <c r="C296" s="171"/>
      <c r="D296" s="175" t="s">
        <v>454</v>
      </c>
      <c r="E296" s="176"/>
      <c r="F296" s="176"/>
      <c r="G296" s="176"/>
      <c r="H296" s="176"/>
      <c r="I296" s="176"/>
      <c r="J296" s="177"/>
    </row>
    <row r="297" spans="1:10" s="17" customFormat="1" ht="27" outlineLevel="1">
      <c r="A297" s="90" t="s">
        <v>464</v>
      </c>
      <c r="B297" s="106" t="s">
        <v>456</v>
      </c>
      <c r="C297" s="102">
        <v>45020</v>
      </c>
      <c r="D297" s="103" t="s">
        <v>455</v>
      </c>
      <c r="E297" s="117" t="s">
        <v>712</v>
      </c>
      <c r="F297" s="127">
        <v>12</v>
      </c>
      <c r="G297" s="104">
        <v>7.95</v>
      </c>
      <c r="H297" s="80">
        <f t="shared" ref="H297:H298" si="94">TRUNC((G297*(1+$I$11)),2)</f>
        <v>9.93</v>
      </c>
      <c r="I297" s="80">
        <f t="shared" ref="I297:I298" si="95">ROUND((F297*H297),2)</f>
        <v>119.16</v>
      </c>
      <c r="J297" s="72">
        <f t="shared" ref="J297:J298" si="96">(I297/$I$358)</f>
        <v>1.0115132378951294E-4</v>
      </c>
    </row>
    <row r="298" spans="1:10" s="17" customFormat="1" ht="40.5" outlineLevel="1">
      <c r="A298" s="90" t="s">
        <v>465</v>
      </c>
      <c r="B298" s="106" t="s">
        <v>188</v>
      </c>
      <c r="C298" s="106">
        <v>7369</v>
      </c>
      <c r="D298" s="103" t="s">
        <v>711</v>
      </c>
      <c r="E298" s="117" t="s">
        <v>712</v>
      </c>
      <c r="F298" s="127">
        <v>6.16</v>
      </c>
      <c r="G298" s="104">
        <v>2472.98</v>
      </c>
      <c r="H298" s="80">
        <f t="shared" si="94"/>
        <v>3091.22</v>
      </c>
      <c r="I298" s="80">
        <f t="shared" si="95"/>
        <v>19041.919999999998</v>
      </c>
      <c r="J298" s="72">
        <f t="shared" si="96"/>
        <v>1.6164110569771753E-2</v>
      </c>
    </row>
    <row r="299" spans="1:10" s="93" customFormat="1" outlineLevel="1">
      <c r="A299" s="165" t="s">
        <v>457</v>
      </c>
      <c r="B299" s="166"/>
      <c r="C299" s="166"/>
      <c r="D299" s="166"/>
      <c r="E299" s="166"/>
      <c r="F299" s="166"/>
      <c r="G299" s="166"/>
      <c r="H299" s="167"/>
      <c r="I299" s="86">
        <f>SUM(I297:I298)</f>
        <v>19161.079999999998</v>
      </c>
      <c r="J299" s="85">
        <f>(I299/$I$358)</f>
        <v>1.6265261893561266E-2</v>
      </c>
    </row>
    <row r="300" spans="1:10" s="5" customFormat="1">
      <c r="A300" s="87" t="s">
        <v>459</v>
      </c>
      <c r="B300" s="171"/>
      <c r="C300" s="171"/>
      <c r="D300" s="175" t="s">
        <v>458</v>
      </c>
      <c r="E300" s="176"/>
      <c r="F300" s="176"/>
      <c r="G300" s="176"/>
      <c r="H300" s="176"/>
      <c r="I300" s="176"/>
      <c r="J300" s="177"/>
    </row>
    <row r="301" spans="1:10" s="17" customFormat="1" ht="40.5" outlineLevel="1">
      <c r="A301" s="90" t="s">
        <v>466</v>
      </c>
      <c r="B301" s="106" t="s">
        <v>188</v>
      </c>
      <c r="C301" s="106">
        <v>7369</v>
      </c>
      <c r="D301" s="103" t="s">
        <v>711</v>
      </c>
      <c r="E301" s="117" t="s">
        <v>712</v>
      </c>
      <c r="F301" s="127">
        <v>20.18</v>
      </c>
      <c r="G301" s="104">
        <v>2472.98</v>
      </c>
      <c r="H301" s="80">
        <f t="shared" ref="H301" si="97">TRUNC((G301*(1+$I$11)),2)</f>
        <v>3091.22</v>
      </c>
      <c r="I301" s="80">
        <f t="shared" ref="I301" si="98">ROUND((F301*H301),2)</f>
        <v>62380.82</v>
      </c>
      <c r="J301" s="72">
        <f t="shared" ref="J301" si="99">(I301/$I$358)</f>
        <v>5.2953193370890606E-2</v>
      </c>
    </row>
    <row r="302" spans="1:10" s="93" customFormat="1" outlineLevel="1">
      <c r="A302" s="165" t="s">
        <v>460</v>
      </c>
      <c r="B302" s="166"/>
      <c r="C302" s="166"/>
      <c r="D302" s="166"/>
      <c r="E302" s="166"/>
      <c r="F302" s="166"/>
      <c r="G302" s="166"/>
      <c r="H302" s="167"/>
      <c r="I302" s="86">
        <f>SUM(I301)</f>
        <v>62380.82</v>
      </c>
      <c r="J302" s="85">
        <f>(I302/$I$358)</f>
        <v>5.2953193370890606E-2</v>
      </c>
    </row>
    <row r="303" spans="1:10" s="5" customFormat="1">
      <c r="A303" s="87" t="s">
        <v>461</v>
      </c>
      <c r="B303" s="171"/>
      <c r="C303" s="171"/>
      <c r="D303" s="175" t="s">
        <v>462</v>
      </c>
      <c r="E303" s="176"/>
      <c r="F303" s="176"/>
      <c r="G303" s="176"/>
      <c r="H303" s="176"/>
      <c r="I303" s="176"/>
      <c r="J303" s="177"/>
    </row>
    <row r="304" spans="1:10" s="17" customFormat="1" ht="40.5" outlineLevel="1">
      <c r="A304" s="90" t="s">
        <v>467</v>
      </c>
      <c r="B304" s="106" t="s">
        <v>188</v>
      </c>
      <c r="C304" s="106">
        <v>7369</v>
      </c>
      <c r="D304" s="103" t="s">
        <v>711</v>
      </c>
      <c r="E304" s="117" t="s">
        <v>712</v>
      </c>
      <c r="F304" s="127">
        <v>6.53</v>
      </c>
      <c r="G304" s="104">
        <v>2472.98</v>
      </c>
      <c r="H304" s="111">
        <f t="shared" ref="H304" si="100">TRUNC((G304*(1+$I$11)),2)</f>
        <v>3091.22</v>
      </c>
      <c r="I304" s="80">
        <f t="shared" ref="I304" si="101">ROUND((F304*H304),2)</f>
        <v>20185.669999999998</v>
      </c>
      <c r="J304" s="72">
        <f>(I304/$I$358)</f>
        <v>1.713500538837074E-2</v>
      </c>
    </row>
    <row r="305" spans="1:10" s="93" customFormat="1" outlineLevel="1">
      <c r="A305" s="165" t="s">
        <v>471</v>
      </c>
      <c r="B305" s="166"/>
      <c r="C305" s="166"/>
      <c r="D305" s="166"/>
      <c r="E305" s="166"/>
      <c r="F305" s="166"/>
      <c r="G305" s="166"/>
      <c r="H305" s="167"/>
      <c r="I305" s="86">
        <f>SUM(I304)</f>
        <v>20185.669999999998</v>
      </c>
      <c r="J305" s="85">
        <f>(I305/$I$358)</f>
        <v>1.713500538837074E-2</v>
      </c>
    </row>
    <row r="306" spans="1:10" s="5" customFormat="1">
      <c r="A306" s="87" t="s">
        <v>468</v>
      </c>
      <c r="B306" s="171"/>
      <c r="C306" s="171"/>
      <c r="D306" s="175" t="s">
        <v>463</v>
      </c>
      <c r="E306" s="176"/>
      <c r="F306" s="176"/>
      <c r="G306" s="176"/>
      <c r="H306" s="176"/>
      <c r="I306" s="176"/>
      <c r="J306" s="177"/>
    </row>
    <row r="307" spans="1:10" s="17" customFormat="1" ht="40.5" outlineLevel="1">
      <c r="A307" s="90" t="s">
        <v>469</v>
      </c>
      <c r="B307" s="106" t="s">
        <v>188</v>
      </c>
      <c r="C307" s="106">
        <v>7369</v>
      </c>
      <c r="D307" s="103" t="s">
        <v>711</v>
      </c>
      <c r="E307" s="117" t="s">
        <v>712</v>
      </c>
      <c r="F307" s="127">
        <v>5.78</v>
      </c>
      <c r="G307" s="104">
        <v>2472.98</v>
      </c>
      <c r="H307" s="111">
        <f t="shared" ref="H307" si="102">TRUNC((G307*(1+$I$11)),2)</f>
        <v>3091.22</v>
      </c>
      <c r="I307" s="111">
        <f t="shared" ref="I307" si="103">ROUND((F307*H307),2)</f>
        <v>17867.25</v>
      </c>
      <c r="J307" s="112">
        <f t="shared" ref="J307" si="104">(I307/$I$358)</f>
        <v>1.5166968697366357E-2</v>
      </c>
    </row>
    <row r="308" spans="1:10" s="93" customFormat="1" ht="12.75" customHeight="1" outlineLevel="1">
      <c r="A308" s="165" t="s">
        <v>470</v>
      </c>
      <c r="B308" s="166"/>
      <c r="C308" s="166"/>
      <c r="D308" s="166"/>
      <c r="E308" s="166"/>
      <c r="F308" s="166"/>
      <c r="G308" s="166"/>
      <c r="H308" s="167"/>
      <c r="I308" s="86">
        <f>SUM(I307)</f>
        <v>17867.25</v>
      </c>
      <c r="J308" s="85">
        <f>(I308/$I$358)</f>
        <v>1.5166968697366357E-2</v>
      </c>
    </row>
    <row r="309" spans="1:10" s="93" customFormat="1" ht="12.75" customHeight="1" outlineLevel="1">
      <c r="A309" s="165" t="s">
        <v>472</v>
      </c>
      <c r="B309" s="166"/>
      <c r="C309" s="166"/>
      <c r="D309" s="166"/>
      <c r="E309" s="166"/>
      <c r="F309" s="166"/>
      <c r="G309" s="166"/>
      <c r="H309" s="167"/>
      <c r="I309" s="86">
        <f>I299+I302+I305+I308</f>
        <v>119594.81999999999</v>
      </c>
      <c r="J309" s="85">
        <f>(I309/$I$358)</f>
        <v>0.10152042935018897</v>
      </c>
    </row>
    <row r="310" spans="1:10" s="5" customFormat="1">
      <c r="A310" s="123" t="s">
        <v>473</v>
      </c>
      <c r="B310" s="163"/>
      <c r="C310" s="164"/>
      <c r="D310" s="168" t="s">
        <v>475</v>
      </c>
      <c r="E310" s="169"/>
      <c r="F310" s="169"/>
      <c r="G310" s="169"/>
      <c r="H310" s="169"/>
      <c r="I310" s="169"/>
      <c r="J310" s="170"/>
    </row>
    <row r="311" spans="1:10" s="17" customFormat="1" outlineLevel="1">
      <c r="A311" s="90" t="s">
        <v>474</v>
      </c>
      <c r="B311" s="102" t="s">
        <v>188</v>
      </c>
      <c r="C311" s="102">
        <v>9306</v>
      </c>
      <c r="D311" s="122" t="s">
        <v>710</v>
      </c>
      <c r="E311" s="120" t="s">
        <v>757</v>
      </c>
      <c r="F311" s="127">
        <v>58</v>
      </c>
      <c r="G311" s="104">
        <v>15.2</v>
      </c>
      <c r="H311" s="80">
        <f t="shared" ref="H311:H326" si="105">TRUNC((G311*(1+$I$11)),2)</f>
        <v>19</v>
      </c>
      <c r="I311" s="80">
        <f t="shared" ref="I311:I326" si="106">ROUND((F311*H311),2)</f>
        <v>1102</v>
      </c>
      <c r="J311" s="72">
        <f t="shared" ref="J311:J326" si="107">(I311/$I$358)</f>
        <v>9.3545450500204144E-4</v>
      </c>
    </row>
    <row r="312" spans="1:10" s="17" customFormat="1" outlineLevel="1">
      <c r="A312" s="90" t="s">
        <v>501</v>
      </c>
      <c r="B312" s="102" t="s">
        <v>186</v>
      </c>
      <c r="C312" s="102">
        <v>1201006040</v>
      </c>
      <c r="D312" s="103" t="s">
        <v>476</v>
      </c>
      <c r="E312" s="120" t="s">
        <v>757</v>
      </c>
      <c r="F312" s="127">
        <v>33</v>
      </c>
      <c r="G312" s="104">
        <v>34.44</v>
      </c>
      <c r="H312" s="80">
        <f t="shared" si="105"/>
        <v>43.05</v>
      </c>
      <c r="I312" s="80">
        <f t="shared" si="106"/>
        <v>1420.65</v>
      </c>
      <c r="J312" s="72">
        <f t="shared" si="107"/>
        <v>1.205946862550953E-3</v>
      </c>
    </row>
    <row r="313" spans="1:10" s="17" customFormat="1" outlineLevel="1">
      <c r="A313" s="90" t="s">
        <v>498</v>
      </c>
      <c r="B313" s="102" t="s">
        <v>130</v>
      </c>
      <c r="C313" s="102" t="s">
        <v>479</v>
      </c>
      <c r="D313" s="122" t="s">
        <v>477</v>
      </c>
      <c r="E313" s="120" t="s">
        <v>757</v>
      </c>
      <c r="F313" s="127">
        <v>22</v>
      </c>
      <c r="G313" s="104">
        <v>8.61</v>
      </c>
      <c r="H313" s="80">
        <f t="shared" si="105"/>
        <v>10.76</v>
      </c>
      <c r="I313" s="80">
        <f t="shared" si="106"/>
        <v>236.72</v>
      </c>
      <c r="J313" s="72">
        <f t="shared" si="107"/>
        <v>2.0094445592022073E-4</v>
      </c>
    </row>
    <row r="314" spans="1:10" s="17" customFormat="1" outlineLevel="1">
      <c r="A314" s="90" t="s">
        <v>502</v>
      </c>
      <c r="B314" s="102" t="s">
        <v>366</v>
      </c>
      <c r="C314" s="102" t="s">
        <v>480</v>
      </c>
      <c r="D314" s="122" t="s">
        <v>478</v>
      </c>
      <c r="E314" s="120" t="s">
        <v>757</v>
      </c>
      <c r="F314" s="127">
        <v>1</v>
      </c>
      <c r="G314" s="104">
        <v>164.36</v>
      </c>
      <c r="H314" s="80">
        <f t="shared" si="105"/>
        <v>205.45</v>
      </c>
      <c r="I314" s="80">
        <f t="shared" si="106"/>
        <v>205.45</v>
      </c>
      <c r="J314" s="72">
        <f t="shared" si="107"/>
        <v>1.7440029768844774E-4</v>
      </c>
    </row>
    <row r="315" spans="1:10" s="17" customFormat="1" outlineLevel="1">
      <c r="A315" s="90" t="s">
        <v>503</v>
      </c>
      <c r="B315" s="102" t="s">
        <v>438</v>
      </c>
      <c r="C315" s="102" t="s">
        <v>488</v>
      </c>
      <c r="D315" s="122" t="s">
        <v>481</v>
      </c>
      <c r="E315" s="120" t="s">
        <v>757</v>
      </c>
      <c r="F315" s="127">
        <v>17</v>
      </c>
      <c r="G315" s="104">
        <v>12.14</v>
      </c>
      <c r="H315" s="80">
        <f t="shared" si="105"/>
        <v>15.17</v>
      </c>
      <c r="I315" s="80">
        <f t="shared" si="106"/>
        <v>257.89</v>
      </c>
      <c r="J315" s="72">
        <f t="shared" si="107"/>
        <v>2.1891502930578626E-4</v>
      </c>
    </row>
    <row r="316" spans="1:10" s="17" customFormat="1" outlineLevel="1">
      <c r="A316" s="90" t="s">
        <v>504</v>
      </c>
      <c r="B316" s="102" t="s">
        <v>438</v>
      </c>
      <c r="C316" s="102" t="s">
        <v>489</v>
      </c>
      <c r="D316" s="103" t="s">
        <v>482</v>
      </c>
      <c r="E316" s="120" t="s">
        <v>757</v>
      </c>
      <c r="F316" s="127">
        <v>17</v>
      </c>
      <c r="G316" s="104">
        <v>7.29</v>
      </c>
      <c r="H316" s="80">
        <f t="shared" si="105"/>
        <v>9.11</v>
      </c>
      <c r="I316" s="80">
        <f t="shared" si="106"/>
        <v>154.87</v>
      </c>
      <c r="J316" s="72">
        <f t="shared" si="107"/>
        <v>1.3146446387447019E-4</v>
      </c>
    </row>
    <row r="317" spans="1:10" s="17" customFormat="1" outlineLevel="1">
      <c r="A317" s="90" t="s">
        <v>500</v>
      </c>
      <c r="B317" s="102" t="s">
        <v>399</v>
      </c>
      <c r="C317" s="102">
        <v>70352</v>
      </c>
      <c r="D317" s="122" t="s">
        <v>483</v>
      </c>
      <c r="E317" s="120" t="s">
        <v>757</v>
      </c>
      <c r="F317" s="127">
        <v>68</v>
      </c>
      <c r="G317" s="104">
        <v>1.19</v>
      </c>
      <c r="H317" s="80">
        <f t="shared" si="105"/>
        <v>1.48</v>
      </c>
      <c r="I317" s="80">
        <f t="shared" si="106"/>
        <v>100.64</v>
      </c>
      <c r="J317" s="72">
        <f t="shared" si="107"/>
        <v>8.5430255338843426E-5</v>
      </c>
    </row>
    <row r="318" spans="1:10" s="17" customFormat="1" outlineLevel="1">
      <c r="A318" s="90" t="s">
        <v>499</v>
      </c>
      <c r="B318" s="102" t="s">
        <v>438</v>
      </c>
      <c r="C318" s="102" t="s">
        <v>490</v>
      </c>
      <c r="D318" s="122" t="s">
        <v>484</v>
      </c>
      <c r="E318" s="102" t="s">
        <v>758</v>
      </c>
      <c r="F318" s="127">
        <v>51</v>
      </c>
      <c r="G318" s="104">
        <v>21.85</v>
      </c>
      <c r="H318" s="80">
        <f t="shared" si="105"/>
        <v>27.31</v>
      </c>
      <c r="I318" s="80">
        <f t="shared" si="106"/>
        <v>1392.81</v>
      </c>
      <c r="J318" s="72">
        <f t="shared" si="107"/>
        <v>1.1823143276877435E-3</v>
      </c>
    </row>
    <row r="319" spans="1:10" s="17" customFormat="1" outlineLevel="1">
      <c r="A319" s="90" t="s">
        <v>505</v>
      </c>
      <c r="B319" s="102" t="s">
        <v>272</v>
      </c>
      <c r="C319" s="102">
        <v>9011053</v>
      </c>
      <c r="D319" s="122" t="s">
        <v>485</v>
      </c>
      <c r="E319" s="102" t="s">
        <v>758</v>
      </c>
      <c r="F319" s="127">
        <v>118</v>
      </c>
      <c r="G319" s="104">
        <v>80.63</v>
      </c>
      <c r="H319" s="80">
        <f t="shared" si="105"/>
        <v>100.78</v>
      </c>
      <c r="I319" s="80">
        <f t="shared" si="106"/>
        <v>11892.04</v>
      </c>
      <c r="J319" s="72">
        <f t="shared" si="107"/>
        <v>1.0094793458860689E-2</v>
      </c>
    </row>
    <row r="320" spans="1:10" s="17" customFormat="1" outlineLevel="1">
      <c r="A320" s="90" t="s">
        <v>506</v>
      </c>
      <c r="B320" s="102" t="s">
        <v>134</v>
      </c>
      <c r="C320" s="102">
        <v>78366</v>
      </c>
      <c r="D320" s="122" t="s">
        <v>486</v>
      </c>
      <c r="E320" s="120" t="s">
        <v>757</v>
      </c>
      <c r="F320" s="127">
        <v>5</v>
      </c>
      <c r="G320" s="104">
        <v>25.92</v>
      </c>
      <c r="H320" s="80">
        <f t="shared" si="105"/>
        <v>32.4</v>
      </c>
      <c r="I320" s="80">
        <f t="shared" si="106"/>
        <v>162</v>
      </c>
      <c r="J320" s="72">
        <f t="shared" si="107"/>
        <v>1.3751690545402062E-4</v>
      </c>
    </row>
    <row r="321" spans="1:10" s="17" customFormat="1" outlineLevel="1">
      <c r="A321" s="90" t="s">
        <v>507</v>
      </c>
      <c r="B321" s="102" t="s">
        <v>399</v>
      </c>
      <c r="C321" s="102">
        <v>71474</v>
      </c>
      <c r="D321" s="122" t="s">
        <v>487</v>
      </c>
      <c r="E321" s="120" t="s">
        <v>757</v>
      </c>
      <c r="F321" s="127">
        <v>1</v>
      </c>
      <c r="G321" s="104">
        <v>41.25</v>
      </c>
      <c r="H321" s="80">
        <f t="shared" si="105"/>
        <v>51.56</v>
      </c>
      <c r="I321" s="80">
        <f t="shared" si="106"/>
        <v>51.56</v>
      </c>
      <c r="J321" s="72">
        <f t="shared" si="107"/>
        <v>4.3767726204995697E-5</v>
      </c>
    </row>
    <row r="322" spans="1:10" s="17" customFormat="1" outlineLevel="1">
      <c r="A322" s="90" t="s">
        <v>508</v>
      </c>
      <c r="B322" s="102" t="s">
        <v>272</v>
      </c>
      <c r="C322" s="102">
        <v>9083090</v>
      </c>
      <c r="D322" s="103" t="s">
        <v>491</v>
      </c>
      <c r="E322" s="120" t="s">
        <v>757</v>
      </c>
      <c r="F322" s="127">
        <v>19</v>
      </c>
      <c r="G322" s="104">
        <v>290.82</v>
      </c>
      <c r="H322" s="80">
        <f t="shared" si="105"/>
        <v>363.52</v>
      </c>
      <c r="I322" s="80">
        <f t="shared" si="106"/>
        <v>6906.88</v>
      </c>
      <c r="J322" s="72">
        <f t="shared" si="107"/>
        <v>5.8630417527300365E-3</v>
      </c>
    </row>
    <row r="323" spans="1:10" s="17" customFormat="1" ht="27" outlineLevel="1">
      <c r="A323" s="90" t="s">
        <v>509</v>
      </c>
      <c r="B323" s="102" t="s">
        <v>129</v>
      </c>
      <c r="C323" s="102">
        <v>96977</v>
      </c>
      <c r="D323" s="103" t="s">
        <v>492</v>
      </c>
      <c r="E323" s="102" t="s">
        <v>758</v>
      </c>
      <c r="F323" s="127">
        <v>168</v>
      </c>
      <c r="G323" s="104">
        <v>58.84</v>
      </c>
      <c r="H323" s="80">
        <f t="shared" si="105"/>
        <v>73.55</v>
      </c>
      <c r="I323" s="80">
        <f t="shared" si="106"/>
        <v>12356.4</v>
      </c>
      <c r="J323" s="72">
        <f t="shared" si="107"/>
        <v>1.0488974633037409E-2</v>
      </c>
    </row>
    <row r="324" spans="1:10" s="17" customFormat="1" ht="27" outlineLevel="1">
      <c r="A324" s="90" t="s">
        <v>510</v>
      </c>
      <c r="B324" s="102" t="s">
        <v>129</v>
      </c>
      <c r="C324" s="102">
        <v>98111</v>
      </c>
      <c r="D324" s="103" t="s">
        <v>493</v>
      </c>
      <c r="E324" s="120" t="s">
        <v>757</v>
      </c>
      <c r="F324" s="127">
        <v>5</v>
      </c>
      <c r="G324" s="105">
        <v>57.76</v>
      </c>
      <c r="H324" s="80">
        <f t="shared" si="105"/>
        <v>72.2</v>
      </c>
      <c r="I324" s="80">
        <f t="shared" si="106"/>
        <v>361</v>
      </c>
      <c r="J324" s="72">
        <f t="shared" si="107"/>
        <v>3.064419930179101E-4</v>
      </c>
    </row>
    <row r="325" spans="1:10" s="17" customFormat="1" outlineLevel="1">
      <c r="A325" s="90" t="s">
        <v>511</v>
      </c>
      <c r="B325" s="102" t="s">
        <v>272</v>
      </c>
      <c r="C325" s="102">
        <v>9083091</v>
      </c>
      <c r="D325" s="103" t="s">
        <v>494</v>
      </c>
      <c r="E325" s="120" t="s">
        <v>757</v>
      </c>
      <c r="F325" s="127">
        <v>19</v>
      </c>
      <c r="G325" s="104">
        <v>58.8</v>
      </c>
      <c r="H325" s="80">
        <f t="shared" si="105"/>
        <v>73.5</v>
      </c>
      <c r="I325" s="80">
        <f t="shared" si="106"/>
        <v>1396.5</v>
      </c>
      <c r="J325" s="72">
        <f t="shared" si="107"/>
        <v>1.1854466572008629E-3</v>
      </c>
    </row>
    <row r="326" spans="1:10" s="17" customFormat="1" outlineLevel="1">
      <c r="A326" s="90" t="s">
        <v>512</v>
      </c>
      <c r="B326" s="102" t="s">
        <v>130</v>
      </c>
      <c r="C326" s="102" t="s">
        <v>496</v>
      </c>
      <c r="D326" s="103" t="s">
        <v>495</v>
      </c>
      <c r="E326" s="102" t="s">
        <v>758</v>
      </c>
      <c r="F326" s="127">
        <v>1.9</v>
      </c>
      <c r="G326" s="104">
        <v>54.57</v>
      </c>
      <c r="H326" s="80">
        <f t="shared" si="105"/>
        <v>68.209999999999994</v>
      </c>
      <c r="I326" s="80">
        <f t="shared" si="106"/>
        <v>129.6</v>
      </c>
      <c r="J326" s="72">
        <f t="shared" si="107"/>
        <v>1.1001352436321648E-4</v>
      </c>
    </row>
    <row r="327" spans="1:10" s="93" customFormat="1" ht="12.75" customHeight="1" outlineLevel="1">
      <c r="A327" s="165" t="s">
        <v>497</v>
      </c>
      <c r="B327" s="166"/>
      <c r="C327" s="166"/>
      <c r="D327" s="166"/>
      <c r="E327" s="166"/>
      <c r="F327" s="166"/>
      <c r="G327" s="166"/>
      <c r="H327" s="167"/>
      <c r="I327" s="86">
        <f>SUM(I311:I326)</f>
        <v>38127.01</v>
      </c>
      <c r="J327" s="85">
        <f>(I327/$I$358)</f>
        <v>3.2364866848237646E-2</v>
      </c>
    </row>
    <row r="328" spans="1:10" s="5" customFormat="1">
      <c r="A328" s="123" t="s">
        <v>513</v>
      </c>
      <c r="B328" s="163"/>
      <c r="C328" s="164"/>
      <c r="D328" s="168" t="s">
        <v>522</v>
      </c>
      <c r="E328" s="169"/>
      <c r="F328" s="169"/>
      <c r="G328" s="169"/>
      <c r="H328" s="169"/>
      <c r="I328" s="169"/>
      <c r="J328" s="170"/>
    </row>
    <row r="329" spans="1:10" s="130" customFormat="1" ht="12.75" customHeight="1" outlineLevel="1">
      <c r="A329" s="125" t="s">
        <v>527</v>
      </c>
      <c r="B329" s="102" t="s">
        <v>320</v>
      </c>
      <c r="C329" s="102" t="s">
        <v>525</v>
      </c>
      <c r="D329" s="122" t="s">
        <v>523</v>
      </c>
      <c r="E329" s="97" t="s">
        <v>756</v>
      </c>
      <c r="F329" s="129">
        <v>11</v>
      </c>
      <c r="G329" s="104">
        <v>86.91</v>
      </c>
      <c r="H329" s="111">
        <f t="shared" ref="H329:H331" si="108">TRUNC((G329*(1+$I$11)),2)</f>
        <v>108.63</v>
      </c>
      <c r="I329" s="111">
        <f t="shared" ref="I329:I331" si="109">ROUND((F329*H329),2)</f>
        <v>1194.93</v>
      </c>
      <c r="J329" s="112">
        <f t="shared" ref="J329:J331" si="110">(I329/$I$358)</f>
        <v>1.0143399742850176E-3</v>
      </c>
    </row>
    <row r="330" spans="1:10" s="130" customFormat="1" ht="12.75" customHeight="1" outlineLevel="1">
      <c r="A330" s="125" t="s">
        <v>528</v>
      </c>
      <c r="B330" s="102" t="s">
        <v>139</v>
      </c>
      <c r="C330" s="102" t="s">
        <v>526</v>
      </c>
      <c r="D330" s="122" t="s">
        <v>524</v>
      </c>
      <c r="E330" s="97" t="s">
        <v>756</v>
      </c>
      <c r="F330" s="129">
        <v>22</v>
      </c>
      <c r="G330" s="104">
        <v>7.76</v>
      </c>
      <c r="H330" s="111">
        <f t="shared" si="108"/>
        <v>9.6999999999999993</v>
      </c>
      <c r="I330" s="111">
        <f t="shared" si="109"/>
        <v>213.4</v>
      </c>
      <c r="J330" s="112">
        <f t="shared" si="110"/>
        <v>1.8114881249313579E-4</v>
      </c>
    </row>
    <row r="331" spans="1:10" s="130" customFormat="1" ht="27" outlineLevel="1">
      <c r="A331" s="125" t="s">
        <v>529</v>
      </c>
      <c r="B331" s="102" t="s">
        <v>166</v>
      </c>
      <c r="C331" s="102">
        <v>160711</v>
      </c>
      <c r="D331" s="103" t="s">
        <v>709</v>
      </c>
      <c r="E331" s="97" t="s">
        <v>756</v>
      </c>
      <c r="F331" s="129">
        <v>22</v>
      </c>
      <c r="G331" s="104">
        <v>66.06</v>
      </c>
      <c r="H331" s="111">
        <f t="shared" si="108"/>
        <v>82.57</v>
      </c>
      <c r="I331" s="111">
        <f t="shared" si="109"/>
        <v>1816.54</v>
      </c>
      <c r="J331" s="112">
        <f t="shared" si="110"/>
        <v>1.5420059224286826E-3</v>
      </c>
    </row>
    <row r="332" spans="1:10" s="93" customFormat="1" ht="12.75" customHeight="1" outlineLevel="1">
      <c r="A332" s="165" t="s">
        <v>519</v>
      </c>
      <c r="B332" s="166"/>
      <c r="C332" s="166"/>
      <c r="D332" s="166"/>
      <c r="E332" s="166"/>
      <c r="F332" s="166"/>
      <c r="G332" s="166"/>
      <c r="H332" s="167"/>
      <c r="I332" s="86">
        <f>SUM(I329:I331)</f>
        <v>3224.87</v>
      </c>
      <c r="J332" s="85">
        <f>(I332/$I$358)</f>
        <v>2.7374947092068361E-3</v>
      </c>
    </row>
    <row r="333" spans="1:10" s="5" customFormat="1">
      <c r="A333" s="123" t="s">
        <v>530</v>
      </c>
      <c r="B333" s="163"/>
      <c r="C333" s="164"/>
      <c r="D333" s="168" t="s">
        <v>531</v>
      </c>
      <c r="E333" s="169"/>
      <c r="F333" s="169"/>
      <c r="G333" s="169"/>
      <c r="H333" s="169"/>
      <c r="I333" s="169"/>
      <c r="J333" s="170"/>
    </row>
    <row r="334" spans="1:10" s="130" customFormat="1" ht="12.75" customHeight="1" outlineLevel="1">
      <c r="A334" s="94" t="s">
        <v>538</v>
      </c>
      <c r="B334" s="102" t="s">
        <v>272</v>
      </c>
      <c r="C334" s="102">
        <v>10007069</v>
      </c>
      <c r="D334" s="103" t="s">
        <v>532</v>
      </c>
      <c r="E334" s="120" t="s">
        <v>757</v>
      </c>
      <c r="F334" s="129">
        <v>1</v>
      </c>
      <c r="G334" s="104">
        <v>2181.29</v>
      </c>
      <c r="H334" s="111">
        <f t="shared" ref="H334:H338" si="111">TRUNC((G334*(1+$I$11)),2)</f>
        <v>2726.61</v>
      </c>
      <c r="I334" s="111">
        <f t="shared" ref="I334:I338" si="112">ROUND((F334*H334),2)</f>
        <v>2726.61</v>
      </c>
      <c r="J334" s="112">
        <f t="shared" ref="J334:J338" si="113">(I334/$I$358)</f>
        <v>2.3145368492591802E-3</v>
      </c>
    </row>
    <row r="335" spans="1:10" s="130" customFormat="1" ht="12.75" customHeight="1" outlineLevel="1">
      <c r="A335" s="94" t="s">
        <v>539</v>
      </c>
      <c r="B335" s="102" t="s">
        <v>272</v>
      </c>
      <c r="C335" s="102">
        <v>10007081</v>
      </c>
      <c r="D335" s="103" t="s">
        <v>533</v>
      </c>
      <c r="E335" s="120" t="s">
        <v>757</v>
      </c>
      <c r="F335" s="129">
        <v>1</v>
      </c>
      <c r="G335" s="104">
        <v>871.95</v>
      </c>
      <c r="H335" s="111">
        <f t="shared" si="111"/>
        <v>1089.93</v>
      </c>
      <c r="I335" s="111">
        <f t="shared" si="112"/>
        <v>1089.93</v>
      </c>
      <c r="J335" s="112">
        <f t="shared" si="113"/>
        <v>9.2520864667593021E-4</v>
      </c>
    </row>
    <row r="336" spans="1:10" s="130" customFormat="1" ht="12.75" customHeight="1" outlineLevel="1">
      <c r="A336" s="94" t="s">
        <v>540</v>
      </c>
      <c r="B336" s="102" t="s">
        <v>272</v>
      </c>
      <c r="C336" s="102">
        <v>10007011</v>
      </c>
      <c r="D336" s="103" t="s">
        <v>534</v>
      </c>
      <c r="E336" s="102" t="s">
        <v>758</v>
      </c>
      <c r="F336" s="129">
        <v>24</v>
      </c>
      <c r="G336" s="105">
        <v>71.22</v>
      </c>
      <c r="H336" s="111">
        <f t="shared" si="111"/>
        <v>89.02</v>
      </c>
      <c r="I336" s="111">
        <f t="shared" si="112"/>
        <v>2136.48</v>
      </c>
      <c r="J336" s="112">
        <f t="shared" si="113"/>
        <v>1.8135933220025059E-3</v>
      </c>
    </row>
    <row r="337" spans="1:10" s="130" customFormat="1" ht="27" outlineLevel="1">
      <c r="A337" s="94" t="s">
        <v>541</v>
      </c>
      <c r="B337" s="102" t="s">
        <v>7</v>
      </c>
      <c r="C337" s="102" t="s">
        <v>537</v>
      </c>
      <c r="D337" s="103" t="s">
        <v>708</v>
      </c>
      <c r="E337" s="102" t="s">
        <v>758</v>
      </c>
      <c r="F337" s="129">
        <v>24</v>
      </c>
      <c r="G337" s="104">
        <v>31.1</v>
      </c>
      <c r="H337" s="111">
        <f t="shared" si="111"/>
        <v>38.869999999999997</v>
      </c>
      <c r="I337" s="111">
        <f t="shared" si="112"/>
        <v>932.88</v>
      </c>
      <c r="J337" s="112">
        <f t="shared" si="113"/>
        <v>7.9189364666633799E-4</v>
      </c>
    </row>
    <row r="338" spans="1:10" s="130" customFormat="1" ht="27" outlineLevel="1">
      <c r="A338" s="94" t="s">
        <v>542</v>
      </c>
      <c r="B338" s="102" t="s">
        <v>536</v>
      </c>
      <c r="C338" s="106">
        <v>190192</v>
      </c>
      <c r="D338" s="103" t="s">
        <v>535</v>
      </c>
      <c r="E338" s="120" t="s">
        <v>757</v>
      </c>
      <c r="F338" s="129">
        <v>1</v>
      </c>
      <c r="G338" s="104">
        <v>304.2</v>
      </c>
      <c r="H338" s="111">
        <f t="shared" si="111"/>
        <v>380.25</v>
      </c>
      <c r="I338" s="111">
        <f t="shared" si="112"/>
        <v>380.25</v>
      </c>
      <c r="J338" s="112">
        <f t="shared" si="113"/>
        <v>3.2278273641290947E-4</v>
      </c>
    </row>
    <row r="339" spans="1:10" s="93" customFormat="1" ht="12.75" customHeight="1" outlineLevel="1">
      <c r="A339" s="165" t="s">
        <v>543</v>
      </c>
      <c r="B339" s="166"/>
      <c r="C339" s="166"/>
      <c r="D339" s="166"/>
      <c r="E339" s="166"/>
      <c r="F339" s="166"/>
      <c r="G339" s="166"/>
      <c r="H339" s="167"/>
      <c r="I339" s="86">
        <f>SUM(I334:I338)</f>
        <v>7266.1500000000005</v>
      </c>
      <c r="J339" s="85">
        <f>(I339/$I$358)</f>
        <v>6.1680152010168635E-3</v>
      </c>
    </row>
    <row r="340" spans="1:10" s="5" customFormat="1">
      <c r="A340" s="123" t="s">
        <v>544</v>
      </c>
      <c r="B340" s="163"/>
      <c r="C340" s="164"/>
      <c r="D340" s="168" t="s">
        <v>545</v>
      </c>
      <c r="E340" s="169"/>
      <c r="F340" s="169"/>
      <c r="G340" s="169"/>
      <c r="H340" s="169"/>
      <c r="I340" s="169"/>
      <c r="J340" s="170"/>
    </row>
    <row r="341" spans="1:10" s="93" customFormat="1" ht="27" outlineLevel="1">
      <c r="A341" s="94" t="s">
        <v>553</v>
      </c>
      <c r="B341" s="102" t="s">
        <v>129</v>
      </c>
      <c r="C341" s="102">
        <v>1401000152</v>
      </c>
      <c r="D341" s="103" t="s">
        <v>546</v>
      </c>
      <c r="E341" s="120" t="s">
        <v>757</v>
      </c>
      <c r="F341" s="127">
        <v>7</v>
      </c>
      <c r="G341" s="104">
        <v>272.36</v>
      </c>
      <c r="H341" s="111">
        <f t="shared" ref="H341:H347" si="114">TRUNC((G341*(1+$I$11)),2)</f>
        <v>340.45</v>
      </c>
      <c r="I341" s="111">
        <f t="shared" ref="I341:I347" si="115">ROUND((F341*H341),2)</f>
        <v>2383.15</v>
      </c>
      <c r="J341" s="112">
        <f t="shared" ref="J341:J347" si="116">(I341/$I$358)</f>
        <v>2.0229840323009213E-3</v>
      </c>
    </row>
    <row r="342" spans="1:10" s="93" customFormat="1" ht="27" outlineLevel="1">
      <c r="A342" s="94" t="s">
        <v>555</v>
      </c>
      <c r="B342" s="102" t="s">
        <v>129</v>
      </c>
      <c r="C342" s="102">
        <v>101907</v>
      </c>
      <c r="D342" s="103" t="s">
        <v>547</v>
      </c>
      <c r="E342" s="120" t="s">
        <v>757</v>
      </c>
      <c r="F342" s="127">
        <v>1</v>
      </c>
      <c r="G342" s="104">
        <v>724.55</v>
      </c>
      <c r="H342" s="111">
        <f t="shared" si="114"/>
        <v>905.68</v>
      </c>
      <c r="I342" s="111">
        <f t="shared" si="115"/>
        <v>905.68</v>
      </c>
      <c r="J342" s="112">
        <f t="shared" si="116"/>
        <v>7.6880438846665055E-4</v>
      </c>
    </row>
    <row r="343" spans="1:10" s="93" customFormat="1" ht="27" outlineLevel="1">
      <c r="A343" s="94" t="s">
        <v>556</v>
      </c>
      <c r="B343" s="102" t="s">
        <v>129</v>
      </c>
      <c r="C343" s="102">
        <v>97599</v>
      </c>
      <c r="D343" s="103" t="s">
        <v>548</v>
      </c>
      <c r="E343" s="120" t="s">
        <v>757</v>
      </c>
      <c r="F343" s="127">
        <v>5</v>
      </c>
      <c r="G343" s="104">
        <v>21.16</v>
      </c>
      <c r="H343" s="111">
        <f t="shared" si="114"/>
        <v>26.45</v>
      </c>
      <c r="I343" s="111">
        <f t="shared" si="115"/>
        <v>132.25</v>
      </c>
      <c r="J343" s="112">
        <f t="shared" si="116"/>
        <v>1.1226302929811251E-4</v>
      </c>
    </row>
    <row r="344" spans="1:10" s="93" customFormat="1" ht="27" outlineLevel="1">
      <c r="A344" s="94" t="s">
        <v>557</v>
      </c>
      <c r="B344" s="102" t="s">
        <v>129</v>
      </c>
      <c r="C344" s="102">
        <v>102491</v>
      </c>
      <c r="D344" s="103" t="s">
        <v>549</v>
      </c>
      <c r="E344" s="97" t="s">
        <v>756</v>
      </c>
      <c r="F344" s="127">
        <v>8</v>
      </c>
      <c r="G344" s="104">
        <v>25.63</v>
      </c>
      <c r="H344" s="111">
        <f t="shared" si="114"/>
        <v>32.03</v>
      </c>
      <c r="I344" s="111">
        <f t="shared" si="115"/>
        <v>256.24</v>
      </c>
      <c r="J344" s="112">
        <f t="shared" si="116"/>
        <v>2.1751439415764349E-4</v>
      </c>
    </row>
    <row r="345" spans="1:10" s="93" customFormat="1" ht="12.75" customHeight="1" outlineLevel="1">
      <c r="A345" s="94" t="s">
        <v>554</v>
      </c>
      <c r="B345" s="102" t="s">
        <v>134</v>
      </c>
      <c r="C345" s="102">
        <v>55035</v>
      </c>
      <c r="D345" s="103" t="s">
        <v>550</v>
      </c>
      <c r="E345" s="120" t="s">
        <v>757</v>
      </c>
      <c r="F345" s="127">
        <v>2</v>
      </c>
      <c r="G345" s="104">
        <v>20.47</v>
      </c>
      <c r="H345" s="111">
        <f t="shared" si="114"/>
        <v>25.58</v>
      </c>
      <c r="I345" s="111">
        <f t="shared" si="115"/>
        <v>51.16</v>
      </c>
      <c r="J345" s="112">
        <f t="shared" si="116"/>
        <v>4.3428178290294405E-5</v>
      </c>
    </row>
    <row r="346" spans="1:10" s="93" customFormat="1" ht="12.75" customHeight="1" outlineLevel="1">
      <c r="A346" s="94" t="s">
        <v>558</v>
      </c>
      <c r="B346" s="102" t="s">
        <v>134</v>
      </c>
      <c r="C346" s="102">
        <v>55035</v>
      </c>
      <c r="D346" s="103" t="s">
        <v>551</v>
      </c>
      <c r="E346" s="120" t="s">
        <v>757</v>
      </c>
      <c r="F346" s="127">
        <v>3</v>
      </c>
      <c r="G346" s="104">
        <v>20.47</v>
      </c>
      <c r="H346" s="111">
        <f t="shared" si="114"/>
        <v>25.58</v>
      </c>
      <c r="I346" s="111">
        <f t="shared" si="115"/>
        <v>76.739999999999995</v>
      </c>
      <c r="J346" s="112">
        <f t="shared" si="116"/>
        <v>6.5142267435441611E-5</v>
      </c>
    </row>
    <row r="347" spans="1:10" s="93" customFormat="1" ht="12.75" customHeight="1" outlineLevel="1">
      <c r="A347" s="94" t="s">
        <v>559</v>
      </c>
      <c r="B347" s="102" t="s">
        <v>134</v>
      </c>
      <c r="C347" s="102">
        <v>55035</v>
      </c>
      <c r="D347" s="103" t="s">
        <v>552</v>
      </c>
      <c r="E347" s="120" t="s">
        <v>757</v>
      </c>
      <c r="F347" s="127">
        <v>8</v>
      </c>
      <c r="G347" s="104">
        <v>20.47</v>
      </c>
      <c r="H347" s="111">
        <f t="shared" si="114"/>
        <v>25.58</v>
      </c>
      <c r="I347" s="111">
        <f t="shared" si="115"/>
        <v>204.64</v>
      </c>
      <c r="J347" s="112">
        <f t="shared" si="116"/>
        <v>1.7371271316117762E-4</v>
      </c>
    </row>
    <row r="348" spans="1:10" s="93" customFormat="1" ht="12.75" customHeight="1" outlineLevel="1">
      <c r="A348" s="165" t="s">
        <v>560</v>
      </c>
      <c r="B348" s="166"/>
      <c r="C348" s="166"/>
      <c r="D348" s="166"/>
      <c r="E348" s="166"/>
      <c r="F348" s="166"/>
      <c r="G348" s="166"/>
      <c r="H348" s="167"/>
      <c r="I348" s="86">
        <f>SUM(I341:I347)</f>
        <v>4009.8599999999992</v>
      </c>
      <c r="J348" s="85">
        <f>(I348/$I$358)</f>
        <v>3.4038490031102408E-3</v>
      </c>
    </row>
    <row r="349" spans="1:10" s="5" customFormat="1">
      <c r="A349" s="123" t="s">
        <v>561</v>
      </c>
      <c r="B349" s="163"/>
      <c r="C349" s="164"/>
      <c r="D349" s="168" t="s">
        <v>514</v>
      </c>
      <c r="E349" s="169"/>
      <c r="F349" s="169"/>
      <c r="G349" s="169"/>
      <c r="H349" s="169"/>
      <c r="I349" s="169"/>
      <c r="J349" s="170"/>
    </row>
    <row r="350" spans="1:10" s="17" customFormat="1" outlineLevel="1">
      <c r="A350" s="125" t="s">
        <v>702</v>
      </c>
      <c r="B350" s="102" t="s">
        <v>139</v>
      </c>
      <c r="C350" s="102" t="s">
        <v>517</v>
      </c>
      <c r="D350" s="103" t="s">
        <v>515</v>
      </c>
      <c r="E350" s="97" t="s">
        <v>756</v>
      </c>
      <c r="F350" s="129">
        <v>400</v>
      </c>
      <c r="G350" s="105">
        <v>18.07</v>
      </c>
      <c r="H350" s="111">
        <f t="shared" ref="H350:H353" si="117">TRUNC((G350*(1+$I$11)),2)</f>
        <v>22.58</v>
      </c>
      <c r="I350" s="111">
        <f t="shared" ref="I350:I353" si="118">ROUND((F350*H350),2)</f>
        <v>9032</v>
      </c>
      <c r="J350" s="112">
        <f t="shared" ref="J350:J353" si="119">(I350/$I$358)</f>
        <v>7.666991913955026E-3</v>
      </c>
    </row>
    <row r="351" spans="1:10" s="17" customFormat="1" outlineLevel="1">
      <c r="A351" s="125" t="s">
        <v>703</v>
      </c>
      <c r="B351" s="102" t="s">
        <v>272</v>
      </c>
      <c r="C351" s="102">
        <v>18012003</v>
      </c>
      <c r="D351" s="103" t="s">
        <v>516</v>
      </c>
      <c r="E351" s="102" t="s">
        <v>758</v>
      </c>
      <c r="F351" s="129">
        <v>14.3</v>
      </c>
      <c r="G351" s="104">
        <v>305.49</v>
      </c>
      <c r="H351" s="111">
        <f t="shared" si="117"/>
        <v>381.86</v>
      </c>
      <c r="I351" s="111">
        <f t="shared" si="118"/>
        <v>5460.6</v>
      </c>
      <c r="J351" s="112">
        <f t="shared" si="119"/>
        <v>4.6353383575445991E-3</v>
      </c>
    </row>
    <row r="352" spans="1:10" s="17" customFormat="1" outlineLevel="1">
      <c r="A352" s="125" t="s">
        <v>704</v>
      </c>
      <c r="B352" s="102" t="s">
        <v>272</v>
      </c>
      <c r="C352" s="102">
        <v>18012003</v>
      </c>
      <c r="D352" s="103" t="s">
        <v>516</v>
      </c>
      <c r="E352" s="102" t="s">
        <v>758</v>
      </c>
      <c r="F352" s="129">
        <v>14</v>
      </c>
      <c r="G352" s="104">
        <v>305.49</v>
      </c>
      <c r="H352" s="111">
        <f t="shared" si="117"/>
        <v>381.86</v>
      </c>
      <c r="I352" s="111">
        <f t="shared" si="118"/>
        <v>5346.04</v>
      </c>
      <c r="J352" s="112">
        <f t="shared" si="119"/>
        <v>4.5380918347741502E-3</v>
      </c>
    </row>
    <row r="353" spans="1:10" s="17" customFormat="1" outlineLevel="1">
      <c r="A353" s="125" t="s">
        <v>705</v>
      </c>
      <c r="B353" s="102" t="s">
        <v>7</v>
      </c>
      <c r="C353" s="102" t="s">
        <v>518</v>
      </c>
      <c r="D353" s="103" t="s">
        <v>707</v>
      </c>
      <c r="E353" s="120" t="s">
        <v>757</v>
      </c>
      <c r="F353" s="129">
        <v>3</v>
      </c>
      <c r="G353" s="104">
        <v>2109.62</v>
      </c>
      <c r="H353" s="111">
        <f t="shared" si="117"/>
        <v>2637.02</v>
      </c>
      <c r="I353" s="111">
        <f t="shared" si="118"/>
        <v>7911.06</v>
      </c>
      <c r="J353" s="112">
        <f t="shared" si="119"/>
        <v>6.7154598151918784E-3</v>
      </c>
    </row>
    <row r="354" spans="1:10" s="93" customFormat="1" ht="12.75" customHeight="1" outlineLevel="1">
      <c r="A354" s="165" t="s">
        <v>564</v>
      </c>
      <c r="B354" s="166"/>
      <c r="C354" s="166"/>
      <c r="D354" s="166"/>
      <c r="E354" s="166"/>
      <c r="F354" s="166"/>
      <c r="G354" s="166"/>
      <c r="H354" s="167"/>
      <c r="I354" s="86">
        <f>SUM(I350:I353)</f>
        <v>27749.7</v>
      </c>
      <c r="J354" s="85">
        <f>(I354/$I$358)</f>
        <v>2.3555881921465655E-2</v>
      </c>
    </row>
    <row r="355" spans="1:10" s="5" customFormat="1">
      <c r="A355" s="123" t="s">
        <v>562</v>
      </c>
      <c r="B355" s="163"/>
      <c r="C355" s="164"/>
      <c r="D355" s="172" t="s">
        <v>520</v>
      </c>
      <c r="E355" s="173"/>
      <c r="F355" s="173"/>
      <c r="G355" s="173"/>
      <c r="H355" s="173"/>
      <c r="I355" s="173"/>
      <c r="J355" s="174"/>
    </row>
    <row r="356" spans="1:10" s="17" customFormat="1" outlineLevel="1">
      <c r="A356" s="90" t="s">
        <v>706</v>
      </c>
      <c r="B356" s="102" t="s">
        <v>186</v>
      </c>
      <c r="C356" s="102">
        <v>2201000010</v>
      </c>
      <c r="D356" s="122" t="s">
        <v>521</v>
      </c>
      <c r="E356" s="97" t="s">
        <v>756</v>
      </c>
      <c r="F356" s="127">
        <v>564.5</v>
      </c>
      <c r="G356" s="104">
        <v>3.6</v>
      </c>
      <c r="H356" s="111">
        <f t="shared" ref="H356" si="120">TRUNC((G356*(1+$I$11)),2)</f>
        <v>4.5</v>
      </c>
      <c r="I356" s="111">
        <f t="shared" ref="I356" si="121">ROUND((F356*H356),2)</f>
        <v>2540.25</v>
      </c>
      <c r="J356" s="112">
        <f>(I356/$I$358)</f>
        <v>2.1563414757998509E-3</v>
      </c>
    </row>
    <row r="357" spans="1:10" s="93" customFormat="1" ht="12.75" customHeight="1" outlineLevel="1">
      <c r="A357" s="165" t="s">
        <v>563</v>
      </c>
      <c r="B357" s="166"/>
      <c r="C357" s="166"/>
      <c r="D357" s="166"/>
      <c r="E357" s="166"/>
      <c r="F357" s="166"/>
      <c r="G357" s="166"/>
      <c r="H357" s="167"/>
      <c r="I357" s="86">
        <f>SUM(I356:I356)</f>
        <v>2540.25</v>
      </c>
      <c r="J357" s="85">
        <f>(I357/$I$358)</f>
        <v>2.1563414757998509E-3</v>
      </c>
    </row>
    <row r="358" spans="1:10" s="4" customFormat="1" ht="16.5" customHeight="1">
      <c r="A358" s="190" t="s">
        <v>45</v>
      </c>
      <c r="B358" s="191"/>
      <c r="C358" s="191"/>
      <c r="D358" s="191"/>
      <c r="E358" s="191"/>
      <c r="F358" s="191"/>
      <c r="G358" s="191"/>
      <c r="H358" s="192"/>
      <c r="I358" s="13">
        <f>I20+I24+I52+I57+I60+I67+I76+I82+I90+I173+I217+I244+I288+I294+I309+I327+I332+I339+I348+I354+I357</f>
        <v>1178036.9800000002</v>
      </c>
      <c r="J358" s="14">
        <f>(I358/$I$358)</f>
        <v>1</v>
      </c>
    </row>
    <row r="359" spans="1:10">
      <c r="A359" s="209" t="s">
        <v>46</v>
      </c>
      <c r="B359" s="210"/>
      <c r="C359" s="213" t="s">
        <v>99</v>
      </c>
      <c r="D359" s="214"/>
      <c r="E359" s="214"/>
      <c r="F359" s="214"/>
      <c r="G359" s="214"/>
      <c r="H359" s="214"/>
      <c r="I359" s="214"/>
      <c r="J359" s="215"/>
    </row>
    <row r="360" spans="1:10" s="17" customFormat="1">
      <c r="A360" s="211"/>
      <c r="B360" s="212"/>
      <c r="C360" s="216" t="s">
        <v>565</v>
      </c>
      <c r="D360" s="217"/>
      <c r="E360" s="217"/>
      <c r="F360" s="217"/>
      <c r="G360" s="217"/>
      <c r="H360" s="217"/>
      <c r="I360" s="217"/>
      <c r="J360" s="218"/>
    </row>
    <row r="361" spans="1:10" s="17" customFormat="1">
      <c r="D361" s="25"/>
      <c r="F361" s="20"/>
      <c r="G361" s="21"/>
      <c r="H361" s="21"/>
      <c r="I361" s="21"/>
    </row>
    <row r="362" spans="1:10" s="17" customFormat="1">
      <c r="A362" s="223" t="s">
        <v>770</v>
      </c>
      <c r="B362" s="223"/>
      <c r="C362" s="223"/>
      <c r="D362" s="223"/>
      <c r="E362" s="223"/>
      <c r="F362" s="223"/>
      <c r="G362" s="223"/>
      <c r="H362" s="223"/>
      <c r="I362" s="223"/>
      <c r="J362" s="223"/>
    </row>
    <row r="363" spans="1:10" s="17" customFormat="1">
      <c r="A363" s="66"/>
      <c r="B363" s="66"/>
      <c r="C363" s="66"/>
      <c r="D363" s="66"/>
      <c r="E363" s="66"/>
      <c r="F363" s="69"/>
      <c r="G363" s="66"/>
      <c r="H363" s="66"/>
      <c r="I363" s="66"/>
      <c r="J363" s="66"/>
    </row>
    <row r="364" spans="1:10" s="17" customFormat="1">
      <c r="A364" s="66"/>
      <c r="B364" s="66"/>
      <c r="C364" s="66"/>
      <c r="D364" s="66"/>
      <c r="E364" s="66"/>
      <c r="F364" s="69"/>
      <c r="G364" s="66"/>
      <c r="H364" s="66"/>
      <c r="I364" s="66"/>
      <c r="J364" s="66"/>
    </row>
    <row r="365" spans="1:10" s="17" customFormat="1">
      <c r="A365" s="66"/>
      <c r="B365" s="66"/>
      <c r="C365" s="66"/>
      <c r="D365" s="66"/>
      <c r="E365" s="66"/>
      <c r="F365" s="69"/>
      <c r="G365" s="66"/>
      <c r="H365" s="66"/>
      <c r="I365" s="66"/>
      <c r="J365" s="66"/>
    </row>
    <row r="366" spans="1:10" s="17" customFormat="1">
      <c r="A366" s="66"/>
      <c r="B366" s="66"/>
      <c r="C366" s="66"/>
      <c r="D366" s="66"/>
      <c r="E366" s="66"/>
      <c r="F366" s="69"/>
      <c r="G366" s="66"/>
      <c r="H366" s="66"/>
      <c r="I366" s="66"/>
      <c r="J366" s="66"/>
    </row>
    <row r="367" spans="1:10" s="17" customFormat="1">
      <c r="A367" s="66"/>
      <c r="B367" s="66"/>
      <c r="C367" s="66"/>
      <c r="D367" s="66"/>
      <c r="E367" s="66"/>
      <c r="F367" s="69"/>
      <c r="G367" s="66"/>
      <c r="H367" s="66"/>
      <c r="I367" s="66"/>
      <c r="J367" s="66"/>
    </row>
    <row r="368" spans="1:10" s="17" customFormat="1">
      <c r="D368" s="25"/>
      <c r="F368" s="20"/>
      <c r="G368" s="21"/>
      <c r="H368" s="21"/>
      <c r="I368" s="21"/>
    </row>
    <row r="369" spans="1:10" s="17" customFormat="1">
      <c r="D369" s="25"/>
      <c r="F369" s="20"/>
      <c r="G369" s="21"/>
      <c r="H369" s="21"/>
      <c r="I369" s="21"/>
    </row>
    <row r="370" spans="1:10" s="17" customFormat="1">
      <c r="D370" s="25"/>
      <c r="F370" s="20"/>
      <c r="G370" s="21"/>
      <c r="H370" s="21"/>
      <c r="I370" s="21"/>
    </row>
    <row r="371" spans="1:10" s="17" customFormat="1">
      <c r="D371" s="25"/>
      <c r="F371" s="20"/>
      <c r="G371" s="21"/>
      <c r="H371" s="21"/>
      <c r="I371" s="21"/>
    </row>
    <row r="372" spans="1:10" s="17" customFormat="1">
      <c r="D372" s="25"/>
      <c r="F372" s="20"/>
      <c r="G372" s="21"/>
      <c r="H372" s="21"/>
      <c r="I372" s="21"/>
    </row>
    <row r="373" spans="1:10" s="17" customFormat="1">
      <c r="A373" s="219" t="s">
        <v>100</v>
      </c>
      <c r="B373" s="219"/>
      <c r="C373" s="219"/>
      <c r="D373" s="219"/>
      <c r="E373" s="219"/>
      <c r="F373" s="219"/>
      <c r="G373" s="219"/>
      <c r="H373" s="219"/>
      <c r="I373" s="219"/>
      <c r="J373" s="219"/>
    </row>
    <row r="374" spans="1:10" s="17" customFormat="1">
      <c r="A374" s="220" t="s">
        <v>101</v>
      </c>
      <c r="B374" s="220"/>
      <c r="C374" s="220"/>
      <c r="D374" s="220"/>
      <c r="E374" s="220"/>
      <c r="F374" s="220"/>
      <c r="G374" s="220"/>
      <c r="H374" s="220"/>
      <c r="I374" s="220"/>
      <c r="J374" s="220"/>
    </row>
    <row r="375" spans="1:10" s="17" customFormat="1">
      <c r="A375" s="69"/>
      <c r="B375" s="69"/>
      <c r="C375" s="69"/>
      <c r="D375" s="69"/>
      <c r="E375" s="69"/>
      <c r="F375" s="69"/>
      <c r="G375" s="69"/>
      <c r="H375" s="69"/>
      <c r="I375" s="69"/>
      <c r="J375" s="69"/>
    </row>
    <row r="376" spans="1:10" s="17" customFormat="1">
      <c r="A376" s="69"/>
      <c r="B376" s="69"/>
      <c r="C376" s="69"/>
      <c r="D376" s="69"/>
      <c r="E376" s="69"/>
      <c r="F376" s="69"/>
      <c r="G376" s="69"/>
      <c r="H376" s="69"/>
      <c r="I376" s="69"/>
      <c r="J376" s="69"/>
    </row>
    <row r="377" spans="1:10" s="17" customFormat="1">
      <c r="A377" s="69"/>
      <c r="B377" s="69"/>
      <c r="C377" s="69"/>
      <c r="D377" s="69"/>
      <c r="E377" s="69"/>
      <c r="F377" s="69"/>
      <c r="G377" s="69"/>
      <c r="H377" s="69"/>
      <c r="I377" s="69"/>
      <c r="J377" s="69"/>
    </row>
    <row r="378" spans="1:10" s="17" customFormat="1">
      <c r="A378" s="69"/>
      <c r="B378" s="69"/>
      <c r="C378" s="69"/>
      <c r="D378" s="69"/>
      <c r="E378" s="69"/>
      <c r="F378" s="69"/>
      <c r="G378" s="69"/>
      <c r="H378" s="69"/>
      <c r="I378" s="69"/>
      <c r="J378" s="69"/>
    </row>
    <row r="379" spans="1:10" s="17" customFormat="1">
      <c r="A379" s="69"/>
      <c r="B379" s="69"/>
      <c r="C379" s="69"/>
      <c r="D379" s="69"/>
      <c r="E379" s="69"/>
      <c r="F379" s="69"/>
      <c r="G379" s="69"/>
      <c r="H379" s="69"/>
      <c r="I379" s="69"/>
      <c r="J379" s="69"/>
    </row>
    <row r="380" spans="1:10" s="17" customFormat="1">
      <c r="B380" s="62"/>
      <c r="C380" s="62"/>
      <c r="D380" s="62"/>
      <c r="F380" s="20"/>
      <c r="G380" s="21"/>
      <c r="H380" s="21"/>
      <c r="I380" s="21"/>
    </row>
    <row r="381" spans="1:10" s="17" customFormat="1">
      <c r="B381" s="62"/>
      <c r="C381" s="62"/>
      <c r="D381" s="62"/>
      <c r="F381" s="20"/>
      <c r="G381" s="21"/>
      <c r="H381" s="21"/>
      <c r="I381" s="21"/>
    </row>
    <row r="382" spans="1:10" s="17" customFormat="1">
      <c r="D382" s="25"/>
      <c r="F382" s="20"/>
      <c r="G382" s="21"/>
      <c r="H382" s="21"/>
      <c r="I382" s="21"/>
    </row>
    <row r="383" spans="1:10" s="17" customFormat="1">
      <c r="D383" s="25"/>
      <c r="F383" s="20"/>
      <c r="G383" s="21"/>
      <c r="H383" s="21"/>
      <c r="I383" s="21"/>
    </row>
    <row r="384" spans="1:10" s="17" customFormat="1">
      <c r="D384" s="25"/>
      <c r="F384" s="20"/>
      <c r="G384" s="21"/>
      <c r="H384" s="21"/>
      <c r="I384" s="21"/>
    </row>
    <row r="385" spans="1:28" s="17" customFormat="1" ht="15" customHeight="1">
      <c r="A385" s="221" t="s">
        <v>103</v>
      </c>
      <c r="B385" s="221"/>
      <c r="C385" s="221"/>
      <c r="D385" s="221"/>
      <c r="E385" s="221"/>
      <c r="F385" s="221"/>
      <c r="G385" s="221"/>
      <c r="H385" s="221"/>
      <c r="I385" s="221"/>
      <c r="J385" s="221"/>
      <c r="K385" s="107"/>
      <c r="L385" s="107"/>
      <c r="M385" s="107"/>
      <c r="N385" s="107"/>
      <c r="O385" s="107"/>
      <c r="P385" s="107"/>
      <c r="Q385" s="107"/>
      <c r="R385" s="107"/>
      <c r="S385" s="107"/>
      <c r="T385" s="107"/>
      <c r="U385" s="107"/>
      <c r="V385" s="107"/>
      <c r="W385" s="107"/>
      <c r="X385" s="107"/>
      <c r="Y385" s="107"/>
      <c r="Z385" s="107"/>
      <c r="AA385" s="107"/>
      <c r="AB385" s="107"/>
    </row>
    <row r="386" spans="1:28" s="17" customFormat="1" ht="15.75" customHeight="1">
      <c r="A386" s="222" t="s">
        <v>104</v>
      </c>
      <c r="B386" s="222"/>
      <c r="C386" s="222"/>
      <c r="D386" s="222"/>
      <c r="E386" s="222"/>
      <c r="F386" s="222"/>
      <c r="G386" s="222"/>
      <c r="H386" s="222"/>
      <c r="I386" s="222"/>
      <c r="J386" s="22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</row>
    <row r="387" spans="1:28" s="17" customFormat="1" ht="15.75" customHeight="1">
      <c r="A387" s="222" t="s">
        <v>109</v>
      </c>
      <c r="B387" s="222"/>
      <c r="C387" s="222"/>
      <c r="D387" s="222"/>
      <c r="E387" s="222"/>
      <c r="F387" s="222"/>
      <c r="G387" s="222"/>
      <c r="H387" s="222"/>
      <c r="I387" s="222"/>
      <c r="J387" s="22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</row>
    <row r="388" spans="1:28" s="17" customFormat="1" ht="15" customHeight="1">
      <c r="A388" s="222"/>
      <c r="B388" s="222"/>
      <c r="C388" s="222"/>
      <c r="D388" s="222"/>
      <c r="E388" s="222"/>
      <c r="F388" s="222"/>
      <c r="G388" s="222"/>
      <c r="H388" s="222"/>
      <c r="I388" s="222"/>
      <c r="J388" s="222"/>
    </row>
    <row r="389" spans="1:28" s="17" customFormat="1" ht="1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</row>
    <row r="390" spans="1:28" s="17" customFormat="1" ht="1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</row>
    <row r="391" spans="1:28" s="17" customFormat="1" ht="1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</row>
    <row r="392" spans="1:28" s="17" customFormat="1" ht="1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</row>
    <row r="393" spans="1:28" s="17" customFormat="1" ht="1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</row>
    <row r="394" spans="1:28" s="17" customFormat="1">
      <c r="D394" s="25"/>
      <c r="F394" s="20"/>
      <c r="G394" s="21"/>
      <c r="H394" s="21"/>
      <c r="I394" s="21"/>
    </row>
    <row r="395" spans="1:28" s="17" customFormat="1">
      <c r="D395" s="25"/>
      <c r="F395" s="20"/>
      <c r="G395" s="21"/>
      <c r="H395" s="21"/>
      <c r="I395" s="21"/>
    </row>
    <row r="396" spans="1:28" s="17" customFormat="1">
      <c r="D396" s="25"/>
      <c r="F396" s="20"/>
      <c r="G396" s="21"/>
      <c r="H396" s="21"/>
      <c r="I396" s="21"/>
    </row>
    <row r="397" spans="1:28" s="17" customFormat="1">
      <c r="D397" s="25"/>
      <c r="F397" s="20"/>
      <c r="G397" s="21"/>
      <c r="H397" s="21"/>
      <c r="I397" s="21"/>
    </row>
    <row r="398" spans="1:28" s="17" customFormat="1">
      <c r="D398" s="25"/>
      <c r="F398" s="20"/>
      <c r="G398" s="21"/>
      <c r="H398" s="21"/>
      <c r="I398" s="21"/>
    </row>
    <row r="399" spans="1:28" s="17" customFormat="1" ht="15" customHeight="1">
      <c r="A399" s="221"/>
      <c r="B399" s="221"/>
      <c r="C399" s="221"/>
      <c r="D399" s="221"/>
      <c r="E399" s="221"/>
      <c r="F399" s="221"/>
      <c r="G399" s="221"/>
      <c r="H399" s="221"/>
      <c r="I399" s="221"/>
      <c r="J399" s="221"/>
      <c r="K399" s="107"/>
      <c r="L399" s="107"/>
      <c r="M399" s="107"/>
      <c r="N399" s="107"/>
      <c r="O399" s="107"/>
      <c r="P399" s="107"/>
      <c r="Q399" s="107"/>
      <c r="R399" s="107"/>
      <c r="S399" s="107"/>
      <c r="T399" s="107"/>
      <c r="U399" s="107"/>
      <c r="V399" s="107"/>
      <c r="W399" s="107"/>
      <c r="X399" s="107"/>
      <c r="Y399" s="107"/>
      <c r="Z399" s="107"/>
      <c r="AA399" s="107"/>
      <c r="AB399" s="107"/>
    </row>
    <row r="400" spans="1:28" s="17" customFormat="1" ht="15.75" customHeight="1">
      <c r="A400" s="222"/>
      <c r="B400" s="222"/>
      <c r="C400" s="222"/>
      <c r="D400" s="222"/>
      <c r="E400" s="222"/>
      <c r="F400" s="222"/>
      <c r="G400" s="222"/>
      <c r="H400" s="222"/>
      <c r="I400" s="222"/>
      <c r="J400" s="22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</row>
    <row r="401" spans="1:28" s="17" customFormat="1" ht="15.75" customHeight="1">
      <c r="A401" s="222"/>
      <c r="B401" s="222"/>
      <c r="C401" s="222"/>
      <c r="D401" s="222"/>
      <c r="E401" s="222"/>
      <c r="F401" s="222"/>
      <c r="G401" s="222"/>
      <c r="H401" s="222"/>
      <c r="I401" s="222"/>
      <c r="J401" s="22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</row>
    <row r="402" spans="1:28" s="17" customFormat="1" ht="15.75" customHeight="1">
      <c r="A402" s="222"/>
      <c r="B402" s="222"/>
      <c r="C402" s="222"/>
      <c r="D402" s="222"/>
      <c r="E402" s="222"/>
      <c r="F402" s="222"/>
      <c r="G402" s="222"/>
      <c r="H402" s="222"/>
      <c r="I402" s="222"/>
      <c r="J402" s="22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</row>
    <row r="403" spans="1:28" s="17" customFormat="1" ht="15" customHeight="1">
      <c r="A403" s="222"/>
      <c r="B403" s="222"/>
      <c r="C403" s="222"/>
      <c r="D403" s="222"/>
      <c r="E403" s="222"/>
      <c r="F403" s="222"/>
      <c r="G403" s="222"/>
      <c r="H403" s="222"/>
      <c r="I403" s="222"/>
      <c r="J403" s="222"/>
    </row>
    <row r="404" spans="1:28">
      <c r="A404" s="17"/>
      <c r="B404" s="17"/>
      <c r="C404" s="17"/>
      <c r="D404" s="25"/>
      <c r="E404" s="17"/>
      <c r="F404" s="20"/>
      <c r="G404" s="21"/>
      <c r="H404" s="21"/>
      <c r="I404" s="21"/>
      <c r="J404" s="17"/>
    </row>
    <row r="405" spans="1:28">
      <c r="A405" s="17"/>
      <c r="B405" s="17"/>
      <c r="C405" s="17"/>
      <c r="D405" s="25"/>
      <c r="E405" s="17"/>
      <c r="F405" s="20"/>
      <c r="G405" s="21"/>
      <c r="H405" s="21"/>
      <c r="I405" s="21"/>
      <c r="J405" s="17"/>
    </row>
    <row r="406" spans="1:28">
      <c r="A406" s="17"/>
      <c r="B406" s="17"/>
      <c r="C406" s="17"/>
      <c r="D406" s="25"/>
      <c r="E406" s="17"/>
      <c r="F406" s="20"/>
      <c r="G406" s="21"/>
      <c r="H406" s="21"/>
      <c r="I406" s="21"/>
      <c r="J406" s="17"/>
    </row>
    <row r="407" spans="1:28">
      <c r="A407" s="17"/>
      <c r="B407" s="17"/>
      <c r="C407" s="17"/>
      <c r="D407" s="25"/>
      <c r="E407" s="17"/>
      <c r="F407" s="20"/>
      <c r="G407" s="64"/>
      <c r="H407" s="64"/>
      <c r="I407" s="21"/>
      <c r="J407" s="33"/>
    </row>
    <row r="408" spans="1:28">
      <c r="A408" s="17"/>
      <c r="B408" s="17"/>
      <c r="C408" s="17"/>
      <c r="D408" s="25"/>
      <c r="E408" s="17"/>
      <c r="F408" s="20"/>
      <c r="G408" s="64"/>
      <c r="H408" s="64"/>
      <c r="I408" s="21"/>
      <c r="J408" s="33"/>
    </row>
    <row r="409" spans="1:28">
      <c r="A409" s="17"/>
      <c r="B409" s="17"/>
      <c r="C409" s="17"/>
      <c r="D409" s="25"/>
      <c r="E409" s="17"/>
      <c r="F409" s="20"/>
      <c r="G409" s="64"/>
      <c r="H409" s="64"/>
      <c r="I409" s="21"/>
      <c r="J409" s="33"/>
    </row>
    <row r="420" spans="1:10">
      <c r="I420" s="7"/>
    </row>
    <row r="424" spans="1:10">
      <c r="A424" s="186" t="s">
        <v>53</v>
      </c>
      <c r="B424" s="187"/>
      <c r="C424" s="187"/>
      <c r="D424" s="188"/>
      <c r="E424" s="188"/>
      <c r="F424" s="188"/>
      <c r="G424" s="188"/>
      <c r="H424" s="189"/>
      <c r="I424" s="9" t="e">
        <f>SUM(#REF!)</f>
        <v>#REF!</v>
      </c>
      <c r="J424" s="11" t="e">
        <f>(I424/$I$358)</f>
        <v>#REF!</v>
      </c>
    </row>
    <row r="425" spans="1:10">
      <c r="I425" s="7"/>
    </row>
    <row r="426" spans="1:10">
      <c r="I426" s="7"/>
    </row>
    <row r="427" spans="1:10">
      <c r="I427" s="7"/>
    </row>
    <row r="428" spans="1:10">
      <c r="I428" s="7"/>
    </row>
    <row r="429" spans="1:10">
      <c r="I429" s="7"/>
    </row>
    <row r="430" spans="1:10">
      <c r="I430" s="7"/>
    </row>
    <row r="431" spans="1:10">
      <c r="I431" s="7"/>
    </row>
    <row r="432" spans="1:10">
      <c r="I432" s="7"/>
    </row>
    <row r="433" spans="9:9">
      <c r="I433" s="7"/>
    </row>
    <row r="434" spans="9:9">
      <c r="I434" s="7"/>
    </row>
    <row r="435" spans="9:9">
      <c r="I435" s="7"/>
    </row>
    <row r="436" spans="9:9">
      <c r="I436" s="7"/>
    </row>
    <row r="437" spans="9:9">
      <c r="I437" s="7"/>
    </row>
    <row r="438" spans="9:9">
      <c r="I438" s="7"/>
    </row>
    <row r="439" spans="9:9">
      <c r="I439" s="7"/>
    </row>
    <row r="440" spans="9:9">
      <c r="I440" s="7"/>
    </row>
    <row r="441" spans="9:9">
      <c r="I441" s="7"/>
    </row>
    <row r="442" spans="9:9">
      <c r="I442" s="7"/>
    </row>
    <row r="443" spans="9:9">
      <c r="I443" s="7"/>
    </row>
    <row r="444" spans="9:9">
      <c r="I444" s="7"/>
    </row>
    <row r="445" spans="9:9">
      <c r="I445" s="7"/>
    </row>
    <row r="446" spans="9:9">
      <c r="I446" s="7"/>
    </row>
    <row r="447" spans="9:9">
      <c r="I447" s="7"/>
    </row>
    <row r="448" spans="9:9">
      <c r="I448" s="7"/>
    </row>
    <row r="449" spans="9:9">
      <c r="I449" s="7"/>
    </row>
    <row r="450" spans="9:9">
      <c r="I450" s="7"/>
    </row>
    <row r="451" spans="9:9">
      <c r="I451" s="7"/>
    </row>
    <row r="452" spans="9:9">
      <c r="I452" s="7"/>
    </row>
    <row r="453" spans="9:9">
      <c r="I453" s="7"/>
    </row>
    <row r="454" spans="9:9">
      <c r="I454" s="7"/>
    </row>
    <row r="455" spans="9:9">
      <c r="I455" s="7"/>
    </row>
    <row r="456" spans="9:9">
      <c r="I456" s="7"/>
    </row>
    <row r="457" spans="9:9">
      <c r="I457" s="7"/>
    </row>
    <row r="458" spans="9:9">
      <c r="I458" s="7"/>
    </row>
    <row r="459" spans="9:9">
      <c r="I459" s="7"/>
    </row>
    <row r="460" spans="9:9">
      <c r="I460" s="7"/>
    </row>
    <row r="461" spans="9:9">
      <c r="I461" s="7"/>
    </row>
    <row r="462" spans="9:9">
      <c r="I462" s="7"/>
    </row>
    <row r="463" spans="9:9">
      <c r="I463" s="7"/>
    </row>
    <row r="464" spans="9:9">
      <c r="I464" s="7"/>
    </row>
    <row r="465" spans="9:9">
      <c r="I465" s="7"/>
    </row>
    <row r="466" spans="9:9">
      <c r="I466" s="7"/>
    </row>
    <row r="467" spans="9:9">
      <c r="I467" s="7"/>
    </row>
    <row r="468" spans="9:9">
      <c r="I468" s="7"/>
    </row>
    <row r="469" spans="9:9">
      <c r="I469" s="7"/>
    </row>
    <row r="470" spans="9:9">
      <c r="I470" s="7"/>
    </row>
    <row r="471" spans="9:9">
      <c r="I471" s="7"/>
    </row>
    <row r="472" spans="9:9">
      <c r="I472" s="7"/>
    </row>
    <row r="473" spans="9:9">
      <c r="I473" s="7"/>
    </row>
    <row r="474" spans="9:9">
      <c r="I474" s="7"/>
    </row>
    <row r="475" spans="9:9">
      <c r="I475" s="7"/>
    </row>
    <row r="476" spans="9:9">
      <c r="I476" s="7"/>
    </row>
    <row r="477" spans="9:9">
      <c r="I477" s="7"/>
    </row>
    <row r="478" spans="9:9">
      <c r="I478" s="7"/>
    </row>
    <row r="479" spans="9:9">
      <c r="I479" s="7"/>
    </row>
    <row r="480" spans="9:9">
      <c r="I480" s="7"/>
    </row>
    <row r="481" spans="9:9">
      <c r="I481" s="7"/>
    </row>
    <row r="482" spans="9:9">
      <c r="I482" s="7"/>
    </row>
    <row r="483" spans="9:9">
      <c r="I483" s="7"/>
    </row>
    <row r="484" spans="9:9">
      <c r="I484" s="7"/>
    </row>
    <row r="485" spans="9:9">
      <c r="I485" s="7"/>
    </row>
    <row r="486" spans="9:9">
      <c r="I486" s="7"/>
    </row>
    <row r="487" spans="9:9">
      <c r="I487" s="7"/>
    </row>
    <row r="488" spans="9:9">
      <c r="I488" s="7"/>
    </row>
    <row r="489" spans="9:9">
      <c r="I489" s="7"/>
    </row>
    <row r="490" spans="9:9">
      <c r="I490" s="7"/>
    </row>
    <row r="491" spans="9:9">
      <c r="I491" s="7"/>
    </row>
    <row r="492" spans="9:9">
      <c r="I492" s="7"/>
    </row>
    <row r="493" spans="9:9">
      <c r="I493" s="7"/>
    </row>
    <row r="494" spans="9:9">
      <c r="I494" s="7"/>
    </row>
    <row r="495" spans="9:9">
      <c r="I495" s="7"/>
    </row>
    <row r="496" spans="9:9">
      <c r="I496" s="7"/>
    </row>
    <row r="497" spans="9:9">
      <c r="I497" s="7"/>
    </row>
    <row r="498" spans="9:9">
      <c r="I498" s="7"/>
    </row>
    <row r="499" spans="9:9">
      <c r="I499" s="7"/>
    </row>
    <row r="500" spans="9:9">
      <c r="I500" s="7"/>
    </row>
    <row r="501" spans="9:9">
      <c r="I501" s="7"/>
    </row>
    <row r="502" spans="9:9">
      <c r="I502" s="7"/>
    </row>
    <row r="503" spans="9:9">
      <c r="I503" s="7"/>
    </row>
    <row r="504" spans="9:9">
      <c r="I504" s="7"/>
    </row>
    <row r="505" spans="9:9">
      <c r="I505" s="7"/>
    </row>
    <row r="506" spans="9:9">
      <c r="I506" s="7"/>
    </row>
    <row r="507" spans="9:9">
      <c r="I507" s="7"/>
    </row>
    <row r="508" spans="9:9">
      <c r="I508" s="7"/>
    </row>
    <row r="509" spans="9:9">
      <c r="I509" s="7"/>
    </row>
    <row r="510" spans="9:9">
      <c r="I510" s="7"/>
    </row>
    <row r="511" spans="9:9">
      <c r="I511" s="7"/>
    </row>
    <row r="512" spans="9:9">
      <c r="I512" s="7"/>
    </row>
    <row r="513" spans="9:9">
      <c r="I513" s="7"/>
    </row>
    <row r="514" spans="9:9">
      <c r="I514" s="7"/>
    </row>
    <row r="515" spans="9:9">
      <c r="I515" s="7"/>
    </row>
    <row r="516" spans="9:9">
      <c r="I516" s="7"/>
    </row>
    <row r="517" spans="9:9">
      <c r="I517" s="7"/>
    </row>
    <row r="518" spans="9:9">
      <c r="I518" s="7"/>
    </row>
    <row r="519" spans="9:9">
      <c r="I519" s="7"/>
    </row>
    <row r="520" spans="9:9">
      <c r="I520" s="7"/>
    </row>
    <row r="521" spans="9:9">
      <c r="I521" s="7"/>
    </row>
    <row r="522" spans="9:9">
      <c r="I522" s="7"/>
    </row>
    <row r="523" spans="9:9">
      <c r="I523" s="7"/>
    </row>
    <row r="524" spans="9:9">
      <c r="I524" s="7"/>
    </row>
    <row r="525" spans="9:9">
      <c r="I525" s="7"/>
    </row>
    <row r="526" spans="9:9">
      <c r="I526" s="7"/>
    </row>
    <row r="527" spans="9:9">
      <c r="I527" s="7"/>
    </row>
    <row r="528" spans="9:9">
      <c r="I528" s="7"/>
    </row>
    <row r="529" spans="9:9">
      <c r="I529" s="7"/>
    </row>
    <row r="530" spans="9:9">
      <c r="I530" s="7"/>
    </row>
    <row r="531" spans="9:9">
      <c r="I531" s="7"/>
    </row>
    <row r="532" spans="9:9">
      <c r="I532" s="7"/>
    </row>
    <row r="533" spans="9:9">
      <c r="I533" s="7"/>
    </row>
    <row r="534" spans="9:9">
      <c r="I534" s="7"/>
    </row>
    <row r="535" spans="9:9">
      <c r="I535" s="7"/>
    </row>
    <row r="536" spans="9:9">
      <c r="I536" s="7"/>
    </row>
    <row r="537" spans="9:9">
      <c r="I537" s="7"/>
    </row>
    <row r="538" spans="9:9">
      <c r="I538" s="7"/>
    </row>
    <row r="539" spans="9:9">
      <c r="I539" s="7"/>
    </row>
    <row r="540" spans="9:9">
      <c r="I540" s="7"/>
    </row>
    <row r="541" spans="9:9">
      <c r="I541" s="7"/>
    </row>
    <row r="542" spans="9:9">
      <c r="I542" s="7"/>
    </row>
    <row r="543" spans="9:9">
      <c r="I543" s="7"/>
    </row>
    <row r="544" spans="9:9">
      <c r="I544" s="7"/>
    </row>
    <row r="545" spans="9:9">
      <c r="I545" s="7"/>
    </row>
    <row r="546" spans="9:9">
      <c r="I546" s="7"/>
    </row>
    <row r="547" spans="9:9">
      <c r="I547" s="7"/>
    </row>
    <row r="548" spans="9:9">
      <c r="I548" s="7"/>
    </row>
    <row r="549" spans="9:9">
      <c r="I549" s="7"/>
    </row>
    <row r="550" spans="9:9">
      <c r="I550" s="7"/>
    </row>
    <row r="551" spans="9:9">
      <c r="I551" s="7"/>
    </row>
    <row r="552" spans="9:9">
      <c r="I552" s="7"/>
    </row>
    <row r="553" spans="9:9">
      <c r="I553" s="7"/>
    </row>
    <row r="554" spans="9:9">
      <c r="I554" s="7"/>
    </row>
    <row r="555" spans="9:9">
      <c r="I555" s="7"/>
    </row>
    <row r="556" spans="9:9">
      <c r="I556" s="7"/>
    </row>
    <row r="557" spans="9:9">
      <c r="I557" s="7"/>
    </row>
    <row r="558" spans="9:9">
      <c r="I558" s="7"/>
    </row>
    <row r="559" spans="9:9">
      <c r="I559" s="7"/>
    </row>
    <row r="560" spans="9:9">
      <c r="I560" s="7"/>
    </row>
    <row r="561" spans="9:9">
      <c r="I561" s="7"/>
    </row>
    <row r="562" spans="9:9">
      <c r="I562" s="7"/>
    </row>
    <row r="563" spans="9:9">
      <c r="I563" s="7"/>
    </row>
    <row r="564" spans="9:9">
      <c r="I564" s="7"/>
    </row>
    <row r="565" spans="9:9">
      <c r="I565" s="7"/>
    </row>
    <row r="566" spans="9:9">
      <c r="I566" s="7"/>
    </row>
    <row r="567" spans="9:9">
      <c r="I567" s="7"/>
    </row>
    <row r="568" spans="9:9">
      <c r="I568" s="7"/>
    </row>
    <row r="569" spans="9:9">
      <c r="I569" s="7"/>
    </row>
    <row r="570" spans="9:9">
      <c r="I570" s="7"/>
    </row>
    <row r="571" spans="9:9">
      <c r="I571" s="7"/>
    </row>
    <row r="572" spans="9:9">
      <c r="I572" s="7"/>
    </row>
    <row r="573" spans="9:9">
      <c r="I573" s="7"/>
    </row>
    <row r="574" spans="9:9">
      <c r="I574" s="7"/>
    </row>
    <row r="575" spans="9:9">
      <c r="I575" s="7"/>
    </row>
    <row r="576" spans="9:9">
      <c r="I576" s="7"/>
    </row>
    <row r="577" spans="9:9">
      <c r="I577" s="7"/>
    </row>
    <row r="578" spans="9:9">
      <c r="I578" s="7"/>
    </row>
    <row r="579" spans="9:9">
      <c r="I579" s="7"/>
    </row>
    <row r="580" spans="9:9">
      <c r="I580" s="7"/>
    </row>
    <row r="581" spans="9:9">
      <c r="I581" s="7"/>
    </row>
    <row r="582" spans="9:9">
      <c r="I582" s="7"/>
    </row>
    <row r="583" spans="9:9">
      <c r="I583" s="7"/>
    </row>
    <row r="584" spans="9:9">
      <c r="I584" s="7"/>
    </row>
    <row r="585" spans="9:9">
      <c r="I585" s="7"/>
    </row>
    <row r="586" spans="9:9">
      <c r="I586" s="7"/>
    </row>
    <row r="587" spans="9:9">
      <c r="I587" s="7"/>
    </row>
    <row r="588" spans="9:9">
      <c r="I588" s="7"/>
    </row>
    <row r="589" spans="9:9">
      <c r="I589" s="7"/>
    </row>
    <row r="590" spans="9:9">
      <c r="I590" s="7"/>
    </row>
    <row r="591" spans="9:9">
      <c r="I591" s="7"/>
    </row>
    <row r="592" spans="9:9">
      <c r="I592" s="7"/>
    </row>
    <row r="593" spans="9:9">
      <c r="I593" s="7"/>
    </row>
    <row r="594" spans="9:9">
      <c r="I594" s="7"/>
    </row>
    <row r="595" spans="9:9">
      <c r="I595" s="7"/>
    </row>
    <row r="596" spans="9:9">
      <c r="I596" s="7"/>
    </row>
    <row r="597" spans="9:9">
      <c r="I597" s="7"/>
    </row>
    <row r="598" spans="9:9">
      <c r="I598" s="7"/>
    </row>
    <row r="599" spans="9:9">
      <c r="I599" s="7"/>
    </row>
    <row r="600" spans="9:9">
      <c r="I600" s="7"/>
    </row>
    <row r="601" spans="9:9">
      <c r="I601" s="7"/>
    </row>
    <row r="602" spans="9:9">
      <c r="I602" s="7"/>
    </row>
    <row r="603" spans="9:9">
      <c r="I603" s="7"/>
    </row>
    <row r="604" spans="9:9">
      <c r="I604" s="7"/>
    </row>
    <row r="605" spans="9:9">
      <c r="I605" s="7"/>
    </row>
    <row r="606" spans="9:9">
      <c r="I606" s="7"/>
    </row>
    <row r="607" spans="9:9">
      <c r="I607" s="7"/>
    </row>
    <row r="608" spans="9:9">
      <c r="I608" s="7"/>
    </row>
    <row r="609" spans="9:9">
      <c r="I609" s="7"/>
    </row>
    <row r="610" spans="9:9">
      <c r="I610" s="7"/>
    </row>
    <row r="611" spans="9:9">
      <c r="I611" s="7"/>
    </row>
    <row r="612" spans="9:9">
      <c r="I612" s="7"/>
    </row>
    <row r="613" spans="9:9">
      <c r="I613" s="7"/>
    </row>
    <row r="614" spans="9:9">
      <c r="I614" s="7"/>
    </row>
    <row r="615" spans="9:9">
      <c r="I615" s="7"/>
    </row>
    <row r="616" spans="9:9">
      <c r="I616" s="7"/>
    </row>
    <row r="617" spans="9:9">
      <c r="I617" s="7"/>
    </row>
    <row r="618" spans="9:9">
      <c r="I618" s="7"/>
    </row>
    <row r="619" spans="9:9">
      <c r="I619" s="7"/>
    </row>
    <row r="620" spans="9:9">
      <c r="I620" s="7"/>
    </row>
    <row r="621" spans="9:9">
      <c r="I621" s="7"/>
    </row>
    <row r="622" spans="9:9">
      <c r="I622" s="7"/>
    </row>
    <row r="623" spans="9:9">
      <c r="I623" s="7"/>
    </row>
    <row r="624" spans="9:9">
      <c r="I624" s="7"/>
    </row>
    <row r="625" spans="9:9">
      <c r="I625" s="7"/>
    </row>
    <row r="626" spans="9:9">
      <c r="I626" s="7"/>
    </row>
    <row r="627" spans="9:9">
      <c r="I627" s="7"/>
    </row>
    <row r="628" spans="9:9">
      <c r="I628" s="7"/>
    </row>
    <row r="629" spans="9:9">
      <c r="I629" s="7"/>
    </row>
    <row r="630" spans="9:9">
      <c r="I630" s="7"/>
    </row>
    <row r="631" spans="9:9">
      <c r="I631" s="7"/>
    </row>
    <row r="632" spans="9:9">
      <c r="I632" s="7"/>
    </row>
    <row r="633" spans="9:9">
      <c r="I633" s="7"/>
    </row>
    <row r="634" spans="9:9">
      <c r="I634" s="7"/>
    </row>
    <row r="635" spans="9:9">
      <c r="I635" s="7"/>
    </row>
    <row r="636" spans="9:9">
      <c r="I636" s="7"/>
    </row>
    <row r="637" spans="9:9">
      <c r="I637" s="7"/>
    </row>
    <row r="638" spans="9:9">
      <c r="I638" s="7"/>
    </row>
    <row r="639" spans="9:9">
      <c r="I639" s="7"/>
    </row>
    <row r="640" spans="9:9">
      <c r="I640" s="7"/>
    </row>
    <row r="641" spans="9:9">
      <c r="I641" s="7"/>
    </row>
    <row r="642" spans="9:9">
      <c r="I642" s="7"/>
    </row>
    <row r="643" spans="9:9">
      <c r="I643" s="7"/>
    </row>
    <row r="644" spans="9:9">
      <c r="I644" s="7"/>
    </row>
    <row r="645" spans="9:9">
      <c r="I645" s="7"/>
    </row>
    <row r="646" spans="9:9">
      <c r="I646" s="7"/>
    </row>
    <row r="647" spans="9:9">
      <c r="I647" s="7"/>
    </row>
    <row r="648" spans="9:9">
      <c r="I648" s="7"/>
    </row>
    <row r="649" spans="9:9">
      <c r="I649" s="7"/>
    </row>
    <row r="650" spans="9:9">
      <c r="I650" s="7"/>
    </row>
    <row r="651" spans="9:9">
      <c r="I651" s="7"/>
    </row>
    <row r="652" spans="9:9">
      <c r="I652" s="7"/>
    </row>
    <row r="653" spans="9:9">
      <c r="I653" s="7"/>
    </row>
    <row r="654" spans="9:9">
      <c r="I654" s="7"/>
    </row>
    <row r="655" spans="9:9">
      <c r="I655" s="7"/>
    </row>
    <row r="656" spans="9:9">
      <c r="I656" s="7"/>
    </row>
    <row r="657" spans="9:9">
      <c r="I657" s="7"/>
    </row>
    <row r="658" spans="9:9">
      <c r="I658" s="7"/>
    </row>
    <row r="659" spans="9:9">
      <c r="I659" s="7"/>
    </row>
    <row r="660" spans="9:9">
      <c r="I660" s="7"/>
    </row>
    <row r="661" spans="9:9">
      <c r="I661" s="7"/>
    </row>
    <row r="662" spans="9:9">
      <c r="I662" s="7"/>
    </row>
    <row r="663" spans="9:9">
      <c r="I663" s="7"/>
    </row>
    <row r="664" spans="9:9">
      <c r="I664" s="7"/>
    </row>
    <row r="665" spans="9:9">
      <c r="I665" s="7"/>
    </row>
    <row r="666" spans="9:9">
      <c r="I666" s="7"/>
    </row>
    <row r="667" spans="9:9">
      <c r="I667" s="7"/>
    </row>
    <row r="668" spans="9:9">
      <c r="I668" s="7"/>
    </row>
    <row r="669" spans="9:9">
      <c r="I669" s="7"/>
    </row>
    <row r="670" spans="9:9">
      <c r="I670" s="7"/>
    </row>
    <row r="671" spans="9:9">
      <c r="I671" s="7"/>
    </row>
    <row r="672" spans="9:9">
      <c r="I672" s="7"/>
    </row>
    <row r="673" spans="9:9">
      <c r="I673" s="7"/>
    </row>
    <row r="674" spans="9:9">
      <c r="I674" s="7"/>
    </row>
    <row r="675" spans="9:9">
      <c r="I675" s="7"/>
    </row>
    <row r="676" spans="9:9">
      <c r="I676" s="7"/>
    </row>
    <row r="677" spans="9:9">
      <c r="I677" s="7"/>
    </row>
    <row r="678" spans="9:9">
      <c r="I678" s="7"/>
    </row>
    <row r="679" spans="9:9">
      <c r="I679" s="7"/>
    </row>
    <row r="680" spans="9:9">
      <c r="I680" s="7"/>
    </row>
    <row r="681" spans="9:9">
      <c r="I681" s="7"/>
    </row>
    <row r="682" spans="9:9">
      <c r="I682" s="7"/>
    </row>
    <row r="683" spans="9:9">
      <c r="I683" s="7"/>
    </row>
    <row r="684" spans="9:9">
      <c r="I684" s="7"/>
    </row>
    <row r="685" spans="9:9">
      <c r="I685" s="7"/>
    </row>
    <row r="686" spans="9:9">
      <c r="I686" s="7"/>
    </row>
    <row r="687" spans="9:9">
      <c r="I687" s="7"/>
    </row>
    <row r="688" spans="9:9">
      <c r="I688" s="7"/>
    </row>
    <row r="689" spans="9:9">
      <c r="I689" s="7"/>
    </row>
    <row r="690" spans="9:9">
      <c r="I690" s="7"/>
    </row>
    <row r="691" spans="9:9">
      <c r="I691" s="7"/>
    </row>
    <row r="692" spans="9:9">
      <c r="I692" s="7"/>
    </row>
    <row r="693" spans="9:9">
      <c r="I693" s="7"/>
    </row>
    <row r="694" spans="9:9">
      <c r="I694" s="7"/>
    </row>
    <row r="695" spans="9:9">
      <c r="I695" s="7"/>
    </row>
    <row r="696" spans="9:9">
      <c r="I696" s="7"/>
    </row>
    <row r="697" spans="9:9">
      <c r="I697" s="7"/>
    </row>
    <row r="698" spans="9:9">
      <c r="I698" s="7"/>
    </row>
    <row r="699" spans="9:9">
      <c r="I699" s="7"/>
    </row>
    <row r="700" spans="9:9">
      <c r="I700" s="7"/>
    </row>
    <row r="701" spans="9:9">
      <c r="I701" s="7"/>
    </row>
    <row r="702" spans="9:9">
      <c r="I702" s="7"/>
    </row>
    <row r="703" spans="9:9">
      <c r="I703" s="7"/>
    </row>
    <row r="704" spans="9:9">
      <c r="I704" s="7"/>
    </row>
    <row r="705" spans="9:9">
      <c r="I705" s="7"/>
    </row>
    <row r="706" spans="9:9">
      <c r="I706" s="7"/>
    </row>
    <row r="707" spans="9:9">
      <c r="I707" s="7"/>
    </row>
    <row r="708" spans="9:9">
      <c r="I708" s="7"/>
    </row>
    <row r="709" spans="9:9">
      <c r="I709" s="7"/>
    </row>
    <row r="710" spans="9:9">
      <c r="I710" s="7"/>
    </row>
    <row r="711" spans="9:9">
      <c r="I711" s="7"/>
    </row>
    <row r="712" spans="9:9">
      <c r="I712" s="7"/>
    </row>
    <row r="713" spans="9:9">
      <c r="I713" s="7"/>
    </row>
    <row r="714" spans="9:9">
      <c r="I714" s="7"/>
    </row>
    <row r="715" spans="9:9">
      <c r="I715" s="7"/>
    </row>
    <row r="716" spans="9:9">
      <c r="I716" s="7"/>
    </row>
    <row r="717" spans="9:9">
      <c r="I717" s="7"/>
    </row>
    <row r="718" spans="9:9">
      <c r="I718" s="7"/>
    </row>
    <row r="719" spans="9:9">
      <c r="I719" s="7"/>
    </row>
    <row r="720" spans="9:9">
      <c r="I720" s="7"/>
    </row>
    <row r="721" spans="9:9">
      <c r="I721" s="7"/>
    </row>
    <row r="722" spans="9:9">
      <c r="I722" s="7"/>
    </row>
    <row r="723" spans="9:9">
      <c r="I723" s="7"/>
    </row>
    <row r="724" spans="9:9">
      <c r="I724" s="7"/>
    </row>
    <row r="725" spans="9:9">
      <c r="I725" s="7"/>
    </row>
    <row r="726" spans="9:9">
      <c r="I726" s="7"/>
    </row>
    <row r="727" spans="9:9">
      <c r="I727" s="7"/>
    </row>
    <row r="728" spans="9:9">
      <c r="I728" s="7"/>
    </row>
    <row r="729" spans="9:9">
      <c r="I729" s="7"/>
    </row>
    <row r="730" spans="9:9">
      <c r="I730" s="7"/>
    </row>
    <row r="731" spans="9:9">
      <c r="I731" s="7"/>
    </row>
    <row r="732" spans="9:9">
      <c r="I732" s="7"/>
    </row>
    <row r="733" spans="9:9">
      <c r="I733" s="7"/>
    </row>
    <row r="734" spans="9:9">
      <c r="I734" s="7"/>
    </row>
    <row r="735" spans="9:9">
      <c r="I735" s="7"/>
    </row>
    <row r="736" spans="9:9">
      <c r="I736" s="7"/>
    </row>
    <row r="737" spans="9:9">
      <c r="I737" s="7"/>
    </row>
    <row r="738" spans="9:9">
      <c r="I738" s="7"/>
    </row>
    <row r="739" spans="9:9">
      <c r="I739" s="7"/>
    </row>
    <row r="740" spans="9:9">
      <c r="I740" s="7"/>
    </row>
    <row r="741" spans="9:9">
      <c r="I741" s="7"/>
    </row>
    <row r="742" spans="9:9">
      <c r="I742" s="7"/>
    </row>
    <row r="743" spans="9:9">
      <c r="I743" s="7"/>
    </row>
    <row r="744" spans="9:9">
      <c r="I744" s="7"/>
    </row>
    <row r="745" spans="9:9">
      <c r="I745" s="7"/>
    </row>
    <row r="746" spans="9:9">
      <c r="I746" s="7"/>
    </row>
    <row r="747" spans="9:9">
      <c r="I747" s="7"/>
    </row>
    <row r="748" spans="9:9">
      <c r="I748" s="7"/>
    </row>
    <row r="749" spans="9:9">
      <c r="I749" s="7"/>
    </row>
    <row r="750" spans="9:9">
      <c r="I750" s="7"/>
    </row>
    <row r="751" spans="9:9">
      <c r="I751" s="7"/>
    </row>
    <row r="752" spans="9:9">
      <c r="I752" s="7"/>
    </row>
    <row r="753" spans="9:9">
      <c r="I753" s="7"/>
    </row>
    <row r="754" spans="9:9">
      <c r="I754" s="7"/>
    </row>
    <row r="755" spans="9:9">
      <c r="I755" s="7"/>
    </row>
    <row r="756" spans="9:9">
      <c r="I756" s="7"/>
    </row>
    <row r="757" spans="9:9">
      <c r="I757" s="7"/>
    </row>
    <row r="758" spans="9:9">
      <c r="I758" s="7"/>
    </row>
    <row r="759" spans="9:9">
      <c r="I759" s="7"/>
    </row>
    <row r="760" spans="9:9">
      <c r="I760" s="7"/>
    </row>
    <row r="761" spans="9:9">
      <c r="I761" s="7"/>
    </row>
    <row r="762" spans="9:9">
      <c r="I762" s="7"/>
    </row>
    <row r="763" spans="9:9">
      <c r="I763" s="7"/>
    </row>
    <row r="764" spans="9:9">
      <c r="I764" s="7"/>
    </row>
    <row r="765" spans="9:9">
      <c r="I765" s="7"/>
    </row>
    <row r="766" spans="9:9">
      <c r="I766" s="7"/>
    </row>
    <row r="767" spans="9:9">
      <c r="I767" s="7"/>
    </row>
    <row r="768" spans="9:9">
      <c r="I768" s="7"/>
    </row>
    <row r="769" spans="9:9">
      <c r="I769" s="7"/>
    </row>
    <row r="770" spans="9:9">
      <c r="I770" s="7"/>
    </row>
    <row r="771" spans="9:9">
      <c r="I771" s="7"/>
    </row>
    <row r="772" spans="9:9">
      <c r="I772" s="7"/>
    </row>
    <row r="773" spans="9:9">
      <c r="I773" s="7"/>
    </row>
    <row r="774" spans="9:9">
      <c r="I774" s="7"/>
    </row>
    <row r="775" spans="9:9">
      <c r="I775" s="7"/>
    </row>
    <row r="776" spans="9:9">
      <c r="I776" s="7"/>
    </row>
    <row r="777" spans="9:9">
      <c r="I777" s="7"/>
    </row>
    <row r="778" spans="9:9">
      <c r="I778" s="7"/>
    </row>
    <row r="779" spans="9:9">
      <c r="I779" s="7"/>
    </row>
    <row r="780" spans="9:9">
      <c r="I780" s="7"/>
    </row>
    <row r="781" spans="9:9">
      <c r="I781" s="7"/>
    </row>
    <row r="782" spans="9:9">
      <c r="I782" s="7"/>
    </row>
    <row r="783" spans="9:9">
      <c r="I783" s="7"/>
    </row>
    <row r="784" spans="9:9">
      <c r="I784" s="7"/>
    </row>
    <row r="785" spans="9:9">
      <c r="I785" s="7"/>
    </row>
    <row r="786" spans="9:9">
      <c r="I786" s="7"/>
    </row>
    <row r="787" spans="9:9">
      <c r="I787" s="7"/>
    </row>
    <row r="788" spans="9:9">
      <c r="I788" s="7"/>
    </row>
    <row r="789" spans="9:9">
      <c r="I789" s="7"/>
    </row>
    <row r="790" spans="9:9">
      <c r="I790" s="7"/>
    </row>
    <row r="791" spans="9:9">
      <c r="I791" s="7"/>
    </row>
    <row r="792" spans="9:9">
      <c r="I792" s="7"/>
    </row>
    <row r="793" spans="9:9">
      <c r="I793" s="7"/>
    </row>
    <row r="794" spans="9:9">
      <c r="I794" s="7"/>
    </row>
    <row r="795" spans="9:9">
      <c r="I795" s="7"/>
    </row>
    <row r="796" spans="9:9">
      <c r="I796" s="7"/>
    </row>
    <row r="797" spans="9:9">
      <c r="I797" s="7"/>
    </row>
    <row r="798" spans="9:9">
      <c r="I798" s="7"/>
    </row>
    <row r="799" spans="9:9">
      <c r="I799" s="7"/>
    </row>
    <row r="800" spans="9:9">
      <c r="I800" s="7"/>
    </row>
    <row r="801" spans="9:9">
      <c r="I801" s="7"/>
    </row>
    <row r="802" spans="9:9">
      <c r="I802" s="7"/>
    </row>
    <row r="803" spans="9:9">
      <c r="I803" s="7"/>
    </row>
    <row r="804" spans="9:9">
      <c r="I804" s="7"/>
    </row>
    <row r="805" spans="9:9">
      <c r="I805" s="7"/>
    </row>
    <row r="806" spans="9:9">
      <c r="I806" s="7"/>
    </row>
    <row r="807" spans="9:9">
      <c r="I807" s="7"/>
    </row>
    <row r="808" spans="9:9">
      <c r="I808" s="7"/>
    </row>
    <row r="809" spans="9:9">
      <c r="I809" s="7"/>
    </row>
    <row r="810" spans="9:9">
      <c r="I810" s="7"/>
    </row>
    <row r="811" spans="9:9">
      <c r="I811" s="7"/>
    </row>
    <row r="812" spans="9:9">
      <c r="I812" s="7"/>
    </row>
    <row r="813" spans="9:9">
      <c r="I813" s="7"/>
    </row>
    <row r="814" spans="9:9">
      <c r="I814" s="7"/>
    </row>
    <row r="815" spans="9:9">
      <c r="I815" s="7"/>
    </row>
    <row r="816" spans="9:9">
      <c r="I816" s="7"/>
    </row>
    <row r="817" spans="9:9">
      <c r="I817" s="7"/>
    </row>
    <row r="818" spans="9:9">
      <c r="I818" s="7"/>
    </row>
    <row r="819" spans="9:9">
      <c r="I819" s="7"/>
    </row>
    <row r="820" spans="9:9">
      <c r="I820" s="7"/>
    </row>
    <row r="821" spans="9:9">
      <c r="I821" s="7"/>
    </row>
    <row r="822" spans="9:9">
      <c r="I822" s="7"/>
    </row>
    <row r="823" spans="9:9">
      <c r="I823" s="7"/>
    </row>
    <row r="824" spans="9:9">
      <c r="I824" s="7"/>
    </row>
    <row r="825" spans="9:9">
      <c r="I825" s="7"/>
    </row>
    <row r="826" spans="9:9">
      <c r="I826" s="7"/>
    </row>
    <row r="827" spans="9:9">
      <c r="I827" s="7"/>
    </row>
    <row r="828" spans="9:9">
      <c r="I828" s="7"/>
    </row>
    <row r="829" spans="9:9">
      <c r="I829" s="7"/>
    </row>
    <row r="830" spans="9:9">
      <c r="I830" s="7"/>
    </row>
    <row r="831" spans="9:9">
      <c r="I831" s="7"/>
    </row>
    <row r="832" spans="9:9">
      <c r="I832" s="7"/>
    </row>
    <row r="833" spans="9:9">
      <c r="I833" s="7"/>
    </row>
    <row r="834" spans="9:9">
      <c r="I834" s="7"/>
    </row>
    <row r="835" spans="9:9">
      <c r="I835" s="7"/>
    </row>
    <row r="836" spans="9:9">
      <c r="I836" s="7"/>
    </row>
    <row r="837" spans="9:9">
      <c r="I837" s="7"/>
    </row>
    <row r="838" spans="9:9">
      <c r="I838" s="7"/>
    </row>
    <row r="839" spans="9:9">
      <c r="I839" s="7"/>
    </row>
    <row r="840" spans="9:9">
      <c r="I840" s="7"/>
    </row>
    <row r="841" spans="9:9">
      <c r="I841" s="7"/>
    </row>
    <row r="842" spans="9:9">
      <c r="I842" s="7"/>
    </row>
    <row r="843" spans="9:9">
      <c r="I843" s="7"/>
    </row>
    <row r="844" spans="9:9">
      <c r="I844" s="7"/>
    </row>
    <row r="845" spans="9:9">
      <c r="I845" s="7"/>
    </row>
    <row r="846" spans="9:9">
      <c r="I846" s="7"/>
    </row>
    <row r="847" spans="9:9">
      <c r="I847" s="7"/>
    </row>
    <row r="848" spans="9:9">
      <c r="I848" s="7"/>
    </row>
    <row r="849" spans="9:9">
      <c r="I849" s="7"/>
    </row>
    <row r="850" spans="9:9">
      <c r="I850" s="7"/>
    </row>
    <row r="851" spans="9:9">
      <c r="I851" s="7"/>
    </row>
    <row r="852" spans="9:9">
      <c r="I852" s="7"/>
    </row>
    <row r="853" spans="9:9">
      <c r="I853" s="7"/>
    </row>
    <row r="854" spans="9:9">
      <c r="I854" s="7"/>
    </row>
    <row r="855" spans="9:9">
      <c r="I855" s="7"/>
    </row>
    <row r="856" spans="9:9">
      <c r="I856" s="7"/>
    </row>
    <row r="857" spans="9:9">
      <c r="I857" s="7"/>
    </row>
    <row r="858" spans="9:9">
      <c r="I858" s="7"/>
    </row>
    <row r="859" spans="9:9">
      <c r="I859" s="7"/>
    </row>
    <row r="860" spans="9:9">
      <c r="I860" s="7"/>
    </row>
    <row r="861" spans="9:9">
      <c r="I861" s="7"/>
    </row>
    <row r="862" spans="9:9">
      <c r="I862" s="7"/>
    </row>
    <row r="863" spans="9:9">
      <c r="I863" s="7"/>
    </row>
    <row r="864" spans="9:9">
      <c r="I864" s="7"/>
    </row>
    <row r="865" spans="9:9">
      <c r="I865" s="7"/>
    </row>
    <row r="866" spans="9:9">
      <c r="I866" s="7"/>
    </row>
    <row r="867" spans="9:9">
      <c r="I867" s="7"/>
    </row>
    <row r="868" spans="9:9">
      <c r="I868" s="7"/>
    </row>
    <row r="869" spans="9:9">
      <c r="I869" s="7"/>
    </row>
    <row r="870" spans="9:9">
      <c r="I870" s="7"/>
    </row>
    <row r="871" spans="9:9">
      <c r="I871" s="7"/>
    </row>
    <row r="872" spans="9:9">
      <c r="I872" s="7"/>
    </row>
    <row r="873" spans="9:9">
      <c r="I873" s="7"/>
    </row>
    <row r="874" spans="9:9">
      <c r="I874" s="7"/>
    </row>
    <row r="875" spans="9:9">
      <c r="I875" s="7"/>
    </row>
    <row r="876" spans="9:9">
      <c r="I876" s="7"/>
    </row>
    <row r="877" spans="9:9">
      <c r="I877" s="7"/>
    </row>
    <row r="878" spans="9:9">
      <c r="I878" s="7"/>
    </row>
    <row r="879" spans="9:9">
      <c r="I879" s="7"/>
    </row>
    <row r="880" spans="9:9">
      <c r="I880" s="7"/>
    </row>
    <row r="881" spans="9:9">
      <c r="I881" s="7"/>
    </row>
    <row r="882" spans="9:9">
      <c r="I882" s="7"/>
    </row>
    <row r="883" spans="9:9">
      <c r="I883" s="7"/>
    </row>
    <row r="884" spans="9:9">
      <c r="I884" s="7"/>
    </row>
    <row r="885" spans="9:9">
      <c r="I885" s="7"/>
    </row>
    <row r="886" spans="9:9">
      <c r="I886" s="7"/>
    </row>
    <row r="887" spans="9:9">
      <c r="I887" s="7"/>
    </row>
    <row r="888" spans="9:9">
      <c r="I888" s="7"/>
    </row>
    <row r="889" spans="9:9">
      <c r="I889" s="7"/>
    </row>
    <row r="890" spans="9:9">
      <c r="I890" s="7"/>
    </row>
    <row r="891" spans="9:9">
      <c r="I891" s="7"/>
    </row>
    <row r="892" spans="9:9">
      <c r="I892" s="7"/>
    </row>
    <row r="893" spans="9:9">
      <c r="I893" s="7"/>
    </row>
    <row r="894" spans="9:9">
      <c r="I894" s="7"/>
    </row>
    <row r="895" spans="9:9">
      <c r="I895" s="7"/>
    </row>
    <row r="896" spans="9:9">
      <c r="I896" s="7"/>
    </row>
    <row r="897" spans="9:9">
      <c r="I897" s="7"/>
    </row>
    <row r="898" spans="9:9">
      <c r="I898" s="7"/>
    </row>
    <row r="899" spans="9:9">
      <c r="I899" s="7"/>
    </row>
    <row r="900" spans="9:9">
      <c r="I900" s="7"/>
    </row>
    <row r="901" spans="9:9">
      <c r="I901" s="7"/>
    </row>
    <row r="902" spans="9:9">
      <c r="I902" s="7"/>
    </row>
    <row r="903" spans="9:9">
      <c r="I903" s="7"/>
    </row>
    <row r="904" spans="9:9">
      <c r="I904" s="7"/>
    </row>
    <row r="905" spans="9:9">
      <c r="I905" s="7"/>
    </row>
    <row r="906" spans="9:9">
      <c r="I906" s="7"/>
    </row>
    <row r="907" spans="9:9">
      <c r="I907" s="7"/>
    </row>
    <row r="908" spans="9:9">
      <c r="I908" s="7"/>
    </row>
    <row r="909" spans="9:9">
      <c r="I909" s="7"/>
    </row>
    <row r="910" spans="9:9">
      <c r="I910" s="7"/>
    </row>
    <row r="911" spans="9:9">
      <c r="I911" s="7"/>
    </row>
    <row r="912" spans="9:9">
      <c r="I912" s="7"/>
    </row>
    <row r="913" spans="9:9">
      <c r="I913" s="7"/>
    </row>
    <row r="914" spans="9:9">
      <c r="I914" s="7"/>
    </row>
    <row r="915" spans="9:9">
      <c r="I915" s="7"/>
    </row>
    <row r="916" spans="9:9">
      <c r="I916" s="7"/>
    </row>
    <row r="917" spans="9:9">
      <c r="I917" s="7"/>
    </row>
    <row r="918" spans="9:9">
      <c r="I918" s="7"/>
    </row>
    <row r="919" spans="9:9">
      <c r="I919" s="7"/>
    </row>
    <row r="920" spans="9:9">
      <c r="I920" s="7"/>
    </row>
    <row r="921" spans="9:9">
      <c r="I921" s="7"/>
    </row>
    <row r="922" spans="9:9">
      <c r="I922" s="7"/>
    </row>
    <row r="923" spans="9:9">
      <c r="I923" s="7"/>
    </row>
    <row r="924" spans="9:9">
      <c r="I924" s="7"/>
    </row>
    <row r="925" spans="9:9">
      <c r="I925" s="7"/>
    </row>
    <row r="926" spans="9:9">
      <c r="I926" s="7"/>
    </row>
    <row r="927" spans="9:9">
      <c r="I927" s="7"/>
    </row>
    <row r="928" spans="9:9">
      <c r="I928" s="7"/>
    </row>
    <row r="929" spans="9:9">
      <c r="I929" s="7"/>
    </row>
    <row r="930" spans="9:9">
      <c r="I930" s="7"/>
    </row>
    <row r="931" spans="9:9">
      <c r="I931" s="7"/>
    </row>
    <row r="932" spans="9:9">
      <c r="I932" s="7"/>
    </row>
    <row r="933" spans="9:9">
      <c r="I933" s="7"/>
    </row>
    <row r="934" spans="9:9">
      <c r="I934" s="7"/>
    </row>
    <row r="935" spans="9:9">
      <c r="I935" s="7"/>
    </row>
    <row r="936" spans="9:9">
      <c r="I936" s="7"/>
    </row>
    <row r="937" spans="9:9">
      <c r="I937" s="7"/>
    </row>
    <row r="938" spans="9:9">
      <c r="I938" s="7"/>
    </row>
    <row r="939" spans="9:9">
      <c r="I939" s="7"/>
    </row>
    <row r="940" spans="9:9">
      <c r="I940" s="7"/>
    </row>
    <row r="941" spans="9:9">
      <c r="I941" s="7"/>
    </row>
    <row r="942" spans="9:9">
      <c r="I942" s="7"/>
    </row>
    <row r="943" spans="9:9">
      <c r="I943" s="7"/>
    </row>
    <row r="944" spans="9:9">
      <c r="I944" s="7"/>
    </row>
    <row r="945" spans="9:9">
      <c r="I945" s="7"/>
    </row>
    <row r="946" spans="9:9">
      <c r="I946" s="7"/>
    </row>
    <row r="947" spans="9:9">
      <c r="I947" s="7"/>
    </row>
    <row r="948" spans="9:9">
      <c r="I948" s="7"/>
    </row>
    <row r="949" spans="9:9">
      <c r="I949" s="7"/>
    </row>
    <row r="950" spans="9:9">
      <c r="I950" s="7"/>
    </row>
    <row r="951" spans="9:9">
      <c r="I951" s="7"/>
    </row>
    <row r="952" spans="9:9">
      <c r="I952" s="7"/>
    </row>
    <row r="953" spans="9:9">
      <c r="I953" s="7"/>
    </row>
    <row r="954" spans="9:9">
      <c r="I954" s="7"/>
    </row>
    <row r="955" spans="9:9">
      <c r="I955" s="7"/>
    </row>
    <row r="956" spans="9:9">
      <c r="I956" s="7"/>
    </row>
    <row r="957" spans="9:9">
      <c r="I957" s="7"/>
    </row>
    <row r="958" spans="9:9">
      <c r="I958" s="7"/>
    </row>
    <row r="959" spans="9:9">
      <c r="I959" s="7"/>
    </row>
    <row r="960" spans="9:9">
      <c r="I960" s="7"/>
    </row>
    <row r="961" spans="9:9">
      <c r="I961" s="7"/>
    </row>
    <row r="962" spans="9:9">
      <c r="I962" s="7"/>
    </row>
    <row r="963" spans="9:9">
      <c r="I963" s="7"/>
    </row>
    <row r="964" spans="9:9">
      <c r="I964" s="7"/>
    </row>
    <row r="965" spans="9:9">
      <c r="I965" s="7"/>
    </row>
    <row r="966" spans="9:9">
      <c r="I966" s="7"/>
    </row>
    <row r="967" spans="9:9">
      <c r="I967" s="7"/>
    </row>
    <row r="968" spans="9:9">
      <c r="I968" s="7"/>
    </row>
    <row r="969" spans="9:9">
      <c r="I969" s="7"/>
    </row>
    <row r="970" spans="9:9">
      <c r="I970" s="7"/>
    </row>
    <row r="971" spans="9:9">
      <c r="I971" s="7"/>
    </row>
    <row r="972" spans="9:9">
      <c r="I972" s="7"/>
    </row>
    <row r="973" spans="9:9">
      <c r="I973" s="7"/>
    </row>
    <row r="974" spans="9:9">
      <c r="I974" s="7"/>
    </row>
    <row r="975" spans="9:9">
      <c r="I975" s="7"/>
    </row>
    <row r="976" spans="9:9">
      <c r="I976" s="7"/>
    </row>
    <row r="977" spans="9:9">
      <c r="I977" s="7"/>
    </row>
    <row r="978" spans="9:9">
      <c r="I978" s="7"/>
    </row>
    <row r="979" spans="9:9">
      <c r="I979" s="7"/>
    </row>
    <row r="980" spans="9:9">
      <c r="I980" s="7"/>
    </row>
    <row r="981" spans="9:9">
      <c r="I981" s="7"/>
    </row>
    <row r="982" spans="9:9">
      <c r="I982" s="7"/>
    </row>
    <row r="983" spans="9:9">
      <c r="I983" s="7"/>
    </row>
    <row r="984" spans="9:9">
      <c r="I984" s="7"/>
    </row>
    <row r="985" spans="9:9">
      <c r="I985" s="7"/>
    </row>
    <row r="986" spans="9:9">
      <c r="I986" s="7"/>
    </row>
    <row r="987" spans="9:9">
      <c r="I987" s="7"/>
    </row>
    <row r="988" spans="9:9">
      <c r="I988" s="7"/>
    </row>
    <row r="989" spans="9:9">
      <c r="I989" s="7"/>
    </row>
    <row r="990" spans="9:9">
      <c r="I990" s="7"/>
    </row>
    <row r="991" spans="9:9">
      <c r="I991" s="7"/>
    </row>
    <row r="992" spans="9:9">
      <c r="I992" s="7"/>
    </row>
    <row r="993" spans="9:9">
      <c r="I993" s="7"/>
    </row>
    <row r="994" spans="9:9">
      <c r="I994" s="7"/>
    </row>
    <row r="995" spans="9:9">
      <c r="I995" s="7"/>
    </row>
    <row r="996" spans="9:9">
      <c r="I996" s="7"/>
    </row>
    <row r="997" spans="9:9">
      <c r="I997" s="7"/>
    </row>
    <row r="998" spans="9:9">
      <c r="I998" s="7"/>
    </row>
    <row r="999" spans="9:9">
      <c r="I999" s="7"/>
    </row>
    <row r="1000" spans="9:9">
      <c r="I1000" s="7"/>
    </row>
    <row r="1001" spans="9:9">
      <c r="I1001" s="7"/>
    </row>
    <row r="1002" spans="9:9">
      <c r="I1002" s="7"/>
    </row>
    <row r="1003" spans="9:9">
      <c r="I1003" s="7"/>
    </row>
    <row r="1004" spans="9:9">
      <c r="I1004" s="7"/>
    </row>
    <row r="1005" spans="9:9">
      <c r="I1005" s="7"/>
    </row>
    <row r="1006" spans="9:9">
      <c r="I1006" s="7"/>
    </row>
    <row r="1007" spans="9:9">
      <c r="I1007" s="7"/>
    </row>
    <row r="1008" spans="9:9">
      <c r="I1008" s="7"/>
    </row>
    <row r="1009" spans="9:9">
      <c r="I1009" s="7"/>
    </row>
    <row r="1010" spans="9:9">
      <c r="I1010" s="7"/>
    </row>
    <row r="1011" spans="9:9">
      <c r="I1011" s="7"/>
    </row>
    <row r="1012" spans="9:9">
      <c r="I1012" s="7"/>
    </row>
    <row r="1013" spans="9:9">
      <c r="I1013" s="7"/>
    </row>
    <row r="1014" spans="9:9">
      <c r="I1014" s="7"/>
    </row>
    <row r="1015" spans="9:9">
      <c r="I1015" s="7"/>
    </row>
    <row r="1016" spans="9:9">
      <c r="I1016" s="7"/>
    </row>
    <row r="1017" spans="9:9">
      <c r="I1017" s="7"/>
    </row>
    <row r="1018" spans="9:9">
      <c r="I1018" s="7"/>
    </row>
    <row r="1019" spans="9:9">
      <c r="I1019" s="7"/>
    </row>
    <row r="1020" spans="9:9">
      <c r="I1020" s="7"/>
    </row>
    <row r="1021" spans="9:9">
      <c r="I1021" s="7"/>
    </row>
    <row r="1022" spans="9:9">
      <c r="I1022" s="7"/>
    </row>
    <row r="1023" spans="9:9">
      <c r="I1023" s="7"/>
    </row>
    <row r="1024" spans="9:9">
      <c r="I1024" s="7"/>
    </row>
    <row r="1025" spans="9:9">
      <c r="I1025" s="7"/>
    </row>
    <row r="1026" spans="9:9">
      <c r="I1026" s="7"/>
    </row>
    <row r="1027" spans="9:9">
      <c r="I1027" s="7"/>
    </row>
    <row r="1028" spans="9:9">
      <c r="I1028" s="7"/>
    </row>
    <row r="1029" spans="9:9">
      <c r="I1029" s="7"/>
    </row>
    <row r="1030" spans="9:9">
      <c r="I1030" s="7"/>
    </row>
    <row r="1031" spans="9:9">
      <c r="I1031" s="7"/>
    </row>
    <row r="1032" spans="9:9">
      <c r="I1032" s="7"/>
    </row>
    <row r="1033" spans="9:9">
      <c r="I1033" s="7"/>
    </row>
    <row r="1034" spans="9:9">
      <c r="I1034" s="7"/>
    </row>
    <row r="1035" spans="9:9">
      <c r="I1035" s="7"/>
    </row>
    <row r="1036" spans="9:9">
      <c r="I1036" s="7"/>
    </row>
    <row r="1037" spans="9:9">
      <c r="I1037" s="7"/>
    </row>
    <row r="1038" spans="9:9">
      <c r="I1038" s="7"/>
    </row>
    <row r="1039" spans="9:9">
      <c r="I1039" s="7"/>
    </row>
    <row r="1040" spans="9:9">
      <c r="I1040" s="7"/>
    </row>
    <row r="1041" spans="9:9">
      <c r="I1041" s="7"/>
    </row>
    <row r="1042" spans="9:9">
      <c r="I1042" s="7"/>
    </row>
    <row r="1043" spans="9:9">
      <c r="I1043" s="7"/>
    </row>
    <row r="1044" spans="9:9">
      <c r="I1044" s="7"/>
    </row>
    <row r="1045" spans="9:9">
      <c r="I1045" s="7"/>
    </row>
    <row r="1046" spans="9:9">
      <c r="I1046" s="7"/>
    </row>
    <row r="1047" spans="9:9">
      <c r="I1047" s="7"/>
    </row>
    <row r="1048" spans="9:9">
      <c r="I1048" s="7"/>
    </row>
    <row r="1049" spans="9:9">
      <c r="I1049" s="7"/>
    </row>
    <row r="1050" spans="9:9">
      <c r="I1050" s="7"/>
    </row>
    <row r="1051" spans="9:9">
      <c r="I1051" s="7"/>
    </row>
    <row r="1052" spans="9:9">
      <c r="I1052" s="7"/>
    </row>
    <row r="1053" spans="9:9">
      <c r="I1053" s="7"/>
    </row>
    <row r="1054" spans="9:9">
      <c r="I1054" s="7"/>
    </row>
    <row r="1055" spans="9:9">
      <c r="I1055" s="7"/>
    </row>
    <row r="1056" spans="9:9">
      <c r="I1056" s="7"/>
    </row>
    <row r="1057" spans="9:9">
      <c r="I1057" s="7"/>
    </row>
    <row r="1058" spans="9:9">
      <c r="I1058" s="7"/>
    </row>
    <row r="1059" spans="9:9">
      <c r="I1059" s="7"/>
    </row>
    <row r="1060" spans="9:9">
      <c r="I1060" s="7"/>
    </row>
    <row r="1061" spans="9:9">
      <c r="I1061" s="7"/>
    </row>
    <row r="1062" spans="9:9">
      <c r="I1062" s="7"/>
    </row>
    <row r="1063" spans="9:9">
      <c r="I1063" s="7"/>
    </row>
    <row r="1064" spans="9:9">
      <c r="I1064" s="7"/>
    </row>
    <row r="1065" spans="9:9">
      <c r="I1065" s="7"/>
    </row>
    <row r="1066" spans="9:9">
      <c r="I1066" s="7"/>
    </row>
    <row r="1067" spans="9:9">
      <c r="I1067" s="7"/>
    </row>
    <row r="1068" spans="9:9">
      <c r="I1068" s="7"/>
    </row>
    <row r="1069" spans="9:9">
      <c r="I1069" s="7"/>
    </row>
    <row r="1070" spans="9:9">
      <c r="I1070" s="7"/>
    </row>
    <row r="1071" spans="9:9">
      <c r="I1071" s="7"/>
    </row>
    <row r="1072" spans="9:9">
      <c r="I1072" s="7"/>
    </row>
    <row r="1073" spans="9:9">
      <c r="I1073" s="7"/>
    </row>
    <row r="1074" spans="9:9">
      <c r="I1074" s="7"/>
    </row>
    <row r="1075" spans="9:9">
      <c r="I1075" s="7"/>
    </row>
    <row r="1076" spans="9:9">
      <c r="I1076" s="7"/>
    </row>
    <row r="1077" spans="9:9">
      <c r="I1077" s="7"/>
    </row>
    <row r="1078" spans="9:9">
      <c r="I1078" s="7"/>
    </row>
    <row r="1079" spans="9:9">
      <c r="I1079" s="7"/>
    </row>
    <row r="1080" spans="9:9">
      <c r="I1080" s="7"/>
    </row>
    <row r="1081" spans="9:9">
      <c r="I1081" s="7"/>
    </row>
    <row r="1082" spans="9:9">
      <c r="I1082" s="7"/>
    </row>
    <row r="1083" spans="9:9">
      <c r="I1083" s="7"/>
    </row>
    <row r="1084" spans="9:9">
      <c r="I1084" s="7"/>
    </row>
    <row r="1085" spans="9:9">
      <c r="I1085" s="7"/>
    </row>
    <row r="1086" spans="9:9">
      <c r="I1086" s="7"/>
    </row>
    <row r="1087" spans="9:9">
      <c r="I1087" s="7"/>
    </row>
    <row r="1088" spans="9:9">
      <c r="I1088" s="7"/>
    </row>
    <row r="1089" spans="9:9">
      <c r="I1089" s="7"/>
    </row>
    <row r="1090" spans="9:9">
      <c r="I1090" s="7"/>
    </row>
    <row r="1091" spans="9:9">
      <c r="I1091" s="7"/>
    </row>
    <row r="1092" spans="9:9">
      <c r="I1092" s="7"/>
    </row>
    <row r="1093" spans="9:9">
      <c r="I1093" s="7"/>
    </row>
    <row r="1094" spans="9:9">
      <c r="I1094" s="7"/>
    </row>
    <row r="1095" spans="9:9">
      <c r="I1095" s="7"/>
    </row>
    <row r="1096" spans="9:9">
      <c r="I1096" s="7"/>
    </row>
    <row r="1097" spans="9:9">
      <c r="I1097" s="7"/>
    </row>
    <row r="1098" spans="9:9">
      <c r="I1098" s="7"/>
    </row>
    <row r="1099" spans="9:9">
      <c r="I1099" s="7"/>
    </row>
    <row r="1100" spans="9:9">
      <c r="I1100" s="7"/>
    </row>
    <row r="1101" spans="9:9">
      <c r="I1101" s="7"/>
    </row>
    <row r="1102" spans="9:9">
      <c r="I1102" s="7"/>
    </row>
    <row r="1103" spans="9:9">
      <c r="I1103" s="7"/>
    </row>
    <row r="1104" spans="9:9">
      <c r="I1104" s="7"/>
    </row>
    <row r="1105" spans="9:9">
      <c r="I1105" s="7"/>
    </row>
    <row r="1106" spans="9:9">
      <c r="I1106" s="7"/>
    </row>
    <row r="1107" spans="9:9">
      <c r="I1107" s="7"/>
    </row>
    <row r="1108" spans="9:9">
      <c r="I1108" s="7"/>
    </row>
    <row r="1109" spans="9:9">
      <c r="I1109" s="7"/>
    </row>
    <row r="1110" spans="9:9">
      <c r="I1110" s="7"/>
    </row>
    <row r="1111" spans="9:9">
      <c r="I1111" s="7"/>
    </row>
    <row r="1112" spans="9:9">
      <c r="I1112" s="7"/>
    </row>
    <row r="1113" spans="9:9">
      <c r="I1113" s="7"/>
    </row>
    <row r="1114" spans="9:9">
      <c r="I1114" s="7"/>
    </row>
    <row r="1115" spans="9:9">
      <c r="I1115" s="7"/>
    </row>
    <row r="1116" spans="9:9">
      <c r="I1116" s="7"/>
    </row>
    <row r="1117" spans="9:9">
      <c r="I1117" s="7"/>
    </row>
    <row r="1118" spans="9:9">
      <c r="I1118" s="7"/>
    </row>
    <row r="1119" spans="9:9">
      <c r="I1119" s="7"/>
    </row>
    <row r="1120" spans="9:9">
      <c r="I1120" s="7"/>
    </row>
    <row r="1121" spans="9:9">
      <c r="I1121" s="7"/>
    </row>
    <row r="1122" spans="9:9">
      <c r="I1122" s="7"/>
    </row>
    <row r="1123" spans="9:9">
      <c r="I1123" s="7"/>
    </row>
    <row r="1124" spans="9:9">
      <c r="I1124" s="7"/>
    </row>
    <row r="1125" spans="9:9">
      <c r="I1125" s="7"/>
    </row>
    <row r="1126" spans="9:9">
      <c r="I1126" s="7"/>
    </row>
    <row r="1127" spans="9:9">
      <c r="I1127" s="7"/>
    </row>
    <row r="1128" spans="9:9">
      <c r="I1128" s="7"/>
    </row>
    <row r="1129" spans="9:9">
      <c r="I1129" s="7"/>
    </row>
    <row r="1130" spans="9:9">
      <c r="I1130" s="7"/>
    </row>
    <row r="1131" spans="9:9">
      <c r="I1131" s="7"/>
    </row>
    <row r="1132" spans="9:9">
      <c r="I1132" s="7"/>
    </row>
    <row r="1133" spans="9:9">
      <c r="I1133" s="7"/>
    </row>
    <row r="1134" spans="9:9">
      <c r="I1134" s="7"/>
    </row>
    <row r="1135" spans="9:9">
      <c r="I1135" s="7"/>
    </row>
    <row r="1136" spans="9:9">
      <c r="I1136" s="7"/>
    </row>
    <row r="1137" spans="9:9">
      <c r="I1137" s="7"/>
    </row>
    <row r="1138" spans="9:9">
      <c r="I1138" s="7"/>
    </row>
    <row r="1139" spans="9:9">
      <c r="I1139" s="7"/>
    </row>
    <row r="1140" spans="9:9">
      <c r="I1140" s="7"/>
    </row>
    <row r="1141" spans="9:9">
      <c r="I1141" s="7"/>
    </row>
    <row r="1142" spans="9:9">
      <c r="I1142" s="7"/>
    </row>
    <row r="1143" spans="9:9">
      <c r="I1143" s="7"/>
    </row>
    <row r="1144" spans="9:9">
      <c r="I1144" s="7"/>
    </row>
    <row r="1145" spans="9:9">
      <c r="I1145" s="7"/>
    </row>
    <row r="1146" spans="9:9">
      <c r="I1146" s="7"/>
    </row>
    <row r="1147" spans="9:9">
      <c r="I1147" s="7"/>
    </row>
    <row r="1148" spans="9:9">
      <c r="I1148" s="7"/>
    </row>
    <row r="1149" spans="9:9">
      <c r="I1149" s="7"/>
    </row>
    <row r="1150" spans="9:9">
      <c r="I1150" s="7"/>
    </row>
    <row r="1151" spans="9:9">
      <c r="I1151" s="7"/>
    </row>
    <row r="1152" spans="9:9">
      <c r="I1152" s="7"/>
    </row>
    <row r="1153" spans="9:9">
      <c r="I1153" s="7"/>
    </row>
    <row r="1154" spans="9:9">
      <c r="I1154" s="7"/>
    </row>
    <row r="1155" spans="9:9">
      <c r="I1155" s="7"/>
    </row>
    <row r="1156" spans="9:9">
      <c r="I1156" s="7"/>
    </row>
    <row r="1157" spans="9:9">
      <c r="I1157" s="7"/>
    </row>
    <row r="1158" spans="9:9">
      <c r="I1158" s="7"/>
    </row>
    <row r="1159" spans="9:9">
      <c r="I1159" s="7"/>
    </row>
    <row r="1160" spans="9:9">
      <c r="I1160" s="7"/>
    </row>
    <row r="1161" spans="9:9">
      <c r="I1161" s="7"/>
    </row>
    <row r="1162" spans="9:9">
      <c r="I1162" s="7"/>
    </row>
    <row r="1163" spans="9:9">
      <c r="I1163" s="7"/>
    </row>
    <row r="1164" spans="9:9">
      <c r="I1164" s="7"/>
    </row>
    <row r="1165" spans="9:9">
      <c r="I1165" s="7"/>
    </row>
    <row r="1166" spans="9:9">
      <c r="I1166" s="7"/>
    </row>
    <row r="1167" spans="9:9">
      <c r="I1167" s="7"/>
    </row>
    <row r="1168" spans="9:9">
      <c r="I1168" s="7"/>
    </row>
    <row r="1169" spans="9:9">
      <c r="I1169" s="7"/>
    </row>
    <row r="1170" spans="9:9">
      <c r="I1170" s="7"/>
    </row>
    <row r="1171" spans="9:9">
      <c r="I1171" s="7"/>
    </row>
    <row r="1172" spans="9:9">
      <c r="I1172" s="7"/>
    </row>
    <row r="1173" spans="9:9">
      <c r="I1173" s="7"/>
    </row>
    <row r="1174" spans="9:9">
      <c r="I1174" s="7"/>
    </row>
    <row r="1175" spans="9:9">
      <c r="I1175" s="7"/>
    </row>
    <row r="1176" spans="9:9">
      <c r="I1176" s="7"/>
    </row>
    <row r="1177" spans="9:9">
      <c r="I1177" s="7"/>
    </row>
    <row r="1178" spans="9:9">
      <c r="I1178" s="7"/>
    </row>
    <row r="1179" spans="9:9">
      <c r="I1179" s="7"/>
    </row>
    <row r="1180" spans="9:9">
      <c r="I1180" s="7"/>
    </row>
    <row r="1181" spans="9:9">
      <c r="I1181" s="7"/>
    </row>
    <row r="1182" spans="9:9">
      <c r="I1182" s="7"/>
    </row>
    <row r="1183" spans="9:9">
      <c r="I1183" s="7"/>
    </row>
    <row r="1184" spans="9:9">
      <c r="I1184" s="7"/>
    </row>
    <row r="1185" spans="9:9">
      <c r="I1185" s="7"/>
    </row>
    <row r="1186" spans="9:9">
      <c r="I1186" s="7"/>
    </row>
    <row r="1187" spans="9:9">
      <c r="I1187" s="7"/>
    </row>
    <row r="1188" spans="9:9">
      <c r="I1188" s="7"/>
    </row>
    <row r="1189" spans="9:9">
      <c r="I1189" s="7"/>
    </row>
    <row r="1190" spans="9:9">
      <c r="I1190" s="7"/>
    </row>
    <row r="1191" spans="9:9">
      <c r="I1191" s="7"/>
    </row>
    <row r="1192" spans="9:9">
      <c r="I1192" s="7"/>
    </row>
    <row r="1193" spans="9:9">
      <c r="I1193" s="7"/>
    </row>
    <row r="1194" spans="9:9">
      <c r="I1194" s="7"/>
    </row>
    <row r="1195" spans="9:9">
      <c r="I1195" s="7"/>
    </row>
    <row r="1196" spans="9:9">
      <c r="I1196" s="7"/>
    </row>
    <row r="1197" spans="9:9">
      <c r="I1197" s="7"/>
    </row>
    <row r="1198" spans="9:9">
      <c r="I1198" s="7"/>
    </row>
    <row r="1199" spans="9:9">
      <c r="I1199" s="7"/>
    </row>
    <row r="1200" spans="9:9">
      <c r="I1200" s="7"/>
    </row>
    <row r="1201" spans="9:9">
      <c r="I1201" s="7"/>
    </row>
    <row r="1202" spans="9:9">
      <c r="I1202" s="7"/>
    </row>
    <row r="1203" spans="9:9">
      <c r="I1203" s="7"/>
    </row>
    <row r="1204" spans="9:9">
      <c r="I1204" s="7"/>
    </row>
    <row r="1205" spans="9:9">
      <c r="I1205" s="7"/>
    </row>
    <row r="1206" spans="9:9">
      <c r="I1206" s="7"/>
    </row>
    <row r="1207" spans="9:9">
      <c r="I1207" s="7"/>
    </row>
    <row r="1208" spans="9:9">
      <c r="I1208" s="7"/>
    </row>
    <row r="1209" spans="9:9">
      <c r="I1209" s="7"/>
    </row>
    <row r="1210" spans="9:9">
      <c r="I1210" s="7"/>
    </row>
    <row r="1211" spans="9:9">
      <c r="I1211" s="7"/>
    </row>
    <row r="1212" spans="9:9">
      <c r="I1212" s="7"/>
    </row>
    <row r="1213" spans="9:9">
      <c r="I1213" s="7"/>
    </row>
    <row r="1214" spans="9:9">
      <c r="I1214" s="7"/>
    </row>
    <row r="1215" spans="9:9">
      <c r="I1215" s="7"/>
    </row>
    <row r="1216" spans="9:9">
      <c r="I1216" s="7"/>
    </row>
    <row r="1217" spans="9:9">
      <c r="I1217" s="7"/>
    </row>
    <row r="1218" spans="9:9">
      <c r="I1218" s="7"/>
    </row>
    <row r="1219" spans="9:9">
      <c r="I1219" s="7"/>
    </row>
    <row r="1220" spans="9:9">
      <c r="I1220" s="7"/>
    </row>
    <row r="1221" spans="9:9">
      <c r="I1221" s="7"/>
    </row>
    <row r="1222" spans="9:9">
      <c r="I1222" s="7"/>
    </row>
    <row r="1223" spans="9:9">
      <c r="I1223" s="7"/>
    </row>
    <row r="1224" spans="9:9">
      <c r="I1224" s="7"/>
    </row>
    <row r="1225" spans="9:9">
      <c r="I1225" s="7"/>
    </row>
    <row r="1226" spans="9:9">
      <c r="I1226" s="7"/>
    </row>
    <row r="1227" spans="9:9">
      <c r="I1227" s="7"/>
    </row>
    <row r="1228" spans="9:9">
      <c r="I1228" s="7"/>
    </row>
    <row r="1229" spans="9:9">
      <c r="I1229" s="7"/>
    </row>
    <row r="1230" spans="9:9">
      <c r="I1230" s="7"/>
    </row>
    <row r="1231" spans="9:9">
      <c r="I1231" s="7"/>
    </row>
    <row r="1232" spans="9:9">
      <c r="I1232" s="7"/>
    </row>
    <row r="1233" spans="9:9">
      <c r="I1233" s="7"/>
    </row>
    <row r="1234" spans="9:9">
      <c r="I1234" s="7"/>
    </row>
    <row r="1235" spans="9:9">
      <c r="I1235" s="7"/>
    </row>
    <row r="1236" spans="9:9">
      <c r="I1236" s="7"/>
    </row>
    <row r="1237" spans="9:9">
      <c r="I1237" s="7"/>
    </row>
    <row r="1238" spans="9:9">
      <c r="I1238" s="7"/>
    </row>
    <row r="1239" spans="9:9">
      <c r="I1239" s="7"/>
    </row>
    <row r="1240" spans="9:9">
      <c r="I1240" s="7"/>
    </row>
    <row r="1241" spans="9:9">
      <c r="I1241" s="7"/>
    </row>
    <row r="1242" spans="9:9">
      <c r="I1242" s="7"/>
    </row>
    <row r="1243" spans="9:9">
      <c r="I1243" s="7"/>
    </row>
    <row r="1244" spans="9:9">
      <c r="I1244" s="7"/>
    </row>
    <row r="1245" spans="9:9">
      <c r="I1245" s="7"/>
    </row>
    <row r="1246" spans="9:9">
      <c r="I1246" s="7"/>
    </row>
    <row r="1247" spans="9:9">
      <c r="I1247" s="7"/>
    </row>
    <row r="1248" spans="9:9">
      <c r="I1248" s="7"/>
    </row>
    <row r="1249" spans="9:9">
      <c r="I1249" s="7"/>
    </row>
    <row r="1250" spans="9:9">
      <c r="I1250" s="7"/>
    </row>
    <row r="1251" spans="9:9">
      <c r="I1251" s="7"/>
    </row>
    <row r="1252" spans="9:9">
      <c r="I1252" s="7"/>
    </row>
    <row r="1253" spans="9:9">
      <c r="I1253" s="7"/>
    </row>
    <row r="1254" spans="9:9">
      <c r="I1254" s="7"/>
    </row>
    <row r="1255" spans="9:9">
      <c r="I1255" s="7"/>
    </row>
    <row r="1256" spans="9:9">
      <c r="I1256" s="7"/>
    </row>
    <row r="1257" spans="9:9">
      <c r="I1257" s="7"/>
    </row>
    <row r="1258" spans="9:9">
      <c r="I1258" s="7"/>
    </row>
    <row r="1259" spans="9:9">
      <c r="I1259" s="7"/>
    </row>
    <row r="1260" spans="9:9">
      <c r="I1260" s="7"/>
    </row>
    <row r="1261" spans="9:9">
      <c r="I1261" s="7"/>
    </row>
    <row r="1262" spans="9:9">
      <c r="I1262" s="7"/>
    </row>
    <row r="1263" spans="9:9">
      <c r="I1263" s="7"/>
    </row>
    <row r="1264" spans="9:9">
      <c r="I1264" s="7"/>
    </row>
    <row r="1265" spans="9:9">
      <c r="I1265" s="7"/>
    </row>
    <row r="1266" spans="9:9">
      <c r="I1266" s="7"/>
    </row>
    <row r="1267" spans="9:9">
      <c r="I1267" s="7"/>
    </row>
    <row r="1268" spans="9:9">
      <c r="I1268" s="7"/>
    </row>
    <row r="1269" spans="9:9">
      <c r="I1269" s="7"/>
    </row>
    <row r="1270" spans="9:9">
      <c r="I1270" s="7"/>
    </row>
    <row r="1271" spans="9:9">
      <c r="I1271" s="7"/>
    </row>
    <row r="1272" spans="9:9">
      <c r="I1272" s="7"/>
    </row>
    <row r="1273" spans="9:9">
      <c r="I1273" s="7"/>
    </row>
    <row r="1274" spans="9:9">
      <c r="I1274" s="7"/>
    </row>
    <row r="1275" spans="9:9">
      <c r="I1275" s="7"/>
    </row>
    <row r="1276" spans="9:9">
      <c r="I1276" s="7"/>
    </row>
    <row r="1277" spans="9:9">
      <c r="I1277" s="7"/>
    </row>
    <row r="1278" spans="9:9">
      <c r="I1278" s="7"/>
    </row>
    <row r="1279" spans="9:9">
      <c r="I1279" s="7"/>
    </row>
    <row r="1280" spans="9:9">
      <c r="I1280" s="7"/>
    </row>
    <row r="1281" spans="9:9">
      <c r="I1281" s="7"/>
    </row>
    <row r="1282" spans="9:9">
      <c r="I1282" s="7"/>
    </row>
    <row r="1283" spans="9:9">
      <c r="I1283" s="7"/>
    </row>
    <row r="1284" spans="9:9">
      <c r="I1284" s="7"/>
    </row>
    <row r="1285" spans="9:9">
      <c r="I1285" s="7"/>
    </row>
    <row r="1286" spans="9:9">
      <c r="I1286" s="7"/>
    </row>
    <row r="1287" spans="9:9">
      <c r="I1287" s="7"/>
    </row>
    <row r="1288" spans="9:9">
      <c r="I1288" s="7"/>
    </row>
    <row r="1289" spans="9:9">
      <c r="I1289" s="7"/>
    </row>
    <row r="1290" spans="9:9">
      <c r="I1290" s="7"/>
    </row>
    <row r="1291" spans="9:9">
      <c r="I1291" s="7"/>
    </row>
    <row r="1292" spans="9:9">
      <c r="I1292" s="7"/>
    </row>
    <row r="1293" spans="9:9">
      <c r="I1293" s="7"/>
    </row>
    <row r="1294" spans="9:9">
      <c r="I1294" s="7"/>
    </row>
    <row r="1295" spans="9:9">
      <c r="I1295" s="7"/>
    </row>
    <row r="1296" spans="9:9">
      <c r="I1296" s="7"/>
    </row>
    <row r="1297" spans="9:9">
      <c r="I1297" s="7"/>
    </row>
    <row r="1298" spans="9:9">
      <c r="I1298" s="7"/>
    </row>
    <row r="1299" spans="9:9">
      <c r="I1299" s="7"/>
    </row>
    <row r="1300" spans="9:9">
      <c r="I1300" s="7"/>
    </row>
    <row r="1301" spans="9:9">
      <c r="I1301" s="7"/>
    </row>
    <row r="1302" spans="9:9">
      <c r="I1302" s="7"/>
    </row>
    <row r="1303" spans="9:9">
      <c r="I1303" s="7"/>
    </row>
    <row r="1304" spans="9:9">
      <c r="I1304" s="7"/>
    </row>
    <row r="1305" spans="9:9">
      <c r="I1305" s="7"/>
    </row>
    <row r="1306" spans="9:9">
      <c r="I1306" s="7"/>
    </row>
    <row r="1307" spans="9:9">
      <c r="I1307" s="7"/>
    </row>
    <row r="1308" spans="9:9">
      <c r="I1308" s="7"/>
    </row>
    <row r="1309" spans="9:9">
      <c r="I1309" s="7"/>
    </row>
    <row r="1310" spans="9:9">
      <c r="I1310" s="7"/>
    </row>
    <row r="1311" spans="9:9">
      <c r="I1311" s="7"/>
    </row>
    <row r="1312" spans="9:9">
      <c r="I1312" s="7"/>
    </row>
    <row r="1313" spans="9:9">
      <c r="I1313" s="7"/>
    </row>
    <row r="1314" spans="9:9">
      <c r="I1314" s="7"/>
    </row>
    <row r="1315" spans="9:9">
      <c r="I1315" s="7"/>
    </row>
    <row r="1316" spans="9:9">
      <c r="I1316" s="7"/>
    </row>
    <row r="1317" spans="9:9">
      <c r="I1317" s="7"/>
    </row>
    <row r="1318" spans="9:9">
      <c r="I1318" s="7"/>
    </row>
    <row r="1319" spans="9:9">
      <c r="I1319" s="7"/>
    </row>
    <row r="1320" spans="9:9">
      <c r="I1320" s="7"/>
    </row>
    <row r="1321" spans="9:9">
      <c r="I1321" s="7"/>
    </row>
    <row r="1322" spans="9:9">
      <c r="I1322" s="7"/>
    </row>
    <row r="1323" spans="9:9">
      <c r="I1323" s="7"/>
    </row>
    <row r="1324" spans="9:9">
      <c r="I1324" s="7"/>
    </row>
    <row r="1325" spans="9:9">
      <c r="I1325" s="7"/>
    </row>
    <row r="1326" spans="9:9">
      <c r="I1326" s="7"/>
    </row>
    <row r="1327" spans="9:9">
      <c r="I1327" s="7"/>
    </row>
    <row r="1328" spans="9:9">
      <c r="I1328" s="7"/>
    </row>
    <row r="1329" spans="9:9">
      <c r="I1329" s="7"/>
    </row>
    <row r="1330" spans="9:9">
      <c r="I1330" s="7"/>
    </row>
    <row r="1331" spans="9:9">
      <c r="I1331" s="7"/>
    </row>
    <row r="1332" spans="9:9">
      <c r="I1332" s="7"/>
    </row>
    <row r="1333" spans="9:9">
      <c r="I1333" s="7"/>
    </row>
    <row r="1334" spans="9:9">
      <c r="I1334" s="7"/>
    </row>
    <row r="1335" spans="9:9">
      <c r="I1335" s="7"/>
    </row>
    <row r="1336" spans="9:9">
      <c r="I1336" s="7"/>
    </row>
    <row r="1337" spans="9:9">
      <c r="I1337" s="7"/>
    </row>
    <row r="1338" spans="9:9">
      <c r="I1338" s="7"/>
    </row>
    <row r="1339" spans="9:9">
      <c r="I1339" s="7"/>
    </row>
    <row r="1340" spans="9:9">
      <c r="I1340" s="7"/>
    </row>
    <row r="1341" spans="9:9">
      <c r="I1341" s="7"/>
    </row>
    <row r="1342" spans="9:9">
      <c r="I1342" s="7"/>
    </row>
    <row r="1343" spans="9:9">
      <c r="I1343" s="7"/>
    </row>
    <row r="1344" spans="9:9">
      <c r="I1344" s="7"/>
    </row>
    <row r="1345" spans="9:9">
      <c r="I1345" s="7"/>
    </row>
    <row r="1346" spans="9:9">
      <c r="I1346" s="7"/>
    </row>
    <row r="1347" spans="9:9">
      <c r="I1347" s="7"/>
    </row>
    <row r="1348" spans="9:9">
      <c r="I1348" s="7"/>
    </row>
    <row r="1349" spans="9:9">
      <c r="I1349" s="7"/>
    </row>
    <row r="1350" spans="9:9">
      <c r="I1350" s="7"/>
    </row>
    <row r="1351" spans="9:9">
      <c r="I1351" s="7"/>
    </row>
    <row r="1352" spans="9:9">
      <c r="I1352" s="7"/>
    </row>
    <row r="1353" spans="9:9">
      <c r="I1353" s="7"/>
    </row>
    <row r="1354" spans="9:9">
      <c r="I1354" s="7"/>
    </row>
    <row r="1355" spans="9:9">
      <c r="I1355" s="7"/>
    </row>
    <row r="1356" spans="9:9">
      <c r="I1356" s="7"/>
    </row>
    <row r="1357" spans="9:9">
      <c r="I1357" s="7"/>
    </row>
    <row r="1358" spans="9:9">
      <c r="I1358" s="7"/>
    </row>
    <row r="1359" spans="9:9">
      <c r="I1359" s="7"/>
    </row>
    <row r="1360" spans="9:9">
      <c r="I1360" s="7"/>
    </row>
    <row r="1361" spans="9:9">
      <c r="I1361" s="7"/>
    </row>
    <row r="1362" spans="9:9">
      <c r="I1362" s="7"/>
    </row>
    <row r="1363" spans="9:9">
      <c r="I1363" s="7"/>
    </row>
    <row r="1364" spans="9:9">
      <c r="I1364" s="7"/>
    </row>
    <row r="1365" spans="9:9">
      <c r="I1365" s="7"/>
    </row>
    <row r="1366" spans="9:9">
      <c r="I1366" s="7"/>
    </row>
    <row r="1367" spans="9:9">
      <c r="I1367" s="7"/>
    </row>
    <row r="1368" spans="9:9">
      <c r="I1368" s="7"/>
    </row>
    <row r="1369" spans="9:9">
      <c r="I1369" s="7"/>
    </row>
    <row r="1370" spans="9:9">
      <c r="I1370" s="7"/>
    </row>
    <row r="1371" spans="9:9">
      <c r="I1371" s="7"/>
    </row>
    <row r="1372" spans="9:9">
      <c r="I1372" s="7"/>
    </row>
    <row r="1373" spans="9:9">
      <c r="I1373" s="7"/>
    </row>
    <row r="1374" spans="9:9">
      <c r="I1374" s="7"/>
    </row>
    <row r="1375" spans="9:9">
      <c r="I1375" s="7"/>
    </row>
    <row r="1376" spans="9:9">
      <c r="I1376" s="7"/>
    </row>
    <row r="1377" spans="9:9">
      <c r="I1377" s="7"/>
    </row>
    <row r="1378" spans="9:9">
      <c r="I1378" s="7"/>
    </row>
    <row r="1379" spans="9:9">
      <c r="I1379" s="7"/>
    </row>
    <row r="1380" spans="9:9">
      <c r="I1380" s="7"/>
    </row>
    <row r="1381" spans="9:9">
      <c r="I1381" s="7"/>
    </row>
    <row r="1382" spans="9:9">
      <c r="I1382" s="7"/>
    </row>
    <row r="1383" spans="9:9">
      <c r="I1383" s="7"/>
    </row>
    <row r="1384" spans="9:9">
      <c r="I1384" s="7"/>
    </row>
    <row r="1385" spans="9:9">
      <c r="I1385" s="7"/>
    </row>
    <row r="1386" spans="9:9">
      <c r="I1386" s="7"/>
    </row>
    <row r="1387" spans="9:9">
      <c r="I1387" s="7"/>
    </row>
    <row r="1388" spans="9:9">
      <c r="I1388" s="7"/>
    </row>
    <row r="1389" spans="9:9">
      <c r="I1389" s="7"/>
    </row>
    <row r="1390" spans="9:9">
      <c r="I1390" s="7"/>
    </row>
    <row r="1391" spans="9:9">
      <c r="I1391" s="7"/>
    </row>
    <row r="1392" spans="9:9">
      <c r="I1392" s="7"/>
    </row>
    <row r="1393" spans="9:9">
      <c r="I1393" s="7"/>
    </row>
    <row r="1394" spans="9:9">
      <c r="I1394" s="7"/>
    </row>
    <row r="1395" spans="9:9">
      <c r="I1395" s="7"/>
    </row>
    <row r="1396" spans="9:9">
      <c r="I1396" s="7"/>
    </row>
    <row r="1397" spans="9:9">
      <c r="I1397" s="7"/>
    </row>
    <row r="1398" spans="9:9">
      <c r="I1398" s="7"/>
    </row>
    <row r="1399" spans="9:9">
      <c r="I1399" s="7"/>
    </row>
    <row r="1400" spans="9:9">
      <c r="I1400" s="7"/>
    </row>
    <row r="1401" spans="9:9">
      <c r="I1401" s="7"/>
    </row>
    <row r="1402" spans="9:9">
      <c r="I1402" s="7"/>
    </row>
    <row r="1403" spans="9:9">
      <c r="I1403" s="7"/>
    </row>
    <row r="1404" spans="9:9">
      <c r="I1404" s="7"/>
    </row>
    <row r="1405" spans="9:9">
      <c r="I1405" s="7"/>
    </row>
    <row r="1406" spans="9:9">
      <c r="I1406" s="7"/>
    </row>
    <row r="1407" spans="9:9">
      <c r="I1407" s="7"/>
    </row>
    <row r="1408" spans="9:9">
      <c r="I1408" s="7"/>
    </row>
    <row r="1409" spans="9:9">
      <c r="I1409" s="7"/>
    </row>
    <row r="1410" spans="9:9">
      <c r="I1410" s="7"/>
    </row>
    <row r="1411" spans="9:9">
      <c r="I1411" s="7"/>
    </row>
    <row r="1412" spans="9:9">
      <c r="I1412" s="7"/>
    </row>
    <row r="1413" spans="9:9">
      <c r="I1413" s="7"/>
    </row>
    <row r="1414" spans="9:9">
      <c r="I1414" s="7"/>
    </row>
    <row r="1415" spans="9:9">
      <c r="I1415" s="7"/>
    </row>
    <row r="1416" spans="9:9">
      <c r="I1416" s="7"/>
    </row>
    <row r="1417" spans="9:9">
      <c r="I1417" s="7"/>
    </row>
    <row r="1418" spans="9:9">
      <c r="I1418" s="7"/>
    </row>
    <row r="1419" spans="9:9">
      <c r="I1419" s="7"/>
    </row>
    <row r="1420" spans="9:9">
      <c r="I1420" s="7"/>
    </row>
    <row r="1421" spans="9:9">
      <c r="I1421" s="7"/>
    </row>
    <row r="1422" spans="9:9">
      <c r="I1422" s="7"/>
    </row>
    <row r="1423" spans="9:9">
      <c r="I1423" s="7"/>
    </row>
    <row r="1424" spans="9:9">
      <c r="I1424" s="7"/>
    </row>
    <row r="1425" spans="9:9">
      <c r="I1425" s="7"/>
    </row>
    <row r="1426" spans="9:9">
      <c r="I1426" s="7"/>
    </row>
    <row r="1427" spans="9:9">
      <c r="I1427" s="7"/>
    </row>
    <row r="1428" spans="9:9">
      <c r="I1428" s="7"/>
    </row>
    <row r="1429" spans="9:9">
      <c r="I1429" s="7"/>
    </row>
    <row r="1430" spans="9:9">
      <c r="I1430" s="7"/>
    </row>
    <row r="1431" spans="9:9">
      <c r="I1431" s="7"/>
    </row>
    <row r="1432" spans="9:9">
      <c r="I1432" s="7"/>
    </row>
    <row r="1433" spans="9:9">
      <c r="I1433" s="7"/>
    </row>
    <row r="1434" spans="9:9">
      <c r="I1434" s="7"/>
    </row>
    <row r="1435" spans="9:9">
      <c r="I1435" s="7"/>
    </row>
    <row r="1436" spans="9:9">
      <c r="I1436" s="7"/>
    </row>
    <row r="1437" spans="9:9">
      <c r="I1437" s="7"/>
    </row>
    <row r="1438" spans="9:9">
      <c r="I1438" s="7"/>
    </row>
    <row r="1439" spans="9:9">
      <c r="I1439" s="7"/>
    </row>
    <row r="1440" spans="9:9">
      <c r="I1440" s="7"/>
    </row>
    <row r="1441" spans="9:9">
      <c r="I1441" s="7"/>
    </row>
    <row r="1442" spans="9:9">
      <c r="I1442" s="7"/>
    </row>
    <row r="1443" spans="9:9">
      <c r="I1443" s="7"/>
    </row>
    <row r="1444" spans="9:9">
      <c r="I1444" s="7"/>
    </row>
    <row r="1445" spans="9:9">
      <c r="I1445" s="7"/>
    </row>
    <row r="1446" spans="9:9">
      <c r="I1446" s="7"/>
    </row>
    <row r="1447" spans="9:9">
      <c r="I1447" s="7"/>
    </row>
    <row r="1448" spans="9:9">
      <c r="I1448" s="7"/>
    </row>
    <row r="1449" spans="9:9">
      <c r="I1449" s="7"/>
    </row>
    <row r="1450" spans="9:9">
      <c r="I1450" s="7"/>
    </row>
    <row r="1451" spans="9:9">
      <c r="I1451" s="7"/>
    </row>
    <row r="1452" spans="9:9">
      <c r="I1452" s="7"/>
    </row>
    <row r="1453" spans="9:9">
      <c r="I1453" s="7"/>
    </row>
    <row r="1454" spans="9:9">
      <c r="I1454" s="7"/>
    </row>
    <row r="1455" spans="9:9">
      <c r="I1455" s="7"/>
    </row>
    <row r="1456" spans="9:9">
      <c r="I1456" s="7"/>
    </row>
    <row r="1457" spans="9:9">
      <c r="I1457" s="7"/>
    </row>
    <row r="1458" spans="9:9">
      <c r="I1458" s="7"/>
    </row>
    <row r="1459" spans="9:9">
      <c r="I1459" s="7"/>
    </row>
    <row r="1460" spans="9:9">
      <c r="I1460" s="7"/>
    </row>
    <row r="1461" spans="9:9">
      <c r="I1461" s="7"/>
    </row>
    <row r="1462" spans="9:9">
      <c r="I1462" s="7"/>
    </row>
    <row r="1463" spans="9:9">
      <c r="I1463" s="7"/>
    </row>
    <row r="1464" spans="9:9">
      <c r="I1464" s="7"/>
    </row>
    <row r="1465" spans="9:9">
      <c r="I1465" s="7"/>
    </row>
    <row r="1466" spans="9:9">
      <c r="I1466" s="7"/>
    </row>
    <row r="1467" spans="9:9">
      <c r="I1467" s="7"/>
    </row>
    <row r="1468" spans="9:9">
      <c r="I1468" s="7"/>
    </row>
    <row r="1469" spans="9:9">
      <c r="I1469" s="7"/>
    </row>
    <row r="1470" spans="9:9">
      <c r="I1470" s="7"/>
    </row>
    <row r="1471" spans="9:9">
      <c r="I1471" s="7"/>
    </row>
    <row r="1472" spans="9:9">
      <c r="I1472" s="7"/>
    </row>
    <row r="1473" spans="9:9">
      <c r="I1473" s="7"/>
    </row>
    <row r="1474" spans="9:9">
      <c r="I1474" s="7"/>
    </row>
    <row r="1475" spans="9:9">
      <c r="I1475" s="7"/>
    </row>
    <row r="1476" spans="9:9">
      <c r="I1476" s="7"/>
    </row>
    <row r="1477" spans="9:9">
      <c r="I1477" s="7"/>
    </row>
    <row r="1478" spans="9:9">
      <c r="I1478" s="7"/>
    </row>
    <row r="1479" spans="9:9">
      <c r="I1479" s="7"/>
    </row>
    <row r="1480" spans="9:9">
      <c r="I1480" s="7"/>
    </row>
    <row r="1481" spans="9:9">
      <c r="I1481" s="7"/>
    </row>
    <row r="1482" spans="9:9">
      <c r="I1482" s="7"/>
    </row>
    <row r="1483" spans="9:9">
      <c r="I1483" s="7"/>
    </row>
    <row r="1484" spans="9:9">
      <c r="I1484" s="7"/>
    </row>
    <row r="1485" spans="9:9">
      <c r="I1485" s="7"/>
    </row>
    <row r="1486" spans="9:9">
      <c r="I1486" s="7"/>
    </row>
    <row r="1487" spans="9:9">
      <c r="I1487" s="7"/>
    </row>
    <row r="1488" spans="9:9">
      <c r="I1488" s="7"/>
    </row>
    <row r="1489" spans="9:9">
      <c r="I1489" s="7"/>
    </row>
    <row r="1490" spans="9:9">
      <c r="I1490" s="7"/>
    </row>
    <row r="1491" spans="9:9">
      <c r="I1491" s="7"/>
    </row>
    <row r="1492" spans="9:9">
      <c r="I1492" s="7"/>
    </row>
    <row r="1493" spans="9:9">
      <c r="I1493" s="7"/>
    </row>
    <row r="1494" spans="9:9">
      <c r="I1494" s="7"/>
    </row>
    <row r="1495" spans="9:9">
      <c r="I1495" s="7"/>
    </row>
    <row r="1496" spans="9:9">
      <c r="I1496" s="7"/>
    </row>
    <row r="1497" spans="9:9">
      <c r="I1497" s="7"/>
    </row>
    <row r="1498" spans="9:9">
      <c r="I1498" s="7"/>
    </row>
    <row r="1499" spans="9:9">
      <c r="I1499" s="7"/>
    </row>
    <row r="1500" spans="9:9">
      <c r="I1500" s="7"/>
    </row>
    <row r="1501" spans="9:9">
      <c r="I1501" s="7"/>
    </row>
    <row r="1502" spans="9:9">
      <c r="I1502" s="7"/>
    </row>
    <row r="1503" spans="9:9">
      <c r="I1503" s="7"/>
    </row>
    <row r="1504" spans="9:9">
      <c r="I1504" s="7"/>
    </row>
    <row r="1505" spans="9:9">
      <c r="I1505" s="7"/>
    </row>
    <row r="1506" spans="9:9">
      <c r="I1506" s="7"/>
    </row>
    <row r="1507" spans="9:9">
      <c r="I1507" s="7"/>
    </row>
    <row r="1508" spans="9:9">
      <c r="I1508" s="7"/>
    </row>
    <row r="1509" spans="9:9">
      <c r="I1509" s="7"/>
    </row>
    <row r="1510" spans="9:9">
      <c r="I1510" s="7"/>
    </row>
    <row r="1511" spans="9:9">
      <c r="I1511" s="7"/>
    </row>
    <row r="1512" spans="9:9">
      <c r="I1512" s="7"/>
    </row>
    <row r="1513" spans="9:9">
      <c r="I1513" s="7"/>
    </row>
    <row r="1514" spans="9:9">
      <c r="I1514" s="7"/>
    </row>
    <row r="1515" spans="9:9">
      <c r="I1515" s="7"/>
    </row>
    <row r="1516" spans="9:9">
      <c r="I1516" s="7"/>
    </row>
    <row r="1517" spans="9:9">
      <c r="I1517" s="7"/>
    </row>
    <row r="1518" spans="9:9">
      <c r="I1518" s="7"/>
    </row>
    <row r="1519" spans="9:9">
      <c r="I1519" s="7"/>
    </row>
    <row r="1520" spans="9:9">
      <c r="I1520" s="7"/>
    </row>
    <row r="1521" spans="9:9">
      <c r="I1521" s="7"/>
    </row>
    <row r="1522" spans="9:9">
      <c r="I1522" s="7"/>
    </row>
    <row r="1523" spans="9:9">
      <c r="I1523" s="7"/>
    </row>
    <row r="1524" spans="9:9">
      <c r="I1524" s="7"/>
    </row>
    <row r="1525" spans="9:9">
      <c r="I1525" s="7"/>
    </row>
    <row r="1526" spans="9:9">
      <c r="I1526" s="7"/>
    </row>
    <row r="1527" spans="9:9">
      <c r="I1527" s="7"/>
    </row>
    <row r="1528" spans="9:9">
      <c r="I1528" s="7"/>
    </row>
    <row r="1529" spans="9:9">
      <c r="I1529" s="7"/>
    </row>
    <row r="1530" spans="9:9">
      <c r="I1530" s="7"/>
    </row>
    <row r="1531" spans="9:9">
      <c r="I1531" s="7"/>
    </row>
    <row r="1532" spans="9:9">
      <c r="I1532" s="7"/>
    </row>
    <row r="1533" spans="9:9">
      <c r="I1533" s="7"/>
    </row>
    <row r="1534" spans="9:9">
      <c r="I1534" s="7"/>
    </row>
    <row r="1535" spans="9:9">
      <c r="I1535" s="7"/>
    </row>
    <row r="1536" spans="9:9">
      <c r="I1536" s="7"/>
    </row>
    <row r="1537" spans="9:9">
      <c r="I1537" s="7"/>
    </row>
    <row r="1538" spans="9:9">
      <c r="I1538" s="7"/>
    </row>
    <row r="1539" spans="9:9">
      <c r="I1539" s="7"/>
    </row>
    <row r="1540" spans="9:9">
      <c r="I1540" s="7"/>
    </row>
    <row r="1541" spans="9:9">
      <c r="I1541" s="7"/>
    </row>
    <row r="1542" spans="9:9">
      <c r="I1542" s="7"/>
    </row>
    <row r="1543" spans="9:9">
      <c r="I1543" s="7"/>
    </row>
    <row r="1544" spans="9:9">
      <c r="I1544" s="7"/>
    </row>
    <row r="1545" spans="9:9">
      <c r="I1545" s="7"/>
    </row>
    <row r="1546" spans="9:9">
      <c r="I1546" s="7"/>
    </row>
    <row r="1547" spans="9:9">
      <c r="I1547" s="7"/>
    </row>
    <row r="1548" spans="9:9">
      <c r="I1548" s="7"/>
    </row>
    <row r="1549" spans="9:9">
      <c r="I1549" s="7"/>
    </row>
    <row r="1550" spans="9:9">
      <c r="I1550" s="7"/>
    </row>
    <row r="1551" spans="9:9">
      <c r="I1551" s="7"/>
    </row>
    <row r="1552" spans="9:9">
      <c r="I1552" s="7"/>
    </row>
    <row r="1553" spans="9:9">
      <c r="I1553" s="7"/>
    </row>
    <row r="1554" spans="9:9">
      <c r="I1554" s="7"/>
    </row>
    <row r="1555" spans="9:9">
      <c r="I1555" s="7"/>
    </row>
    <row r="1556" spans="9:9">
      <c r="I1556" s="7"/>
    </row>
    <row r="1557" spans="9:9">
      <c r="I1557" s="7"/>
    </row>
    <row r="1558" spans="9:9">
      <c r="I1558" s="7"/>
    </row>
    <row r="1559" spans="9:9">
      <c r="I1559" s="7"/>
    </row>
    <row r="1560" spans="9:9">
      <c r="I1560" s="7"/>
    </row>
    <row r="1561" spans="9:9">
      <c r="I1561" s="7"/>
    </row>
    <row r="1562" spans="9:9">
      <c r="I1562" s="7"/>
    </row>
    <row r="1563" spans="9:9">
      <c r="I1563" s="7"/>
    </row>
    <row r="1564" spans="9:9">
      <c r="I1564" s="7"/>
    </row>
    <row r="1565" spans="9:9">
      <c r="I1565" s="7"/>
    </row>
    <row r="1566" spans="9:9">
      <c r="I1566" s="7"/>
    </row>
    <row r="1567" spans="9:9">
      <c r="I1567" s="7"/>
    </row>
    <row r="1568" spans="9:9">
      <c r="I1568" s="7"/>
    </row>
    <row r="1569" spans="9:9">
      <c r="I1569" s="7"/>
    </row>
    <row r="1570" spans="9:9">
      <c r="I1570" s="7"/>
    </row>
    <row r="1571" spans="9:9">
      <c r="I1571" s="7"/>
    </row>
    <row r="1572" spans="9:9">
      <c r="I1572" s="7"/>
    </row>
    <row r="1573" spans="9:9">
      <c r="I1573" s="7"/>
    </row>
    <row r="1574" spans="9:9">
      <c r="I1574" s="7"/>
    </row>
    <row r="1575" spans="9:9">
      <c r="I1575" s="7"/>
    </row>
    <row r="1576" spans="9:9">
      <c r="I1576" s="7"/>
    </row>
    <row r="1577" spans="9:9">
      <c r="I1577" s="7"/>
    </row>
    <row r="1578" spans="9:9">
      <c r="I1578" s="7"/>
    </row>
  </sheetData>
  <mergeCells count="180">
    <mergeCell ref="C14:D14"/>
    <mergeCell ref="F15:G15"/>
    <mergeCell ref="B26:C26"/>
    <mergeCell ref="B35:C35"/>
    <mergeCell ref="A1:D7"/>
    <mergeCell ref="E2:J3"/>
    <mergeCell ref="E4:J4"/>
    <mergeCell ref="E5:J5"/>
    <mergeCell ref="E6:J6"/>
    <mergeCell ref="A8:J10"/>
    <mergeCell ref="F11:G11"/>
    <mergeCell ref="F12:G12"/>
    <mergeCell ref="H11:H12"/>
    <mergeCell ref="I11:J12"/>
    <mergeCell ref="A11:B11"/>
    <mergeCell ref="A12:B12"/>
    <mergeCell ref="F13:G13"/>
    <mergeCell ref="F14:G14"/>
    <mergeCell ref="D26:J26"/>
    <mergeCell ref="A13:B13"/>
    <mergeCell ref="A424:H424"/>
    <mergeCell ref="A359:B360"/>
    <mergeCell ref="C359:J359"/>
    <mergeCell ref="C360:J360"/>
    <mergeCell ref="A373:J373"/>
    <mergeCell ref="A374:J374"/>
    <mergeCell ref="A399:J399"/>
    <mergeCell ref="A400:J400"/>
    <mergeCell ref="A402:J402"/>
    <mergeCell ref="A403:J403"/>
    <mergeCell ref="A385:J385"/>
    <mergeCell ref="A386:J386"/>
    <mergeCell ref="A387:J387"/>
    <mergeCell ref="A388:J388"/>
    <mergeCell ref="A401:J401"/>
    <mergeCell ref="A362:J362"/>
    <mergeCell ref="A358:H358"/>
    <mergeCell ref="I13:J13"/>
    <mergeCell ref="A20:H20"/>
    <mergeCell ref="D25:J25"/>
    <mergeCell ref="D21:J21"/>
    <mergeCell ref="A15:B15"/>
    <mergeCell ref="A60:H60"/>
    <mergeCell ref="D58:J58"/>
    <mergeCell ref="B58:C58"/>
    <mergeCell ref="B53:C53"/>
    <mergeCell ref="A57:H57"/>
    <mergeCell ref="B61:C61"/>
    <mergeCell ref="C13:D13"/>
    <mergeCell ref="C15:D15"/>
    <mergeCell ref="B18:C18"/>
    <mergeCell ref="A24:H24"/>
    <mergeCell ref="D18:J18"/>
    <mergeCell ref="B21:C21"/>
    <mergeCell ref="B25:C25"/>
    <mergeCell ref="A14:B14"/>
    <mergeCell ref="I14:J14"/>
    <mergeCell ref="I15:J15"/>
    <mergeCell ref="A82:H82"/>
    <mergeCell ref="B83:C83"/>
    <mergeCell ref="A90:H90"/>
    <mergeCell ref="B91:C91"/>
    <mergeCell ref="B92:C92"/>
    <mergeCell ref="A34:H34"/>
    <mergeCell ref="A67:H67"/>
    <mergeCell ref="B68:C68"/>
    <mergeCell ref="A76:H76"/>
    <mergeCell ref="B77:C77"/>
    <mergeCell ref="B39:C39"/>
    <mergeCell ref="B49:C49"/>
    <mergeCell ref="A51:H51"/>
    <mergeCell ref="A48:H48"/>
    <mergeCell ref="A38:H38"/>
    <mergeCell ref="D35:J35"/>
    <mergeCell ref="D39:J39"/>
    <mergeCell ref="D92:J92"/>
    <mergeCell ref="A52:H52"/>
    <mergeCell ref="B121:C121"/>
    <mergeCell ref="A134:H134"/>
    <mergeCell ref="B135:C135"/>
    <mergeCell ref="B136:C136"/>
    <mergeCell ref="A145:H145"/>
    <mergeCell ref="D121:J121"/>
    <mergeCell ref="D135:J135"/>
    <mergeCell ref="D136:J136"/>
    <mergeCell ref="A99:H99"/>
    <mergeCell ref="B100:C100"/>
    <mergeCell ref="A108:H108"/>
    <mergeCell ref="B109:C109"/>
    <mergeCell ref="A120:H120"/>
    <mergeCell ref="D109:J109"/>
    <mergeCell ref="D100:J100"/>
    <mergeCell ref="A160:H160"/>
    <mergeCell ref="B161:C161"/>
    <mergeCell ref="A167:H167"/>
    <mergeCell ref="B168:C168"/>
    <mergeCell ref="A171:H171"/>
    <mergeCell ref="D161:J161"/>
    <mergeCell ref="D168:J168"/>
    <mergeCell ref="B146:C146"/>
    <mergeCell ref="A150:H150"/>
    <mergeCell ref="B151:C151"/>
    <mergeCell ref="A156:H156"/>
    <mergeCell ref="B157:C157"/>
    <mergeCell ref="D146:J146"/>
    <mergeCell ref="D151:J151"/>
    <mergeCell ref="D157:J157"/>
    <mergeCell ref="B199:C199"/>
    <mergeCell ref="A203:H203"/>
    <mergeCell ref="B204:C204"/>
    <mergeCell ref="D199:J199"/>
    <mergeCell ref="D204:J204"/>
    <mergeCell ref="A172:H172"/>
    <mergeCell ref="A173:H173"/>
    <mergeCell ref="B174:C174"/>
    <mergeCell ref="B175:C175"/>
    <mergeCell ref="A198:H198"/>
    <mergeCell ref="D175:J175"/>
    <mergeCell ref="D174:J174"/>
    <mergeCell ref="B246:C246"/>
    <mergeCell ref="A253:H253"/>
    <mergeCell ref="B254:C254"/>
    <mergeCell ref="A263:H263"/>
    <mergeCell ref="B264:C264"/>
    <mergeCell ref="D246:J246"/>
    <mergeCell ref="D254:J254"/>
    <mergeCell ref="D264:J264"/>
    <mergeCell ref="A216:H216"/>
    <mergeCell ref="A217:H217"/>
    <mergeCell ref="B218:C218"/>
    <mergeCell ref="A244:H244"/>
    <mergeCell ref="B245:C245"/>
    <mergeCell ref="D245:J245"/>
    <mergeCell ref="B285:C285"/>
    <mergeCell ref="A287:H287"/>
    <mergeCell ref="A288:H288"/>
    <mergeCell ref="B289:C289"/>
    <mergeCell ref="A294:H294"/>
    <mergeCell ref="D285:J285"/>
    <mergeCell ref="D289:J289"/>
    <mergeCell ref="A270:H270"/>
    <mergeCell ref="B271:C271"/>
    <mergeCell ref="A280:H280"/>
    <mergeCell ref="B281:C281"/>
    <mergeCell ref="A284:H284"/>
    <mergeCell ref="D271:J271"/>
    <mergeCell ref="D281:J281"/>
    <mergeCell ref="D306:J306"/>
    <mergeCell ref="B295:C295"/>
    <mergeCell ref="B296:C296"/>
    <mergeCell ref="A299:H299"/>
    <mergeCell ref="B300:C300"/>
    <mergeCell ref="A302:H302"/>
    <mergeCell ref="D295:J295"/>
    <mergeCell ref="D296:J296"/>
    <mergeCell ref="D300:J300"/>
    <mergeCell ref="B310:C310"/>
    <mergeCell ref="A327:H327"/>
    <mergeCell ref="B349:C349"/>
    <mergeCell ref="A354:H354"/>
    <mergeCell ref="D310:J310"/>
    <mergeCell ref="B303:C303"/>
    <mergeCell ref="B355:C355"/>
    <mergeCell ref="A357:H357"/>
    <mergeCell ref="B328:C328"/>
    <mergeCell ref="A332:H332"/>
    <mergeCell ref="B333:C333"/>
    <mergeCell ref="A339:H339"/>
    <mergeCell ref="B340:C340"/>
    <mergeCell ref="A348:H348"/>
    <mergeCell ref="D328:J328"/>
    <mergeCell ref="D333:J333"/>
    <mergeCell ref="D340:J340"/>
    <mergeCell ref="D349:J349"/>
    <mergeCell ref="D355:J355"/>
    <mergeCell ref="A305:H305"/>
    <mergeCell ref="B306:C306"/>
    <mergeCell ref="A308:H308"/>
    <mergeCell ref="A309:H309"/>
    <mergeCell ref="D303:J303"/>
  </mergeCells>
  <phoneticPr fontId="24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47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65"/>
  <sheetViews>
    <sheetView topLeftCell="A22" workbookViewId="0">
      <selection activeCell="B39" sqref="B39:G39"/>
    </sheetView>
  </sheetViews>
  <sheetFormatPr defaultRowHeight="13.5"/>
  <cols>
    <col min="1" max="1" width="9" style="40"/>
    <col min="2" max="2" width="13.875" style="40" customWidth="1"/>
    <col min="3" max="3" width="27.625" style="40" bestFit="1" customWidth="1"/>
    <col min="4" max="4" width="13.375" style="40" customWidth="1"/>
    <col min="5" max="1018" width="10.5" style="40" customWidth="1"/>
    <col min="1019" max="16384" width="9" style="40"/>
  </cols>
  <sheetData>
    <row r="1" spans="2:7">
      <c r="B1" s="259"/>
      <c r="C1" s="259"/>
      <c r="D1" s="259"/>
      <c r="E1" s="259"/>
      <c r="F1" s="259"/>
      <c r="G1" s="259"/>
    </row>
    <row r="2" spans="2:7">
      <c r="B2" s="259"/>
      <c r="C2" s="259"/>
      <c r="D2" s="259"/>
      <c r="E2" s="259"/>
      <c r="F2" s="259"/>
      <c r="G2" s="259"/>
    </row>
    <row r="3" spans="2:7">
      <c r="B3" s="259"/>
      <c r="C3" s="259"/>
      <c r="D3" s="259"/>
      <c r="E3" s="259"/>
      <c r="F3" s="259"/>
      <c r="G3" s="259"/>
    </row>
    <row r="4" spans="2:7">
      <c r="B4" s="259"/>
      <c r="C4" s="259"/>
      <c r="D4" s="259"/>
      <c r="E4" s="259"/>
      <c r="F4" s="259"/>
      <c r="G4" s="259"/>
    </row>
    <row r="5" spans="2:7">
      <c r="B5" s="259"/>
      <c r="C5" s="259"/>
      <c r="D5" s="259"/>
      <c r="E5" s="259"/>
      <c r="F5" s="259"/>
      <c r="G5" s="259"/>
    </row>
    <row r="6" spans="2:7">
      <c r="B6" s="259"/>
      <c r="C6" s="259"/>
      <c r="D6" s="259"/>
      <c r="E6" s="259"/>
      <c r="F6" s="259"/>
      <c r="G6" s="259"/>
    </row>
    <row r="7" spans="2:7" ht="14.25" customHeight="1">
      <c r="B7" s="260"/>
      <c r="C7" s="260"/>
      <c r="D7" s="260"/>
      <c r="E7" s="260"/>
      <c r="F7" s="260"/>
      <c r="G7" s="260"/>
    </row>
    <row r="8" spans="2:7">
      <c r="B8" s="51" t="s">
        <v>60</v>
      </c>
      <c r="C8" s="202" t="s">
        <v>57</v>
      </c>
      <c r="D8" s="241"/>
      <c r="E8" s="203"/>
      <c r="F8" s="266" t="s">
        <v>27</v>
      </c>
      <c r="G8" s="264">
        <f>D29</f>
        <v>0.24998756190476201</v>
      </c>
    </row>
    <row r="9" spans="2:7" ht="33" customHeight="1">
      <c r="B9" s="51" t="s">
        <v>59</v>
      </c>
      <c r="C9" s="238" t="s">
        <v>111</v>
      </c>
      <c r="D9" s="239"/>
      <c r="E9" s="240"/>
      <c r="F9" s="267"/>
      <c r="G9" s="265"/>
    </row>
    <row r="10" spans="2:7" ht="27" customHeight="1">
      <c r="B10" s="51" t="s">
        <v>58</v>
      </c>
      <c r="C10" s="238" t="s">
        <v>112</v>
      </c>
      <c r="D10" s="239"/>
      <c r="E10" s="240"/>
      <c r="F10" s="266" t="s">
        <v>66</v>
      </c>
      <c r="G10" s="264" t="s">
        <v>115</v>
      </c>
    </row>
    <row r="11" spans="2:7">
      <c r="B11" s="51" t="s">
        <v>73</v>
      </c>
      <c r="C11" s="202">
        <v>553.23</v>
      </c>
      <c r="D11" s="241"/>
      <c r="E11" s="203"/>
      <c r="F11" s="267"/>
      <c r="G11" s="265"/>
    </row>
    <row r="12" spans="2:7">
      <c r="B12" s="51" t="s">
        <v>67</v>
      </c>
      <c r="C12" s="242" t="s">
        <v>70</v>
      </c>
      <c r="D12" s="243"/>
      <c r="E12" s="244"/>
      <c r="F12" s="52" t="s">
        <v>759</v>
      </c>
      <c r="G12" s="35" t="s">
        <v>760</v>
      </c>
    </row>
    <row r="14" spans="2:7">
      <c r="B14" s="245" t="s">
        <v>74</v>
      </c>
      <c r="C14" s="246"/>
      <c r="D14" s="246"/>
      <c r="E14" s="246"/>
      <c r="F14" s="246"/>
      <c r="G14" s="247"/>
    </row>
    <row r="15" spans="2:7">
      <c r="B15" s="248"/>
      <c r="C15" s="249"/>
      <c r="D15" s="249"/>
      <c r="E15" s="249"/>
      <c r="F15" s="249"/>
      <c r="G15" s="250"/>
    </row>
    <row r="16" spans="2:7">
      <c r="B16" s="261" t="s">
        <v>97</v>
      </c>
      <c r="C16" s="261"/>
      <c r="D16" s="261"/>
      <c r="E16" s="262" t="s">
        <v>75</v>
      </c>
      <c r="F16" s="262"/>
      <c r="G16" s="262"/>
    </row>
    <row r="17" spans="2:8">
      <c r="B17" s="261"/>
      <c r="C17" s="261"/>
      <c r="D17" s="261"/>
      <c r="E17" s="262"/>
      <c r="F17" s="262"/>
      <c r="G17" s="262"/>
    </row>
    <row r="18" spans="2:8" ht="25.5">
      <c r="B18" s="263" t="s">
        <v>76</v>
      </c>
      <c r="C18" s="263"/>
      <c r="D18" s="41" t="s">
        <v>77</v>
      </c>
      <c r="E18" s="42" t="s">
        <v>78</v>
      </c>
      <c r="F18" s="42" t="s">
        <v>79</v>
      </c>
      <c r="G18" s="42" t="s">
        <v>80</v>
      </c>
    </row>
    <row r="19" spans="2:8">
      <c r="B19" s="252" t="s">
        <v>81</v>
      </c>
      <c r="C19" s="252"/>
      <c r="D19" s="43">
        <v>4.0099999999999997E-2</v>
      </c>
      <c r="E19" s="44">
        <v>3.7999999999999999E-2</v>
      </c>
      <c r="F19" s="44">
        <v>4.0099999999999997E-2</v>
      </c>
      <c r="G19" s="44">
        <v>4.6699999999999998E-2</v>
      </c>
    </row>
    <row r="20" spans="2:8">
      <c r="B20" s="252" t="s">
        <v>82</v>
      </c>
      <c r="C20" s="252"/>
      <c r="D20" s="43">
        <v>7.2999999999999995E-2</v>
      </c>
      <c r="E20" s="44">
        <v>6.6400000000000001E-2</v>
      </c>
      <c r="F20" s="44">
        <v>7.2999999999999995E-2</v>
      </c>
      <c r="G20" s="44">
        <v>8.6900000000000005E-2</v>
      </c>
    </row>
    <row r="21" spans="2:8">
      <c r="B21" s="252" t="s">
        <v>83</v>
      </c>
      <c r="C21" s="252"/>
      <c r="D21" s="43">
        <v>1.0999999999999999E-2</v>
      </c>
      <c r="E21" s="44">
        <v>1.0200000000000001E-2</v>
      </c>
      <c r="F21" s="44">
        <v>1.11E-2</v>
      </c>
      <c r="G21" s="44">
        <v>1.21E-2</v>
      </c>
    </row>
    <row r="22" spans="2:8">
      <c r="B22" s="252" t="s">
        <v>84</v>
      </c>
      <c r="C22" s="252"/>
      <c r="D22" s="43">
        <v>4.4999999999999997E-3</v>
      </c>
      <c r="E22" s="44">
        <v>3.2000000000000002E-3</v>
      </c>
      <c r="F22" s="44">
        <v>4.0000000000000001E-3</v>
      </c>
      <c r="G22" s="44">
        <v>7.4000000000000003E-3</v>
      </c>
      <c r="H22" s="2"/>
    </row>
    <row r="23" spans="2:8">
      <c r="B23" s="252" t="s">
        <v>85</v>
      </c>
      <c r="C23" s="252"/>
      <c r="D23" s="43">
        <v>8.0000000000000002E-3</v>
      </c>
      <c r="E23" s="44">
        <v>5.0000000000000001E-3</v>
      </c>
      <c r="F23" s="44">
        <v>5.5999999999999999E-3</v>
      </c>
      <c r="G23" s="44">
        <v>9.7000000000000003E-3</v>
      </c>
    </row>
    <row r="24" spans="2:8">
      <c r="B24" s="252" t="s">
        <v>86</v>
      </c>
      <c r="C24" s="252"/>
      <c r="D24" s="43">
        <v>8.6499999999999994E-2</v>
      </c>
      <c r="E24" s="253" t="s">
        <v>87</v>
      </c>
      <c r="F24" s="253"/>
      <c r="G24" s="253"/>
    </row>
    <row r="25" spans="2:8">
      <c r="B25" s="252" t="s">
        <v>88</v>
      </c>
      <c r="C25" s="252"/>
      <c r="D25" s="43">
        <v>6.4999999999999997E-3</v>
      </c>
      <c r="E25" s="253"/>
      <c r="F25" s="253"/>
      <c r="G25" s="253"/>
    </row>
    <row r="26" spans="2:8">
      <c r="B26" s="252" t="s">
        <v>89</v>
      </c>
      <c r="C26" s="252"/>
      <c r="D26" s="43">
        <v>0.03</v>
      </c>
      <c r="E26" s="253"/>
      <c r="F26" s="253"/>
      <c r="G26" s="253"/>
    </row>
    <row r="27" spans="2:8">
      <c r="B27" s="252" t="s">
        <v>90</v>
      </c>
      <c r="C27" s="252"/>
      <c r="D27" s="43">
        <v>0.05</v>
      </c>
      <c r="E27" s="253" t="s">
        <v>91</v>
      </c>
      <c r="F27" s="253"/>
      <c r="G27" s="253"/>
    </row>
    <row r="28" spans="2:8">
      <c r="B28" s="252" t="s">
        <v>92</v>
      </c>
      <c r="C28" s="252"/>
      <c r="D28" s="45">
        <v>0</v>
      </c>
      <c r="E28" s="253" t="s">
        <v>93</v>
      </c>
      <c r="F28" s="253"/>
      <c r="G28" s="253"/>
    </row>
    <row r="29" spans="2:8">
      <c r="B29" s="255" t="s">
        <v>94</v>
      </c>
      <c r="C29" s="255"/>
      <c r="D29" s="46">
        <f>(((1+D19+D22+D23)*(1+D21)*(1+D20))/(1-D24))-1</f>
        <v>0.24998756190476201</v>
      </c>
      <c r="E29" s="44">
        <v>0.24</v>
      </c>
      <c r="F29" s="44">
        <v>0.25840000000000002</v>
      </c>
      <c r="G29" s="44">
        <v>0.27860000000000001</v>
      </c>
    </row>
    <row r="30" spans="2:8">
      <c r="B30" s="256" t="s">
        <v>95</v>
      </c>
      <c r="C30" s="256"/>
      <c r="D30" s="256"/>
      <c r="E30" s="256"/>
      <c r="F30" s="256"/>
      <c r="G30" s="256"/>
    </row>
    <row r="31" spans="2:8">
      <c r="B31" s="257" t="s">
        <v>98</v>
      </c>
      <c r="C31" s="257"/>
      <c r="D31" s="257"/>
      <c r="E31" s="258">
        <v>0.2034</v>
      </c>
      <c r="F31" s="258">
        <v>0.22120000000000001</v>
      </c>
      <c r="G31" s="258">
        <v>0.25</v>
      </c>
    </row>
    <row r="32" spans="2:8">
      <c r="B32" s="257"/>
      <c r="C32" s="257"/>
      <c r="D32" s="257"/>
      <c r="E32" s="258"/>
      <c r="F32" s="258"/>
      <c r="G32" s="258"/>
    </row>
    <row r="33" spans="2:7">
      <c r="B33" s="1"/>
      <c r="C33" s="1"/>
      <c r="D33" s="36"/>
      <c r="E33" s="1"/>
      <c r="F33" s="1"/>
      <c r="G33" s="1"/>
    </row>
    <row r="34" spans="2:7">
      <c r="B34" s="1"/>
      <c r="C34" s="1"/>
      <c r="D34" s="36"/>
      <c r="E34" s="1"/>
      <c r="F34" s="1"/>
      <c r="G34" s="1"/>
    </row>
    <row r="35" spans="2:7" ht="16.5" customHeight="1">
      <c r="B35" s="251" t="s">
        <v>96</v>
      </c>
      <c r="C35" s="251"/>
      <c r="D35" s="251"/>
      <c r="E35" s="251"/>
      <c r="F35" s="251"/>
      <c r="G35" s="251"/>
    </row>
    <row r="36" spans="2:7">
      <c r="B36" s="251"/>
      <c r="C36" s="251"/>
      <c r="D36" s="251"/>
      <c r="E36" s="251"/>
      <c r="F36" s="251"/>
      <c r="G36" s="251"/>
    </row>
    <row r="37" spans="2:7">
      <c r="B37" s="251"/>
      <c r="C37" s="251"/>
      <c r="D37" s="251"/>
      <c r="E37" s="251"/>
      <c r="F37" s="251"/>
      <c r="G37" s="251"/>
    </row>
    <row r="38" spans="2:7">
      <c r="B38" s="39"/>
      <c r="C38" s="39"/>
      <c r="D38" s="39"/>
      <c r="E38" s="39"/>
      <c r="F38" s="39"/>
      <c r="G38" s="39"/>
    </row>
    <row r="39" spans="2:7">
      <c r="B39" s="254" t="s">
        <v>770</v>
      </c>
      <c r="C39" s="254"/>
      <c r="D39" s="254"/>
      <c r="E39" s="254"/>
      <c r="F39" s="254"/>
      <c r="G39" s="254"/>
    </row>
    <row r="40" spans="2:7">
      <c r="B40" s="1"/>
      <c r="C40" s="1"/>
      <c r="D40" s="36"/>
      <c r="E40" s="1"/>
      <c r="F40" s="1"/>
      <c r="G40" s="1"/>
    </row>
    <row r="41" spans="2:7">
      <c r="B41" s="1"/>
      <c r="C41" s="1"/>
      <c r="D41" s="38"/>
      <c r="E41" s="1"/>
      <c r="F41" s="1"/>
      <c r="G41" s="1"/>
    </row>
    <row r="42" spans="2:7">
      <c r="B42" s="1"/>
      <c r="C42" s="1"/>
      <c r="D42" s="63"/>
      <c r="E42" s="1"/>
      <c r="F42" s="1"/>
      <c r="G42" s="1"/>
    </row>
    <row r="43" spans="2:7">
      <c r="B43" s="1"/>
      <c r="C43" s="1"/>
      <c r="D43" s="63"/>
      <c r="E43" s="1"/>
      <c r="F43" s="1"/>
      <c r="G43" s="1"/>
    </row>
    <row r="44" spans="2:7">
      <c r="B44" s="1"/>
      <c r="C44" s="1"/>
      <c r="D44" s="36"/>
      <c r="E44" s="1"/>
      <c r="F44" s="1"/>
      <c r="G44" s="1"/>
    </row>
    <row r="45" spans="2:7">
      <c r="B45" s="225" t="s">
        <v>100</v>
      </c>
      <c r="C45" s="225"/>
      <c r="D45" s="225"/>
      <c r="E45" s="225"/>
      <c r="F45" s="225"/>
      <c r="G45" s="225"/>
    </row>
    <row r="46" spans="2:7">
      <c r="B46" s="237" t="s">
        <v>102</v>
      </c>
      <c r="C46" s="237"/>
      <c r="D46" s="237"/>
      <c r="E46" s="237"/>
      <c r="F46" s="237"/>
      <c r="G46" s="237"/>
    </row>
    <row r="47" spans="2:7">
      <c r="B47" s="1"/>
      <c r="C47" s="36"/>
      <c r="D47" s="36"/>
      <c r="E47" s="36"/>
      <c r="F47" s="36"/>
      <c r="G47" s="36"/>
    </row>
    <row r="48" spans="2:7">
      <c r="B48" s="1"/>
      <c r="C48" s="38"/>
      <c r="D48" s="38"/>
      <c r="E48" s="38"/>
      <c r="F48" s="38"/>
      <c r="G48" s="38"/>
    </row>
    <row r="49" spans="2:7">
      <c r="B49" s="1"/>
      <c r="C49" s="63"/>
      <c r="D49" s="63"/>
      <c r="E49" s="63"/>
      <c r="F49" s="63"/>
      <c r="G49" s="63"/>
    </row>
    <row r="50" spans="2:7">
      <c r="B50" s="1"/>
      <c r="C50" s="63"/>
      <c r="D50" s="63"/>
      <c r="E50" s="63"/>
      <c r="F50" s="63"/>
      <c r="G50" s="63"/>
    </row>
    <row r="51" spans="2:7">
      <c r="B51" s="1"/>
      <c r="C51" s="63"/>
      <c r="D51" s="63"/>
      <c r="E51" s="63"/>
      <c r="F51" s="63"/>
      <c r="G51" s="63"/>
    </row>
    <row r="52" spans="2:7">
      <c r="B52" s="225" t="str">
        <f>Planilha_Orçamentária!A385</f>
        <v>Guilherme Braatz de Brito</v>
      </c>
      <c r="C52" s="225"/>
      <c r="D52" s="225"/>
      <c r="E52" s="225"/>
      <c r="F52" s="225"/>
      <c r="G52" s="225"/>
    </row>
    <row r="53" spans="2:7">
      <c r="B53" s="237" t="str">
        <f>Planilha_Orçamentária!A386</f>
        <v>Engenheiro Civil / CREA-SP: 5071252480</v>
      </c>
      <c r="C53" s="237"/>
      <c r="D53" s="237"/>
      <c r="E53" s="237"/>
      <c r="F53" s="237"/>
      <c r="G53" s="237"/>
    </row>
    <row r="54" spans="2:7">
      <c r="B54" s="237" t="str">
        <f>Planilha_Orçamentária!A387</f>
        <v>Responsavel Técnico pela Fiscalização da Obra e pelo Convênio</v>
      </c>
      <c r="C54" s="237"/>
      <c r="D54" s="237"/>
      <c r="E54" s="237"/>
      <c r="F54" s="237"/>
      <c r="G54" s="237"/>
    </row>
    <row r="55" spans="2:7">
      <c r="B55" s="237"/>
      <c r="C55" s="237"/>
      <c r="D55" s="237"/>
      <c r="E55" s="237"/>
      <c r="F55" s="237"/>
      <c r="G55" s="237"/>
    </row>
    <row r="56" spans="2:7">
      <c r="B56" s="1"/>
      <c r="C56" s="38"/>
      <c r="D56" s="38"/>
      <c r="E56" s="38"/>
      <c r="F56" s="38"/>
      <c r="G56" s="38"/>
    </row>
    <row r="57" spans="2:7">
      <c r="B57" s="1"/>
      <c r="C57" s="36"/>
      <c r="D57" s="36"/>
      <c r="E57" s="36"/>
      <c r="F57" s="36"/>
      <c r="G57" s="36"/>
    </row>
    <row r="58" spans="2:7">
      <c r="B58" s="1"/>
      <c r="C58" s="38"/>
      <c r="D58" s="38"/>
      <c r="E58" s="38"/>
      <c r="F58" s="38"/>
      <c r="G58" s="38"/>
    </row>
    <row r="59" spans="2:7">
      <c r="B59" s="1"/>
      <c r="C59" s="36"/>
      <c r="D59" s="36"/>
      <c r="E59" s="36"/>
      <c r="F59" s="36"/>
      <c r="G59" s="36"/>
    </row>
    <row r="60" spans="2:7">
      <c r="B60" s="1"/>
      <c r="C60" s="36"/>
      <c r="D60" s="36"/>
      <c r="E60" s="36"/>
      <c r="F60" s="36"/>
      <c r="G60" s="36"/>
    </row>
    <row r="61" spans="2:7">
      <c r="B61" s="225"/>
      <c r="C61" s="225"/>
      <c r="D61" s="225"/>
      <c r="E61" s="225"/>
      <c r="F61" s="225"/>
      <c r="G61" s="225"/>
    </row>
    <row r="62" spans="2:7">
      <c r="B62" s="237"/>
      <c r="C62" s="237"/>
      <c r="D62" s="237"/>
      <c r="E62" s="237"/>
      <c r="F62" s="237"/>
      <c r="G62" s="237"/>
    </row>
    <row r="63" spans="2:7">
      <c r="B63" s="237"/>
      <c r="C63" s="237"/>
      <c r="D63" s="237"/>
      <c r="E63" s="237"/>
      <c r="F63" s="237"/>
      <c r="G63" s="237"/>
    </row>
    <row r="64" spans="2:7">
      <c r="B64" s="237"/>
      <c r="C64" s="237"/>
      <c r="D64" s="237"/>
      <c r="E64" s="237"/>
      <c r="F64" s="237"/>
      <c r="G64" s="237"/>
    </row>
    <row r="65" spans="2:7">
      <c r="B65" s="237"/>
      <c r="C65" s="237"/>
      <c r="D65" s="237"/>
      <c r="E65" s="237"/>
      <c r="F65" s="237"/>
      <c r="G65" s="237"/>
    </row>
  </sheetData>
  <mergeCells count="46">
    <mergeCell ref="B1:G7"/>
    <mergeCell ref="B52:G52"/>
    <mergeCell ref="B53:G53"/>
    <mergeCell ref="B54:G54"/>
    <mergeCell ref="B55:G55"/>
    <mergeCell ref="B16:D17"/>
    <mergeCell ref="E16:G17"/>
    <mergeCell ref="B18:C18"/>
    <mergeCell ref="G8:G9"/>
    <mergeCell ref="F10:F11"/>
    <mergeCell ref="G10:G11"/>
    <mergeCell ref="F8:F9"/>
    <mergeCell ref="C8:E8"/>
    <mergeCell ref="C9:E9"/>
    <mergeCell ref="B65:G65"/>
    <mergeCell ref="B45:G45"/>
    <mergeCell ref="B46:G46"/>
    <mergeCell ref="B23:C23"/>
    <mergeCell ref="B24:C24"/>
    <mergeCell ref="B39:G39"/>
    <mergeCell ref="B61:G61"/>
    <mergeCell ref="B62:G62"/>
    <mergeCell ref="B29:C29"/>
    <mergeCell ref="B30:G30"/>
    <mergeCell ref="B31:D32"/>
    <mergeCell ref="E31:E32"/>
    <mergeCell ref="F31:F32"/>
    <mergeCell ref="G31:G32"/>
    <mergeCell ref="E24:G26"/>
    <mergeCell ref="B25:C25"/>
    <mergeCell ref="B64:G64"/>
    <mergeCell ref="C10:E10"/>
    <mergeCell ref="C11:E11"/>
    <mergeCell ref="C12:E12"/>
    <mergeCell ref="B14:G15"/>
    <mergeCell ref="B35:G37"/>
    <mergeCell ref="B63:G63"/>
    <mergeCell ref="B26:C26"/>
    <mergeCell ref="B27:C27"/>
    <mergeCell ref="E27:G27"/>
    <mergeCell ref="B28:C28"/>
    <mergeCell ref="E28:G28"/>
    <mergeCell ref="B19:C19"/>
    <mergeCell ref="B20:C20"/>
    <mergeCell ref="B21:C21"/>
    <mergeCell ref="B22:C22"/>
  </mergeCells>
  <pageMargins left="0.511811024" right="0.511811024" top="0.78740157499999996" bottom="0.78740157499999996" header="0.31496062000000002" footer="0.31496062000000002"/>
  <pageSetup paperSize="9" scale="8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5"/>
  <sheetViews>
    <sheetView tabSelected="1" topLeftCell="C10" workbookViewId="0">
      <selection activeCell="Q45" sqref="Q45"/>
    </sheetView>
  </sheetViews>
  <sheetFormatPr defaultRowHeight="14.25"/>
  <cols>
    <col min="1" max="1" width="9.125" bestFit="1" customWidth="1"/>
    <col min="2" max="2" width="48.125" bestFit="1" customWidth="1"/>
    <col min="3" max="3" width="12.625" bestFit="1" customWidth="1"/>
    <col min="4" max="4" width="7.125" bestFit="1" customWidth="1"/>
    <col min="5" max="5" width="7" bestFit="1" customWidth="1"/>
    <col min="6" max="6" width="10.375" bestFit="1" customWidth="1"/>
    <col min="7" max="7" width="6.25" bestFit="1" customWidth="1"/>
    <col min="8" max="8" width="11.25" bestFit="1" customWidth="1"/>
    <col min="9" max="9" width="7" bestFit="1" customWidth="1"/>
    <col min="10" max="10" width="11.25" bestFit="1" customWidth="1"/>
    <col min="11" max="11" width="7" bestFit="1" customWidth="1"/>
    <col min="12" max="12" width="11.25" bestFit="1" customWidth="1"/>
    <col min="13" max="13" width="7" bestFit="1" customWidth="1"/>
    <col min="14" max="14" width="11.25" bestFit="1" customWidth="1"/>
    <col min="15" max="15" width="7" bestFit="1" customWidth="1"/>
    <col min="16" max="16" width="11.25" bestFit="1" customWidth="1"/>
    <col min="17" max="17" width="7" bestFit="1" customWidth="1"/>
    <col min="18" max="18" width="12.625" bestFit="1" customWidth="1"/>
    <col min="19" max="19" width="7.75" bestFit="1" customWidth="1"/>
    <col min="20" max="20" width="12.625" bestFit="1" customWidth="1"/>
  </cols>
  <sheetData>
    <row r="1" spans="1:24" ht="14.25" customHeight="1">
      <c r="A1" s="148"/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</row>
    <row r="2" spans="1:24" ht="14.25" customHeigh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227" t="s">
        <v>108</v>
      </c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</row>
    <row r="3" spans="1:24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228" t="s">
        <v>105</v>
      </c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</row>
    <row r="4" spans="1:24">
      <c r="A4" s="148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228" t="s">
        <v>106</v>
      </c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</row>
    <row r="5" spans="1:24">
      <c r="A5" s="148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228" t="s">
        <v>107</v>
      </c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</row>
    <row r="6" spans="1:24">
      <c r="A6" s="148"/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</row>
    <row r="7" spans="1:24">
      <c r="A7" s="148"/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</row>
    <row r="8" spans="1:24">
      <c r="A8" s="285"/>
      <c r="B8" s="285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</row>
    <row r="9" spans="1:24">
      <c r="A9" s="277" t="s">
        <v>24</v>
      </c>
      <c r="B9" s="277"/>
      <c r="C9" s="278" t="s">
        <v>761</v>
      </c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9" t="s">
        <v>42</v>
      </c>
      <c r="V9" s="279"/>
      <c r="W9" s="283">
        <v>0.25</v>
      </c>
      <c r="X9" s="283"/>
    </row>
    <row r="10" spans="1:24">
      <c r="A10" s="277" t="s">
        <v>25</v>
      </c>
      <c r="B10" s="277"/>
      <c r="C10" s="278" t="s">
        <v>762</v>
      </c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9" t="s">
        <v>43</v>
      </c>
      <c r="V10" s="279"/>
      <c r="W10" s="284">
        <v>46023</v>
      </c>
      <c r="X10" s="281"/>
    </row>
    <row r="11" spans="1:24">
      <c r="A11" s="277" t="s">
        <v>26</v>
      </c>
      <c r="B11" s="277"/>
      <c r="C11" s="278" t="s">
        <v>763</v>
      </c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9" t="s">
        <v>44</v>
      </c>
      <c r="V11" s="279"/>
      <c r="W11" s="280">
        <f>T39</f>
        <v>1178036.98</v>
      </c>
      <c r="X11" s="281"/>
    </row>
    <row r="12" spans="1:24">
      <c r="A12" s="131"/>
      <c r="B12" s="132"/>
      <c r="C12" s="132"/>
      <c r="D12" s="132"/>
      <c r="E12" s="132"/>
      <c r="F12" s="133"/>
      <c r="G12" s="134"/>
      <c r="H12" s="135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</row>
    <row r="13" spans="1:24">
      <c r="A13" s="136"/>
      <c r="B13" s="137"/>
      <c r="C13" s="137"/>
      <c r="D13" s="137"/>
      <c r="E13" s="138"/>
      <c r="F13" s="139"/>
      <c r="G13" s="140"/>
      <c r="H13" s="141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</row>
    <row r="14" spans="1:24">
      <c r="A14" s="282" t="s">
        <v>764</v>
      </c>
      <c r="B14" s="282"/>
      <c r="C14" s="282"/>
      <c r="D14" s="282"/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2"/>
      <c r="X14" s="282"/>
    </row>
    <row r="15" spans="1:24" ht="15">
      <c r="A15" s="149"/>
      <c r="B15" s="149"/>
      <c r="C15" s="276"/>
      <c r="D15" s="276"/>
      <c r="E15" s="270" t="s">
        <v>13</v>
      </c>
      <c r="F15" s="270"/>
      <c r="G15" s="270" t="s">
        <v>14</v>
      </c>
      <c r="H15" s="270"/>
      <c r="I15" s="270" t="s">
        <v>15</v>
      </c>
      <c r="J15" s="270"/>
      <c r="K15" s="270" t="s">
        <v>16</v>
      </c>
      <c r="L15" s="270"/>
      <c r="M15" s="270" t="s">
        <v>17</v>
      </c>
      <c r="N15" s="270"/>
      <c r="O15" s="270" t="s">
        <v>18</v>
      </c>
      <c r="P15" s="270"/>
      <c r="Q15" s="270" t="s">
        <v>765</v>
      </c>
      <c r="R15" s="270"/>
      <c r="S15" s="270" t="s">
        <v>766</v>
      </c>
      <c r="T15" s="270"/>
      <c r="U15" s="270" t="s">
        <v>767</v>
      </c>
      <c r="V15" s="270"/>
      <c r="W15" s="270" t="s">
        <v>768</v>
      </c>
      <c r="X15" s="270"/>
    </row>
    <row r="16" spans="1:24">
      <c r="A16" s="150" t="s">
        <v>19</v>
      </c>
      <c r="B16" s="150" t="s">
        <v>0</v>
      </c>
      <c r="C16" s="151" t="s">
        <v>20</v>
      </c>
      <c r="D16" s="151" t="s">
        <v>4</v>
      </c>
      <c r="E16" s="151" t="s">
        <v>4</v>
      </c>
      <c r="F16" s="151" t="s">
        <v>21</v>
      </c>
      <c r="G16" s="151" t="s">
        <v>4</v>
      </c>
      <c r="H16" s="151" t="s">
        <v>21</v>
      </c>
      <c r="I16" s="151" t="s">
        <v>4</v>
      </c>
      <c r="J16" s="151" t="s">
        <v>21</v>
      </c>
      <c r="K16" s="151" t="s">
        <v>4</v>
      </c>
      <c r="L16" s="151" t="s">
        <v>21</v>
      </c>
      <c r="M16" s="151" t="s">
        <v>4</v>
      </c>
      <c r="N16" s="151" t="s">
        <v>21</v>
      </c>
      <c r="O16" s="151" t="s">
        <v>4</v>
      </c>
      <c r="P16" s="151" t="s">
        <v>21</v>
      </c>
      <c r="Q16" s="151" t="s">
        <v>4</v>
      </c>
      <c r="R16" s="151" t="s">
        <v>21</v>
      </c>
      <c r="S16" s="151" t="s">
        <v>4</v>
      </c>
      <c r="T16" s="151" t="s">
        <v>21</v>
      </c>
      <c r="U16" s="151" t="s">
        <v>4</v>
      </c>
      <c r="V16" s="151" t="s">
        <v>21</v>
      </c>
      <c r="W16" s="151" t="s">
        <v>4</v>
      </c>
      <c r="X16" s="151" t="s">
        <v>21</v>
      </c>
    </row>
    <row r="17" spans="1:24">
      <c r="A17" s="47">
        <v>1</v>
      </c>
      <c r="B17" s="152" t="str">
        <f>Planilha_Orçamentária!D18</f>
        <v>SERVIÇOS PRELIMINARES</v>
      </c>
      <c r="C17" s="48">
        <f>Planilha_Orçamentária!I20</f>
        <v>2370.04</v>
      </c>
      <c r="D17" s="153">
        <f>Planilha_Orçamentária!J20</f>
        <v>2.0118553493965866E-3</v>
      </c>
      <c r="E17" s="154">
        <v>1</v>
      </c>
      <c r="F17" s="155">
        <f>E17*C17</f>
        <v>2370.04</v>
      </c>
      <c r="G17" s="154"/>
      <c r="H17" s="155"/>
      <c r="I17" s="154"/>
      <c r="J17" s="155"/>
      <c r="K17" s="154"/>
      <c r="L17" s="155"/>
      <c r="M17" s="154"/>
      <c r="N17" s="155"/>
      <c r="O17" s="154"/>
      <c r="P17" s="155"/>
      <c r="Q17" s="154"/>
      <c r="R17" s="155"/>
      <c r="S17" s="154"/>
      <c r="T17" s="155"/>
      <c r="U17" s="154"/>
      <c r="V17" s="155"/>
      <c r="W17" s="154"/>
      <c r="X17" s="155"/>
    </row>
    <row r="18" spans="1:24" ht="27">
      <c r="A18" s="47">
        <v>2</v>
      </c>
      <c r="B18" s="162" t="str">
        <f>Planilha_Orçamentária!D21</f>
        <v>SISTEMA DE VEDAÇÃO VERTICAL INTERNO E EXTERNO (PAREDES)</v>
      </c>
      <c r="C18" s="48">
        <f>Planilha_Orçamentária!I24</f>
        <v>58113.979999999996</v>
      </c>
      <c r="D18" s="153">
        <f>Planilha_Orçamentária!J24</f>
        <v>4.9331201809980518E-2</v>
      </c>
      <c r="E18" s="154">
        <v>0.3</v>
      </c>
      <c r="F18" s="155">
        <f>E18*$C$18</f>
        <v>17434.194</v>
      </c>
      <c r="G18" s="154">
        <v>0.4</v>
      </c>
      <c r="H18" s="155">
        <f>G18*$C$18</f>
        <v>23245.592000000001</v>
      </c>
      <c r="I18" s="154">
        <v>0.3</v>
      </c>
      <c r="J18" s="155">
        <f>I18*$C$18</f>
        <v>17434.194</v>
      </c>
      <c r="K18" s="154"/>
      <c r="L18" s="155"/>
      <c r="M18" s="154"/>
      <c r="N18" s="155"/>
      <c r="O18" s="154"/>
      <c r="P18" s="155"/>
      <c r="Q18" s="154"/>
      <c r="R18" s="155"/>
      <c r="S18" s="154"/>
      <c r="T18" s="155"/>
      <c r="U18" s="154"/>
      <c r="V18" s="155"/>
      <c r="W18" s="154"/>
      <c r="X18" s="155"/>
    </row>
    <row r="19" spans="1:24">
      <c r="A19" s="47">
        <v>3</v>
      </c>
      <c r="B19" s="152" t="str">
        <f>Planilha_Orçamentária!D25</f>
        <v>ESQUADRIAS</v>
      </c>
      <c r="C19" s="48">
        <f>Planilha_Orçamentária!I52</f>
        <v>128668.73000000001</v>
      </c>
      <c r="D19" s="153">
        <f>Planilha_Orçamentária!J52</f>
        <v>0.10922299739690683</v>
      </c>
      <c r="E19" s="154"/>
      <c r="F19" s="155"/>
      <c r="G19" s="154"/>
      <c r="H19" s="155"/>
      <c r="I19" s="154"/>
      <c r="J19" s="155"/>
      <c r="K19" s="154"/>
      <c r="L19" s="155"/>
      <c r="M19" s="154">
        <v>0.3</v>
      </c>
      <c r="N19" s="155">
        <f>M19*$C$19</f>
        <v>38600.618999999999</v>
      </c>
      <c r="O19" s="154">
        <v>0.3</v>
      </c>
      <c r="P19" s="155">
        <f>O19*$C$19</f>
        <v>38600.618999999999</v>
      </c>
      <c r="Q19" s="154">
        <v>0.3</v>
      </c>
      <c r="R19" s="155">
        <f>Q19*$C$19</f>
        <v>38600.618999999999</v>
      </c>
      <c r="S19" s="154">
        <v>0.1</v>
      </c>
      <c r="T19" s="155">
        <f>S19*$C$19</f>
        <v>12866.873000000001</v>
      </c>
      <c r="U19" s="154"/>
      <c r="V19" s="155"/>
      <c r="W19" s="154"/>
      <c r="X19" s="155"/>
    </row>
    <row r="20" spans="1:24">
      <c r="A20" s="47">
        <v>4</v>
      </c>
      <c r="B20" s="152" t="str">
        <f>Planilha_Orçamentária!D53</f>
        <v>SISTEMA DE COBERTURA</v>
      </c>
      <c r="C20" s="48">
        <f>Planilha_Orçamentária!I57</f>
        <v>51549.21</v>
      </c>
      <c r="D20" s="153">
        <f>Planilha_Orçamentária!J57</f>
        <v>4.3758566899996632E-2</v>
      </c>
      <c r="E20" s="154">
        <v>0.5</v>
      </c>
      <c r="F20" s="155">
        <f>E20*$C$20</f>
        <v>25774.605</v>
      </c>
      <c r="G20" s="154">
        <v>0.5</v>
      </c>
      <c r="H20" s="155">
        <f>G20*$C$20</f>
        <v>25774.605</v>
      </c>
      <c r="I20" s="154"/>
      <c r="J20" s="155"/>
      <c r="K20" s="154"/>
      <c r="L20" s="155"/>
      <c r="M20" s="154"/>
      <c r="N20" s="155"/>
      <c r="O20" s="154"/>
      <c r="P20" s="155"/>
      <c r="Q20" s="154"/>
      <c r="R20" s="155"/>
      <c r="S20" s="154"/>
      <c r="T20" s="155"/>
      <c r="U20" s="154"/>
      <c r="V20" s="155"/>
      <c r="W20" s="154"/>
      <c r="X20" s="155"/>
    </row>
    <row r="21" spans="1:24">
      <c r="A21" s="47">
        <v>5</v>
      </c>
      <c r="B21" s="152" t="str">
        <f>Planilha_Orçamentária!D58</f>
        <v xml:space="preserve">IMPERMEABILIZAÇÃO </v>
      </c>
      <c r="C21" s="48">
        <f>Planilha_Orçamentária!I60</f>
        <v>21042.21</v>
      </c>
      <c r="D21" s="153">
        <f>Planilha_Orçamentária!J60</f>
        <v>1.786209631551634E-2</v>
      </c>
      <c r="E21" s="154"/>
      <c r="F21" s="155"/>
      <c r="G21" s="154"/>
      <c r="H21" s="155"/>
      <c r="I21" s="154">
        <v>1</v>
      </c>
      <c r="J21" s="155">
        <f>I21*C21</f>
        <v>21042.21</v>
      </c>
      <c r="K21" s="154"/>
      <c r="L21" s="155"/>
      <c r="M21" s="154"/>
      <c r="N21" s="155"/>
      <c r="O21" s="154"/>
      <c r="P21" s="155"/>
      <c r="Q21" s="154"/>
      <c r="R21" s="155"/>
      <c r="S21" s="154"/>
      <c r="T21" s="155"/>
      <c r="U21" s="154"/>
      <c r="V21" s="155"/>
      <c r="W21" s="154"/>
      <c r="X21" s="155"/>
    </row>
    <row r="22" spans="1:24" ht="15">
      <c r="A22" s="47">
        <v>6</v>
      </c>
      <c r="B22" s="152" t="str">
        <f>Planilha_Orçamentária!D61</f>
        <v>REVESTIMENTO DE PAREDES</v>
      </c>
      <c r="C22" s="48">
        <f>Planilha_Orçamentária!I67</f>
        <v>147770.69999999998</v>
      </c>
      <c r="D22" s="153">
        <f>Planilha_Orçamentária!J67</f>
        <v>0.1254380825973731</v>
      </c>
      <c r="E22" s="154">
        <v>0.2</v>
      </c>
      <c r="F22" s="155">
        <f>E22*$C$22</f>
        <v>29554.14</v>
      </c>
      <c r="G22" s="154">
        <v>0.2</v>
      </c>
      <c r="H22" s="155">
        <f>G22*$C$22</f>
        <v>29554.14</v>
      </c>
      <c r="I22" s="154">
        <v>0.3</v>
      </c>
      <c r="J22" s="155">
        <f>I22*$C$22</f>
        <v>44331.209999999992</v>
      </c>
      <c r="K22" s="154">
        <v>0.3</v>
      </c>
      <c r="L22" s="155">
        <f>K22*$C$22</f>
        <v>44331.209999999992</v>
      </c>
      <c r="M22" s="2"/>
      <c r="N22" s="2"/>
      <c r="O22" s="154"/>
      <c r="P22" s="155"/>
      <c r="Q22" s="154"/>
      <c r="R22" s="155"/>
      <c r="S22" s="154"/>
      <c r="T22" s="155"/>
      <c r="U22" s="154"/>
      <c r="V22" s="155"/>
      <c r="W22" s="154"/>
      <c r="X22" s="155"/>
    </row>
    <row r="23" spans="1:24" ht="15">
      <c r="A23" s="47">
        <v>7</v>
      </c>
      <c r="B23" s="152" t="str">
        <f>Planilha_Orçamentária!D68</f>
        <v>PAVIMENTAÇÃO</v>
      </c>
      <c r="C23" s="48">
        <f>Planilha_Orçamentária!I76</f>
        <v>169183.67</v>
      </c>
      <c r="D23" s="153">
        <f>Planilha_Orçamentária!J76</f>
        <v>0.14361490587502609</v>
      </c>
      <c r="E23" s="154"/>
      <c r="F23" s="155"/>
      <c r="G23" s="154">
        <v>0.1</v>
      </c>
      <c r="H23" s="155">
        <f>G23*$C$23</f>
        <v>16918.367000000002</v>
      </c>
      <c r="I23" s="154">
        <v>0.15</v>
      </c>
      <c r="J23" s="155">
        <f>I23*$C$23</f>
        <v>25377.550500000001</v>
      </c>
      <c r="K23" s="154">
        <v>0.25</v>
      </c>
      <c r="L23" s="155">
        <f>K23*$C$23</f>
        <v>42295.917500000003</v>
      </c>
      <c r="M23" s="154">
        <v>0.25</v>
      </c>
      <c r="N23" s="155">
        <f>M23*$C$23</f>
        <v>42295.917500000003</v>
      </c>
      <c r="O23" s="154">
        <v>0.25</v>
      </c>
      <c r="P23" s="155">
        <f>O23*$C$23</f>
        <v>42295.917500000003</v>
      </c>
      <c r="Q23" s="2"/>
      <c r="R23" s="2"/>
      <c r="S23" s="154"/>
      <c r="T23" s="155"/>
      <c r="U23" s="154"/>
      <c r="V23" s="155"/>
      <c r="W23" s="154"/>
      <c r="X23" s="155"/>
    </row>
    <row r="24" spans="1:24">
      <c r="A24" s="47">
        <v>8</v>
      </c>
      <c r="B24" s="152" t="str">
        <f>Planilha_Orçamentária!D77</f>
        <v>RODAPÉS E PEITORIS</v>
      </c>
      <c r="C24" s="48">
        <f>Planilha_Orçamentária!I82</f>
        <v>10572.41</v>
      </c>
      <c r="D24" s="153">
        <f>Planilha_Orçamentária!J82</f>
        <v>8.9745994221675437E-3</v>
      </c>
      <c r="E24" s="154"/>
      <c r="F24" s="155"/>
      <c r="G24" s="154"/>
      <c r="H24" s="155"/>
      <c r="I24" s="154"/>
      <c r="J24" s="155"/>
      <c r="K24" s="154"/>
      <c r="L24" s="155"/>
      <c r="M24" s="154"/>
      <c r="N24" s="155"/>
      <c r="O24" s="154">
        <v>0.5</v>
      </c>
      <c r="P24" s="155">
        <f>O24*C24</f>
        <v>5286.2049999999999</v>
      </c>
      <c r="Q24" s="154">
        <v>0.5</v>
      </c>
      <c r="R24" s="155">
        <f>Q24*C24</f>
        <v>5286.2049999999999</v>
      </c>
      <c r="S24" s="154"/>
      <c r="T24" s="155"/>
      <c r="U24" s="154"/>
      <c r="V24" s="155"/>
      <c r="W24" s="154"/>
      <c r="X24" s="155"/>
    </row>
    <row r="25" spans="1:24">
      <c r="A25" s="47">
        <v>9</v>
      </c>
      <c r="B25" s="152" t="str">
        <f>Planilha_Orçamentária!D83</f>
        <v>PINTURA</v>
      </c>
      <c r="C25" s="48">
        <f>Planilha_Orçamentária!I90</f>
        <v>75530.940000000017</v>
      </c>
      <c r="D25" s="153">
        <f>Planilha_Orçamentária!J90</f>
        <v>6.4115932931069791E-2</v>
      </c>
      <c r="E25" s="154"/>
      <c r="F25" s="155"/>
      <c r="G25" s="154"/>
      <c r="H25" s="155"/>
      <c r="I25" s="154"/>
      <c r="J25" s="155"/>
      <c r="K25" s="154"/>
      <c r="L25" s="155"/>
      <c r="M25" s="154">
        <v>0.25</v>
      </c>
      <c r="N25" s="155">
        <f>M25*$C$25</f>
        <v>18882.735000000004</v>
      </c>
      <c r="O25" s="154">
        <v>0.25</v>
      </c>
      <c r="P25" s="155">
        <f>O25*$C$25</f>
        <v>18882.735000000004</v>
      </c>
      <c r="Q25" s="154">
        <v>0.25</v>
      </c>
      <c r="R25" s="155">
        <f>Q25*$C$25</f>
        <v>18882.735000000004</v>
      </c>
      <c r="S25" s="154">
        <v>0.25</v>
      </c>
      <c r="T25" s="155">
        <f>S25*$C$25</f>
        <v>18882.735000000004</v>
      </c>
      <c r="U25" s="154"/>
      <c r="V25" s="155"/>
      <c r="W25" s="154"/>
      <c r="X25" s="155"/>
    </row>
    <row r="26" spans="1:24">
      <c r="A26" s="47">
        <v>10</v>
      </c>
      <c r="B26" s="152" t="str">
        <f>Planilha_Orçamentária!D91</f>
        <v>INSTALAÇÕES ELÉTRICAS</v>
      </c>
      <c r="C26" s="48">
        <f>Planilha_Orçamentária!I173</f>
        <v>110324.32</v>
      </c>
      <c r="D26" s="153">
        <f>Planilha_Orçamentária!J173</f>
        <v>9.3650981992093305E-2</v>
      </c>
      <c r="E26" s="154"/>
      <c r="F26" s="155"/>
      <c r="G26" s="154">
        <v>0.15</v>
      </c>
      <c r="H26" s="155">
        <f>G26*$C$26</f>
        <v>16548.648000000001</v>
      </c>
      <c r="I26" s="154">
        <v>0.15</v>
      </c>
      <c r="J26" s="155">
        <f>I26*$C$26</f>
        <v>16548.648000000001</v>
      </c>
      <c r="K26" s="154">
        <v>0.15</v>
      </c>
      <c r="L26" s="155">
        <f>K26*$C$26</f>
        <v>16548.648000000001</v>
      </c>
      <c r="M26" s="154">
        <v>0.15</v>
      </c>
      <c r="N26" s="155">
        <f>M26*$C$26</f>
        <v>16548.648000000001</v>
      </c>
      <c r="O26" s="154">
        <v>0.15</v>
      </c>
      <c r="P26" s="155">
        <f>O26*$C$26</f>
        <v>16548.648000000001</v>
      </c>
      <c r="Q26" s="154">
        <v>0.15</v>
      </c>
      <c r="R26" s="155">
        <f>Q26*$C$26</f>
        <v>16548.648000000001</v>
      </c>
      <c r="S26" s="154">
        <v>0.1</v>
      </c>
      <c r="T26" s="155">
        <f>S26*$C$26</f>
        <v>11032.432000000001</v>
      </c>
      <c r="U26" s="154"/>
      <c r="V26" s="155"/>
      <c r="W26" s="154"/>
      <c r="X26" s="155"/>
    </row>
    <row r="27" spans="1:24" ht="15">
      <c r="A27" s="47">
        <v>11</v>
      </c>
      <c r="B27" s="152" t="str">
        <f>Planilha_Orçamentária!D174</f>
        <v>INSTALAÇÃO HIDRÁULICA</v>
      </c>
      <c r="C27" s="48">
        <f>Planilha_Orçamentária!I217</f>
        <v>99827.01999999999</v>
      </c>
      <c r="D27" s="153">
        <f>Planilha_Orçamentária!J217</f>
        <v>8.4740141179608791E-2</v>
      </c>
      <c r="E27" s="154"/>
      <c r="F27" s="155"/>
      <c r="G27" s="154">
        <v>0.2</v>
      </c>
      <c r="H27" s="155">
        <f>G27*$C$27</f>
        <v>19965.403999999999</v>
      </c>
      <c r="I27" s="154">
        <v>0.2</v>
      </c>
      <c r="J27" s="155">
        <f>I27*$C$27</f>
        <v>19965.403999999999</v>
      </c>
      <c r="K27" s="154">
        <v>0.2</v>
      </c>
      <c r="L27" s="155">
        <f>K27*$C$27</f>
        <v>19965.403999999999</v>
      </c>
      <c r="M27" s="154">
        <v>0.2</v>
      </c>
      <c r="N27" s="155">
        <f>M27*$C$27</f>
        <v>19965.403999999999</v>
      </c>
      <c r="O27" s="154">
        <v>0.2</v>
      </c>
      <c r="P27" s="155">
        <f>O27*$C$27</f>
        <v>19965.403999999999</v>
      </c>
      <c r="Q27" s="154"/>
      <c r="R27" s="155"/>
      <c r="S27" s="2"/>
      <c r="T27" s="2"/>
      <c r="U27" s="154"/>
      <c r="V27" s="155"/>
      <c r="W27" s="154"/>
      <c r="X27" s="155"/>
    </row>
    <row r="28" spans="1:24">
      <c r="A28" s="47">
        <v>12</v>
      </c>
      <c r="B28" s="152" t="str">
        <f>Planilha_Orçamentária!D218</f>
        <v>INSTALAÇÃO SANITÁRIA</v>
      </c>
      <c r="C28" s="48">
        <f>Planilha_Orçamentária!I244</f>
        <v>43981.169999999991</v>
      </c>
      <c r="D28" s="153">
        <f>Planilha_Orçamentária!J244</f>
        <v>3.733428639905683E-2</v>
      </c>
      <c r="E28" s="154"/>
      <c r="F28" s="155"/>
      <c r="G28" s="154"/>
      <c r="H28" s="155"/>
      <c r="I28" s="154">
        <v>0.25</v>
      </c>
      <c r="J28" s="155">
        <f>I28*$C$28</f>
        <v>10995.292499999998</v>
      </c>
      <c r="K28" s="154">
        <v>0.25</v>
      </c>
      <c r="L28" s="155">
        <f>K28*$C$28</f>
        <v>10995.292499999998</v>
      </c>
      <c r="M28" s="154">
        <v>0.25</v>
      </c>
      <c r="N28" s="155">
        <f>M28*$C$28</f>
        <v>10995.292499999998</v>
      </c>
      <c r="O28" s="154"/>
      <c r="P28" s="155"/>
      <c r="Q28" s="154">
        <v>0.25</v>
      </c>
      <c r="R28" s="155">
        <f>Q28*$C$28</f>
        <v>10995.292499999998</v>
      </c>
      <c r="S28" s="154"/>
      <c r="T28" s="155"/>
      <c r="U28" s="154"/>
      <c r="V28" s="155"/>
      <c r="W28" s="154"/>
      <c r="X28" s="155"/>
    </row>
    <row r="29" spans="1:24">
      <c r="A29" s="47">
        <v>13</v>
      </c>
      <c r="B29" s="152" t="str">
        <f>Planilha_Orçamentária!D245</f>
        <v>LOUÇAS E METAIS</v>
      </c>
      <c r="C29" s="48">
        <f>Planilha_Orçamentária!I288</f>
        <v>28349.95</v>
      </c>
      <c r="D29" s="153">
        <f>Planilha_Orçamentária!J288</f>
        <v>2.406541601096427E-2</v>
      </c>
      <c r="E29" s="154"/>
      <c r="F29" s="155"/>
      <c r="G29" s="154"/>
      <c r="H29" s="155"/>
      <c r="I29" s="154"/>
      <c r="J29" s="155"/>
      <c r="K29" s="154"/>
      <c r="L29" s="155"/>
      <c r="M29" s="154"/>
      <c r="N29" s="155"/>
      <c r="O29" s="154"/>
      <c r="P29" s="155"/>
      <c r="Q29" s="154"/>
      <c r="R29" s="155"/>
      <c r="S29" s="154">
        <v>1</v>
      </c>
      <c r="T29" s="155">
        <f>S29*C29</f>
        <v>28349.95</v>
      </c>
      <c r="U29" s="154"/>
      <c r="V29" s="155"/>
      <c r="W29" s="154"/>
      <c r="X29" s="155"/>
    </row>
    <row r="30" spans="1:24">
      <c r="A30" s="47">
        <v>14</v>
      </c>
      <c r="B30" s="152" t="str">
        <f>Planilha_Orçamentária!D289</f>
        <v>BANCADAS</v>
      </c>
      <c r="C30" s="48">
        <f>Planilha_Orçamentária!I294</f>
        <v>28239.97</v>
      </c>
      <c r="D30" s="153">
        <f>Planilha_Orçamentária!J294</f>
        <v>2.3972057311817153E-2</v>
      </c>
      <c r="E30" s="154"/>
      <c r="F30" s="155"/>
      <c r="G30" s="154"/>
      <c r="H30" s="155"/>
      <c r="I30" s="154"/>
      <c r="J30" s="155"/>
      <c r="K30" s="154"/>
      <c r="L30" s="155"/>
      <c r="M30" s="154"/>
      <c r="N30" s="155"/>
      <c r="O30" s="154"/>
      <c r="P30" s="155"/>
      <c r="Q30" s="154"/>
      <c r="R30" s="155"/>
      <c r="S30" s="154">
        <v>1</v>
      </c>
      <c r="T30" s="155">
        <f>S30*C30</f>
        <v>28239.97</v>
      </c>
      <c r="U30" s="154"/>
      <c r="V30" s="155"/>
      <c r="W30" s="154"/>
      <c r="X30" s="155"/>
    </row>
    <row r="31" spans="1:24">
      <c r="A31" s="47">
        <v>15</v>
      </c>
      <c r="B31" s="152" t="str">
        <f>Planilha_Orçamentária!D295</f>
        <v>CASTELO D'AGUA</v>
      </c>
      <c r="C31" s="48">
        <f>Planilha_Orçamentária!I309</f>
        <v>119594.81999999999</v>
      </c>
      <c r="D31" s="153">
        <f>Planilha_Orçamentária!J309</f>
        <v>0.10152042935018897</v>
      </c>
      <c r="E31" s="154"/>
      <c r="F31" s="155"/>
      <c r="G31" s="154"/>
      <c r="H31" s="155"/>
      <c r="I31" s="154"/>
      <c r="J31" s="155"/>
      <c r="K31" s="154">
        <v>0.25</v>
      </c>
      <c r="L31" s="155">
        <f>K31*$C$31</f>
        <v>29898.704999999998</v>
      </c>
      <c r="M31" s="154">
        <v>0.25</v>
      </c>
      <c r="N31" s="155">
        <f>M31*$C$31</f>
        <v>29898.704999999998</v>
      </c>
      <c r="O31" s="154">
        <v>0.25</v>
      </c>
      <c r="P31" s="155">
        <f>O31*$C$31</f>
        <v>29898.704999999998</v>
      </c>
      <c r="Q31" s="154">
        <v>0.25</v>
      </c>
      <c r="R31" s="155">
        <f>Q31*$C$31</f>
        <v>29898.704999999998</v>
      </c>
      <c r="S31" s="154"/>
      <c r="T31" s="155"/>
      <c r="U31" s="154"/>
      <c r="V31" s="155"/>
      <c r="W31" s="154"/>
      <c r="X31" s="155"/>
    </row>
    <row r="32" spans="1:24" ht="27">
      <c r="A32" s="47">
        <v>16</v>
      </c>
      <c r="B32" s="162" t="str">
        <f>Planilha_Orçamentária!D310</f>
        <v>SISTEMA DE PROTEÇÃO CONTRA DESCARGAS ATMOSFÉRICAS (SPDA)</v>
      </c>
      <c r="C32" s="48">
        <f>Planilha_Orçamentária!I327</f>
        <v>38127.01</v>
      </c>
      <c r="D32" s="153">
        <f>Planilha_Orçamentária!J327</f>
        <v>3.2364866848237646E-2</v>
      </c>
      <c r="E32" s="154"/>
      <c r="F32" s="155"/>
      <c r="G32" s="154"/>
      <c r="H32" s="155"/>
      <c r="I32" s="154"/>
      <c r="J32" s="155"/>
      <c r="K32" s="154"/>
      <c r="L32" s="155"/>
      <c r="M32" s="154"/>
      <c r="N32" s="155"/>
      <c r="O32" s="154"/>
      <c r="P32" s="155"/>
      <c r="Q32" s="154">
        <v>0.6</v>
      </c>
      <c r="R32" s="155">
        <f>Q32*C32</f>
        <v>22876.206000000002</v>
      </c>
      <c r="S32" s="154">
        <v>0.4</v>
      </c>
      <c r="T32" s="155">
        <f>S32*C32</f>
        <v>15250.804000000002</v>
      </c>
      <c r="U32" s="154"/>
      <c r="V32" s="155"/>
      <c r="W32" s="154"/>
      <c r="X32" s="155"/>
    </row>
    <row r="33" spans="1:24">
      <c r="A33" s="47">
        <v>17</v>
      </c>
      <c r="B33" s="152" t="str">
        <f>Planilha_Orçamentária!D328</f>
        <v>CERCAS E FECHAMENTOS - IMPLANTAÇÃO</v>
      </c>
      <c r="C33" s="48">
        <f>Planilha_Orçamentária!I332</f>
        <v>3224.87</v>
      </c>
      <c r="D33" s="153">
        <f>Planilha_Orçamentária!J332</f>
        <v>2.7374947092068361E-3</v>
      </c>
      <c r="E33" s="154"/>
      <c r="F33" s="155"/>
      <c r="G33" s="154"/>
      <c r="H33" s="155"/>
      <c r="I33" s="154"/>
      <c r="J33" s="155"/>
      <c r="K33" s="154"/>
      <c r="L33" s="155"/>
      <c r="M33" s="154"/>
      <c r="N33" s="155"/>
      <c r="O33" s="154"/>
      <c r="P33" s="155"/>
      <c r="Q33" s="154">
        <v>1</v>
      </c>
      <c r="R33" s="155">
        <f>C33</f>
        <v>3224.87</v>
      </c>
      <c r="S33" s="154"/>
      <c r="T33" s="155"/>
      <c r="U33" s="154"/>
      <c r="V33" s="155"/>
      <c r="W33" s="154"/>
      <c r="X33" s="155"/>
    </row>
    <row r="34" spans="1:24">
      <c r="A34" s="47">
        <v>18</v>
      </c>
      <c r="B34" s="152" t="str">
        <f>Planilha_Orçamentária!D333</f>
        <v>INSTALAÇÃO DE GÁS - GLP</v>
      </c>
      <c r="C34" s="48">
        <f>Planilha_Orçamentária!I339</f>
        <v>7266.1500000000005</v>
      </c>
      <c r="D34" s="153">
        <f>Planilha_Orçamentária!J339</f>
        <v>6.1680152010168635E-3</v>
      </c>
      <c r="E34" s="154"/>
      <c r="F34" s="155"/>
      <c r="G34" s="154"/>
      <c r="H34" s="155"/>
      <c r="I34" s="154"/>
      <c r="J34" s="155"/>
      <c r="K34" s="154"/>
      <c r="L34" s="155"/>
      <c r="M34" s="154"/>
      <c r="N34" s="155"/>
      <c r="O34" s="154">
        <v>0.5</v>
      </c>
      <c r="P34" s="155">
        <f>O34*C34</f>
        <v>3633.0750000000003</v>
      </c>
      <c r="Q34" s="154">
        <v>0.5</v>
      </c>
      <c r="R34" s="155">
        <f>Q34*C34</f>
        <v>3633.0750000000003</v>
      </c>
      <c r="S34" s="154"/>
      <c r="T34" s="155"/>
      <c r="U34" s="154"/>
      <c r="V34" s="155"/>
      <c r="W34" s="154"/>
      <c r="X34" s="155"/>
    </row>
    <row r="35" spans="1:24">
      <c r="A35" s="47">
        <v>19</v>
      </c>
      <c r="B35" s="152" t="str">
        <f>Planilha_Orçamentária!D340</f>
        <v>AVCB</v>
      </c>
      <c r="C35" s="48">
        <f>Planilha_Orçamentária!I348</f>
        <v>4009.8599999999992</v>
      </c>
      <c r="D35" s="153">
        <f>Planilha_Orçamentária!J348</f>
        <v>3.4038490031102408E-3</v>
      </c>
      <c r="E35" s="154"/>
      <c r="F35" s="155"/>
      <c r="G35" s="154"/>
      <c r="H35" s="155"/>
      <c r="I35" s="154"/>
      <c r="J35" s="155"/>
      <c r="K35" s="154"/>
      <c r="L35" s="155"/>
      <c r="M35" s="154"/>
      <c r="N35" s="155"/>
      <c r="O35" s="154"/>
      <c r="P35" s="155"/>
      <c r="Q35" s="154"/>
      <c r="R35" s="155"/>
      <c r="S35" s="154">
        <v>1</v>
      </c>
      <c r="T35" s="155">
        <f>C35</f>
        <v>4009.8599999999992</v>
      </c>
      <c r="U35" s="154"/>
      <c r="V35" s="155"/>
      <c r="W35" s="154"/>
      <c r="X35" s="155"/>
    </row>
    <row r="36" spans="1:24" ht="14.25" customHeight="1">
      <c r="A36" s="47">
        <v>20</v>
      </c>
      <c r="B36" s="152" t="str">
        <f>Planilha_Orçamentária!D349</f>
        <v>SERVIÇOS DIVERSOS</v>
      </c>
      <c r="C36" s="48">
        <f>Planilha_Orçamentária!I354</f>
        <v>27749.7</v>
      </c>
      <c r="D36" s="153">
        <f>Planilha_Orçamentária!J354</f>
        <v>2.3555881921465655E-2</v>
      </c>
      <c r="E36" s="154"/>
      <c r="F36" s="155"/>
      <c r="G36" s="154"/>
      <c r="H36" s="155"/>
      <c r="I36" s="154"/>
      <c r="J36" s="155"/>
      <c r="K36" s="154"/>
      <c r="L36" s="155"/>
      <c r="M36" s="154"/>
      <c r="N36" s="155"/>
      <c r="O36" s="154"/>
      <c r="P36" s="155"/>
      <c r="Q36" s="154">
        <v>0.6</v>
      </c>
      <c r="R36" s="155">
        <f>Q36*C36</f>
        <v>16649.82</v>
      </c>
      <c r="S36" s="154">
        <v>0.4</v>
      </c>
      <c r="T36" s="155">
        <f>S36*C36</f>
        <v>11099.880000000001</v>
      </c>
      <c r="U36" s="154"/>
      <c r="V36" s="155"/>
      <c r="W36" s="154"/>
      <c r="X36" s="155"/>
    </row>
    <row r="37" spans="1:24">
      <c r="A37" s="47">
        <v>21</v>
      </c>
      <c r="B37" s="152" t="str">
        <f>Planilha_Orçamentária!D355</f>
        <v>SERVIÇOS FINAIS</v>
      </c>
      <c r="C37" s="48">
        <f>Planilha_Orçamentária!I357</f>
        <v>2540.25</v>
      </c>
      <c r="D37" s="153">
        <f>Planilha_Orçamentária!J357</f>
        <v>2.1563414757998509E-3</v>
      </c>
      <c r="E37" s="154"/>
      <c r="F37" s="155"/>
      <c r="G37" s="154"/>
      <c r="H37" s="155"/>
      <c r="I37" s="154"/>
      <c r="J37" s="155"/>
      <c r="K37" s="154"/>
      <c r="L37" s="155"/>
      <c r="M37" s="154"/>
      <c r="N37" s="155"/>
      <c r="O37" s="154"/>
      <c r="P37" s="155"/>
      <c r="Q37" s="154"/>
      <c r="R37" s="155"/>
      <c r="S37" s="154">
        <v>1</v>
      </c>
      <c r="T37" s="155">
        <f>C37</f>
        <v>2540.25</v>
      </c>
      <c r="U37" s="154"/>
      <c r="V37" s="155"/>
      <c r="W37" s="154"/>
      <c r="X37" s="155"/>
    </row>
    <row r="38" spans="1:24">
      <c r="A38" s="271" t="s">
        <v>22</v>
      </c>
      <c r="B38" s="271"/>
      <c r="C38" s="49">
        <f>SUM(C17:C37)</f>
        <v>1178036.9800000002</v>
      </c>
      <c r="D38" s="156">
        <f>SUM(D17:D37)</f>
        <v>0.99999999999999978</v>
      </c>
      <c r="E38" s="156">
        <f>F38/$C$38</f>
        <v>6.3778115861863674E-2</v>
      </c>
      <c r="F38" s="157">
        <f>SUM(F17:F37)</f>
        <v>75132.978999999992</v>
      </c>
      <c r="G38" s="156">
        <f>H38/$C$38</f>
        <v>0.1120565468157035</v>
      </c>
      <c r="H38" s="157">
        <f>SUM(H17:H37)</f>
        <v>132006.75599999999</v>
      </c>
      <c r="I38" s="156">
        <f>J38/$C$38</f>
        <v>0.13216436465347631</v>
      </c>
      <c r="J38" s="157">
        <f>SUM(J17:J37)</f>
        <v>155694.50899999999</v>
      </c>
      <c r="K38" s="156">
        <f>L38/$C$38</f>
        <v>0.13924450572001565</v>
      </c>
      <c r="L38" s="157">
        <f>SUM(L17:L37)</f>
        <v>164035.177</v>
      </c>
      <c r="M38" s="156">
        <f>N38/$C$38</f>
        <v>0.1504089633926432</v>
      </c>
      <c r="N38" s="157">
        <f>SUM(N17:N37)</f>
        <v>177187.321</v>
      </c>
      <c r="O38" s="156">
        <f>P38/$C$38</f>
        <v>0.14864669910447123</v>
      </c>
      <c r="P38" s="157">
        <f>SUM(P17:P37)</f>
        <v>175111.30850000001</v>
      </c>
      <c r="Q38" s="156">
        <f>R38/$C$38</f>
        <v>0.14141845997058597</v>
      </c>
      <c r="R38" s="157">
        <f>SUM(R17:R37)</f>
        <v>166596.17550000001</v>
      </c>
      <c r="S38" s="156">
        <f>T38/$C$38</f>
        <v>0.1122823444812403</v>
      </c>
      <c r="T38" s="157">
        <f>SUM(T17:T37)</f>
        <v>132272.75400000002</v>
      </c>
      <c r="U38" s="156"/>
      <c r="V38" s="157"/>
      <c r="W38" s="156"/>
      <c r="X38" s="157"/>
    </row>
    <row r="39" spans="1:24">
      <c r="A39" s="272" t="s">
        <v>23</v>
      </c>
      <c r="B39" s="272"/>
      <c r="C39" s="273"/>
      <c r="D39" s="274"/>
      <c r="E39" s="156">
        <f>E38</f>
        <v>6.3778115861863674E-2</v>
      </c>
      <c r="F39" s="157">
        <f>F38</f>
        <v>75132.978999999992</v>
      </c>
      <c r="G39" s="156">
        <f t="shared" ref="G39:T39" si="0">G38+E39</f>
        <v>0.17583466267756717</v>
      </c>
      <c r="H39" s="157">
        <f t="shared" si="0"/>
        <v>207139.73499999999</v>
      </c>
      <c r="I39" s="156">
        <f t="shared" si="0"/>
        <v>0.30799902733104345</v>
      </c>
      <c r="J39" s="157">
        <f t="shared" si="0"/>
        <v>362834.24399999995</v>
      </c>
      <c r="K39" s="156">
        <f t="shared" si="0"/>
        <v>0.44724353305105913</v>
      </c>
      <c r="L39" s="157">
        <f t="shared" si="0"/>
        <v>526869.42099999997</v>
      </c>
      <c r="M39" s="156">
        <f t="shared" si="0"/>
        <v>0.59765249644370233</v>
      </c>
      <c r="N39" s="157">
        <f t="shared" si="0"/>
        <v>704056.74199999997</v>
      </c>
      <c r="O39" s="156">
        <f t="shared" si="0"/>
        <v>0.74629919554817359</v>
      </c>
      <c r="P39" s="157">
        <f t="shared" si="0"/>
        <v>879168.05050000001</v>
      </c>
      <c r="Q39" s="156">
        <f t="shared" si="0"/>
        <v>0.88771765551875959</v>
      </c>
      <c r="R39" s="157">
        <f t="shared" si="0"/>
        <v>1045764.226</v>
      </c>
      <c r="S39" s="156">
        <f t="shared" si="0"/>
        <v>0.99999999999999989</v>
      </c>
      <c r="T39" s="157">
        <f t="shared" si="0"/>
        <v>1178036.98</v>
      </c>
      <c r="U39" s="156"/>
      <c r="V39" s="157"/>
      <c r="W39" s="156"/>
      <c r="X39" s="157"/>
    </row>
    <row r="40" spans="1:24" ht="15">
      <c r="A40" s="158"/>
      <c r="B40" s="158"/>
      <c r="C40" s="159"/>
      <c r="D40" s="142"/>
      <c r="E40" s="142"/>
      <c r="F40" s="158"/>
      <c r="G40" s="143"/>
      <c r="H40" s="158"/>
      <c r="I40" s="143"/>
      <c r="J40" s="158"/>
      <c r="K40" s="143"/>
      <c r="L40" s="158"/>
      <c r="M40" s="143"/>
      <c r="N40" s="158"/>
      <c r="O40" s="143"/>
      <c r="P40" s="158"/>
      <c r="Q40" s="158"/>
      <c r="R40" s="158"/>
      <c r="S40" s="158"/>
      <c r="T40" s="158"/>
      <c r="U40" s="143"/>
      <c r="V40" s="158"/>
      <c r="W40" s="143"/>
      <c r="X40" s="158"/>
    </row>
    <row r="41" spans="1:24" ht="15">
      <c r="A41" s="275" t="s">
        <v>772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</row>
    <row r="42" spans="1:24" ht="15">
      <c r="A42" s="158"/>
      <c r="B42" s="158"/>
      <c r="C42" s="158"/>
      <c r="D42" s="158"/>
      <c r="E42" s="143"/>
      <c r="F42" s="158"/>
      <c r="G42" s="143"/>
      <c r="H42" s="158"/>
      <c r="I42" s="143"/>
      <c r="J42" s="158"/>
      <c r="K42" s="143"/>
      <c r="L42" s="158"/>
      <c r="M42" s="143"/>
      <c r="N42" s="158"/>
      <c r="O42" s="143"/>
      <c r="P42" s="158"/>
      <c r="Q42" s="158"/>
      <c r="R42" s="158"/>
      <c r="S42" s="158"/>
      <c r="T42" s="158"/>
      <c r="U42" s="143"/>
      <c r="V42" s="158"/>
      <c r="W42" s="143"/>
      <c r="X42" s="158"/>
    </row>
    <row r="43" spans="1:24" ht="15">
      <c r="A43" s="158"/>
      <c r="B43" s="158"/>
      <c r="C43" s="158"/>
      <c r="D43" s="158"/>
      <c r="E43" s="143"/>
      <c r="F43" s="158"/>
      <c r="G43" s="143"/>
      <c r="H43" s="158"/>
      <c r="I43" s="143"/>
      <c r="J43" s="158"/>
      <c r="K43" s="143"/>
      <c r="L43" s="158"/>
      <c r="M43" s="143"/>
      <c r="N43" s="158"/>
      <c r="O43" s="143"/>
      <c r="P43" s="158"/>
      <c r="Q43" s="158"/>
      <c r="R43" s="158"/>
      <c r="S43" s="158"/>
      <c r="T43" s="158"/>
      <c r="U43" s="143"/>
      <c r="V43" s="158"/>
      <c r="W43" s="143"/>
      <c r="X43" s="158"/>
    </row>
    <row r="44" spans="1:24" ht="15">
      <c r="A44" s="158"/>
      <c r="B44" s="158"/>
      <c r="C44" s="158"/>
      <c r="D44" s="158"/>
      <c r="E44" s="143"/>
      <c r="F44" s="158"/>
      <c r="G44" s="143"/>
      <c r="H44" s="158"/>
      <c r="I44" s="143"/>
      <c r="J44" s="158"/>
      <c r="K44" s="143"/>
      <c r="L44" s="158"/>
      <c r="M44" s="143"/>
      <c r="N44" s="158"/>
      <c r="O44" s="143"/>
      <c r="P44" s="158"/>
      <c r="Q44" s="158"/>
      <c r="R44" s="158"/>
      <c r="S44" s="158"/>
      <c r="T44" s="158"/>
      <c r="U44" s="143"/>
      <c r="V44" s="158"/>
      <c r="W44" s="143"/>
      <c r="X44" s="158"/>
    </row>
    <row r="45" spans="1:24" ht="15">
      <c r="A45" s="158"/>
      <c r="B45" s="158"/>
      <c r="C45" s="158"/>
      <c r="D45" s="158"/>
      <c r="E45" s="143"/>
      <c r="F45" s="158"/>
      <c r="G45" s="143"/>
      <c r="H45" s="158"/>
      <c r="I45" s="143"/>
      <c r="J45" s="158"/>
      <c r="K45" s="143"/>
      <c r="L45" s="158"/>
      <c r="M45" s="143"/>
      <c r="N45" s="158"/>
      <c r="O45" s="143"/>
      <c r="P45" s="158"/>
      <c r="Q45" s="158"/>
      <c r="R45" s="158"/>
      <c r="S45" s="158"/>
      <c r="T45" s="158"/>
      <c r="U45" s="143"/>
      <c r="V45" s="158"/>
      <c r="W45" s="143"/>
      <c r="X45" s="158"/>
    </row>
    <row r="46" spans="1:24" ht="15">
      <c r="A46" s="158"/>
      <c r="B46" s="158"/>
      <c r="C46" s="158"/>
      <c r="D46" s="158"/>
      <c r="E46" s="143"/>
      <c r="F46" s="158"/>
      <c r="G46" s="143"/>
      <c r="H46" s="158"/>
      <c r="I46" s="143"/>
      <c r="J46" s="158"/>
      <c r="K46" s="143"/>
      <c r="L46" s="158"/>
      <c r="M46" s="143"/>
      <c r="N46" s="158"/>
      <c r="O46" s="143"/>
      <c r="P46" s="158"/>
      <c r="Q46" s="158"/>
      <c r="R46" s="158"/>
      <c r="S46" s="158"/>
      <c r="T46" s="158"/>
      <c r="U46" s="143"/>
      <c r="V46" s="158"/>
      <c r="W46" s="143"/>
      <c r="X46" s="158"/>
    </row>
    <row r="47" spans="1:24" ht="15">
      <c r="A47" s="158"/>
      <c r="B47" s="158"/>
      <c r="C47" s="158"/>
      <c r="D47" s="158"/>
      <c r="E47" s="143"/>
      <c r="F47" s="158"/>
      <c r="G47" s="143"/>
      <c r="H47" s="158"/>
      <c r="I47" s="143"/>
      <c r="J47" s="158"/>
      <c r="K47" s="143"/>
      <c r="L47" s="158"/>
      <c r="M47" s="143"/>
      <c r="N47" s="158"/>
      <c r="O47" s="143"/>
      <c r="P47" s="158"/>
      <c r="Q47" s="158"/>
      <c r="R47" s="158"/>
      <c r="S47" s="158"/>
      <c r="T47" s="158"/>
      <c r="U47" s="143"/>
      <c r="V47" s="158"/>
      <c r="W47" s="143"/>
      <c r="X47" s="158"/>
    </row>
    <row r="48" spans="1:24" ht="15">
      <c r="A48" s="158"/>
      <c r="B48" s="158"/>
      <c r="C48" s="158"/>
      <c r="D48" s="158"/>
      <c r="E48" s="143"/>
      <c r="F48" s="158"/>
      <c r="G48" s="143"/>
      <c r="H48" s="158"/>
      <c r="I48" s="143"/>
      <c r="J48" s="158"/>
      <c r="K48" s="143"/>
      <c r="L48" s="158"/>
      <c r="M48" s="143"/>
      <c r="N48" s="158"/>
      <c r="O48" s="143"/>
      <c r="P48" s="158"/>
      <c r="Q48" s="158"/>
      <c r="R48" s="158"/>
      <c r="S48" s="158"/>
      <c r="T48" s="158"/>
      <c r="U48" s="143"/>
      <c r="V48" s="158"/>
      <c r="W48" s="143"/>
      <c r="X48" s="158"/>
    </row>
    <row r="49" spans="1:24" s="2" customFormat="1" ht="13.5">
      <c r="A49" s="269" t="s">
        <v>100</v>
      </c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</row>
    <row r="50" spans="1:24" s="2" customFormat="1" ht="13.5">
      <c r="A50" s="268" t="s">
        <v>101</v>
      </c>
      <c r="B50" s="268"/>
      <c r="C50" s="268"/>
      <c r="D50" s="268"/>
      <c r="E50" s="268"/>
      <c r="F50" s="268"/>
      <c r="G50" s="268"/>
      <c r="H50" s="268"/>
      <c r="I50" s="268"/>
      <c r="J50" s="268"/>
      <c r="K50" s="268"/>
      <c r="L50" s="268"/>
      <c r="M50" s="268"/>
      <c r="N50" s="268"/>
      <c r="O50" s="268"/>
      <c r="P50" s="268"/>
      <c r="Q50" s="268"/>
      <c r="R50" s="268"/>
      <c r="S50" s="268"/>
      <c r="T50" s="268"/>
      <c r="U50" s="268"/>
      <c r="V50" s="268"/>
      <c r="W50" s="268"/>
      <c r="X50" s="268"/>
    </row>
    <row r="51" spans="1:24" s="2" customFormat="1" ht="13.5">
      <c r="A51" s="50"/>
      <c r="B51" s="76"/>
      <c r="E51" s="77"/>
      <c r="G51" s="77"/>
      <c r="I51" s="77"/>
      <c r="K51" s="77"/>
    </row>
    <row r="52" spans="1:24" s="2" customFormat="1" ht="13.5">
      <c r="B52" s="78"/>
      <c r="C52" s="75"/>
      <c r="D52" s="76"/>
      <c r="E52" s="76"/>
      <c r="G52" s="77"/>
      <c r="I52" s="77"/>
      <c r="K52" s="77"/>
    </row>
    <row r="53" spans="1:24" s="2" customFormat="1" ht="13.5">
      <c r="C53" s="75"/>
      <c r="D53" s="76"/>
      <c r="E53" s="76"/>
      <c r="G53" s="77"/>
      <c r="I53" s="77"/>
      <c r="K53" s="77"/>
    </row>
    <row r="54" spans="1:24" s="2" customFormat="1" ht="13.5">
      <c r="C54" s="75"/>
      <c r="D54" s="76"/>
      <c r="E54" s="76"/>
      <c r="G54" s="77"/>
      <c r="I54" s="77"/>
      <c r="K54" s="77"/>
    </row>
    <row r="55" spans="1:24" s="2" customFormat="1" ht="13.5">
      <c r="C55" s="75"/>
      <c r="D55" s="76"/>
      <c r="E55" s="76"/>
      <c r="G55" s="77"/>
      <c r="I55" s="77"/>
      <c r="K55" s="77"/>
    </row>
    <row r="56" spans="1:24" s="2" customFormat="1" ht="13.5">
      <c r="C56" s="75"/>
      <c r="D56" s="76"/>
      <c r="E56" s="76"/>
      <c r="G56" s="77"/>
      <c r="I56" s="77"/>
      <c r="K56" s="77"/>
    </row>
    <row r="57" spans="1:24" s="2" customFormat="1" ht="13.5">
      <c r="C57" s="75"/>
      <c r="D57" s="76"/>
      <c r="E57" s="76"/>
      <c r="G57" s="77"/>
      <c r="I57" s="77"/>
      <c r="K57" s="77"/>
    </row>
    <row r="58" spans="1:24" s="2" customFormat="1" ht="13.5">
      <c r="C58" s="75"/>
      <c r="D58" s="76"/>
      <c r="E58" s="76"/>
      <c r="G58" s="77"/>
      <c r="I58" s="77"/>
      <c r="K58" s="77"/>
    </row>
    <row r="59" spans="1:24" s="2" customFormat="1" ht="13.5">
      <c r="A59" s="269" t="str">
        <f>Planilha_Orçamentária!A385</f>
        <v>Guilherme Braatz de Brito</v>
      </c>
      <c r="B59" s="269"/>
      <c r="C59" s="269"/>
      <c r="D59" s="269"/>
      <c r="E59" s="269"/>
      <c r="F59" s="269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</row>
    <row r="60" spans="1:24" s="2" customFormat="1" ht="13.5">
      <c r="A60" s="268" t="s">
        <v>771</v>
      </c>
      <c r="B60" s="268"/>
      <c r="C60" s="268"/>
      <c r="D60" s="268"/>
      <c r="E60" s="268"/>
      <c r="F60" s="268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</row>
    <row r="61" spans="1:24" s="2" customFormat="1" ht="13.5">
      <c r="A61" s="268" t="str">
        <f>Planilha_Orçamentária!A387</f>
        <v>Responsavel Técnico pela Fiscalização da Obra e pelo Convênio</v>
      </c>
      <c r="B61" s="268"/>
      <c r="C61" s="268"/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</row>
    <row r="62" spans="1:24" s="2" customFormat="1" ht="13.5">
      <c r="A62" s="268"/>
      <c r="B62" s="268"/>
      <c r="C62" s="268"/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</row>
    <row r="63" spans="1:24" s="2" customFormat="1" ht="13.5">
      <c r="C63" s="75"/>
      <c r="D63" s="76"/>
      <c r="E63" s="76"/>
      <c r="G63" s="77"/>
      <c r="I63" s="77"/>
      <c r="K63" s="77"/>
    </row>
    <row r="64" spans="1:24" s="2" customFormat="1" ht="13.5">
      <c r="C64" s="75"/>
      <c r="D64" s="76"/>
      <c r="E64" s="76"/>
      <c r="G64" s="77"/>
      <c r="I64" s="77"/>
      <c r="K64" s="77"/>
    </row>
    <row r="65" spans="1:24" s="2" customFormat="1" ht="13.5">
      <c r="C65" s="75"/>
      <c r="D65" s="76"/>
      <c r="E65" s="76"/>
      <c r="G65" s="77"/>
      <c r="I65" s="77"/>
      <c r="K65" s="77"/>
    </row>
    <row r="66" spans="1:24" s="2" customFormat="1" ht="13.5">
      <c r="C66" s="75"/>
      <c r="D66" s="76"/>
      <c r="E66" s="76"/>
      <c r="G66" s="77"/>
      <c r="I66" s="77"/>
      <c r="K66" s="77"/>
    </row>
    <row r="67" spans="1:24" s="2" customFormat="1" ht="13.5">
      <c r="C67" s="75"/>
      <c r="D67" s="76"/>
      <c r="E67" s="76"/>
      <c r="G67" s="77"/>
      <c r="I67" s="77"/>
      <c r="K67" s="77"/>
    </row>
    <row r="68" spans="1:24" s="2" customFormat="1" ht="13.5">
      <c r="C68" s="75"/>
      <c r="D68" s="76"/>
      <c r="E68" s="76"/>
      <c r="G68" s="77"/>
      <c r="I68" s="77"/>
      <c r="K68" s="77"/>
    </row>
    <row r="69" spans="1:24" s="2" customFormat="1" ht="13.5">
      <c r="C69" s="75"/>
      <c r="D69" s="76"/>
      <c r="E69" s="76"/>
      <c r="G69" s="77"/>
      <c r="I69" s="77"/>
      <c r="K69" s="77"/>
    </row>
    <row r="70" spans="1:24" s="2" customFormat="1" ht="13.5">
      <c r="C70" s="75"/>
      <c r="D70" s="76"/>
      <c r="E70" s="76"/>
      <c r="G70" s="77"/>
      <c r="I70" s="77"/>
      <c r="K70" s="77"/>
    </row>
    <row r="71" spans="1:24" s="2" customFormat="1" ht="13.5">
      <c r="A71" s="269"/>
      <c r="B71" s="269"/>
      <c r="C71" s="269"/>
      <c r="D71" s="269"/>
      <c r="E71" s="269"/>
      <c r="F71" s="269"/>
      <c r="G71" s="269"/>
      <c r="H71" s="269"/>
      <c r="I71" s="269"/>
      <c r="J71" s="269"/>
      <c r="K71" s="269"/>
      <c r="L71" s="269"/>
      <c r="M71" s="269"/>
      <c r="N71" s="269"/>
      <c r="O71" s="269"/>
      <c r="P71" s="269"/>
      <c r="Q71" s="269"/>
      <c r="R71" s="269"/>
      <c r="S71" s="269"/>
      <c r="T71" s="269"/>
      <c r="U71" s="269"/>
      <c r="V71" s="269"/>
      <c r="W71" s="269"/>
      <c r="X71" s="269"/>
    </row>
    <row r="72" spans="1:24" s="2" customFormat="1" ht="13.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  <c r="O72" s="268"/>
      <c r="P72" s="268"/>
      <c r="Q72" s="268"/>
      <c r="R72" s="268"/>
      <c r="S72" s="268"/>
      <c r="T72" s="268"/>
      <c r="U72" s="268"/>
      <c r="V72" s="268"/>
      <c r="W72" s="268"/>
      <c r="X72" s="268"/>
    </row>
    <row r="73" spans="1:24" s="2" customFormat="1" ht="13.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  <c r="O73" s="268"/>
      <c r="P73" s="268"/>
      <c r="Q73" s="268"/>
      <c r="R73" s="268"/>
      <c r="S73" s="268"/>
      <c r="T73" s="268"/>
      <c r="U73" s="268"/>
      <c r="V73" s="268"/>
      <c r="W73" s="268"/>
      <c r="X73" s="268"/>
    </row>
    <row r="74" spans="1:24" s="2" customFormat="1" ht="13.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  <c r="O74" s="268"/>
      <c r="P74" s="268"/>
      <c r="Q74" s="268"/>
      <c r="R74" s="268"/>
      <c r="S74" s="268"/>
      <c r="T74" s="268"/>
      <c r="U74" s="268"/>
      <c r="V74" s="268"/>
      <c r="W74" s="268"/>
      <c r="X74" s="268"/>
    </row>
    <row r="75" spans="1:24" s="2" customFormat="1" ht="13.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  <c r="O75" s="268"/>
      <c r="P75" s="268"/>
      <c r="Q75" s="268"/>
      <c r="R75" s="268"/>
      <c r="S75" s="268"/>
      <c r="T75" s="268"/>
      <c r="U75" s="268"/>
      <c r="V75" s="268"/>
      <c r="W75" s="268"/>
      <c r="X75" s="268"/>
    </row>
  </sheetData>
  <mergeCells count="44">
    <mergeCell ref="M2:X2"/>
    <mergeCell ref="M3:X3"/>
    <mergeCell ref="M4:X4"/>
    <mergeCell ref="M5:X5"/>
    <mergeCell ref="A8:X8"/>
    <mergeCell ref="A9:B9"/>
    <mergeCell ref="C9:T9"/>
    <mergeCell ref="U9:V9"/>
    <mergeCell ref="W9:X9"/>
    <mergeCell ref="A10:B10"/>
    <mergeCell ref="C10:T10"/>
    <mergeCell ref="U10:V10"/>
    <mergeCell ref="W10:X10"/>
    <mergeCell ref="A11:B11"/>
    <mergeCell ref="C11:T11"/>
    <mergeCell ref="U11:V11"/>
    <mergeCell ref="W11:X11"/>
    <mergeCell ref="A14:X14"/>
    <mergeCell ref="W15:X15"/>
    <mergeCell ref="A38:B38"/>
    <mergeCell ref="A39:B39"/>
    <mergeCell ref="C39:D39"/>
    <mergeCell ref="A41:X41"/>
    <mergeCell ref="M15:N15"/>
    <mergeCell ref="O15:P15"/>
    <mergeCell ref="Q15:R15"/>
    <mergeCell ref="S15:T15"/>
    <mergeCell ref="U15:V15"/>
    <mergeCell ref="C15:D15"/>
    <mergeCell ref="E15:F15"/>
    <mergeCell ref="G15:H15"/>
    <mergeCell ref="I15:J15"/>
    <mergeCell ref="K15:L15"/>
    <mergeCell ref="A49:X49"/>
    <mergeCell ref="A50:X50"/>
    <mergeCell ref="A62:X62"/>
    <mergeCell ref="A61:X61"/>
    <mergeCell ref="A59:X59"/>
    <mergeCell ref="A60:X60"/>
    <mergeCell ref="A75:X75"/>
    <mergeCell ref="A74:X74"/>
    <mergeCell ref="A73:X73"/>
    <mergeCell ref="A72:X72"/>
    <mergeCell ref="A71:X71"/>
  </mergeCells>
  <pageMargins left="0.511811024" right="0.511811024" top="0.78740157499999996" bottom="0.78740157499999996" header="0.31496062000000002" footer="0.31496062000000002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Planilha_Orçamentária</vt:lpstr>
      <vt:lpstr>BDI</vt:lpstr>
      <vt:lpstr>Cronograma_F_F</vt:lpstr>
      <vt:lpstr>Planilha_Orçamentária!Area_de_impressao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Mirella Fillus</dc:creator>
  <cp:lastModifiedBy>User</cp:lastModifiedBy>
  <cp:revision>518</cp:revision>
  <cp:lastPrinted>2026-03-07T21:33:35Z</cp:lastPrinted>
  <dcterms:created xsi:type="dcterms:W3CDTF">2005-07-23T14:00:58Z</dcterms:created>
  <dcterms:modified xsi:type="dcterms:W3CDTF">2026-03-18T11:01:28Z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Engenheiro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