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D:\CONSÓRCIO CIMI\PROCESSOS LICITATÓRIOS\REFORMA E AMPLIAÇÃO\"/>
    </mc:Choice>
  </mc:AlternateContent>
  <xr:revisionPtr revIDLastSave="0" documentId="13_ncr:1_{5A019583-952F-4177-A58E-1E3D15048657}" xr6:coauthVersionLast="47" xr6:coauthVersionMax="47" xr10:uidLastSave="{00000000-0000-0000-0000-000000000000}"/>
  <bookViews>
    <workbookView xWindow="-120" yWindow="-120" windowWidth="20730" windowHeight="11160" tabRatio="861" activeTab="2" xr2:uid="{00000000-000D-0000-FFFF-FFFF00000000}"/>
  </bookViews>
  <sheets>
    <sheet name="01 - Planilha Detalhada" sheetId="6" r:id="rId1"/>
    <sheet name="02 - Cálculo Final" sheetId="4" r:id="rId2"/>
    <sheet name="03 - BDI " sheetId="9" r:id="rId3"/>
    <sheet name="Planilha2" sheetId="8" state="hidden" r:id="rId4"/>
    <sheet name="Planilha1" sheetId="7"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0">#REF!</definedName>
    <definedName name="\a">#REF!</definedName>
    <definedName name="\c">[2]PLMUSEU!#REF!</definedName>
    <definedName name="\x">[2]PLMUSEU!#REF!</definedName>
    <definedName name="\z">[2]PLMUSEU!#REF!</definedName>
    <definedName name="_____________________pv3">#REF!</definedName>
    <definedName name="____________________Ele200502">#REF!</definedName>
    <definedName name="____________________pv3">#REF!</definedName>
    <definedName name="____________________Ser200705">#REF!</definedName>
    <definedName name="____________________Ser200712">#REF!</definedName>
    <definedName name="____________________Ser201104">#REF!</definedName>
    <definedName name="____________________TR2">#REF!</definedName>
    <definedName name="____________________TR5">#REF!</definedName>
    <definedName name="___________________Ele200502">#REF!</definedName>
    <definedName name="___________________Ele200609">#REF!</definedName>
    <definedName name="___________________pv2">#REF!</definedName>
    <definedName name="___________________pv3">#REF!</definedName>
    <definedName name="___________________Ser200506">#REF!</definedName>
    <definedName name="___________________Ser200705">#REF!</definedName>
    <definedName name="___________________Ser200712">#REF!</definedName>
    <definedName name="___________________Ser201104">#REF!</definedName>
    <definedName name="___________________TR2">#REF!</definedName>
    <definedName name="___________________TR5">#REF!</definedName>
    <definedName name="__________________Ele200502">#REF!</definedName>
    <definedName name="__________________Ele200609">#REF!</definedName>
    <definedName name="__________________pv2">#REF!</definedName>
    <definedName name="__________________pv3">#REF!</definedName>
    <definedName name="__________________Ser200506">#REF!</definedName>
    <definedName name="__________________Ser200705">#REF!</definedName>
    <definedName name="__________________Ser200712">#REF!</definedName>
    <definedName name="__________________Ser201104">#REF!</definedName>
    <definedName name="__________________TR2">#REF!</definedName>
    <definedName name="__________________TR5">#REF!</definedName>
    <definedName name="_________________Ele200502">#REF!</definedName>
    <definedName name="_________________Ele200609">#REF!</definedName>
    <definedName name="_________________pv2">#REF!</definedName>
    <definedName name="_________________pv3">#REF!</definedName>
    <definedName name="_________________Ser200506">#REF!</definedName>
    <definedName name="_________________Ser200705">#REF!</definedName>
    <definedName name="_________________Ser200712">#REF!</definedName>
    <definedName name="_________________Ser201104">#REF!</definedName>
    <definedName name="_________________TR2">#REF!</definedName>
    <definedName name="_________________TR5">#REF!</definedName>
    <definedName name="________________Ele200502">#REF!</definedName>
    <definedName name="________________Ele200609">#REF!</definedName>
    <definedName name="________________pv2">#REF!</definedName>
    <definedName name="________________pv3">#REF!</definedName>
    <definedName name="________________Ser200506">#REF!</definedName>
    <definedName name="________________Ser200705">#REF!</definedName>
    <definedName name="________________Ser200712">#REF!</definedName>
    <definedName name="________________Ser201104">#REF!</definedName>
    <definedName name="________________TR2">#REF!</definedName>
    <definedName name="________________TR5">#REF!</definedName>
    <definedName name="_______________Ele200502">#REF!</definedName>
    <definedName name="_______________Ele200609">#REF!</definedName>
    <definedName name="_______________pv2">#REF!</definedName>
    <definedName name="_______________pv3">#REF!</definedName>
    <definedName name="_______________Ser200506">#REF!</definedName>
    <definedName name="_______________Ser200705">#REF!</definedName>
    <definedName name="_______________Ser200712">#REF!</definedName>
    <definedName name="_______________Ser201104">#REF!</definedName>
    <definedName name="_______________TR2">#REF!</definedName>
    <definedName name="_______________TR5">#REF!</definedName>
    <definedName name="______________Ele200502">#REF!</definedName>
    <definedName name="______________Ele200609">#REF!</definedName>
    <definedName name="______________pv2">#REF!</definedName>
    <definedName name="______________pv3">#REF!</definedName>
    <definedName name="______________Ser200506">#REF!</definedName>
    <definedName name="______________Ser200705">#REF!</definedName>
    <definedName name="______________Ser200712">#REF!</definedName>
    <definedName name="______________Ser201104">#REF!</definedName>
    <definedName name="______________TR2">#REF!</definedName>
    <definedName name="______________TR5">#REF!</definedName>
    <definedName name="_____________Ele200502">#REF!</definedName>
    <definedName name="_____________Ele200609">#REF!</definedName>
    <definedName name="_____________pv2">#REF!</definedName>
    <definedName name="_____________pv3">#REF!</definedName>
    <definedName name="_____________Ser200506">#REF!</definedName>
    <definedName name="_____________Ser200705">#REF!</definedName>
    <definedName name="_____________Ser200712">#REF!</definedName>
    <definedName name="_____________Ser201104">#REF!</definedName>
    <definedName name="_____________TR2">#REF!</definedName>
    <definedName name="_____________TR5">#REF!</definedName>
    <definedName name="____________Ele200502">#REF!</definedName>
    <definedName name="____________Ele200609">#REF!</definedName>
    <definedName name="____________pv2">#REF!</definedName>
    <definedName name="____________pv3">#REF!</definedName>
    <definedName name="____________REV5">#REF!</definedName>
    <definedName name="____________Ser200506">#REF!</definedName>
    <definedName name="____________Ser200705">#REF!</definedName>
    <definedName name="____________Ser200712">#REF!</definedName>
    <definedName name="____________Ser201104">#REF!</definedName>
    <definedName name="____________TR2">#REF!</definedName>
    <definedName name="____________TR5">#REF!</definedName>
    <definedName name="___________Ele200502">#REF!</definedName>
    <definedName name="___________Ele200609">#REF!</definedName>
    <definedName name="___________pv2">#REF!</definedName>
    <definedName name="___________pv3">#REF!</definedName>
    <definedName name="___________REV5">#REF!</definedName>
    <definedName name="___________Ser200506">#REF!</definedName>
    <definedName name="___________Ser200705">#REF!</definedName>
    <definedName name="___________Ser200712">#REF!</definedName>
    <definedName name="___________Ser201104">#REF!</definedName>
    <definedName name="___________TR2">#REF!</definedName>
    <definedName name="___________TR5">#REF!</definedName>
    <definedName name="__________abc2">#REF!</definedName>
    <definedName name="__________Ele200502">#REF!</definedName>
    <definedName name="__________Ele200609">#REF!</definedName>
    <definedName name="__________pv2">#REF!</definedName>
    <definedName name="__________pv3">#REF!</definedName>
    <definedName name="__________REV5">#REF!</definedName>
    <definedName name="__________Ser200506">#REF!</definedName>
    <definedName name="__________Ser200705">#REF!</definedName>
    <definedName name="__________Ser200712">#REF!</definedName>
    <definedName name="__________Ser201104">#REF!</definedName>
    <definedName name="__________TR2">#REF!</definedName>
    <definedName name="__________TR5">#REF!</definedName>
    <definedName name="_________abc2">#REF!</definedName>
    <definedName name="_________Ele200502">#REF!</definedName>
    <definedName name="_________Ele200609">#REF!</definedName>
    <definedName name="_________pv2">#REF!</definedName>
    <definedName name="_________pv3">#REF!</definedName>
    <definedName name="_________REV5">#REF!</definedName>
    <definedName name="_________Ser200506">#REF!</definedName>
    <definedName name="_________Ser200705">#REF!</definedName>
    <definedName name="_________Ser200712">#REF!</definedName>
    <definedName name="_________Ser201104">#REF!</definedName>
    <definedName name="_________TR2">#REF!</definedName>
    <definedName name="_________TR5">#REF!</definedName>
    <definedName name="________abc2">#REF!</definedName>
    <definedName name="________Ele200502">#REF!</definedName>
    <definedName name="________Ele200609">#REF!</definedName>
    <definedName name="________pv2">#REF!</definedName>
    <definedName name="________pv3">#REF!</definedName>
    <definedName name="________REV5">#REF!</definedName>
    <definedName name="________Ser200506">#REF!</definedName>
    <definedName name="________Ser200705">#REF!</definedName>
    <definedName name="________Ser200712">#REF!</definedName>
    <definedName name="________Ser201104">#REF!</definedName>
    <definedName name="________TR2">#REF!</definedName>
    <definedName name="________TR5">#REF!</definedName>
    <definedName name="_______abc2">#REF!</definedName>
    <definedName name="_______Ele200502">#REF!</definedName>
    <definedName name="_______Ele200609">#REF!</definedName>
    <definedName name="_______pv2">#REF!</definedName>
    <definedName name="_______pv3">#REF!</definedName>
    <definedName name="_______REV5">#REF!</definedName>
    <definedName name="_______Ser200506">#REF!</definedName>
    <definedName name="_______Ser200705">#REF!</definedName>
    <definedName name="_______Ser200712">#REF!</definedName>
    <definedName name="_______Ser201104">#REF!</definedName>
    <definedName name="_______TR2">#REF!</definedName>
    <definedName name="_______TR5">#REF!</definedName>
    <definedName name="______abc2">#REF!</definedName>
    <definedName name="______Ele200502">#REF!</definedName>
    <definedName name="______Ele200609">#REF!</definedName>
    <definedName name="______pv2">#REF!</definedName>
    <definedName name="______pv3">#REF!</definedName>
    <definedName name="______REV5">#REF!</definedName>
    <definedName name="______Ser200506">#REF!</definedName>
    <definedName name="______Ser200705">#REF!</definedName>
    <definedName name="______Ser200712">#REF!</definedName>
    <definedName name="______Ser201104">#REF!</definedName>
    <definedName name="______TR2">#REF!</definedName>
    <definedName name="______TR5">#REF!</definedName>
    <definedName name="_____abc2">#REF!</definedName>
    <definedName name="_____Ele200502">#REF!</definedName>
    <definedName name="_____Ele200609">#REF!</definedName>
    <definedName name="_____pv2">#REF!</definedName>
    <definedName name="_____pv3">#REF!</definedName>
    <definedName name="_____REV5">#REF!</definedName>
    <definedName name="_____Ser200506">#REF!</definedName>
    <definedName name="_____Ser200705">#REF!</definedName>
    <definedName name="_____Ser200712">#REF!</definedName>
    <definedName name="_____Ser201104">#REF!</definedName>
    <definedName name="_____TR2">#REF!</definedName>
    <definedName name="_____TR5">#REF!</definedName>
    <definedName name="____abc2">#REF!</definedName>
    <definedName name="____Ele200502">#REF!</definedName>
    <definedName name="____Ele200609">#REF!</definedName>
    <definedName name="____pv2">#REF!</definedName>
    <definedName name="____pv3">#REF!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abc2">#REF!</definedName>
    <definedName name="___Ele200502">#REF!</definedName>
    <definedName name="___Ele200609">#REF!</definedName>
    <definedName name="___pv2">#REF!</definedName>
    <definedName name="___pv3">#REF!</definedName>
    <definedName name="___REV5">#REF!</definedName>
    <definedName name="___Ser200506">#REF!</definedName>
    <definedName name="___Ser200705">#REF!</definedName>
    <definedName name="___Ser200712">#REF!</definedName>
    <definedName name="___Ser201104">#REF!</definedName>
    <definedName name="___TR2">#REF!</definedName>
    <definedName name="___TR5">#REF!</definedName>
    <definedName name="__abc2">#REF!</definedName>
    <definedName name="__Ele200502">#REF!</definedName>
    <definedName name="__Ele200609">#REF!</definedName>
    <definedName name="__pv2">#REF!</definedName>
    <definedName name="__pv3">#REF!</definedName>
    <definedName name="__REV5">#REF!</definedName>
    <definedName name="__Ser200506">#REF!</definedName>
    <definedName name="__Ser200705">#REF!</definedName>
    <definedName name="__Ser200712">#REF!</definedName>
    <definedName name="__Ser201104">#REF!</definedName>
    <definedName name="__TR2">#REF!</definedName>
    <definedName name="__TR5">#REF!</definedName>
    <definedName name="_1Excel_BuiltIn_Print_Area_1_1">#REF!</definedName>
    <definedName name="_2Excel_BuiltIn_Print_Area_2_1">[3]Estrutura!#REF!</definedName>
    <definedName name="_3Excel_BuiltIn_Print_Area_4_1">#REF!</definedName>
    <definedName name="_4Excel_BuiltIn_Print_Area_1_1">#REF!</definedName>
    <definedName name="_6Excel_BuiltIn_Print_Area_4_1">#REF!</definedName>
    <definedName name="_abc2">#REF!</definedName>
    <definedName name="_Ele200502">#REF!</definedName>
    <definedName name="_Ele200609">#REF!</definedName>
    <definedName name="_Fill" hidden="1">#REF!</definedName>
    <definedName name="_xlnm._FilterDatabase" localSheetId="0" hidden="1">'01 - Planilha Detalhada'!$A$4:$T$214</definedName>
    <definedName name="_xlnm._FilterDatabase" localSheetId="2" hidden="1">'03 - BDI '!$B$7:$J$24</definedName>
    <definedName name="_Key1" hidden="1">#REF!</definedName>
    <definedName name="_Key2" hidden="1">#REF!</definedName>
    <definedName name="_Order1" hidden="1">255</definedName>
    <definedName name="_Order2" hidden="1">255</definedName>
    <definedName name="_pv2">#REF!</definedName>
    <definedName name="_pv3">#REF!</definedName>
    <definedName name="_REV5">#REF!</definedName>
    <definedName name="_Ser200506">#REF!</definedName>
    <definedName name="_Ser200705">#REF!</definedName>
    <definedName name="_Ser200712">#REF!</definedName>
    <definedName name="_Ser201104">#REF!</definedName>
    <definedName name="_Sort" hidden="1">#REF!</definedName>
    <definedName name="_TR2">#REF!</definedName>
    <definedName name="_TR5">#REF!</definedName>
    <definedName name="A">#REF!</definedName>
    <definedName name="A010160100">'[4]DADOS COLETATO'!$L$9</definedName>
    <definedName name="A010505000">'[4]DADOS COLETATO'!$L$10</definedName>
    <definedName name="A020200010">'[4]DADOS COLETATO'!$L$11</definedName>
    <definedName name="A020200080">'[4]DADOS COLETATO'!$L$12</definedName>
    <definedName name="A03.020.0851">'[4]DADOS COLETATO'!$L$23</definedName>
    <definedName name="A030130010">'[4]DADOS COLETATO'!$L$13</definedName>
    <definedName name="A030130011">'[4]DADOS COLETATO'!$L$14</definedName>
    <definedName name="A030160501">'[4]DADOS COLETATO'!$L$15</definedName>
    <definedName name="A030250100">'[4]DADOS COLETATO'!$L$16</definedName>
    <definedName name="A040050130">'[4]DADOS COLETATO'!$L$17</definedName>
    <definedName name="A040110511">'[4]DADOS COLETATO'!$L$18</definedName>
    <definedName name="A050150050">'[4]DADOS COLETATO'!$L$19</definedName>
    <definedName name="A050200140">'[4]DADOS COLETATO'!$L$20</definedName>
    <definedName name="A050210050">'[4]DADOS COLETATO'!$L$21</definedName>
    <definedName name="A050210100">'[4]DADOS COLETATO'!$L$22</definedName>
    <definedName name="A050210750">'[4]DADOS COLETATO'!$O$9</definedName>
    <definedName name="a06.004.0320">'[4]DADOS COLETATO'!$O$23</definedName>
    <definedName name="A060030500">'[4]DADOS COLETATO'!$O$10</definedName>
    <definedName name="A060040300">'[4]DADOS COLETATO'!$O$11</definedName>
    <definedName name="A060140120">'[4]DADOS COLETATO'!$O$12</definedName>
    <definedName name="A060160120">'[4]DADOS COLETATO'!$O$13</definedName>
    <definedName name="A060160410">'[4]DADOS COLETATO'!$O$14</definedName>
    <definedName name="A080010030">'[4]DADOS COLETATO'!$O$15</definedName>
    <definedName name="A080150100">'[4]DADOS COLETATO'!$O$16</definedName>
    <definedName name="A080270120">'[4]DADOS COLETATO'!$O$17</definedName>
    <definedName name="A150010310">'[4]DADOS COLETATO'!$O$18</definedName>
    <definedName name="A200040031">'[4]DADOS COLETATO'!$O$19</definedName>
    <definedName name="A200090011">'[4]DADOS COLETATO'!$O$20</definedName>
    <definedName name="A200280200">'[4]DADOS COLETATO'!$O$21</definedName>
    <definedName name="aa">#REF!</definedName>
    <definedName name="aaa">#REF!</definedName>
    <definedName name="abc">#REF!</definedName>
    <definedName name="Abrigo_moto_gerador_consulta">#REF!</definedName>
    <definedName name="Acesso_Estacao_01">#REF!</definedName>
    <definedName name="ademir" hidden="1">{#N/A,#N/A,FALSE,"Cronograma";#N/A,#N/A,FALSE,"Cronogr. 2"}</definedName>
    <definedName name="adfv">#REF!</definedName>
    <definedName name="Administração">#REF!</definedName>
    <definedName name="ALTERAÇÃO" hidden="1">#REF!</definedName>
    <definedName name="alturadocorte">'[4]DADOS COLETATO'!$G$9</definedName>
    <definedName name="_xlnm.Print_Area" localSheetId="0">'01 - Planilha Detalhada'!$A$3:$I$193</definedName>
    <definedName name="_xlnm.Print_Area" localSheetId="1">'02 - Cálculo Final'!$A$1:$I$11</definedName>
    <definedName name="_xlnm.Print_Area" localSheetId="2">'03 - BDI '!$A$1:$K$26</definedName>
    <definedName name="_xlnm.Print_Area">#REF!</definedName>
    <definedName name="_xlnm.Database">#REF!</definedName>
    <definedName name="BASICO">#REF!</definedName>
    <definedName name="bosta" hidden="1">{#N/A,#N/A,FALSE,"Cronograma";#N/A,#N/A,FALSE,"Cronogr. 2"}</definedName>
    <definedName name="botafora">'[4]DADOS COLETATO'!$C$40</definedName>
    <definedName name="brita">'[4]DADOS COLETATO'!$G$10</definedName>
    <definedName name="bstc20">'[4]DADOS COLETATO'!$I$31</definedName>
    <definedName name="bstc40">'[4]DADOS COLETATO'!$I$30</definedName>
    <definedName name="bstc60">'[4]DADOS COLETATO'!$I$29</definedName>
    <definedName name="bstc80">'[4]DADOS COLETATO'!$I$28</definedName>
    <definedName name="C_">#REF!</definedName>
    <definedName name="CA´L" hidden="1">{#N/A,#N/A,FALSE,"Cronograma";#N/A,#N/A,FALSE,"Cronogr. 2"}</definedName>
    <definedName name="caixadecentro">'[4]DADOS COLETATO'!$C$28</definedName>
    <definedName name="Casa_de_maquinas">#REF!</definedName>
    <definedName name="CERCA">#REF!</definedName>
    <definedName name="Cisterna_e_Castelo_d_agua_Consulta">#REF!</definedName>
    <definedName name="CLIENTE">#REF!</definedName>
    <definedName name="Codigos">#REF!</definedName>
    <definedName name="COMPRA">#REF!</definedName>
    <definedName name="COMPRAS">#REF!</definedName>
    <definedName name="COMPRIM">#REF!</definedName>
    <definedName name="comprimento">'[4]DADOS COLETATO'!$E$11</definedName>
    <definedName name="concorrentes" hidden="1">{#N/A,#N/A,FALSE,"Cronograma";#N/A,#N/A,FALSE,"Cronogr. 2"}</definedName>
    <definedName name="Construcao_Casa_Maq_Plano_Inclinado">#REF!</definedName>
    <definedName name="Construcao_de_Acesso_a_Estacao_I">'[5]12.1'!$A$8:$F$105</definedName>
    <definedName name="Construcao_do_acesso_a_Estacao_I">#REF!</definedName>
    <definedName name="Construcao_Escadaria_Apoio">#REF!</definedName>
    <definedName name="Contencao">#REF!</definedName>
    <definedName name="Contencao_">#REF!</definedName>
    <definedName name="Corte1">#REF!</definedName>
    <definedName name="cpartida">#REF!</definedName>
    <definedName name="CVRD">#REF!</definedName>
    <definedName name="DATA">#REF!</definedName>
    <definedName name="Dem_Lavanderia">#REF!</definedName>
    <definedName name="Demolicao_de_Guarita_Consulta">#REF!</definedName>
    <definedName name="Demolicao_Lavanderia_Existente">#REF!</definedName>
    <definedName name="Descricao">#REF!</definedName>
    <definedName name="DEZEMBRO06">#REF!</definedName>
    <definedName name="dfg">'[6]BLOCOS ANCORAGEM'!#REF!</definedName>
    <definedName name="DFHG" hidden="1">{#N/A,#N/A,FALSE,"Cronograma";#N/A,#N/A,FALSE,"Cronogr. 2"}</definedName>
    <definedName name="DRENAGEM">#REF!</definedName>
    <definedName name="DTEE">#REF!</definedName>
    <definedName name="DTEP">#REF!</definedName>
    <definedName name="DTET">#REF!</definedName>
    <definedName name="DTFE">#REF!</definedName>
    <definedName name="DTFM">#REF!</definedName>
    <definedName name="DTL">#REF!</definedName>
    <definedName name="edital">#REF!</definedName>
    <definedName name="ELEMVS07">#REF!</definedName>
    <definedName name="Eletric">[7]Fundação!#REF!</definedName>
    <definedName name="ELEVATÓRIAS">#REF!</definedName>
    <definedName name="EMBAL">#REF!</definedName>
    <definedName name="Embalagem">#REF!</definedName>
    <definedName name="empolamento">'[4]DADOS COLETATO'!$I$41</definedName>
    <definedName name="ENG">#REF!</definedName>
    <definedName name="Escadaria">#REF!</definedName>
    <definedName name="ESCMAN">#REF!</definedName>
    <definedName name="ESCRITÓRIO">#REF!</definedName>
    <definedName name="ESGOTO">#REF!</definedName>
    <definedName name="ESSENCIAIS">'[6]BLOCOS ANCORAGEM'!#REF!</definedName>
    <definedName name="Estacao_01">#REF!</definedName>
    <definedName name="Estacao_02">#REF!</definedName>
    <definedName name="Estacao_03">#REF!</definedName>
    <definedName name="Estacao_04">#REF!</definedName>
    <definedName name="Estacao_05">#REF!</definedName>
    <definedName name="ETE">#REF!</definedName>
    <definedName name="Excel_BuiltIn_Print_Area_1">[8]Fundação!#REF!</definedName>
    <definedName name="Excel_BuiltIn_Print_Area_1_1">[9]Fundação!#REF!</definedName>
    <definedName name="Excel_BuiltIn_Print_Area_1_1_1">#REF!</definedName>
    <definedName name="Excel_BuiltIn_Print_Area_1_1_5">#REF!</definedName>
    <definedName name="Excel_BuiltIn_Print_Area_1_1_6">#REF!</definedName>
    <definedName name="Excel_BuiltIn_Print_Area_1_6">[10]_file____C__Meus_20documentos_S!#REF!</definedName>
    <definedName name="Excel_BuiltIn_Print_Area_1_7">[10]_file____C__Meus_20documentos_S!#REF!</definedName>
    <definedName name="Excel_BuiltIn_Print_Area_1_8">[10]_file____C__Meus_20documentos_S!#REF!</definedName>
    <definedName name="Excel_BuiltIn_Print_Area_1_9">[10]_file____C__Meus_20documentos_S!#REF!</definedName>
    <definedName name="Excel_BuiltIn_Print_Area_2">[8]Estrutura!#REF!</definedName>
    <definedName name="Excel_BuiltIn_Print_Area_2_1">[10]Estrutura!#REF!</definedName>
    <definedName name="Excel_BuiltIn_Print_Area_2_6">[10]_file____C__Meus_20documentos_S!#REF!</definedName>
    <definedName name="Excel_BuiltIn_Print_Area_2_7">[10]_file____C__Meus_20documentos_S!#REF!</definedName>
    <definedName name="Excel_BuiltIn_Print_Area_2_8">[10]_file____C__Meus_20documentos_S!#REF!</definedName>
    <definedName name="Excel_BuiltIn_Print_Area_2_9">[10]_file____C__Meus_20documentos_S!#REF!</definedName>
    <definedName name="Excel_BuiltIn_Print_Area_3">#REF!</definedName>
    <definedName name="Excel_BuiltIn_Print_Area_4">#REF!</definedName>
    <definedName name="Excel_BuiltIn_Print_Area_4_1">#REF!</definedName>
    <definedName name="Excel_BuiltIn_Print_Area_5">#REF!</definedName>
    <definedName name="Excel_BuiltIn_Print_Area_6">#REF!</definedName>
    <definedName name="Excel_BuiltIn_Print_Area_7">#REF!</definedName>
    <definedName name="Excel_BuiltIn_Print_Area_8">#REF!</definedName>
    <definedName name="Excel_BuiltIn_Print_Titles_1_1">#REF!</definedName>
    <definedName name="Excel_BuiltIn_Print_Titles_1_1_5">#REF!</definedName>
    <definedName name="Excel_BuiltIn_Print_Titles_1_1_6">#REF!</definedName>
    <definedName name="Excel_BuiltIn_Print_Titles_2_1">#REF!</definedName>
    <definedName name="Excel_BuiltIn_Print_Titles_3">#REF!</definedName>
    <definedName name="Excel_BuiltIn_Print_Titles_4">#REF!</definedName>
    <definedName name="Excel_BuiltIn_Print_Titles_6">#REF!</definedName>
    <definedName name="Excel_BuiltIn_Print_Titles_7">#REF!</definedName>
    <definedName name="Excel_BuiltIn_Print_Titles_8">#REF!</definedName>
    <definedName name="Execucao_Fundacoes_Plano_Inclinado">#REF!</definedName>
    <definedName name="EXT">'[11]QUADRA POLIESPORTIVA'!#REF!</definedName>
    <definedName name="extensao">#REF!</definedName>
    <definedName name="F">#REF!</definedName>
    <definedName name="FDHRTU" hidden="1">{#N/A,#N/A,FALSE,"GERAL";#N/A,#N/A,FALSE,"012-96";#N/A,#N/A,FALSE,"018-96";#N/A,#N/A,FALSE,"027-96";#N/A,#N/A,FALSE,"059-96";#N/A,#N/A,FALSE,"076-96";#N/A,#N/A,FALSE,"019-97";#N/A,#N/A,FALSE,"021-97";#N/A,#N/A,FALSE,"022-97";#N/A,#N/A,FALSE,"028-97"}</definedName>
    <definedName name="fdhsgjh" hidden="1">{#N/A,#N/A,FALSE,"ET-CAPA";#N/A,#N/A,FALSE,"ET-PAG1";#N/A,#N/A,FALSE,"ET-PAG2";#N/A,#N/A,FALSE,"ET-PAG3";#N/A,#N/A,FALSE,"ET-PAG4";#N/A,#N/A,FALSE,"ET-PAG5"}</definedName>
    <definedName name="FGV">[12]SCO0504!$B$1:$E$65536</definedName>
    <definedName name="FGVC">[12]SCO0504!$A$1:$E$65536</definedName>
    <definedName name="FGVC0504">#REF!</definedName>
    <definedName name="FGVSER">#REF!</definedName>
    <definedName name="firma1">#REF!</definedName>
    <definedName name="firma2">#REF!</definedName>
    <definedName name="fjtdj" hidden="1">{#N/A,#N/A,FALSE,"Cronograma";#N/A,#N/A,FALSE,"Cronogr. 2"}</definedName>
    <definedName name="Format">#REF!</definedName>
    <definedName name="Fundacao_Plano_Inclinado">#REF!</definedName>
    <definedName name="Header">#REF!</definedName>
    <definedName name="hh">[2]PLMUSEU!#REF!</definedName>
    <definedName name="ICMS">#REF!</definedName>
    <definedName name="Implantacao_Consulta">#REF!</definedName>
    <definedName name="INTERCEPTORES___EMISSÁRIOS">#REF!</definedName>
    <definedName name="J">#REF!</definedName>
    <definedName name="jhb">#REF!</definedName>
    <definedName name="JHIO7I" hidden="1">{#N/A,#N/A,FALSE,"Cronograma";#N/A,#N/A,FALSE,"Cronogr. 2"}</definedName>
    <definedName name="JUNHO" hidden="1">#REF!</definedName>
    <definedName name="jxfj" hidden="1">{#N/A,#N/A,FALSE,"Cronograma";#N/A,#N/A,FALSE,"Cronogr. 2"}</definedName>
    <definedName name="K">#REF!</definedName>
    <definedName name="kkkkkkkk">#REF!</definedName>
    <definedName name="Kvenda">#REF!</definedName>
    <definedName name="LARGURA">#REF!</definedName>
    <definedName name="LIGAÇÃO">[13]COPASAXSINAPI_ENXUTO!#REF!</definedName>
    <definedName name="LINHAS_DE_RECALQUE">#REF!</definedName>
    <definedName name="lote">#REF!</definedName>
    <definedName name="meiofio">'[4]DADOS COLETATO'!$E$12</definedName>
    <definedName name="MEMORIA13ª" hidden="1">#REF!</definedName>
    <definedName name="mes">#REF!</definedName>
    <definedName name="MM">#REF!</definedName>
    <definedName name="Mob">#REF!</definedName>
    <definedName name="N">'[14]Orçamento Real'!#REF!</definedName>
    <definedName name="ORÇ">#REF!</definedName>
    <definedName name="Ordem">'[15]Resumo do Consolidado'!$O$1:$P$65536</definedName>
    <definedName name="OUTROS">#REF!</definedName>
    <definedName name="Paisagismo_Consulta">#REF!</definedName>
    <definedName name="PAVIMENTAÇÃO">#REF!</definedName>
    <definedName name="PBR">#REF!</definedName>
    <definedName name="pedreira">'[4]DADOS COLETATO'!$C$41</definedName>
    <definedName name="pesobrita">'[4]DADOS COLETATO'!$I$42</definedName>
    <definedName name="pesoespecifico">'[4]DADOS COLETATO'!$I$40</definedName>
    <definedName name="plani">#REF!</definedName>
    <definedName name="Popular" hidden="1">{#N/A,#N/A,FALSE,"Cronograma";#N/A,#N/A,FALSE,"Cronogr. 2"}</definedName>
    <definedName name="Poste">#REF!</definedName>
    <definedName name="Preco">#REF!</definedName>
    <definedName name="Predio_02_andares_Consulta">[16]Predio_02_andares!$A$8:$F$723</definedName>
    <definedName name="Preparo_Terreno">#REF!</definedName>
    <definedName name="PROJ">#REF!</definedName>
    <definedName name="PRT">#REF!</definedName>
    <definedName name="pv">#REF!</definedName>
    <definedName name="qci">#REF!</definedName>
    <definedName name="ralo">'[4]DADOS COLETATO'!$C$29</definedName>
    <definedName name="RawData">#REF!</definedName>
    <definedName name="RawHeader">[13]COPASAXSINAPI_ENXUTO!#REF!</definedName>
    <definedName name="REDE_COLETORA">#REF!</definedName>
    <definedName name="REF_SERVICOS">#REF!</definedName>
    <definedName name="RESP.">#REF!</definedName>
    <definedName name="rio" hidden="1">{#N/A,#N/A,FALSE,"Cronograma";#N/A,#N/A,FALSE,"Cronogr. 2"}</definedName>
    <definedName name="riok" hidden="1">{#N/A,#N/A,FALSE,"Cronograma";#N/A,#N/A,FALSE,"Cronogr. 2"}</definedName>
    <definedName name="rodovia">#REF!</definedName>
    <definedName name="RTL">#REF!</definedName>
    <definedName name="sasasa">#REF!</definedName>
    <definedName name="sasasasasasa">#REF!</definedName>
    <definedName name="SDS">#REF!</definedName>
    <definedName name="Sede_Detran_Consulta">#REF!</definedName>
    <definedName name="SERVIÇOS_COMPLEMENTARES">#REF!</definedName>
    <definedName name="SERVIÇOS_PRELIMINARES">#REF!</definedName>
    <definedName name="Servicos_Tecnicos">#REF!</definedName>
    <definedName name="Servicos_Tecnicos_">#REF!</definedName>
    <definedName name="SGERTUYH" hidden="1">{#N/A,#N/A,FALSE,"Cronograma";#N/A,#N/A,FALSE,"Cronogr. 2"}</definedName>
    <definedName name="ss" hidden="1">{#N/A,#N/A,FALSE,"Cronograma";#N/A,#N/A,FALSE,"Cronogr. 2"}</definedName>
    <definedName name="subtrecho">#REF!</definedName>
    <definedName name="TEC">#REF!</definedName>
    <definedName name="TEC.">#REF!</definedName>
    <definedName name="TERRAPLENAGEM">#REF!</definedName>
    <definedName name="tfjfxtj" hidden="1">{#N/A,#N/A,FALSE,"GERAL";#N/A,#N/A,FALSE,"012-96";#N/A,#N/A,FALSE,"018-96";#N/A,#N/A,FALSE,"027-96";#N/A,#N/A,FALSE,"059-96";#N/A,#N/A,FALSE,"076-96";#N/A,#N/A,FALSE,"019-97";#N/A,#N/A,FALSE,"021-97";#N/A,#N/A,FALSE,"022-97";#N/A,#N/A,FALSE,"028-97"}</definedName>
    <definedName name="trecho">#REF!</definedName>
    <definedName name="urb">#REF!</definedName>
    <definedName name="usina">'[4]DADOS COLETATO'!$C$42</definedName>
    <definedName name="volumedebrita">'[4]DADOS COLETATO'!$I$10</definedName>
    <definedName name="volumedecorte">'[4]DADOS COLETATO'!$I$9</definedName>
    <definedName name="volumedepv">'[4]DADOS COLETATO'!$I$11</definedName>
    <definedName name="wefg" hidden="1">{#N/A,#N/A,FALSE,"GERAL";#N/A,#N/A,FALSE,"012-96";#N/A,#N/A,FALSE,"018-96";#N/A,#N/A,FALSE,"027-96";#N/A,#N/A,FALSE,"059-96";#N/A,#N/A,FALSE,"076-96";#N/A,#N/A,FALSE,"019-97";#N/A,#N/A,FALSE,"021-97";#N/A,#N/A,FALSE,"022-97";#N/A,#N/A,FALSE,"028-97"}</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 name="XXX010160100">#REF!</definedName>
    <definedName name="xxxxxx">[13]COPASAXSINAPI_ENXUTO!#REF!</definedName>
    <definedName name="zero">#REF!</definedName>
    <definedName name="ZGRE" hidden="1">{#N/A,#N/A,FALSE,"Cronograma";#N/A,#N/A,FALSE,"Cronogr. 2"}</definedName>
  </definedNames>
  <calcPr calcId="191029" fullPrecision="0"/>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22" i="9" l="1"/>
  <c r="B26" i="9" s="1"/>
  <c r="I16" i="9"/>
  <c r="I13" i="9"/>
  <c r="P201" i="6"/>
  <c r="P214" i="6"/>
  <c r="C5" i="4"/>
  <c r="I5" i="4"/>
  <c r="M214" i="6"/>
  <c r="M5" i="6"/>
  <c r="L5" i="6"/>
  <c r="L214" i="6"/>
  <c r="E5" i="4"/>
  <c r="G5" i="4" s="1"/>
  <c r="H5" i="4"/>
  <c r="F5" i="4"/>
  <c r="D5" i="4"/>
  <c r="I12" i="6"/>
  <c r="A5" i="4"/>
  <c r="K213" i="6"/>
  <c r="K208" i="6"/>
  <c r="K209" i="6"/>
  <c r="K211" i="6"/>
  <c r="K212" i="6"/>
  <c r="I210" i="6"/>
  <c r="K210" i="6" s="1"/>
  <c r="I207" i="6"/>
  <c r="K206" i="6"/>
  <c r="I205" i="6"/>
  <c r="I204" i="6"/>
  <c r="K204" i="6" s="1"/>
  <c r="K199" i="6"/>
  <c r="K200" i="6"/>
  <c r="K201" i="6"/>
  <c r="I203" i="6"/>
  <c r="K203" i="6" s="1"/>
  <c r="I202" i="6"/>
  <c r="K202" i="6" s="1"/>
  <c r="I198" i="6"/>
  <c r="K198" i="6" s="1"/>
  <c r="I197" i="6"/>
  <c r="K196" i="6"/>
  <c r="K184" i="6"/>
  <c r="K195" i="6"/>
  <c r="K194" i="6"/>
  <c r="K193" i="6"/>
  <c r="K191" i="6"/>
  <c r="K192" i="6"/>
  <c r="K190" i="6"/>
  <c r="K189" i="6"/>
  <c r="K188" i="6"/>
  <c r="K187" i="6"/>
  <c r="K186" i="6"/>
  <c r="K185" i="6"/>
  <c r="K183" i="6"/>
  <c r="K182" i="6"/>
  <c r="K181" i="6"/>
  <c r="K180" i="6"/>
  <c r="K179" i="6"/>
  <c r="K178" i="6"/>
  <c r="K177" i="6"/>
  <c r="K176" i="6"/>
  <c r="K175" i="6"/>
  <c r="K174" i="6"/>
  <c r="K173" i="6"/>
  <c r="K172" i="6"/>
  <c r="I171" i="6"/>
  <c r="K171" i="6" s="1"/>
  <c r="K170" i="6"/>
  <c r="K169" i="6"/>
  <c r="K64" i="6"/>
  <c r="K168" i="6"/>
  <c r="S1" i="6"/>
  <c r="M69" i="6" s="1"/>
  <c r="R1" i="6"/>
  <c r="L193" i="6" s="1"/>
  <c r="I153" i="6"/>
  <c r="K153" i="6" s="1"/>
  <c r="I123" i="6"/>
  <c r="K123" i="6" s="1"/>
  <c r="I120" i="6"/>
  <c r="K120" i="6" s="1"/>
  <c r="I37" i="6"/>
  <c r="K37" i="6" s="1"/>
  <c r="I167" i="6"/>
  <c r="K167" i="6" s="1"/>
  <c r="S2" i="6"/>
  <c r="R2" i="6"/>
  <c r="M2" i="9" l="1"/>
  <c r="D4" i="9"/>
  <c r="M213" i="6"/>
  <c r="O213" i="6" s="1"/>
  <c r="L213" i="6"/>
  <c r="N213" i="6" s="1"/>
  <c r="L207" i="6"/>
  <c r="N207" i="6" s="1"/>
  <c r="K207" i="6"/>
  <c r="M211" i="6"/>
  <c r="O211" i="6" s="1"/>
  <c r="L209" i="6"/>
  <c r="N209" i="6" s="1"/>
  <c r="L212" i="6"/>
  <c r="N212" i="6" s="1"/>
  <c r="L208" i="6"/>
  <c r="N208" i="6" s="1"/>
  <c r="L210" i="6"/>
  <c r="N210" i="6" s="1"/>
  <c r="M212" i="6"/>
  <c r="O212" i="6" s="1"/>
  <c r="L211" i="6"/>
  <c r="N211" i="6" s="1"/>
  <c r="L205" i="6"/>
  <c r="N205" i="6" s="1"/>
  <c r="K205" i="6"/>
  <c r="M210" i="6"/>
  <c r="O210" i="6" s="1"/>
  <c r="L206" i="6"/>
  <c r="N206" i="6" s="1"/>
  <c r="M206" i="6"/>
  <c r="O206" i="6" s="1"/>
  <c r="M208" i="6"/>
  <c r="O208" i="6" s="1"/>
  <c r="M205" i="6"/>
  <c r="O205" i="6" s="1"/>
  <c r="M207" i="6"/>
  <c r="O207" i="6" s="1"/>
  <c r="P207" i="6" s="1"/>
  <c r="M209" i="6"/>
  <c r="O209" i="6" s="1"/>
  <c r="M198" i="6"/>
  <c r="O198" i="6" s="1"/>
  <c r="L203" i="6"/>
  <c r="N203" i="6" s="1"/>
  <c r="L199" i="6"/>
  <c r="N199" i="6" s="1"/>
  <c r="M197" i="6"/>
  <c r="O197" i="6" s="1"/>
  <c r="L202" i="6"/>
  <c r="N202" i="6" s="1"/>
  <c r="M200" i="6"/>
  <c r="O200" i="6" s="1"/>
  <c r="L197" i="6"/>
  <c r="N197" i="6" s="1"/>
  <c r="K197" i="6"/>
  <c r="M203" i="6"/>
  <c r="O203" i="6" s="1"/>
  <c r="M199" i="6"/>
  <c r="O199" i="6" s="1"/>
  <c r="L201" i="6"/>
  <c r="N201" i="6" s="1"/>
  <c r="M202" i="6"/>
  <c r="O202" i="6" s="1"/>
  <c r="M204" i="6"/>
  <c r="O204" i="6" s="1"/>
  <c r="L200" i="6"/>
  <c r="N200" i="6" s="1"/>
  <c r="M201" i="6"/>
  <c r="O201" i="6" s="1"/>
  <c r="L204" i="6"/>
  <c r="N204" i="6" s="1"/>
  <c r="L198" i="6"/>
  <c r="N198" i="6" s="1"/>
  <c r="M196" i="6"/>
  <c r="O196" i="6" s="1"/>
  <c r="L196" i="6"/>
  <c r="N196" i="6" s="1"/>
  <c r="M184" i="6"/>
  <c r="O184" i="6" s="1"/>
  <c r="L184" i="6"/>
  <c r="N184" i="6" s="1"/>
  <c r="M194" i="6"/>
  <c r="O194" i="6" s="1"/>
  <c r="M195" i="6"/>
  <c r="O195" i="6" s="1"/>
  <c r="L194" i="6"/>
  <c r="N194" i="6" s="1"/>
  <c r="L195" i="6"/>
  <c r="N195" i="6" s="1"/>
  <c r="L179" i="6"/>
  <c r="N179" i="6" s="1"/>
  <c r="M172" i="6"/>
  <c r="O172" i="6" s="1"/>
  <c r="M109" i="6"/>
  <c r="O109" i="6" s="1"/>
  <c r="O69" i="6"/>
  <c r="L175" i="6"/>
  <c r="N175" i="6" s="1"/>
  <c r="M157" i="6"/>
  <c r="O157" i="6" s="1"/>
  <c r="M93" i="6"/>
  <c r="O93" i="6" s="1"/>
  <c r="L171" i="6"/>
  <c r="N171" i="6" s="1"/>
  <c r="M141" i="6"/>
  <c r="O141" i="6" s="1"/>
  <c r="M77" i="6"/>
  <c r="O77" i="6" s="1"/>
  <c r="L168" i="6"/>
  <c r="M125" i="6"/>
  <c r="O125" i="6" s="1"/>
  <c r="N193" i="6"/>
  <c r="L120" i="6"/>
  <c r="N120" i="6" s="1"/>
  <c r="M153" i="6"/>
  <c r="O153" i="6" s="1"/>
  <c r="M137" i="6"/>
  <c r="O137" i="6" s="1"/>
  <c r="M121" i="6"/>
  <c r="O121" i="6" s="1"/>
  <c r="M105" i="6"/>
  <c r="O105" i="6" s="1"/>
  <c r="M89" i="6"/>
  <c r="O89" i="6" s="1"/>
  <c r="M73" i="6"/>
  <c r="O73" i="6" s="1"/>
  <c r="M180" i="6"/>
  <c r="O180" i="6" s="1"/>
  <c r="M165" i="6"/>
  <c r="O165" i="6" s="1"/>
  <c r="M149" i="6"/>
  <c r="O149" i="6" s="1"/>
  <c r="M133" i="6"/>
  <c r="O133" i="6" s="1"/>
  <c r="M117" i="6"/>
  <c r="O117" i="6" s="1"/>
  <c r="M101" i="6"/>
  <c r="O101" i="6" s="1"/>
  <c r="M85" i="6"/>
  <c r="O85" i="6" s="1"/>
  <c r="M191" i="6"/>
  <c r="O191" i="6" s="1"/>
  <c r="M189" i="6"/>
  <c r="O189" i="6" s="1"/>
  <c r="M6" i="6"/>
  <c r="O6" i="6" s="1"/>
  <c r="M10" i="6"/>
  <c r="O10" i="6" s="1"/>
  <c r="M14" i="6"/>
  <c r="O14" i="6" s="1"/>
  <c r="M18" i="6"/>
  <c r="O18" i="6" s="1"/>
  <c r="M22" i="6"/>
  <c r="O22" i="6" s="1"/>
  <c r="M26" i="6"/>
  <c r="O26" i="6" s="1"/>
  <c r="M30" i="6"/>
  <c r="O30" i="6" s="1"/>
  <c r="M34" i="6"/>
  <c r="O34" i="6" s="1"/>
  <c r="M38" i="6"/>
  <c r="O38" i="6" s="1"/>
  <c r="M42" i="6"/>
  <c r="O42" i="6" s="1"/>
  <c r="M46" i="6"/>
  <c r="O46" i="6" s="1"/>
  <c r="M50" i="6"/>
  <c r="O50" i="6" s="1"/>
  <c r="M54" i="6"/>
  <c r="O54" i="6" s="1"/>
  <c r="M58" i="6"/>
  <c r="O58" i="6" s="1"/>
  <c r="M62" i="6"/>
  <c r="O62" i="6" s="1"/>
  <c r="M66" i="6"/>
  <c r="O66" i="6" s="1"/>
  <c r="M70" i="6"/>
  <c r="O70" i="6" s="1"/>
  <c r="M74" i="6"/>
  <c r="O74" i="6" s="1"/>
  <c r="M78" i="6"/>
  <c r="O78" i="6" s="1"/>
  <c r="M82" i="6"/>
  <c r="O82" i="6" s="1"/>
  <c r="M86" i="6"/>
  <c r="O86" i="6" s="1"/>
  <c r="M90" i="6"/>
  <c r="O90" i="6" s="1"/>
  <c r="M94" i="6"/>
  <c r="O94" i="6" s="1"/>
  <c r="M98" i="6"/>
  <c r="O98" i="6" s="1"/>
  <c r="M102" i="6"/>
  <c r="O102" i="6" s="1"/>
  <c r="M106" i="6"/>
  <c r="O106" i="6" s="1"/>
  <c r="M110" i="6"/>
  <c r="O110" i="6" s="1"/>
  <c r="M114" i="6"/>
  <c r="O114" i="6" s="1"/>
  <c r="M118" i="6"/>
  <c r="O118" i="6" s="1"/>
  <c r="M122" i="6"/>
  <c r="O122" i="6" s="1"/>
  <c r="M126" i="6"/>
  <c r="O126" i="6" s="1"/>
  <c r="M130" i="6"/>
  <c r="O130" i="6" s="1"/>
  <c r="M134" i="6"/>
  <c r="O134" i="6" s="1"/>
  <c r="M138" i="6"/>
  <c r="O138" i="6" s="1"/>
  <c r="M142" i="6"/>
  <c r="O142" i="6" s="1"/>
  <c r="M146" i="6"/>
  <c r="O146" i="6" s="1"/>
  <c r="M150" i="6"/>
  <c r="O150" i="6" s="1"/>
  <c r="M154" i="6"/>
  <c r="O154" i="6" s="1"/>
  <c r="M158" i="6"/>
  <c r="O158" i="6" s="1"/>
  <c r="M162" i="6"/>
  <c r="O162" i="6" s="1"/>
  <c r="M166" i="6"/>
  <c r="O166" i="6" s="1"/>
  <c r="M169" i="6"/>
  <c r="O169" i="6" s="1"/>
  <c r="M173" i="6"/>
  <c r="O173" i="6" s="1"/>
  <c r="M177" i="6"/>
  <c r="O177" i="6" s="1"/>
  <c r="M190" i="6"/>
  <c r="O190" i="6" s="1"/>
  <c r="M185" i="6"/>
  <c r="O185" i="6" s="1"/>
  <c r="M181" i="6"/>
  <c r="O181" i="6" s="1"/>
  <c r="M7" i="6"/>
  <c r="O7" i="6" s="1"/>
  <c r="M11" i="6"/>
  <c r="O11" i="6" s="1"/>
  <c r="M15" i="6"/>
  <c r="O15" i="6" s="1"/>
  <c r="M19" i="6"/>
  <c r="O19" i="6" s="1"/>
  <c r="M23" i="6"/>
  <c r="O23" i="6" s="1"/>
  <c r="M27" i="6"/>
  <c r="O27" i="6" s="1"/>
  <c r="M31" i="6"/>
  <c r="O31" i="6" s="1"/>
  <c r="M35" i="6"/>
  <c r="O35" i="6" s="1"/>
  <c r="M39" i="6"/>
  <c r="O39" i="6" s="1"/>
  <c r="M43" i="6"/>
  <c r="O43" i="6" s="1"/>
  <c r="M47" i="6"/>
  <c r="O47" i="6" s="1"/>
  <c r="M51" i="6"/>
  <c r="O51" i="6" s="1"/>
  <c r="M55" i="6"/>
  <c r="O55" i="6" s="1"/>
  <c r="M59" i="6"/>
  <c r="O59" i="6" s="1"/>
  <c r="M63" i="6"/>
  <c r="O63" i="6" s="1"/>
  <c r="M67" i="6"/>
  <c r="O67" i="6" s="1"/>
  <c r="M71" i="6"/>
  <c r="O71" i="6" s="1"/>
  <c r="M75" i="6"/>
  <c r="O75" i="6" s="1"/>
  <c r="M79" i="6"/>
  <c r="O79" i="6" s="1"/>
  <c r="M83" i="6"/>
  <c r="O83" i="6" s="1"/>
  <c r="M87" i="6"/>
  <c r="O87" i="6" s="1"/>
  <c r="M91" i="6"/>
  <c r="O91" i="6" s="1"/>
  <c r="M95" i="6"/>
  <c r="O95" i="6" s="1"/>
  <c r="M99" i="6"/>
  <c r="O99" i="6" s="1"/>
  <c r="M103" i="6"/>
  <c r="O103" i="6" s="1"/>
  <c r="M107" i="6"/>
  <c r="O107" i="6" s="1"/>
  <c r="M111" i="6"/>
  <c r="O111" i="6" s="1"/>
  <c r="M115" i="6"/>
  <c r="O115" i="6" s="1"/>
  <c r="M119" i="6"/>
  <c r="O119" i="6" s="1"/>
  <c r="M123" i="6"/>
  <c r="O123" i="6" s="1"/>
  <c r="M127" i="6"/>
  <c r="O127" i="6" s="1"/>
  <c r="M131" i="6"/>
  <c r="O131" i="6" s="1"/>
  <c r="M135" i="6"/>
  <c r="O135" i="6" s="1"/>
  <c r="M139" i="6"/>
  <c r="O139" i="6" s="1"/>
  <c r="M143" i="6"/>
  <c r="O143" i="6" s="1"/>
  <c r="M147" i="6"/>
  <c r="O147" i="6" s="1"/>
  <c r="M151" i="6"/>
  <c r="O151" i="6" s="1"/>
  <c r="M155" i="6"/>
  <c r="O155" i="6" s="1"/>
  <c r="M159" i="6"/>
  <c r="O159" i="6" s="1"/>
  <c r="M163" i="6"/>
  <c r="O163" i="6" s="1"/>
  <c r="M167" i="6"/>
  <c r="O167" i="6" s="1"/>
  <c r="M170" i="6"/>
  <c r="O170" i="6" s="1"/>
  <c r="M174" i="6"/>
  <c r="O174" i="6" s="1"/>
  <c r="M178" i="6"/>
  <c r="O178" i="6" s="1"/>
  <c r="M193" i="6"/>
  <c r="O193" i="6" s="1"/>
  <c r="M192" i="6"/>
  <c r="O192" i="6" s="1"/>
  <c r="M9" i="6"/>
  <c r="O9" i="6" s="1"/>
  <c r="M21" i="6"/>
  <c r="O21" i="6" s="1"/>
  <c r="M29" i="6"/>
  <c r="O29" i="6" s="1"/>
  <c r="M37" i="6"/>
  <c r="O37" i="6" s="1"/>
  <c r="M45" i="6"/>
  <c r="O45" i="6" s="1"/>
  <c r="M53" i="6"/>
  <c r="O53" i="6" s="1"/>
  <c r="M61" i="6"/>
  <c r="O61" i="6" s="1"/>
  <c r="M188" i="6"/>
  <c r="O188" i="6" s="1"/>
  <c r="M186" i="6"/>
  <c r="O186" i="6" s="1"/>
  <c r="M183" i="6"/>
  <c r="O183" i="6" s="1"/>
  <c r="M182" i="6"/>
  <c r="O182" i="6" s="1"/>
  <c r="M8" i="6"/>
  <c r="O8" i="6" s="1"/>
  <c r="M12" i="6"/>
  <c r="O12" i="6" s="1"/>
  <c r="M16" i="6"/>
  <c r="O16" i="6" s="1"/>
  <c r="M20" i="6"/>
  <c r="O20" i="6" s="1"/>
  <c r="M24" i="6"/>
  <c r="O24" i="6" s="1"/>
  <c r="M28" i="6"/>
  <c r="O28" i="6" s="1"/>
  <c r="M32" i="6"/>
  <c r="O32" i="6" s="1"/>
  <c r="M36" i="6"/>
  <c r="O36" i="6" s="1"/>
  <c r="M40" i="6"/>
  <c r="O40" i="6" s="1"/>
  <c r="M44" i="6"/>
  <c r="O44" i="6" s="1"/>
  <c r="M48" i="6"/>
  <c r="O48" i="6" s="1"/>
  <c r="M52" i="6"/>
  <c r="O52" i="6" s="1"/>
  <c r="M56" i="6"/>
  <c r="O56" i="6" s="1"/>
  <c r="M60" i="6"/>
  <c r="O60" i="6" s="1"/>
  <c r="M64" i="6"/>
  <c r="O64" i="6" s="1"/>
  <c r="M68" i="6"/>
  <c r="O68" i="6" s="1"/>
  <c r="M72" i="6"/>
  <c r="O72" i="6" s="1"/>
  <c r="M76" i="6"/>
  <c r="O76" i="6" s="1"/>
  <c r="M80" i="6"/>
  <c r="O80" i="6" s="1"/>
  <c r="M84" i="6"/>
  <c r="O84" i="6" s="1"/>
  <c r="M88" i="6"/>
  <c r="O88" i="6" s="1"/>
  <c r="M92" i="6"/>
  <c r="O92" i="6" s="1"/>
  <c r="M96" i="6"/>
  <c r="O96" i="6" s="1"/>
  <c r="M100" i="6"/>
  <c r="O100" i="6" s="1"/>
  <c r="M104" i="6"/>
  <c r="O104" i="6" s="1"/>
  <c r="M108" i="6"/>
  <c r="O108" i="6" s="1"/>
  <c r="M112" i="6"/>
  <c r="O112" i="6" s="1"/>
  <c r="M116" i="6"/>
  <c r="O116" i="6" s="1"/>
  <c r="M120" i="6"/>
  <c r="O120" i="6" s="1"/>
  <c r="M124" i="6"/>
  <c r="O124" i="6" s="1"/>
  <c r="M128" i="6"/>
  <c r="O128" i="6" s="1"/>
  <c r="M132" i="6"/>
  <c r="O132" i="6" s="1"/>
  <c r="M136" i="6"/>
  <c r="O136" i="6" s="1"/>
  <c r="M140" i="6"/>
  <c r="O140" i="6" s="1"/>
  <c r="M144" i="6"/>
  <c r="O144" i="6" s="1"/>
  <c r="M148" i="6"/>
  <c r="O148" i="6" s="1"/>
  <c r="M152" i="6"/>
  <c r="O152" i="6" s="1"/>
  <c r="M156" i="6"/>
  <c r="O156" i="6" s="1"/>
  <c r="M160" i="6"/>
  <c r="O160" i="6" s="1"/>
  <c r="M164" i="6"/>
  <c r="O164" i="6" s="1"/>
  <c r="M168" i="6"/>
  <c r="M171" i="6"/>
  <c r="O171" i="6" s="1"/>
  <c r="M175" i="6"/>
  <c r="O175" i="6" s="1"/>
  <c r="M179" i="6"/>
  <c r="O179" i="6" s="1"/>
  <c r="M187" i="6"/>
  <c r="O187" i="6" s="1"/>
  <c r="M13" i="6"/>
  <c r="O13" i="6" s="1"/>
  <c r="M17" i="6"/>
  <c r="O17" i="6" s="1"/>
  <c r="M25" i="6"/>
  <c r="O25" i="6" s="1"/>
  <c r="M33" i="6"/>
  <c r="O33" i="6" s="1"/>
  <c r="M41" i="6"/>
  <c r="O41" i="6" s="1"/>
  <c r="M49" i="6"/>
  <c r="O49" i="6" s="1"/>
  <c r="M57" i="6"/>
  <c r="O57" i="6" s="1"/>
  <c r="M65" i="6"/>
  <c r="O65" i="6" s="1"/>
  <c r="M176" i="6"/>
  <c r="O176" i="6" s="1"/>
  <c r="M161" i="6"/>
  <c r="O161" i="6" s="1"/>
  <c r="M145" i="6"/>
  <c r="O145" i="6" s="1"/>
  <c r="M129" i="6"/>
  <c r="O129" i="6" s="1"/>
  <c r="M113" i="6"/>
  <c r="O113" i="6" s="1"/>
  <c r="M97" i="6"/>
  <c r="O97" i="6" s="1"/>
  <c r="M81" i="6"/>
  <c r="O81" i="6" s="1"/>
  <c r="L188" i="6"/>
  <c r="N188" i="6" s="1"/>
  <c r="P188" i="6" s="1"/>
  <c r="L192" i="6"/>
  <c r="N192" i="6" s="1"/>
  <c r="L178" i="6"/>
  <c r="N178" i="6" s="1"/>
  <c r="L174" i="6"/>
  <c r="N174" i="6" s="1"/>
  <c r="L170" i="6"/>
  <c r="N170" i="6" s="1"/>
  <c r="P170" i="6" s="1"/>
  <c r="L167" i="6"/>
  <c r="N167" i="6" s="1"/>
  <c r="L64" i="6"/>
  <c r="N64" i="6" s="1"/>
  <c r="L190" i="6"/>
  <c r="N190" i="6" s="1"/>
  <c r="L191" i="6"/>
  <c r="N191" i="6" s="1"/>
  <c r="L189" i="6"/>
  <c r="N189" i="6" s="1"/>
  <c r="L177" i="6"/>
  <c r="N177" i="6" s="1"/>
  <c r="L173" i="6"/>
  <c r="N173" i="6" s="1"/>
  <c r="L169" i="6"/>
  <c r="N169" i="6" s="1"/>
  <c r="P169" i="6" s="1"/>
  <c r="L153" i="6"/>
  <c r="N153" i="6" s="1"/>
  <c r="L37" i="6"/>
  <c r="N37" i="6" s="1"/>
  <c r="L182" i="6"/>
  <c r="N182" i="6" s="1"/>
  <c r="L186" i="6"/>
  <c r="N186" i="6" s="1"/>
  <c r="L180" i="6"/>
  <c r="N180" i="6" s="1"/>
  <c r="L176" i="6"/>
  <c r="N176" i="6" s="1"/>
  <c r="L172" i="6"/>
  <c r="N172" i="6" s="1"/>
  <c r="L123" i="6"/>
  <c r="N123" i="6" s="1"/>
  <c r="L181" i="6"/>
  <c r="N181" i="6" s="1"/>
  <c r="L183" i="6"/>
  <c r="N183" i="6" s="1"/>
  <c r="L185" i="6"/>
  <c r="N185" i="6" s="1"/>
  <c r="L187" i="6"/>
  <c r="N187" i="6" s="1"/>
  <c r="I8" i="6"/>
  <c r="I9" i="6"/>
  <c r="I22" i="6"/>
  <c r="I24" i="6"/>
  <c r="I26" i="6"/>
  <c r="I29" i="6"/>
  <c r="I30" i="6"/>
  <c r="I31" i="6"/>
  <c r="I32" i="6"/>
  <c r="I33" i="6"/>
  <c r="I34" i="6"/>
  <c r="I35" i="6"/>
  <c r="I36" i="6"/>
  <c r="I38" i="6"/>
  <c r="I39" i="6"/>
  <c r="I40" i="6"/>
  <c r="I41" i="6"/>
  <c r="I42" i="6"/>
  <c r="I43" i="6"/>
  <c r="I44" i="6"/>
  <c r="I45" i="6"/>
  <c r="I46" i="6"/>
  <c r="I47" i="6"/>
  <c r="I48" i="6"/>
  <c r="I49" i="6"/>
  <c r="I50" i="6"/>
  <c r="I51" i="6"/>
  <c r="I52" i="6"/>
  <c r="I53" i="6"/>
  <c r="I54" i="6"/>
  <c r="I55" i="6"/>
  <c r="I56" i="6"/>
  <c r="I57" i="6"/>
  <c r="I58" i="6"/>
  <c r="I59" i="6"/>
  <c r="I60" i="6"/>
  <c r="I61" i="6"/>
  <c r="I62" i="6"/>
  <c r="I63"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I105" i="6"/>
  <c r="I106" i="6"/>
  <c r="I107" i="6"/>
  <c r="I108" i="6"/>
  <c r="I109" i="6"/>
  <c r="I110" i="6"/>
  <c r="I111" i="6"/>
  <c r="I112" i="6"/>
  <c r="I113" i="6"/>
  <c r="I114" i="6"/>
  <c r="I115" i="6"/>
  <c r="I116" i="6"/>
  <c r="I117" i="6"/>
  <c r="I118" i="6"/>
  <c r="I119" i="6"/>
  <c r="I121" i="6"/>
  <c r="I122" i="6"/>
  <c r="I124" i="6"/>
  <c r="I125" i="6"/>
  <c r="I126" i="6"/>
  <c r="I127" i="6"/>
  <c r="I128" i="6"/>
  <c r="I129" i="6"/>
  <c r="I130" i="6"/>
  <c r="I131" i="6"/>
  <c r="I132" i="6"/>
  <c r="I133" i="6"/>
  <c r="I134" i="6"/>
  <c r="I135" i="6"/>
  <c r="I136" i="6"/>
  <c r="I137" i="6"/>
  <c r="I138" i="6"/>
  <c r="I139" i="6"/>
  <c r="I140" i="6"/>
  <c r="I141" i="6"/>
  <c r="I142" i="6"/>
  <c r="I143" i="6"/>
  <c r="I144" i="6"/>
  <c r="I145" i="6"/>
  <c r="I146" i="6"/>
  <c r="I147" i="6"/>
  <c r="I148" i="6"/>
  <c r="I149" i="6"/>
  <c r="I150" i="6"/>
  <c r="I151" i="6"/>
  <c r="I152" i="6"/>
  <c r="I154" i="6"/>
  <c r="I155" i="6"/>
  <c r="I156" i="6"/>
  <c r="I157" i="6"/>
  <c r="I158" i="6"/>
  <c r="I159" i="6"/>
  <c r="I160" i="6"/>
  <c r="I161" i="6"/>
  <c r="I162" i="6"/>
  <c r="I163" i="6"/>
  <c r="I164" i="6"/>
  <c r="I165" i="6"/>
  <c r="I166" i="6"/>
  <c r="I5" i="6"/>
  <c r="P205" i="6" l="1"/>
  <c r="P213" i="6"/>
  <c r="N5" i="6"/>
  <c r="M2" i="6"/>
  <c r="P211" i="6"/>
  <c r="P212" i="6"/>
  <c r="P209" i="6"/>
  <c r="P210" i="6"/>
  <c r="P204" i="6"/>
  <c r="P202" i="6"/>
  <c r="P208" i="6"/>
  <c r="P203" i="6"/>
  <c r="P199" i="6"/>
  <c r="P197" i="6"/>
  <c r="P206" i="6"/>
  <c r="P198" i="6"/>
  <c r="P200" i="6"/>
  <c r="P196" i="6"/>
  <c r="O5" i="6"/>
  <c r="P194" i="6"/>
  <c r="P190" i="6"/>
  <c r="O168" i="6"/>
  <c r="N168" i="6"/>
  <c r="P191" i="6"/>
  <c r="P193" i="6"/>
  <c r="P184" i="6"/>
  <c r="P120" i="6"/>
  <c r="P172" i="6"/>
  <c r="P173" i="6"/>
  <c r="P174" i="6"/>
  <c r="P195" i="6"/>
  <c r="P153" i="6"/>
  <c r="P167" i="6"/>
  <c r="P185" i="6"/>
  <c r="P186" i="6"/>
  <c r="P171" i="6"/>
  <c r="P182" i="6"/>
  <c r="P64" i="6"/>
  <c r="P181" i="6"/>
  <c r="P37" i="6"/>
  <c r="P175" i="6"/>
  <c r="P183" i="6"/>
  <c r="P176" i="6"/>
  <c r="P177" i="6"/>
  <c r="P178" i="6"/>
  <c r="P187" i="6"/>
  <c r="P123" i="6"/>
  <c r="P180" i="6"/>
  <c r="P189" i="6"/>
  <c r="P192" i="6"/>
  <c r="P179" i="6"/>
  <c r="K165" i="6"/>
  <c r="L165" i="6"/>
  <c r="N165" i="6" s="1"/>
  <c r="P165" i="6" s="1"/>
  <c r="K152" i="6"/>
  <c r="L152" i="6"/>
  <c r="N152" i="6" s="1"/>
  <c r="P152" i="6" s="1"/>
  <c r="K140" i="6"/>
  <c r="L140" i="6"/>
  <c r="N140" i="6" s="1"/>
  <c r="P140" i="6" s="1"/>
  <c r="K124" i="6"/>
  <c r="L124" i="6"/>
  <c r="N124" i="6" s="1"/>
  <c r="P124" i="6" s="1"/>
  <c r="K110" i="6"/>
  <c r="L110" i="6"/>
  <c r="N110" i="6" s="1"/>
  <c r="P110" i="6" s="1"/>
  <c r="K98" i="6"/>
  <c r="L98" i="6"/>
  <c r="N98" i="6" s="1"/>
  <c r="P98" i="6" s="1"/>
  <c r="K86" i="6"/>
  <c r="L86" i="6"/>
  <c r="N86" i="6" s="1"/>
  <c r="P86" i="6" s="1"/>
  <c r="K74" i="6"/>
  <c r="L74" i="6"/>
  <c r="N74" i="6" s="1"/>
  <c r="P74" i="6" s="1"/>
  <c r="K66" i="6"/>
  <c r="L66" i="6"/>
  <c r="N66" i="6" s="1"/>
  <c r="P66" i="6" s="1"/>
  <c r="K57" i="6"/>
  <c r="L57" i="6"/>
  <c r="N57" i="6" s="1"/>
  <c r="P57" i="6" s="1"/>
  <c r="K49" i="6"/>
  <c r="L49" i="6"/>
  <c r="N49" i="6" s="1"/>
  <c r="P49" i="6" s="1"/>
  <c r="K41" i="6"/>
  <c r="L41" i="6"/>
  <c r="N41" i="6" s="1"/>
  <c r="P41" i="6" s="1"/>
  <c r="K32" i="6"/>
  <c r="L32" i="6"/>
  <c r="N32" i="6" s="1"/>
  <c r="P32" i="6" s="1"/>
  <c r="K24" i="6"/>
  <c r="L24" i="6"/>
  <c r="N24" i="6" s="1"/>
  <c r="P24" i="6" s="1"/>
  <c r="K16" i="6"/>
  <c r="L16" i="6"/>
  <c r="N16" i="6" s="1"/>
  <c r="P16" i="6" s="1"/>
  <c r="K12" i="6"/>
  <c r="L12" i="6"/>
  <c r="N12" i="6" s="1"/>
  <c r="P12" i="6" s="1"/>
  <c r="K164" i="6"/>
  <c r="L164" i="6"/>
  <c r="N164" i="6" s="1"/>
  <c r="P164" i="6" s="1"/>
  <c r="K160" i="6"/>
  <c r="L160" i="6"/>
  <c r="N160" i="6" s="1"/>
  <c r="P160" i="6" s="1"/>
  <c r="K156" i="6"/>
  <c r="L156" i="6"/>
  <c r="N156" i="6" s="1"/>
  <c r="P156" i="6" s="1"/>
  <c r="K151" i="6"/>
  <c r="L151" i="6"/>
  <c r="N151" i="6" s="1"/>
  <c r="P151" i="6" s="1"/>
  <c r="K147" i="6"/>
  <c r="L147" i="6"/>
  <c r="N147" i="6" s="1"/>
  <c r="P147" i="6" s="1"/>
  <c r="K143" i="6"/>
  <c r="L143" i="6"/>
  <c r="N143" i="6" s="1"/>
  <c r="P143" i="6" s="1"/>
  <c r="K139" i="6"/>
  <c r="L139" i="6"/>
  <c r="N139" i="6" s="1"/>
  <c r="P139" i="6" s="1"/>
  <c r="K135" i="6"/>
  <c r="L135" i="6"/>
  <c r="N135" i="6" s="1"/>
  <c r="P135" i="6" s="1"/>
  <c r="K131" i="6"/>
  <c r="L131" i="6"/>
  <c r="N131" i="6" s="1"/>
  <c r="P131" i="6" s="1"/>
  <c r="K127" i="6"/>
  <c r="L127" i="6"/>
  <c r="N127" i="6" s="1"/>
  <c r="P127" i="6" s="1"/>
  <c r="K122" i="6"/>
  <c r="L122" i="6"/>
  <c r="N122" i="6" s="1"/>
  <c r="P122" i="6" s="1"/>
  <c r="K117" i="6"/>
  <c r="L117" i="6"/>
  <c r="N117" i="6" s="1"/>
  <c r="P117" i="6" s="1"/>
  <c r="K113" i="6"/>
  <c r="L113" i="6"/>
  <c r="N113" i="6" s="1"/>
  <c r="P113" i="6" s="1"/>
  <c r="K109" i="6"/>
  <c r="L109" i="6"/>
  <c r="N109" i="6" s="1"/>
  <c r="P109" i="6" s="1"/>
  <c r="K105" i="6"/>
  <c r="L105" i="6"/>
  <c r="N105" i="6" s="1"/>
  <c r="P105" i="6" s="1"/>
  <c r="K101" i="6"/>
  <c r="L101" i="6"/>
  <c r="N101" i="6" s="1"/>
  <c r="P101" i="6" s="1"/>
  <c r="K97" i="6"/>
  <c r="L97" i="6"/>
  <c r="N97" i="6" s="1"/>
  <c r="P97" i="6" s="1"/>
  <c r="K93" i="6"/>
  <c r="L93" i="6"/>
  <c r="N93" i="6" s="1"/>
  <c r="P93" i="6" s="1"/>
  <c r="K89" i="6"/>
  <c r="L89" i="6"/>
  <c r="N89" i="6" s="1"/>
  <c r="P89" i="6" s="1"/>
  <c r="K85" i="6"/>
  <c r="L85" i="6"/>
  <c r="N85" i="6" s="1"/>
  <c r="P85" i="6" s="1"/>
  <c r="K81" i="6"/>
  <c r="L81" i="6"/>
  <c r="N81" i="6" s="1"/>
  <c r="P81" i="6" s="1"/>
  <c r="K77" i="6"/>
  <c r="L77" i="6"/>
  <c r="N77" i="6" s="1"/>
  <c r="P77" i="6" s="1"/>
  <c r="K73" i="6"/>
  <c r="L73" i="6"/>
  <c r="N73" i="6" s="1"/>
  <c r="P73" i="6" s="1"/>
  <c r="K69" i="6"/>
  <c r="L69" i="6"/>
  <c r="N69" i="6" s="1"/>
  <c r="P69" i="6" s="1"/>
  <c r="K65" i="6"/>
  <c r="L65" i="6"/>
  <c r="N65" i="6" s="1"/>
  <c r="P65" i="6" s="1"/>
  <c r="K60" i="6"/>
  <c r="L60" i="6"/>
  <c r="N60" i="6" s="1"/>
  <c r="P60" i="6" s="1"/>
  <c r="K56" i="6"/>
  <c r="L56" i="6"/>
  <c r="N56" i="6" s="1"/>
  <c r="P56" i="6" s="1"/>
  <c r="K52" i="6"/>
  <c r="L52" i="6"/>
  <c r="N52" i="6" s="1"/>
  <c r="P52" i="6" s="1"/>
  <c r="K48" i="6"/>
  <c r="L48" i="6"/>
  <c r="N48" i="6" s="1"/>
  <c r="P48" i="6" s="1"/>
  <c r="K44" i="6"/>
  <c r="L44" i="6"/>
  <c r="N44" i="6" s="1"/>
  <c r="P44" i="6" s="1"/>
  <c r="K40" i="6"/>
  <c r="L40" i="6"/>
  <c r="N40" i="6" s="1"/>
  <c r="P40" i="6" s="1"/>
  <c r="K35" i="6"/>
  <c r="L35" i="6"/>
  <c r="N35" i="6" s="1"/>
  <c r="P35" i="6" s="1"/>
  <c r="K31" i="6"/>
  <c r="L31" i="6"/>
  <c r="N31" i="6" s="1"/>
  <c r="P31" i="6" s="1"/>
  <c r="K27" i="6"/>
  <c r="L27" i="6"/>
  <c r="N27" i="6" s="1"/>
  <c r="P27" i="6" s="1"/>
  <c r="K23" i="6"/>
  <c r="L23" i="6"/>
  <c r="N23" i="6" s="1"/>
  <c r="P23" i="6" s="1"/>
  <c r="K19" i="6"/>
  <c r="L19" i="6"/>
  <c r="N19" i="6" s="1"/>
  <c r="P19" i="6" s="1"/>
  <c r="K15" i="6"/>
  <c r="L15" i="6"/>
  <c r="N15" i="6" s="1"/>
  <c r="P15" i="6" s="1"/>
  <c r="K11" i="6"/>
  <c r="L11" i="6"/>
  <c r="N11" i="6" s="1"/>
  <c r="P11" i="6" s="1"/>
  <c r="K7" i="6"/>
  <c r="L7" i="6"/>
  <c r="N7" i="6" s="1"/>
  <c r="P7" i="6" s="1"/>
  <c r="K157" i="6"/>
  <c r="L157" i="6"/>
  <c r="N157" i="6" s="1"/>
  <c r="P157" i="6" s="1"/>
  <c r="K144" i="6"/>
  <c r="L144" i="6"/>
  <c r="N144" i="6" s="1"/>
  <c r="P144" i="6" s="1"/>
  <c r="K136" i="6"/>
  <c r="L136" i="6"/>
  <c r="N136" i="6" s="1"/>
  <c r="P136" i="6" s="1"/>
  <c r="K128" i="6"/>
  <c r="L128" i="6"/>
  <c r="N128" i="6" s="1"/>
  <c r="P128" i="6" s="1"/>
  <c r="K114" i="6"/>
  <c r="L114" i="6"/>
  <c r="N114" i="6" s="1"/>
  <c r="P114" i="6" s="1"/>
  <c r="K102" i="6"/>
  <c r="L102" i="6"/>
  <c r="N102" i="6" s="1"/>
  <c r="P102" i="6" s="1"/>
  <c r="K90" i="6"/>
  <c r="L90" i="6"/>
  <c r="N90" i="6" s="1"/>
  <c r="P90" i="6" s="1"/>
  <c r="K78" i="6"/>
  <c r="L78" i="6"/>
  <c r="N78" i="6" s="1"/>
  <c r="P78" i="6" s="1"/>
  <c r="K70" i="6"/>
  <c r="L70" i="6"/>
  <c r="N70" i="6" s="1"/>
  <c r="P70" i="6" s="1"/>
  <c r="K61" i="6"/>
  <c r="L61" i="6"/>
  <c r="N61" i="6" s="1"/>
  <c r="P61" i="6" s="1"/>
  <c r="K53" i="6"/>
  <c r="L53" i="6"/>
  <c r="N53" i="6" s="1"/>
  <c r="P53" i="6" s="1"/>
  <c r="K45" i="6"/>
  <c r="L45" i="6"/>
  <c r="N45" i="6" s="1"/>
  <c r="P45" i="6" s="1"/>
  <c r="K36" i="6"/>
  <c r="L36" i="6"/>
  <c r="N36" i="6" s="1"/>
  <c r="P36" i="6" s="1"/>
  <c r="K28" i="6"/>
  <c r="L28" i="6"/>
  <c r="N28" i="6" s="1"/>
  <c r="P28" i="6" s="1"/>
  <c r="K20" i="6"/>
  <c r="L20" i="6"/>
  <c r="N20" i="6" s="1"/>
  <c r="P20" i="6" s="1"/>
  <c r="K8" i="6"/>
  <c r="L8" i="6"/>
  <c r="N8" i="6" s="1"/>
  <c r="P8" i="6" s="1"/>
  <c r="K163" i="6"/>
  <c r="L163" i="6"/>
  <c r="N163" i="6" s="1"/>
  <c r="P163" i="6" s="1"/>
  <c r="K159" i="6"/>
  <c r="L159" i="6"/>
  <c r="N159" i="6" s="1"/>
  <c r="P159" i="6" s="1"/>
  <c r="K155" i="6"/>
  <c r="L155" i="6"/>
  <c r="N155" i="6" s="1"/>
  <c r="P155" i="6" s="1"/>
  <c r="K150" i="6"/>
  <c r="L150" i="6"/>
  <c r="N150" i="6" s="1"/>
  <c r="P150" i="6" s="1"/>
  <c r="K146" i="6"/>
  <c r="L146" i="6"/>
  <c r="N146" i="6" s="1"/>
  <c r="P146" i="6" s="1"/>
  <c r="K142" i="6"/>
  <c r="L142" i="6"/>
  <c r="N142" i="6" s="1"/>
  <c r="P142" i="6" s="1"/>
  <c r="K138" i="6"/>
  <c r="L138" i="6"/>
  <c r="N138" i="6" s="1"/>
  <c r="P138" i="6" s="1"/>
  <c r="K134" i="6"/>
  <c r="L134" i="6"/>
  <c r="N134" i="6" s="1"/>
  <c r="P134" i="6" s="1"/>
  <c r="K130" i="6"/>
  <c r="L130" i="6"/>
  <c r="N130" i="6" s="1"/>
  <c r="P130" i="6" s="1"/>
  <c r="K126" i="6"/>
  <c r="L126" i="6"/>
  <c r="N126" i="6" s="1"/>
  <c r="P126" i="6" s="1"/>
  <c r="K121" i="6"/>
  <c r="L121" i="6"/>
  <c r="N121" i="6" s="1"/>
  <c r="P121" i="6" s="1"/>
  <c r="K116" i="6"/>
  <c r="L116" i="6"/>
  <c r="N116" i="6" s="1"/>
  <c r="P116" i="6" s="1"/>
  <c r="K112" i="6"/>
  <c r="L112" i="6"/>
  <c r="N112" i="6" s="1"/>
  <c r="P112" i="6" s="1"/>
  <c r="K108" i="6"/>
  <c r="L108" i="6"/>
  <c r="N108" i="6" s="1"/>
  <c r="P108" i="6" s="1"/>
  <c r="K104" i="6"/>
  <c r="L104" i="6"/>
  <c r="N104" i="6" s="1"/>
  <c r="P104" i="6" s="1"/>
  <c r="K100" i="6"/>
  <c r="L100" i="6"/>
  <c r="N100" i="6" s="1"/>
  <c r="P100" i="6" s="1"/>
  <c r="K96" i="6"/>
  <c r="L96" i="6"/>
  <c r="N96" i="6" s="1"/>
  <c r="P96" i="6" s="1"/>
  <c r="K92" i="6"/>
  <c r="L92" i="6"/>
  <c r="N92" i="6" s="1"/>
  <c r="P92" i="6" s="1"/>
  <c r="K88" i="6"/>
  <c r="L88" i="6"/>
  <c r="N88" i="6" s="1"/>
  <c r="P88" i="6" s="1"/>
  <c r="K84" i="6"/>
  <c r="L84" i="6"/>
  <c r="N84" i="6" s="1"/>
  <c r="P84" i="6" s="1"/>
  <c r="K80" i="6"/>
  <c r="L80" i="6"/>
  <c r="N80" i="6" s="1"/>
  <c r="P80" i="6" s="1"/>
  <c r="K76" i="6"/>
  <c r="L76" i="6"/>
  <c r="N76" i="6" s="1"/>
  <c r="P76" i="6" s="1"/>
  <c r="K72" i="6"/>
  <c r="L72" i="6"/>
  <c r="N72" i="6" s="1"/>
  <c r="P72" i="6" s="1"/>
  <c r="K68" i="6"/>
  <c r="L68" i="6"/>
  <c r="N68" i="6" s="1"/>
  <c r="P68" i="6" s="1"/>
  <c r="K63" i="6"/>
  <c r="L63" i="6"/>
  <c r="N63" i="6" s="1"/>
  <c r="P63" i="6" s="1"/>
  <c r="K59" i="6"/>
  <c r="L59" i="6"/>
  <c r="N59" i="6" s="1"/>
  <c r="P59" i="6" s="1"/>
  <c r="K55" i="6"/>
  <c r="L55" i="6"/>
  <c r="N55" i="6" s="1"/>
  <c r="P55" i="6" s="1"/>
  <c r="K51" i="6"/>
  <c r="L51" i="6"/>
  <c r="N51" i="6" s="1"/>
  <c r="P51" i="6" s="1"/>
  <c r="K47" i="6"/>
  <c r="L47" i="6"/>
  <c r="N47" i="6" s="1"/>
  <c r="P47" i="6" s="1"/>
  <c r="K43" i="6"/>
  <c r="L43" i="6"/>
  <c r="N43" i="6" s="1"/>
  <c r="P43" i="6" s="1"/>
  <c r="K39" i="6"/>
  <c r="L39" i="6"/>
  <c r="N39" i="6" s="1"/>
  <c r="P39" i="6" s="1"/>
  <c r="K34" i="6"/>
  <c r="L34" i="6"/>
  <c r="N34" i="6" s="1"/>
  <c r="P34" i="6" s="1"/>
  <c r="K30" i="6"/>
  <c r="L30" i="6"/>
  <c r="N30" i="6" s="1"/>
  <c r="P30" i="6" s="1"/>
  <c r="K26" i="6"/>
  <c r="L26" i="6"/>
  <c r="N26" i="6" s="1"/>
  <c r="P26" i="6" s="1"/>
  <c r="K22" i="6"/>
  <c r="L22" i="6"/>
  <c r="N22" i="6" s="1"/>
  <c r="P22" i="6" s="1"/>
  <c r="K18" i="6"/>
  <c r="L18" i="6"/>
  <c r="N18" i="6" s="1"/>
  <c r="P18" i="6" s="1"/>
  <c r="K14" i="6"/>
  <c r="L14" i="6"/>
  <c r="N14" i="6" s="1"/>
  <c r="P14" i="6" s="1"/>
  <c r="K10" i="6"/>
  <c r="L10" i="6"/>
  <c r="N10" i="6" s="1"/>
  <c r="P10" i="6" s="1"/>
  <c r="K6" i="6"/>
  <c r="L6" i="6"/>
  <c r="N6" i="6" s="1"/>
  <c r="P6" i="6" s="1"/>
  <c r="K161" i="6"/>
  <c r="L161" i="6"/>
  <c r="N161" i="6" s="1"/>
  <c r="P161" i="6" s="1"/>
  <c r="K148" i="6"/>
  <c r="L148" i="6"/>
  <c r="N148" i="6" s="1"/>
  <c r="P148" i="6" s="1"/>
  <c r="K132" i="6"/>
  <c r="L132" i="6"/>
  <c r="N132" i="6" s="1"/>
  <c r="P132" i="6" s="1"/>
  <c r="K118" i="6"/>
  <c r="L118" i="6"/>
  <c r="N118" i="6" s="1"/>
  <c r="P118" i="6" s="1"/>
  <c r="K106" i="6"/>
  <c r="L106" i="6"/>
  <c r="N106" i="6" s="1"/>
  <c r="P106" i="6" s="1"/>
  <c r="K94" i="6"/>
  <c r="L94" i="6"/>
  <c r="N94" i="6" s="1"/>
  <c r="P94" i="6" s="1"/>
  <c r="K82" i="6"/>
  <c r="L82" i="6"/>
  <c r="N82" i="6" s="1"/>
  <c r="P82" i="6" s="1"/>
  <c r="K166" i="6"/>
  <c r="L166" i="6"/>
  <c r="N166" i="6" s="1"/>
  <c r="P166" i="6" s="1"/>
  <c r="K162" i="6"/>
  <c r="L162" i="6"/>
  <c r="N162" i="6" s="1"/>
  <c r="P162" i="6" s="1"/>
  <c r="K158" i="6"/>
  <c r="L158" i="6"/>
  <c r="N158" i="6" s="1"/>
  <c r="P158" i="6" s="1"/>
  <c r="K154" i="6"/>
  <c r="L154" i="6"/>
  <c r="N154" i="6" s="1"/>
  <c r="P154" i="6" s="1"/>
  <c r="K149" i="6"/>
  <c r="L149" i="6"/>
  <c r="N149" i="6" s="1"/>
  <c r="P149" i="6" s="1"/>
  <c r="K145" i="6"/>
  <c r="L145" i="6"/>
  <c r="N145" i="6" s="1"/>
  <c r="P145" i="6" s="1"/>
  <c r="K141" i="6"/>
  <c r="L141" i="6"/>
  <c r="N141" i="6" s="1"/>
  <c r="P141" i="6" s="1"/>
  <c r="K137" i="6"/>
  <c r="L137" i="6"/>
  <c r="N137" i="6" s="1"/>
  <c r="P137" i="6" s="1"/>
  <c r="K133" i="6"/>
  <c r="L133" i="6"/>
  <c r="N133" i="6" s="1"/>
  <c r="P133" i="6" s="1"/>
  <c r="K129" i="6"/>
  <c r="L129" i="6"/>
  <c r="N129" i="6" s="1"/>
  <c r="P129" i="6" s="1"/>
  <c r="K125" i="6"/>
  <c r="L125" i="6"/>
  <c r="N125" i="6" s="1"/>
  <c r="P125" i="6" s="1"/>
  <c r="K119" i="6"/>
  <c r="L119" i="6"/>
  <c r="N119" i="6" s="1"/>
  <c r="P119" i="6" s="1"/>
  <c r="K115" i="6"/>
  <c r="L115" i="6"/>
  <c r="N115" i="6" s="1"/>
  <c r="P115" i="6" s="1"/>
  <c r="K111" i="6"/>
  <c r="L111" i="6"/>
  <c r="N111" i="6" s="1"/>
  <c r="P111" i="6" s="1"/>
  <c r="K107" i="6"/>
  <c r="L107" i="6"/>
  <c r="N107" i="6" s="1"/>
  <c r="P107" i="6" s="1"/>
  <c r="K103" i="6"/>
  <c r="L103" i="6"/>
  <c r="N103" i="6" s="1"/>
  <c r="P103" i="6" s="1"/>
  <c r="K99" i="6"/>
  <c r="L99" i="6"/>
  <c r="N99" i="6" s="1"/>
  <c r="P99" i="6" s="1"/>
  <c r="K95" i="6"/>
  <c r="L95" i="6"/>
  <c r="N95" i="6" s="1"/>
  <c r="P95" i="6" s="1"/>
  <c r="K91" i="6"/>
  <c r="L91" i="6"/>
  <c r="N91" i="6" s="1"/>
  <c r="P91" i="6" s="1"/>
  <c r="K87" i="6"/>
  <c r="L87" i="6"/>
  <c r="N87" i="6" s="1"/>
  <c r="P87" i="6" s="1"/>
  <c r="K83" i="6"/>
  <c r="L83" i="6"/>
  <c r="N83" i="6" s="1"/>
  <c r="P83" i="6" s="1"/>
  <c r="K79" i="6"/>
  <c r="L79" i="6"/>
  <c r="N79" i="6" s="1"/>
  <c r="P79" i="6" s="1"/>
  <c r="K75" i="6"/>
  <c r="L75" i="6"/>
  <c r="N75" i="6" s="1"/>
  <c r="P75" i="6" s="1"/>
  <c r="K71" i="6"/>
  <c r="L71" i="6"/>
  <c r="N71" i="6" s="1"/>
  <c r="P71" i="6" s="1"/>
  <c r="K67" i="6"/>
  <c r="L67" i="6"/>
  <c r="N67" i="6" s="1"/>
  <c r="P67" i="6" s="1"/>
  <c r="K62" i="6"/>
  <c r="L62" i="6"/>
  <c r="N62" i="6" s="1"/>
  <c r="P62" i="6" s="1"/>
  <c r="K58" i="6"/>
  <c r="L58" i="6"/>
  <c r="N58" i="6" s="1"/>
  <c r="P58" i="6" s="1"/>
  <c r="K54" i="6"/>
  <c r="L54" i="6"/>
  <c r="N54" i="6" s="1"/>
  <c r="P54" i="6" s="1"/>
  <c r="K50" i="6"/>
  <c r="L50" i="6"/>
  <c r="N50" i="6" s="1"/>
  <c r="P50" i="6" s="1"/>
  <c r="K46" i="6"/>
  <c r="L46" i="6"/>
  <c r="N46" i="6" s="1"/>
  <c r="P46" i="6" s="1"/>
  <c r="K42" i="6"/>
  <c r="L42" i="6"/>
  <c r="N42" i="6" s="1"/>
  <c r="P42" i="6" s="1"/>
  <c r="K38" i="6"/>
  <c r="L38" i="6"/>
  <c r="N38" i="6" s="1"/>
  <c r="P38" i="6" s="1"/>
  <c r="K33" i="6"/>
  <c r="L33" i="6"/>
  <c r="N33" i="6" s="1"/>
  <c r="P33" i="6" s="1"/>
  <c r="K29" i="6"/>
  <c r="L29" i="6"/>
  <c r="N29" i="6" s="1"/>
  <c r="P29" i="6" s="1"/>
  <c r="K25" i="6"/>
  <c r="L25" i="6"/>
  <c r="N25" i="6" s="1"/>
  <c r="P25" i="6" s="1"/>
  <c r="K21" i="6"/>
  <c r="L21" i="6"/>
  <c r="N21" i="6" s="1"/>
  <c r="P21" i="6" s="1"/>
  <c r="K17" i="6"/>
  <c r="L17" i="6"/>
  <c r="N17" i="6" s="1"/>
  <c r="P17" i="6" s="1"/>
  <c r="K13" i="6"/>
  <c r="L13" i="6"/>
  <c r="N13" i="6" s="1"/>
  <c r="P13" i="6" s="1"/>
  <c r="K9" i="6"/>
  <c r="L9" i="6"/>
  <c r="N9" i="6" s="1"/>
  <c r="P9" i="6" s="1"/>
  <c r="N2" i="6" l="1"/>
  <c r="O2" i="6"/>
  <c r="N214" i="6"/>
  <c r="O214" i="6"/>
  <c r="L2" i="6"/>
  <c r="P5" i="6"/>
  <c r="P168" i="6"/>
  <c r="I2" i="6"/>
  <c r="P2" i="6" l="1"/>
  <c r="K5" i="6"/>
  <c r="K2" i="6" s="1"/>
  <c r="B5" i="4" s="1"/>
  <c r="J2" i="6" l="1"/>
</calcChain>
</file>

<file path=xl/sharedStrings.xml><?xml version="1.0" encoding="utf-8"?>
<sst xmlns="http://schemas.openxmlformats.org/spreadsheetml/2006/main" count="1078" uniqueCount="491">
  <si>
    <t>Valor estimado do imóvel (por m² conforme memória)</t>
  </si>
  <si>
    <t>Valor estimado de manutenção preventiva e corretiva do imovel (R$)</t>
  </si>
  <si>
    <t>Nº</t>
  </si>
  <si>
    <t>TOTAL</t>
  </si>
  <si>
    <t>Observação</t>
  </si>
  <si>
    <t>valor utilizado</t>
  </si>
  <si>
    <t>TÍTULO:</t>
  </si>
  <si>
    <t>OBJETO</t>
  </si>
  <si>
    <t>ÁREA TERRENO</t>
  </si>
  <si>
    <t>ÁREA TOTAL</t>
  </si>
  <si>
    <t>ÁREA EDIFICAÇÃO</t>
  </si>
  <si>
    <t>VALOR ÁREA EDIFICAÇÃO</t>
  </si>
  <si>
    <t>VALOR ÁREA TERRENO</t>
  </si>
  <si>
    <t>Nº Edificações</t>
  </si>
  <si>
    <t>Cálculo Demanda Manutenção Anual</t>
  </si>
  <si>
    <t>NOME DA UNIDADE</t>
  </si>
  <si>
    <t>ENDEREÇO COMPLETO</t>
  </si>
  <si>
    <t>ESTADO DE CONSERVAÇÃO²</t>
  </si>
  <si>
    <t>N° DE PAVIMENTOS³</t>
  </si>
  <si>
    <t>COORDENADAS (UTM)4</t>
  </si>
  <si>
    <t>Área de Terreno e área Construída</t>
  </si>
  <si>
    <t>CAL-8 2.529,33</t>
  </si>
  <si>
    <t>GI 1.266,37</t>
  </si>
  <si>
    <t>GI 1.208,42</t>
  </si>
  <si>
    <t>FINALIDADE DO IMÓVEL</t>
  </si>
  <si>
    <t>CAL-8 2.413,71</t>
  </si>
  <si>
    <t>ANEXO B</t>
  </si>
  <si>
    <t>Rodoviária de Passa Tempo</t>
  </si>
  <si>
    <t>Av. Gabriel Andrade – Passa Tempo/MG – 35537-000</t>
  </si>
  <si>
    <t xml:space="preserve">Escola Municipal Gabriel Andrade </t>
  </si>
  <si>
    <t>MUNICIPIO</t>
  </si>
  <si>
    <t>PASSA TEMPO</t>
  </si>
  <si>
    <t>Rua Professor Walter Veado, 249 – Centro – Passa Tempo/MG – 35537-000</t>
  </si>
  <si>
    <t>Creche Municipal Eni Rangel Amorim</t>
  </si>
  <si>
    <t>Rua Elísio Machado de Castro, 20 – Bairro Calafate – Passa Tempo/MG – 35537-000</t>
  </si>
  <si>
    <t>Prefeitura Municipal de Passa Tempo</t>
  </si>
  <si>
    <t>Praça Bolivar de Andrade, 35 – Centro – Passa Tempo/MG – 35537-000</t>
  </si>
  <si>
    <t>Secretaria de Saúde De Passa Tempo</t>
  </si>
  <si>
    <t>Rua José Luís Gomes, 80 – Centro – Passa Tempo/MG – 35537-000</t>
  </si>
  <si>
    <t>PSF Pedro Eugenio de Almeida</t>
  </si>
  <si>
    <t>Rua Evaristo B. de Souza, 220 – Centro – Passa Tempo/MG – 35537-000</t>
  </si>
  <si>
    <t>Galpão Municipal de Passa Tempo</t>
  </si>
  <si>
    <t>Rua Evaristo Batista de Souza, 420 – Centro – Passa Tempo/MG – 35537-000</t>
  </si>
  <si>
    <t>SÃO BRÁS DO SUAÇUÍ</t>
  </si>
  <si>
    <t>Prefeitura Municipal</t>
  </si>
  <si>
    <t>Av Ribeiro De Oliveira - 150 – Centro</t>
  </si>
  <si>
    <t>Creche Municipal</t>
  </si>
  <si>
    <t xml:space="preserve">Rua Cassiano Pereira - 25 – Centro </t>
  </si>
  <si>
    <t xml:space="preserve">Escola Municipal Amelia D’Anunciação Pyramo </t>
  </si>
  <si>
    <t xml:space="preserve">Rua Francisco De Assis - 220 El – Centro </t>
  </si>
  <si>
    <t xml:space="preserve">Velório Municipal </t>
  </si>
  <si>
    <t xml:space="preserve">Rua Vereador Agenor Marques - 60 Cx – Centro  </t>
  </si>
  <si>
    <t xml:space="preserve">Centro Convivencia Idoso Renascer </t>
  </si>
  <si>
    <t xml:space="preserve">Pca Olavo Drumond 1100 Cx – Centro </t>
  </si>
  <si>
    <t>Rua Dona Maria Joana 91 Co – Alto Do Alecrim</t>
  </si>
  <si>
    <t xml:space="preserve">Av Aprígio Ribeiro De Olivera 420 Cx A – Centro </t>
  </si>
  <si>
    <t xml:space="preserve">Rua Professor Paixao 1000 In – Centro </t>
  </si>
  <si>
    <t>Centro Sociocultural</t>
  </si>
  <si>
    <t xml:space="preserve">Pca Severiano Ant Costa 55 Co – Centro </t>
  </si>
  <si>
    <t xml:space="preserve">Rua Octaviano Piramo 456 Cx Pref – Centro </t>
  </si>
  <si>
    <t xml:space="preserve">Pca Olavo Drumond 1135 Co – Centro </t>
  </si>
  <si>
    <t xml:space="preserve">Rua Deputado Badaro Junior 1010 Co – Centro </t>
  </si>
  <si>
    <t xml:space="preserve">Almoxarifado Municipal </t>
  </si>
  <si>
    <t xml:space="preserve">Rua Deputado Ozanam Coelho 66 Co – Centro </t>
  </si>
  <si>
    <t>Secretaria Municipal De Educação</t>
  </si>
  <si>
    <t xml:space="preserve">Pca Severiano Ant Costa 39 Cs – Centro </t>
  </si>
  <si>
    <t>Casa Amarela</t>
  </si>
  <si>
    <t xml:space="preserve">Av Ribeiro De Oliveira 237 Cs – Centro </t>
  </si>
  <si>
    <t xml:space="preserve">Almoxarifado Prefeitura São Bras </t>
  </si>
  <si>
    <t xml:space="preserve">Rua Acrisio Amancio 395 In – Centro </t>
  </si>
  <si>
    <t xml:space="preserve">Rua Francisco Carlos 651 Co – Centro </t>
  </si>
  <si>
    <t>CATAS ALTAS DA NORUEGA</t>
  </si>
  <si>
    <t xml:space="preserve">Unidade Básica de Saúde </t>
  </si>
  <si>
    <t>Av. Nossa Senhora das Graças, 130 - Centro, Catas Altas da Noruega - MG, 36450-000</t>
  </si>
  <si>
    <t xml:space="preserve">Prefeitura Municipal </t>
  </si>
  <si>
    <t>Rua das Goiabeiras, 129</t>
  </si>
  <si>
    <t xml:space="preserve">Casa da Banda </t>
  </si>
  <si>
    <t>Rua das Goiabeiras, 102</t>
  </si>
  <si>
    <t>Delegacia</t>
  </si>
  <si>
    <t>Rua das Goiabeiras, 3</t>
  </si>
  <si>
    <t xml:space="preserve">Ginásio Poliesportivo </t>
  </si>
  <si>
    <t>Rua lava pés, 119</t>
  </si>
  <si>
    <t xml:space="preserve">Estádio municipal Weber Lobo Neiva </t>
  </si>
  <si>
    <t>Rua são Gonçalo, 77</t>
  </si>
  <si>
    <t xml:space="preserve">Creche Municipal </t>
  </si>
  <si>
    <t>Rua lava pés, 475</t>
  </si>
  <si>
    <t xml:space="preserve">Escolinha municipal </t>
  </si>
  <si>
    <t>Av. Nossa senhora das Graças, s/n</t>
  </si>
  <si>
    <t>Praça 1° de Março - praça principal</t>
  </si>
  <si>
    <t xml:space="preserve">Academia de saúde </t>
  </si>
  <si>
    <t>São Gonçalo, 77</t>
  </si>
  <si>
    <t xml:space="preserve">Capela Velório </t>
  </si>
  <si>
    <t>Avenida nossa senhora das Graças - dentro do santuário nossa senhora das Graças</t>
  </si>
  <si>
    <t>CRAS</t>
  </si>
  <si>
    <t>Largo santo Antônio, 06</t>
  </si>
  <si>
    <t xml:space="preserve">Central de abastecimento de água, antiga DER </t>
  </si>
  <si>
    <t>Br482 - próximo posto de gasolina</t>
  </si>
  <si>
    <t>E.M Sebastiana Ana de Jesus. (FUNDÃO)</t>
  </si>
  <si>
    <t>E.M Vereador Edson Gomes Barbosa (JEQUITIBÁ)</t>
  </si>
  <si>
    <t>E.M Geraldo Donato Pereira (SANTO INÁCIO)</t>
  </si>
  <si>
    <t>E.M. Antônio Germano da Silva (JOÃO DIAS)</t>
  </si>
  <si>
    <t>E.M. José da Cruz Marselhas (GAMBÁ)</t>
  </si>
  <si>
    <t>E.M. José Ludgero (SESMARIA)</t>
  </si>
  <si>
    <t>Campo futebol - João Dias</t>
  </si>
  <si>
    <t>DESTERRO DE ENTRE RIOS</t>
  </si>
  <si>
    <t>Prédio-Sede da Prefeitura Municipal de Desterro de Entre Rios</t>
  </si>
  <si>
    <t>Rua Teófilo Andrade, 66, centro, Desterro de Entre Rios/MG</t>
  </si>
  <si>
    <t xml:space="preserve">Sede da Estação de Tratamento de Água (ETA), </t>
  </si>
  <si>
    <t>Rua José Rosa de Lima, nº 30, centro, Desterro de Entre Rios.</t>
  </si>
  <si>
    <t>Parque de Exposições Municipal</t>
  </si>
  <si>
    <t>Rua Sagrado Coração de Jesus, nº 588, centro, Desterro de Entre Rios/MG</t>
  </si>
  <si>
    <t>Unidade de Transbordo de Resíduos Sólidos</t>
  </si>
  <si>
    <t>Localizada na localidade denominada chapada, zona rural, Desterro de Entre Rios/MG</t>
  </si>
  <si>
    <t>Posto de Saúde Antônio José de Lima</t>
  </si>
  <si>
    <t>Mumbeca, zona rural, Desterro de Entre Rios/MG</t>
  </si>
  <si>
    <t>Posto de Saúde Bolívar Coelho de Resende</t>
  </si>
  <si>
    <t>na Rua Antônio Coelho de Morais, nº 40, localidade de Barro Branco, zona rural, Desterro de Entre Rios/MG</t>
  </si>
  <si>
    <t>Posto de saúde da Samambaia</t>
  </si>
  <si>
    <t>Rua Severino Ferreira Maia, nº 60, localidade de Samambaia, zona rural, Desterro de Entre Rios/MG</t>
  </si>
  <si>
    <t>Centro de Saúde Luzia Rosa de São José</t>
  </si>
  <si>
    <t>Rua Brasilino José de Andrade, nº 60, centro, Desterro de Entre Rios/MG</t>
  </si>
  <si>
    <t>UBS Antônio Vaz Diniz</t>
  </si>
  <si>
    <t>Rua Osvaldo de Aguiar Coelho, nº 11, distrito de São Sebastião do Gil/MG</t>
  </si>
  <si>
    <t>UBS Maria Terezinha de Oliveira</t>
  </si>
  <si>
    <t>Rua Francisco Cipriano de Campos, nº 10, distrito de Pereirinhas/MG</t>
  </si>
  <si>
    <t>UBS Dalila Resende</t>
  </si>
  <si>
    <t>Rua José Luiz Policarpo, nº 151, centro, Desterro de Entre Rios/MG</t>
  </si>
  <si>
    <t>CÂMARA DOS VEREADORES</t>
  </si>
  <si>
    <t>Praça Bernardino de Lima 229 – Bairro Centro</t>
  </si>
  <si>
    <t>Defesa Civil e Pátio de Obras (SEMOS)</t>
  </si>
  <si>
    <t>Rua Madre Teresa 415 – Bairro Centro</t>
  </si>
  <si>
    <t>PRAÇA DO BAIRRO VILA SÃO LUÍZ</t>
  </si>
  <si>
    <t>Rua Antônio Januário – Bairro Olaria</t>
  </si>
  <si>
    <t>RODOVIÁRIA (SEMOS)</t>
  </si>
  <si>
    <t>Rua Antônio Jardim 466 – Bairro Centro</t>
  </si>
  <si>
    <t>T.I. (INFORMÁTICA PMNL)</t>
  </si>
  <si>
    <t>Rua Ribeirão Cardoso – Bairro Centro</t>
  </si>
  <si>
    <t>CAMPO INDEPENDENTE</t>
  </si>
  <si>
    <t>Rua Jatobá – Bairro Santa Rita</t>
  </si>
  <si>
    <t>CAC MATADOURO</t>
  </si>
  <si>
    <t>Rua Rádio Itatiaia – Bairro Matadouro</t>
  </si>
  <si>
    <t>Prédio Sede Prefeitura Municipal de Nova Lima</t>
  </si>
  <si>
    <t>Praça Bernardino de Lima 80 – Centro</t>
  </si>
  <si>
    <t>P.A. JARDIM CANADÁ</t>
  </si>
  <si>
    <t>Rua Vancouver 196 – Bairro Jardim Canadá</t>
  </si>
  <si>
    <t>UBS RETIRO (BATALHÃO DA POLÍCIA MILITAR)</t>
  </si>
  <si>
    <t>Rua Miguel Couto – Bairro Retiro</t>
  </si>
  <si>
    <t>FÓRUM (ATUAL UAI NOVA LIMA)</t>
  </si>
  <si>
    <t>Rua Pereira de Freitas, 24 - Centro</t>
  </si>
  <si>
    <t>ESCOLA DE MÚSICA</t>
  </si>
  <si>
    <t>Rua Aníbal Moraes Quintão, 33 – Bairro Centro</t>
  </si>
  <si>
    <t>Creche Flor de Cerejeira</t>
  </si>
  <si>
    <t>Rua Cassiar, 464 Jardim Canadá</t>
  </si>
  <si>
    <t>Creche Jardim do Ipe Amarelo</t>
  </si>
  <si>
    <t>Rua Doutor Ernani Ribeiro Silva 25 Retiro</t>
  </si>
  <si>
    <t>Creche Jardim das Azaleias</t>
  </si>
  <si>
    <t>Rua Raimundo Ferreira Fonseca 141, Vila Madeira</t>
  </si>
  <si>
    <t>Creche Vale do Flamboiã</t>
  </si>
  <si>
    <t>Rua Rainha Elizabeth 753 Jardim Canadá</t>
  </si>
  <si>
    <t>Creche Vale dos Lírios</t>
  </si>
  <si>
    <t>Rua Titania 128 Vale do Sol</t>
  </si>
  <si>
    <t>Creche Jardim das Acacias</t>
  </si>
  <si>
    <t>Rua São Lourenço 158 Fazebdi do Benito</t>
  </si>
  <si>
    <t>Creche Paraíso do Caxinguelê</t>
  </si>
  <si>
    <t>Rua Lauro Magalhães Santeiro 60 Bom Jardim</t>
  </si>
  <si>
    <t>Creche Mico Estrela</t>
  </si>
  <si>
    <t>Rua Dona Maria da Glória 181 Macacos</t>
  </si>
  <si>
    <t>Creche Tamandua Mirim</t>
  </si>
  <si>
    <t>Rua Alfredo D'avila Silva Neto 28 Vila Odete</t>
  </si>
  <si>
    <t>Creche Pequenos Guaras</t>
  </si>
  <si>
    <t>Rua Levindo Wanderley 421 Honorio Bicalho</t>
  </si>
  <si>
    <t>Escola Ana do Nascimento Souza de Edu</t>
  </si>
  <si>
    <t>Rua Poços de Caldas, 285 - Campo do Pires</t>
  </si>
  <si>
    <t>Escola Municipal Áurea Lima Taveira</t>
  </si>
  <si>
    <t>Rua Jose Agostinho 2335 - Oswaldo Barbosa Penna</t>
  </si>
  <si>
    <t>Escola Municipal Benvida Pinto Rocha</t>
  </si>
  <si>
    <t>Rua Caledônia, 120 - Jardim Canadá</t>
  </si>
  <si>
    <t>Escola Municipal Carlos Henrique Rosco</t>
  </si>
  <si>
    <t>Rua Francisco Rocha, 20 - Retiro</t>
  </si>
  <si>
    <t>Escola Municipal César Rodrigues</t>
  </si>
  <si>
    <t>Rua Alamedas das Azaléias, lote 08 - quadra C - Retiro do Rodeador</t>
  </si>
  <si>
    <t>Escola Municipal Cristiano Machado</t>
  </si>
  <si>
    <t>Rua Madre Tereza, 391 - Centro</t>
  </si>
  <si>
    <t>Escola Municipal Dalva Cifuentes Gonç</t>
  </si>
  <si>
    <t>Rua Jardim, 10 - Honório Bicalho</t>
  </si>
  <si>
    <t>Escola Municipal David Finlay</t>
  </si>
  <si>
    <t>Rua Rodovia MG30 - KM 4370 - Galo</t>
  </si>
  <si>
    <t>Escola Municipal Dona Antonieta Dias de O</t>
  </si>
  <si>
    <t>Rua Lauro Magalhães Santeiro, 23 - Bom Jardim</t>
  </si>
  <si>
    <t>Escola Municipal Dulce Santos Jones</t>
  </si>
  <si>
    <t>Rua Sete, 40 - Santa Rita</t>
  </si>
  <si>
    <t>Escola Municipal Emília de Lima</t>
  </si>
  <si>
    <t>Rua Abolição, 88 - Centro</t>
  </si>
  <si>
    <t>Escola Municipal Emilie Wanderley Dias</t>
  </si>
  <si>
    <t>Rua Princesa Isabel, 120 - Vila São José</t>
  </si>
  <si>
    <t>Escola Municipal Florge George Chalmers</t>
  </si>
  <si>
    <t>Rua Rosa Tofanelli Othero s/n Quintas</t>
  </si>
  <si>
    <t>Escola Municipal Harold Jones</t>
  </si>
  <si>
    <t>Rua Dr. Lunds, 529 - Vila Aparecida</t>
  </si>
  <si>
    <t>Escola Municipal Jose Francisco da Silva</t>
  </si>
  <si>
    <t>Rua Esmeraldas, 59 - Barra do Céu</t>
  </si>
  <si>
    <t>Escola Municipal José Brasil Dias</t>
  </si>
  <si>
    <t>Rua Emanuel, 145 - Vale da Esperança</t>
  </si>
  <si>
    <t>Escola Municipal Martha Drummond Fo</t>
  </si>
  <si>
    <t>Rua José Agostinho, 9 - Oswaldo Barbosa Penna</t>
  </si>
  <si>
    <t>Escola Municipal Rubem Costa Lima</t>
  </si>
  <si>
    <t>Rua Alamenda dos Mendes, 30 - São Sebastião das Águas Claras</t>
  </si>
  <si>
    <t>Escola Municipal Ursino do Nascimento</t>
  </si>
  <si>
    <t>Rua Avenida dos Bancários, 31 - Balneário de Água Limpa</t>
  </si>
  <si>
    <t>Escola Municipal Vera Wanderley Dias</t>
  </si>
  <si>
    <t>Rua José Joaquim de Souza, 80 - Mingu</t>
  </si>
  <si>
    <t>Escola Municipal Vicente Estevão dos S</t>
  </si>
  <si>
    <t>Rua José de Oliveira, 1320 - Bela Fama</t>
  </si>
  <si>
    <t>CEI - Centro de Educação Infantil Nancy</t>
  </si>
  <si>
    <t>Rua Yuri, 65 Jardim Canadá</t>
  </si>
  <si>
    <t>CEI - Centro de Educação Infantil Douto</t>
  </si>
  <si>
    <t>Rua Iolanda Ragonezzi, 65 - Oswaldo Barbosa Penna</t>
  </si>
  <si>
    <t>CEI - Centro de Educação Infantil Nize da Conceição Silva Ribeiro</t>
  </si>
  <si>
    <t>Rua Maria Nubia Gonçalves Lopes, 35 Honório Bicalho</t>
  </si>
  <si>
    <t>CEI - Centro de Educação Infantil Maria de Lourdes Scoralick Serretti</t>
  </si>
  <si>
    <t>Rua José Feliz dos Santos, 83 - Bela Fama</t>
  </si>
  <si>
    <t>CEI - Centro de Educação Infantil Maria da Conceição Taveira Correa</t>
  </si>
  <si>
    <t>Rua Alaska, 720 - Jardim Canadá</t>
  </si>
  <si>
    <t>Creche Menino Jesus</t>
  </si>
  <si>
    <t>Rua Professor Aldo Zanini, 440 - Quintas</t>
  </si>
  <si>
    <t>Creche Lar da Esperança</t>
  </si>
  <si>
    <t>Rua Paraná, 532 - Cristais</t>
  </si>
  <si>
    <t>Centro Psicopedagogico Dr. Renato de</t>
  </si>
  <si>
    <t>Centro Psicopedagogico Dr. Renato de Avelar Azeredo - Anexo</t>
  </si>
  <si>
    <t>Rua Monte Vista, 159 - Jardim Canadá</t>
  </si>
  <si>
    <t>CEI Olga Ramos da Cruz</t>
  </si>
  <si>
    <t>Avenida dos Bancários S/N Balneário de Água Limpa</t>
  </si>
  <si>
    <t>Casa do Educador</t>
  </si>
  <si>
    <t>Avenida Benedito Alves Nazaré, 412 Campo do Pires</t>
  </si>
  <si>
    <t>Depósito (Igreja Lagoinha)</t>
  </si>
  <si>
    <t>Rod. Jose Francisco da Silva, 1505 - Campo do Pires</t>
  </si>
  <si>
    <t>Almoxarifado da Saúde</t>
  </si>
  <si>
    <t>Rua José Braga Silva, 111 - Osvaldo Barbosa Pena II</t>
  </si>
  <si>
    <t>Almoxarifado da Saúde II</t>
  </si>
  <si>
    <t>Rua José Braga Silva, 132 - Osvaldo Barbosa Pena II</t>
  </si>
  <si>
    <t>Ambulatório de Reabilitação</t>
  </si>
  <si>
    <t>Rua Aníbal de Moraes Quintão, 41 - Centro</t>
  </si>
  <si>
    <t>Central de Abastecimento Farmacêutico (CAF)</t>
  </si>
  <si>
    <t>Rua Fuad Farah, 32 - Osvaldo Barbosa Pena</t>
  </si>
  <si>
    <t>Centro de Atenção Psicossocial álcool e outras drogas/CAPS AD</t>
  </si>
  <si>
    <t>Rua Abrão Lincoln, 46 - Cabeceiras</t>
  </si>
  <si>
    <t>Centro de Atenção Psicossocial/ CAPS II</t>
  </si>
  <si>
    <t>Rua Augusto Magalhães, 101 - Centro</t>
  </si>
  <si>
    <t>Centro de Especialidades (Policlínica Municipal) Prédio provisório</t>
  </si>
  <si>
    <t>Rua Benedito Valadares, 69 - Centro</t>
  </si>
  <si>
    <t>Centro de Especialidades Odontológicas (CEO)</t>
  </si>
  <si>
    <t>Rua Bias Fortes, 284 - Centro</t>
  </si>
  <si>
    <t>Centro de Referência da Infância e Adolescência (CRIA)</t>
  </si>
  <si>
    <t>Rua Vila Maria, 73 - Retiro</t>
  </si>
  <si>
    <t>Centro de Testagem e Aconselhamento (CTA)</t>
  </si>
  <si>
    <t>Rua Campos Sales, 118 - Centro</t>
  </si>
  <si>
    <t>Centro Municipal de Atenção Integrada à Saúde (CEMAIS)</t>
  </si>
  <si>
    <t>Rua Chalmers, 91 - Centro</t>
  </si>
  <si>
    <t>Conselho Municipal de Saúde (CMS)</t>
  </si>
  <si>
    <t>Rua do Ouro, 145 - Centro</t>
  </si>
  <si>
    <t>Consultório Odontológico Emília de Lima</t>
  </si>
  <si>
    <t>Consultório Odontológico Cristiano Machado</t>
  </si>
  <si>
    <t>Consultório Odontológico Antonieta Dias</t>
  </si>
  <si>
    <t>Rua Curitiba, 23 - Cristais</t>
  </si>
  <si>
    <t>Consultório Odontológico George Chalmers</t>
  </si>
  <si>
    <t>Rua Rosa Tofanelli - Retiro</t>
  </si>
  <si>
    <t>Farmácia Regional de Honório Bicalho</t>
  </si>
  <si>
    <t>Av. Natalicio de Jesus Carsalade, 178 - Honório Bicalho</t>
  </si>
  <si>
    <t>Farmácia Municipal</t>
  </si>
  <si>
    <t>Av. Rio Branco, 353 - Centro</t>
  </si>
  <si>
    <t>Hemominas (Posto Avançado de Coleta Externa)</t>
  </si>
  <si>
    <t>Rua Cel. Joaquim Marcelino, 26 - Centro</t>
  </si>
  <si>
    <t>Imunização</t>
  </si>
  <si>
    <t>Rua Domingos Rodrigues, 250 - Centro</t>
  </si>
  <si>
    <t>Laboratório Municipal</t>
  </si>
  <si>
    <t>Rua Domingos Rodrigues, 83 - Centro</t>
  </si>
  <si>
    <t>Ponto de Apoio à Estratégia de Saúde da Família Boa Vista</t>
  </si>
  <si>
    <t>Rua Sebastião de Oliveira, 328 - Boa Vista</t>
  </si>
  <si>
    <t>Programa Melhor em casa / Oxigenoterapia</t>
  </si>
  <si>
    <t>Rua Paraná, 277 - Cristais</t>
  </si>
  <si>
    <t>Pronto Atendimento Jardim Canadá</t>
  </si>
  <si>
    <t>Rua Vancouver, 225 - Jardim Canadá</t>
  </si>
  <si>
    <t>Secretaria Municipal de Saúde</t>
  </si>
  <si>
    <t>Rua Santa Cruz, 58 - Centro</t>
  </si>
  <si>
    <t>UBS Água Limpa</t>
  </si>
  <si>
    <t>Rua Peru, S/N - Água Limpa</t>
  </si>
  <si>
    <t>UBS Bela Fama</t>
  </si>
  <si>
    <t>Rua José de Oliveira, nº 1320 - Bela Fama</t>
  </si>
  <si>
    <t>UBS Cabeceiras</t>
  </si>
  <si>
    <t>Rua Princesa Isabel, 75 - Cabeceiras</t>
  </si>
  <si>
    <t>UBS Cascalho</t>
  </si>
  <si>
    <t>Av. José Bernardo de Barros, 889 - Cascalho</t>
  </si>
  <si>
    <t>UBS Chácara Bom Retiro</t>
  </si>
  <si>
    <t>Rua Geraldo Ferreira das Mercês, 195 - Chácara Bom Retiro</t>
  </si>
  <si>
    <t>UBS Cristais</t>
  </si>
  <si>
    <t>Rua Cuiabá, 250 - Cristais</t>
  </si>
  <si>
    <t>UBS Cruzeiro</t>
  </si>
  <si>
    <t>Av. Esmeraldas, nº 59 - Cruzeiro</t>
  </si>
  <si>
    <t>UBS Galo</t>
  </si>
  <si>
    <t>MG 30, km 437 - Galo</t>
  </si>
  <si>
    <t>UBS Honório Bicalho</t>
  </si>
  <si>
    <t>Rua João Aurélio Salgado s/n - Honório Bicalho</t>
  </si>
  <si>
    <t>UBS Jardim Canadá I</t>
  </si>
  <si>
    <t>Rua Dresden, 70 - Jardim Canadá</t>
  </si>
  <si>
    <t>UBS Jardim Canadá II</t>
  </si>
  <si>
    <t>Rua Kenon, s/nº - Jardim Canadá II</t>
  </si>
  <si>
    <t>UBS José de Almeida</t>
  </si>
  <si>
    <t>Rua Dr. Lunds, 200 - José de Almeida</t>
  </si>
  <si>
    <t>UBS Macacos</t>
  </si>
  <si>
    <t>Rua Dona Maria da Gloria, 709 - São Sebastião das Águas Claras</t>
  </si>
  <si>
    <t>UBS Mingu</t>
  </si>
  <si>
    <t>Rua José do Carmo, nº 80 - Mingu</t>
  </si>
  <si>
    <t>UBS Nossa Senhora de Fátima</t>
  </si>
  <si>
    <t>Rua Uberaba, 322 - Fazenda do Benito</t>
  </si>
  <si>
    <t>UBS Nova Suíça</t>
  </si>
  <si>
    <t>Rua Rio Grande do Sul, 805 - Nova Suíça</t>
  </si>
  <si>
    <t>UBS Paula Fernandes Villela</t>
  </si>
  <si>
    <t>Rua Ivanete Salomé, 20 - Vila São Luis</t>
  </si>
  <si>
    <t>UBS Retiro</t>
  </si>
  <si>
    <t>Rua Miguel Couto, 89 - Retiro</t>
  </si>
  <si>
    <t>UBS Rosário</t>
  </si>
  <si>
    <t>Rua Bonserá Santa Cruz, 80 - Rosário</t>
  </si>
  <si>
    <t>UBS Santa Rita</t>
  </si>
  <si>
    <t>Av. Antônio de Paula Santos, 1008 - Santa Rita</t>
  </si>
  <si>
    <t>UBS Vale do Sol</t>
  </si>
  <si>
    <t>Avenida Terra, 28 - Vale do Sol</t>
  </si>
  <si>
    <t>Unidade Avançada de Saúde Especializada (UASE)</t>
  </si>
  <si>
    <t>Rua Abolição, 18 - Centro</t>
  </si>
  <si>
    <t>Unidade de Pronto Atendimento Nova Lima</t>
  </si>
  <si>
    <t>Rua José Agostinho, 2200 - Osvaldo Barbosa Pena</t>
  </si>
  <si>
    <t>Vigilância em Saúde</t>
  </si>
  <si>
    <t>Rua Resende, 80 - Centro</t>
  </si>
  <si>
    <t>Vigilância Jardim Canadá</t>
  </si>
  <si>
    <t>Rua Milton, 82 - Jardim Canadá</t>
  </si>
  <si>
    <t>Policlínica Municipal</t>
  </si>
  <si>
    <t>Rua do Ouro, 145 – Rosário</t>
  </si>
  <si>
    <t>Armazenamento de Inservíveis (Casa de Madeira)</t>
  </si>
  <si>
    <t>Av. Montreal, 311 - Jardim Canadá</t>
  </si>
  <si>
    <t>Ambulatório de Reabilitação / Sede do Programa Melhor em Casa</t>
  </si>
  <si>
    <t>Rua Montreal, 56 - Jardim Canadá</t>
  </si>
  <si>
    <t>NOVA LIMA - MG</t>
  </si>
  <si>
    <t xml:space="preserve">Escola Municipal Dona Antonieta Dias </t>
  </si>
  <si>
    <t xml:space="preserve">Escola Municipal Martha Drummond </t>
  </si>
  <si>
    <t>Escola Municipal Vicente Estevão dos Santos</t>
  </si>
  <si>
    <t>edf</t>
  </si>
  <si>
    <t>terr</t>
  </si>
  <si>
    <t>Médio</t>
  </si>
  <si>
    <t>Regular</t>
  </si>
  <si>
    <t>Bom</t>
  </si>
  <si>
    <t>Ruim</t>
  </si>
  <si>
    <t>https://www.editorabooktrail.com.br/post/manuten%C3%A7%C3%A3o-predial-em-edifica%C3%A7%C3%B5es-estimativa-de-custo</t>
  </si>
  <si>
    <t>Valor obtido da tabela CUB GI ref. nov/2025 em referência ao menor valor obtido para áreas com vão livre aberto, no caso galpões, podendo ser aplicados para fins de terrenos ou similares.</t>
  </si>
  <si>
    <t>Valor obtido da tabela CUB CAL-8 ref. nov/2025 para imóveis comerciais de padrão normal com o menor valor entre aqueles da mesma categoria.</t>
  </si>
  <si>
    <t>Valor médio do m² de áreas edificadas comercial:</t>
  </si>
  <si>
    <t>Valor médio do m² de áreas de terreno comercial:</t>
  </si>
  <si>
    <t>Percentual médio do custo de manutenção dos imóveis, reformas e pequenas adequações dos blocos - área construída</t>
  </si>
  <si>
    <t>Percentual médio do custo de manutenção dos imóveis reformas e pequenas adequações dos blocos - área do terreno</t>
  </si>
  <si>
    <t>Percentual estimado com base na natureza complexa e especializada das intervenções em edificações existentes, envolvendo adequações funcionais, técnicas e normativas, com interferências em sistemas construtivos e instalações especiais, utilização de equipamentos específicos de alto custo e necessidade de compatibilização entre sistemas antigos e novos. Estimativa elaborada conforme parâmetros técnicos compatíveis com o nível de detalhamento dos estudos, nos termos do art. 42, §1º, da Lei nº 13.303/2016, visando refletir a ordem de grandeza dos custos da requalificação.</t>
  </si>
  <si>
    <t xml:space="preserve">CÂMARA DOS VEREADORES </t>
  </si>
  <si>
    <t>(8,40%) ÁREA EDIFICAÇÃO</t>
  </si>
  <si>
    <t>(3,2%) ÁREA TERRENO</t>
  </si>
  <si>
    <t>ANEXO A</t>
  </si>
  <si>
    <t>Cras Bairro Alto dos Alecrins</t>
  </si>
  <si>
    <t xml:space="preserve">Posto da Polícia Militar </t>
  </si>
  <si>
    <t xml:space="preserve">Usina de Reciclagem e Compostagem de Resíduos Sólidos </t>
  </si>
  <si>
    <t xml:space="preserve">Centro de Eventos e Lazer </t>
  </si>
  <si>
    <t xml:space="preserve">Cemitério Municipal </t>
  </si>
  <si>
    <t>Contratação de empresa especializada na prestação de serviços contínuos de manutenção predial preventiva, corretiva e reformas de pequeno e médio porte, com fornecimento de materiais, equipamentos e mão de obra qualificada, para atender às necessidades do CIMI e dos Municípios Consorciados</t>
  </si>
  <si>
    <t>MARIANA MG</t>
  </si>
  <si>
    <t>AVENIDA DO CONTORNO, 327. SAO SEBASTIAO. 35424285 Mariana - Minas Gerais</t>
  </si>
  <si>
    <t>CMEI ESPACO CUIDAR E EDUCAR</t>
  </si>
  <si>
    <t>ANTONIO ALVES, S / Nº. SAO CRISTOVAO. 35425074 Mariana - Minas Gerais</t>
  </si>
  <si>
    <t>BARROCA, 150. SANTA RITA DE CÁSSIA. 35426471 Mariana - Minas Gerais</t>
  </si>
  <si>
    <t>MONSENHOR HORTA, 51. ROSARIO. 35422105 Mariana - Minas Gerais</t>
  </si>
  <si>
    <t>RUA FIRMINO ULHOA, S/N. 35429400 Mariana - Minas Gerais</t>
  </si>
  <si>
    <t xml:space="preserve">Escola Municipal Anibal de Freitas </t>
  </si>
  <si>
    <t>Centro de Educação Municipal Padre Avelar</t>
  </si>
  <si>
    <t>CMEI SANTA RITA DE CASSIA</t>
  </si>
  <si>
    <t>Creche Casinha de Nazaré</t>
  </si>
  <si>
    <t xml:space="preserve">Escola Municipal de Barro Branco </t>
  </si>
  <si>
    <t>RUA NOSSA SENHORA DA GLORIA, SN - SUBDIS BARRO BRANCO. 35429500 Mariana - Minas Gerais</t>
  </si>
  <si>
    <t>Escola Municipal Cônego Paulo Dilascio</t>
  </si>
  <si>
    <t>RUA OURO, 200 - PREDIO. MORRO SANTANA. 35423030 Mariana - Minas Gerais</t>
  </si>
  <si>
    <t xml:space="preserve">Escola Municipal Dante Luiz dos Santos </t>
  </si>
  <si>
    <t>RUA - SALOMAO NEME, 361 - SUBDISTRITO BARROCA. 35429600 Mariana - Minas Gerais</t>
  </si>
  <si>
    <t>Escola Municipal de Campinas</t>
  </si>
  <si>
    <t>RUA SANTA CRUZ, SN - SUBDISTRITO CAMPINAS. 35429000 Mariana - Minas Gerais</t>
  </si>
  <si>
    <t>Escola Municipal Dom Luciano Pedro Mendes de Almeida</t>
  </si>
  <si>
    <t>PERIMETRAL SUCUPIRA, S/Nº. ROSÁRIO. 35422159 Mariana - Minas Gerais</t>
  </si>
  <si>
    <t>Escola Municipal Dom Oscar de Oliveira</t>
  </si>
  <si>
    <t>PASSAGEM DE MARIANA, 360. SANTA RITA DE CÁSSIA. 35426477 Mariana - Minas Gerais</t>
  </si>
  <si>
    <t>E. M. Emílio Joaquim Baptista</t>
  </si>
  <si>
    <t>RUA CUIABA, SN - SUBD.GOIABEIRAS. 35429200 Mariana - Minas Gerais</t>
  </si>
  <si>
    <t xml:space="preserve">Escola Municipal Prefeito Jadir Macedo </t>
  </si>
  <si>
    <t>RUA SANTO ANTONIO, S/N - ESCOLA. 35429300 Mariana - Minas Gerais</t>
  </si>
  <si>
    <t xml:space="preserve">Escola Municipal Wilson Pimenta Ferreira </t>
  </si>
  <si>
    <t>BELO HORIZONTE, S/Nº. SANTO ANTONIO. 35422057 Mariana - Minas Gerais</t>
  </si>
  <si>
    <t>Escola Municipal Sinho Machado</t>
  </si>
  <si>
    <t>PRACA DA MATRIZ, S/N. 35428000 Mariana - Minas Gerais</t>
  </si>
  <si>
    <t>ESCOLA MUNICIPAL MONSENHOR JOSE COTTA</t>
  </si>
  <si>
    <t>RUA DIAMANTINA, 281. CABANAS. 35426321 Mariana - Minas Gerais</t>
  </si>
  <si>
    <t>Unidade de Atenção Primária à Saúde</t>
  </si>
  <si>
    <t>Rua Santa Cruz, 368 - Barro Preto</t>
  </si>
  <si>
    <t xml:space="preserve">Rua do Contorno, S/n° - Colina </t>
  </si>
  <si>
    <t xml:space="preserve">UBS Cabanas </t>
  </si>
  <si>
    <t>Rua Diamantina, 368 - Cabanas</t>
  </si>
  <si>
    <t xml:space="preserve">UBS Cachoeira do Brumado </t>
  </si>
  <si>
    <t xml:space="preserve">Rua Beija Flor, 72 - Cachoeira do Brumado </t>
  </si>
  <si>
    <t>Terminal Rodoviário de Mariana</t>
  </si>
  <si>
    <t xml:space="preserve">Quadra Coberta </t>
  </si>
  <si>
    <t>Prefeitura Municipal de Mariana</t>
  </si>
  <si>
    <t>Sine Mariana</t>
  </si>
  <si>
    <t>Rua Juscelino Kubitscheck, 1</t>
  </si>
  <si>
    <t>R. São Vicente de Paulo, 130</t>
  </si>
  <si>
    <t>Arena Mariana</t>
  </si>
  <si>
    <t xml:space="preserve">Hospital Monsenhor Horta </t>
  </si>
  <si>
    <t xml:space="preserve">Rua Colônia São Pedro, 1 </t>
  </si>
  <si>
    <t>UPA São Pedro</t>
  </si>
  <si>
    <t>Rua Antônio Pacheco, 520 - São Pedro</t>
  </si>
  <si>
    <t>CMEI Tia Elza</t>
  </si>
  <si>
    <t>Rua Astolino Barbosa</t>
  </si>
  <si>
    <t>Casa de Câmara e Antiga Cadeia</t>
  </si>
  <si>
    <t>Rua Professor Waldermar de Moura Santos, 144</t>
  </si>
  <si>
    <t>BRUMADINHO-MG</t>
  </si>
  <si>
    <t xml:space="preserve">Centro Administrativo de Brumadinho </t>
  </si>
  <si>
    <t>Avenida José Karam, 525 - Zona Urbana</t>
  </si>
  <si>
    <t>Praça da Paz Carmem Oliveira, S/N, bairro São Conrado</t>
  </si>
  <si>
    <t>Câmara de Brumadinho</t>
  </si>
  <si>
    <t>Secretaria Municipal de Obras e Serviços Públicos</t>
  </si>
  <si>
    <t>Avenida Itaguá, 3674, Grajaú</t>
  </si>
  <si>
    <t xml:space="preserve">Secretaria Municipal de Educação </t>
  </si>
  <si>
    <t>Rua Maria Maia, 157, Grajaú</t>
  </si>
  <si>
    <t>Secretaria de Agricultura, Pecuária e Abastecimento</t>
  </si>
  <si>
    <t>Rua Presidente Vargas, 212, Centro</t>
  </si>
  <si>
    <t xml:space="preserve">Escola Municipal Beatriz Pampuline </t>
  </si>
  <si>
    <t>RUA PRESIDENTE KENNEDY, 306 - ESCOLA. SAO SEBASTIAO</t>
  </si>
  <si>
    <t xml:space="preserve">Escola Municipal Clarice Gomes Machado </t>
  </si>
  <si>
    <t xml:space="preserve">Rua Presidente Vargas, Centro </t>
  </si>
  <si>
    <t>Escola M. E.I. Ilza Maria Resende Souza</t>
  </si>
  <si>
    <t xml:space="preserve">Rua Miguel Nogueira Duarte, 300 - Casa - Progresso </t>
  </si>
  <si>
    <t>E. M. E. I. Maria Coeli Afonso</t>
  </si>
  <si>
    <t>RUA HELIO SOLHA MAIA, 259. SAO BENTO.</t>
  </si>
  <si>
    <t>Mg 040 , Km 30 Km 30, Brumadinho - MG</t>
  </si>
  <si>
    <t xml:space="preserve">UPA Valdemar de Assis Barcelos </t>
  </si>
  <si>
    <t xml:space="preserve">Secretaria Municipal de Fazenda </t>
  </si>
  <si>
    <t xml:space="preserve">Rua Barão do Rio Branco 643 - </t>
  </si>
  <si>
    <t>Policlínica Antônio Fernandes da Silva</t>
  </si>
  <si>
    <t xml:space="preserve">Escola Municipal Infantil Padre Michel </t>
  </si>
  <si>
    <t xml:space="preserve">UBS Planalto </t>
  </si>
  <si>
    <t>Av. Rio Paranaíba 126</t>
  </si>
  <si>
    <t>Av. Rio Paranaíba 111</t>
  </si>
  <si>
    <t>Centro Educacional</t>
  </si>
  <si>
    <t xml:space="preserve">Rodoviária de Brumadinho </t>
  </si>
  <si>
    <t>TOTAL Manutenção</t>
  </si>
  <si>
    <t>~</t>
  </si>
  <si>
    <t>OBRA:</t>
  </si>
  <si>
    <t>BDI UTILIZADO:</t>
  </si>
  <si>
    <t>COMPOSIÇÃO DO BDI</t>
  </si>
  <si>
    <t>CÓDIGO</t>
  </si>
  <si>
    <t>DESCRIÇÃO</t>
  </si>
  <si>
    <t>ALÍQUOTA ADOTADA (%)</t>
  </si>
  <si>
    <t>DI</t>
  </si>
  <si>
    <t>DESPESAS INDIRETAS</t>
  </si>
  <si>
    <t>AC</t>
  </si>
  <si>
    <t>ADMINISTRAÇÃO CENTRAL</t>
  </si>
  <si>
    <t>S + G</t>
  </si>
  <si>
    <t>SEGURO E GARANTIA</t>
  </si>
  <si>
    <t>R</t>
  </si>
  <si>
    <t>RISCO</t>
  </si>
  <si>
    <t>DF</t>
  </si>
  <si>
    <t>DESPESAS FINANCEIRAS</t>
  </si>
  <si>
    <t>TOTAL (%):</t>
  </si>
  <si>
    <t>L</t>
  </si>
  <si>
    <t>BENEFÍCIO</t>
  </si>
  <si>
    <t>L.1</t>
  </si>
  <si>
    <t>LUCRO</t>
  </si>
  <si>
    <t>T</t>
  </si>
  <si>
    <t>TRIBUTOS</t>
  </si>
  <si>
    <t>T.1</t>
  </si>
  <si>
    <t>PIS</t>
  </si>
  <si>
    <t>T.2</t>
  </si>
  <si>
    <t>COFINS</t>
  </si>
  <si>
    <t>T.3</t>
  </si>
  <si>
    <t>ISSQN</t>
  </si>
  <si>
    <t>T.4</t>
  </si>
  <si>
    <t>CPRB</t>
  </si>
  <si>
    <t>FÓRMULA DO BDI</t>
  </si>
  <si>
    <t>BDI CALCULADO</t>
  </si>
  <si>
    <t xml:space="preserve">Memória de Cálculo </t>
  </si>
  <si>
    <t xml:space="preserve">BASES UTILIZADAS </t>
  </si>
  <si>
    <t>SINAPI (04/2026) - SUDECAP(03/2026) - SICOR MG (01/2026)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</si>
</sst>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quot;R$&quot;\ #,##0.00"/>
    <numFmt numFmtId="165" formatCode="_(* #,##0.00_);_(* \(#,##0.00\);_(* \-??_);_(@_)"/>
    <numFmt numFmtId="166" formatCode="#,##0.000\ %"/>
    <numFmt numFmtId="167" formatCode="0.00\ &quot;%&quot;"/>
  </numFmts>
  <fonts count="34" x14ac:knownFonts="1">
    <font>
      <sz val="10"/>
      <color rgb="FF000000"/>
      <name val="Arial"/>
      <family val="2"/>
    </font>
    <font>
      <sz val="11"/>
      <color theme="1"/>
      <name val="Calibri"/>
      <family val="2"/>
      <scheme val="minor"/>
    </font>
    <font>
      <sz val="10"/>
      <color rgb="FF000000"/>
      <name val="Arial"/>
      <family val="2"/>
    </font>
    <font>
      <sz val="10"/>
      <color rgb="FF000000"/>
      <name val="Tahoma"/>
      <family val="2"/>
    </font>
    <font>
      <b/>
      <sz val="10"/>
      <color rgb="FF000000"/>
      <name val="Tahoma"/>
      <family val="2"/>
    </font>
    <font>
      <b/>
      <sz val="8"/>
      <color rgb="FF000000"/>
      <name val="Tahoma"/>
      <family val="2"/>
    </font>
    <font>
      <sz val="11"/>
      <color theme="1"/>
      <name val="Calibri"/>
      <family val="2"/>
      <scheme val="minor"/>
    </font>
    <font>
      <sz val="9"/>
      <color rgb="FF000000"/>
      <name val="Tahoma"/>
      <family val="2"/>
    </font>
    <font>
      <sz val="8"/>
      <color rgb="FF000000"/>
      <name val="Tahoma"/>
      <family val="2"/>
    </font>
    <font>
      <sz val="9"/>
      <color theme="1"/>
      <name val="Calibri"/>
      <family val="2"/>
      <scheme val="minor"/>
    </font>
    <font>
      <sz val="9"/>
      <name val="Leelawadee"/>
      <family val="2"/>
    </font>
    <font>
      <sz val="10"/>
      <color rgb="FF000000"/>
      <name val="Calibri"/>
      <family val="2"/>
      <scheme val="minor"/>
    </font>
    <font>
      <sz val="9"/>
      <color rgb="FF000000"/>
      <name val="Arial"/>
      <family val="2"/>
    </font>
    <font>
      <sz val="8"/>
      <name val="Tahoma"/>
      <family val="2"/>
    </font>
    <font>
      <b/>
      <sz val="10"/>
      <color rgb="FF000000"/>
      <name val="Arial"/>
      <family val="2"/>
    </font>
    <font>
      <b/>
      <sz val="10"/>
      <color rgb="FF000000"/>
      <name val="Calibri"/>
      <family val="2"/>
      <scheme val="minor"/>
    </font>
    <font>
      <b/>
      <sz val="10"/>
      <color theme="1"/>
      <name val="Calibri"/>
      <family val="2"/>
      <scheme val="minor"/>
    </font>
    <font>
      <sz val="10"/>
      <name val="Arial"/>
      <family val="2"/>
    </font>
    <font>
      <b/>
      <sz val="10"/>
      <color theme="0"/>
      <name val="Arial"/>
      <family val="2"/>
    </font>
    <font>
      <b/>
      <sz val="9"/>
      <color rgb="FF000000"/>
      <name val="Tahoma"/>
      <family val="2"/>
    </font>
    <font>
      <b/>
      <sz val="12"/>
      <color rgb="FF000000"/>
      <name val="Tahoma"/>
      <family val="2"/>
    </font>
    <font>
      <b/>
      <sz val="9"/>
      <name val="Calibri"/>
      <family val="2"/>
      <scheme val="minor"/>
    </font>
    <font>
      <b/>
      <sz val="9"/>
      <color rgb="FF000000"/>
      <name val="Arial"/>
      <family val="2"/>
    </font>
    <font>
      <sz val="8"/>
      <color rgb="FF303030"/>
      <name val="Arial"/>
      <family val="2"/>
    </font>
    <font>
      <b/>
      <sz val="8"/>
      <color rgb="FF303030"/>
      <name val="Arial"/>
      <family val="2"/>
    </font>
    <font>
      <u/>
      <sz val="10"/>
      <color theme="10"/>
      <name val="Arial"/>
      <family val="2"/>
    </font>
    <font>
      <b/>
      <sz val="14"/>
      <color rgb="FF000000"/>
      <name val="Tahoma"/>
      <family val="2"/>
    </font>
    <font>
      <sz val="8"/>
      <name val="Arial"/>
      <family val="2"/>
    </font>
    <font>
      <sz val="11"/>
      <name val="Arial"/>
      <family val="1"/>
    </font>
    <font>
      <sz val="10"/>
      <name val="Times New Roman"/>
      <family val="1"/>
    </font>
    <font>
      <b/>
      <sz val="10"/>
      <name val="Times New Roman"/>
      <family val="1"/>
    </font>
    <font>
      <b/>
      <sz val="10"/>
      <color indexed="8"/>
      <name val="Times New Roman"/>
      <family val="1"/>
    </font>
    <font>
      <b/>
      <sz val="11"/>
      <name val="Times New Roman"/>
      <family val="1"/>
    </font>
    <font>
      <b/>
      <sz val="12"/>
      <name val="Times New Roman"/>
      <family val="1"/>
    </font>
  </fonts>
  <fills count="14">
    <fill>
      <patternFill patternType="none"/>
    </fill>
    <fill>
      <patternFill patternType="gray125"/>
    </fill>
    <fill>
      <patternFill patternType="solid">
        <fgColor rgb="FFFFFFCC"/>
        <bgColor rgb="FFCCFFFF"/>
      </patternFill>
    </fill>
    <fill>
      <patternFill patternType="solid">
        <fgColor rgb="FFFFFFCC"/>
        <bgColor indexed="64"/>
      </patternFill>
    </fill>
    <fill>
      <patternFill patternType="solid">
        <fgColor theme="0" tint="-4.9989318521683403E-2"/>
        <bgColor indexed="64"/>
      </patternFill>
    </fill>
    <fill>
      <patternFill patternType="solid">
        <fgColor theme="6" tint="0.79998168889431442"/>
        <bgColor rgb="FFCCFFFF"/>
      </patternFill>
    </fill>
    <fill>
      <patternFill patternType="solid">
        <fgColor theme="6" tint="0.79998168889431442"/>
        <bgColor indexed="64"/>
      </patternFill>
    </fill>
    <fill>
      <patternFill patternType="solid">
        <fgColor theme="0"/>
        <bgColor indexed="64"/>
      </patternFill>
    </fill>
    <fill>
      <patternFill patternType="solid">
        <fgColor theme="4" tint="0.39997558519241921"/>
        <bgColor indexed="64"/>
      </patternFill>
    </fill>
    <fill>
      <patternFill patternType="solid">
        <fgColor rgb="FFFFFFFF"/>
        <bgColor indexed="64"/>
      </patternFill>
    </fill>
    <fill>
      <patternFill patternType="solid">
        <fgColor rgb="FFFFFFFF"/>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0.249977111117893"/>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s>
  <cellStyleXfs count="11">
    <xf numFmtId="0" fontId="0" fillId="0" borderId="0"/>
    <xf numFmtId="43" fontId="2" fillId="0" borderId="0" applyFont="0" applyFill="0" applyBorder="0" applyAlignment="0" applyProtection="0"/>
    <xf numFmtId="0" fontId="6" fillId="0" borderId="0"/>
    <xf numFmtId="43" fontId="1"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25" fillId="0" borderId="0" applyNumberFormat="0" applyFill="0" applyBorder="0" applyAlignment="0" applyProtection="0"/>
    <xf numFmtId="0" fontId="28" fillId="0" borderId="0"/>
    <xf numFmtId="43" fontId="28" fillId="0" borderId="0" applyFont="0" applyFill="0" applyBorder="0" applyAlignment="0" applyProtection="0"/>
    <xf numFmtId="44" fontId="28" fillId="0" borderId="0" applyFont="0" applyFill="0" applyBorder="0" applyAlignment="0" applyProtection="0"/>
    <xf numFmtId="9" fontId="28" fillId="0" borderId="0" applyFont="0" applyFill="0" applyBorder="0" applyAlignment="0" applyProtection="0"/>
  </cellStyleXfs>
  <cellXfs count="133">
    <xf numFmtId="0" fontId="0" fillId="0" borderId="0" xfId="0"/>
    <xf numFmtId="0" fontId="3" fillId="0" borderId="0" xfId="0" applyFont="1"/>
    <xf numFmtId="0" fontId="4" fillId="0" borderId="0" xfId="0" applyFont="1" applyAlignment="1">
      <alignment vertical="center" wrapText="1"/>
    </xf>
    <xf numFmtId="0" fontId="3" fillId="0" borderId="0" xfId="0" applyFont="1" applyAlignment="1">
      <alignment horizontal="center"/>
    </xf>
    <xf numFmtId="10" fontId="3"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0" fontId="3" fillId="0" borderId="1" xfId="0" applyFont="1" applyBorder="1" applyAlignment="1">
      <alignment vertical="center" wrapText="1"/>
    </xf>
    <xf numFmtId="0" fontId="7" fillId="0" borderId="1" xfId="0" applyFont="1" applyBorder="1" applyAlignment="1">
      <alignment horizontal="center" vertical="center"/>
    </xf>
    <xf numFmtId="0" fontId="8" fillId="0" borderId="0" xfId="0" applyFont="1"/>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4" fillId="3" borderId="1" xfId="0" applyFont="1" applyFill="1" applyBorder="1" applyAlignment="1">
      <alignment horizontal="center" wrapText="1"/>
    </xf>
    <xf numFmtId="0" fontId="7" fillId="0" borderId="1" xfId="0" applyFont="1" applyBorder="1" applyAlignment="1">
      <alignment horizontal="center" vertical="center" wrapText="1"/>
    </xf>
    <xf numFmtId="0" fontId="4" fillId="3" borderId="1" xfId="0" applyFont="1" applyFill="1" applyBorder="1" applyAlignment="1">
      <alignment horizontal="center" vertical="center"/>
    </xf>
    <xf numFmtId="0" fontId="0" fillId="0" borderId="0" xfId="0" applyAlignment="1">
      <alignment horizontal="center" vertical="center" wrapText="1"/>
    </xf>
    <xf numFmtId="0" fontId="0" fillId="0" borderId="0" xfId="0" applyAlignment="1">
      <alignment horizontal="left" vertical="center"/>
    </xf>
    <xf numFmtId="0" fontId="5" fillId="0" borderId="0" xfId="0" applyFont="1" applyAlignment="1">
      <alignment horizontal="center" vertical="center"/>
    </xf>
    <xf numFmtId="0" fontId="8" fillId="0" borderId="0" xfId="0" applyFont="1" applyAlignment="1">
      <alignment horizontal="center" vertical="center"/>
    </xf>
    <xf numFmtId="0" fontId="5" fillId="0" borderId="0" xfId="0" applyFont="1" applyAlignment="1">
      <alignment horizontal="center" vertical="center" wrapText="1"/>
    </xf>
    <xf numFmtId="0" fontId="12" fillId="0" borderId="0" xfId="0" applyFont="1"/>
    <xf numFmtId="0" fontId="12" fillId="0" borderId="0" xfId="0" applyFont="1" applyAlignment="1">
      <alignment horizontal="center" vertical="center"/>
    </xf>
    <xf numFmtId="0" fontId="12" fillId="0" borderId="0" xfId="0" applyFont="1" applyAlignment="1">
      <alignment horizontal="center" vertical="center" wrapText="1"/>
    </xf>
    <xf numFmtId="0" fontId="11" fillId="0" borderId="0" xfId="0" applyFont="1" applyAlignment="1">
      <alignment horizontal="center" vertical="center" wrapText="1"/>
    </xf>
    <xf numFmtId="0" fontId="13" fillId="0" borderId="0" xfId="0" applyFont="1" applyAlignment="1">
      <alignment horizontal="center" vertical="center"/>
    </xf>
    <xf numFmtId="0" fontId="0" fillId="0" borderId="0" xfId="0" applyAlignment="1">
      <alignment horizontal="center" vertical="center"/>
    </xf>
    <xf numFmtId="0" fontId="12" fillId="0" borderId="5" xfId="0" applyFont="1" applyBorder="1" applyAlignment="1">
      <alignment horizontal="center" vertical="center" wrapText="1"/>
    </xf>
    <xf numFmtId="0" fontId="9" fillId="0" borderId="5" xfId="0" applyFont="1" applyBorder="1" applyAlignment="1">
      <alignment horizontal="center" vertical="center" wrapText="1"/>
    </xf>
    <xf numFmtId="0" fontId="0" fillId="0" borderId="5" xfId="0" applyBorder="1" applyAlignment="1">
      <alignment horizontal="center" vertical="center"/>
    </xf>
    <xf numFmtId="43" fontId="0" fillId="0" borderId="5" xfId="0" applyNumberFormat="1" applyBorder="1" applyAlignment="1">
      <alignment horizontal="center" vertical="center"/>
    </xf>
    <xf numFmtId="0" fontId="12" fillId="0" borderId="5" xfId="0" applyFont="1" applyBorder="1"/>
    <xf numFmtId="0" fontId="10" fillId="0" borderId="5" xfId="0" applyFont="1" applyBorder="1" applyAlignment="1">
      <alignment horizontal="center" vertical="center" wrapText="1"/>
    </xf>
    <xf numFmtId="0" fontId="10" fillId="4" borderId="5" xfId="0" applyFont="1" applyFill="1" applyBorder="1" applyAlignment="1">
      <alignment horizontal="center" vertical="center" wrapText="1"/>
    </xf>
    <xf numFmtId="0" fontId="12" fillId="0" borderId="5" xfId="0" applyFont="1" applyBorder="1" applyAlignment="1">
      <alignment horizontal="left" vertical="center"/>
    </xf>
    <xf numFmtId="0" fontId="12" fillId="0" borderId="5" xfId="0" applyFont="1" applyBorder="1" applyAlignment="1">
      <alignment horizontal="center" vertical="center"/>
    </xf>
    <xf numFmtId="165" fontId="12" fillId="7" borderId="5" xfId="0" applyNumberFormat="1" applyFont="1" applyFill="1" applyBorder="1" applyAlignment="1">
      <alignment horizontal="center" vertical="center"/>
    </xf>
    <xf numFmtId="165" fontId="12" fillId="7" borderId="6" xfId="0" applyNumberFormat="1" applyFont="1" applyFill="1" applyBorder="1" applyAlignment="1">
      <alignment horizontal="center" vertical="center"/>
    </xf>
    <xf numFmtId="0" fontId="15" fillId="5" borderId="5" xfId="0" applyFont="1" applyFill="1" applyBorder="1" applyAlignment="1">
      <alignment horizontal="center" vertical="center" wrapText="1"/>
    </xf>
    <xf numFmtId="0" fontId="16" fillId="6" borderId="5" xfId="0" applyFont="1" applyFill="1" applyBorder="1" applyAlignment="1">
      <alignment horizontal="center" vertical="center" wrapText="1"/>
    </xf>
    <xf numFmtId="0" fontId="14" fillId="5" borderId="5" xfId="0" applyFont="1" applyFill="1" applyBorder="1" applyAlignment="1">
      <alignment horizontal="center" vertical="center" wrapText="1"/>
    </xf>
    <xf numFmtId="10" fontId="13" fillId="0" borderId="0" xfId="0" applyNumberFormat="1" applyFont="1" applyAlignment="1">
      <alignment horizontal="center" vertical="center"/>
    </xf>
    <xf numFmtId="4" fontId="17" fillId="0" borderId="5" xfId="1" applyNumberFormat="1" applyFont="1" applyFill="1" applyBorder="1" applyAlignment="1" applyProtection="1">
      <alignment horizontal="center" vertical="center" wrapText="1"/>
    </xf>
    <xf numFmtId="4" fontId="0" fillId="0" borderId="5" xfId="0" applyNumberFormat="1" applyBorder="1" applyAlignment="1">
      <alignment horizontal="center" vertical="center"/>
    </xf>
    <xf numFmtId="4" fontId="17" fillId="0" borderId="5" xfId="1" applyNumberFormat="1" applyFont="1" applyBorder="1" applyAlignment="1">
      <alignment horizontal="center" vertical="center" wrapText="1"/>
    </xf>
    <xf numFmtId="4" fontId="8" fillId="7" borderId="1" xfId="0" applyNumberFormat="1" applyFont="1" applyFill="1" applyBorder="1" applyAlignment="1">
      <alignment horizontal="center" vertical="center"/>
    </xf>
    <xf numFmtId="0" fontId="8" fillId="7" borderId="1" xfId="0" applyFont="1" applyFill="1" applyBorder="1" applyAlignment="1">
      <alignment horizontal="center" vertical="center"/>
    </xf>
    <xf numFmtId="4" fontId="5" fillId="4" borderId="1" xfId="0" applyNumberFormat="1" applyFont="1" applyFill="1" applyBorder="1" applyAlignment="1">
      <alignment horizontal="center" vertical="center"/>
    </xf>
    <xf numFmtId="10" fontId="0" fillId="0" borderId="0" xfId="4" applyNumberFormat="1" applyFont="1"/>
    <xf numFmtId="165" fontId="21" fillId="0" borderId="5" xfId="1" applyNumberFormat="1" applyFont="1" applyFill="1" applyBorder="1" applyAlignment="1" applyProtection="1">
      <alignment horizontal="center" vertical="center" wrapText="1"/>
    </xf>
    <xf numFmtId="0" fontId="22" fillId="0" borderId="5" xfId="0" applyFont="1" applyBorder="1"/>
    <xf numFmtId="0" fontId="22" fillId="0" borderId="0" xfId="0" applyFont="1"/>
    <xf numFmtId="0" fontId="12" fillId="6" borderId="5" xfId="0" applyFont="1" applyFill="1" applyBorder="1" applyAlignment="1">
      <alignment horizontal="center" vertical="center" wrapText="1"/>
    </xf>
    <xf numFmtId="165" fontId="21" fillId="6" borderId="5" xfId="1" applyNumberFormat="1" applyFont="1" applyFill="1" applyBorder="1" applyAlignment="1" applyProtection="1">
      <alignment horizontal="center" vertical="center" wrapText="1"/>
    </xf>
    <xf numFmtId="0" fontId="0" fillId="9" borderId="0" xfId="0" applyFill="1"/>
    <xf numFmtId="0" fontId="23" fillId="9" borderId="0" xfId="0" applyFont="1" applyFill="1" applyAlignment="1">
      <alignment vertical="center" wrapText="1"/>
    </xf>
    <xf numFmtId="0" fontId="24" fillId="9" borderId="0" xfId="0" applyFont="1" applyFill="1" applyAlignment="1">
      <alignment vertical="center" wrapText="1"/>
    </xf>
    <xf numFmtId="44" fontId="8" fillId="0" borderId="0" xfId="5" applyFont="1"/>
    <xf numFmtId="44" fontId="18" fillId="8" borderId="5" xfId="5" applyFont="1" applyFill="1" applyBorder="1" applyAlignment="1">
      <alignment horizontal="center" vertical="center"/>
    </xf>
    <xf numFmtId="44" fontId="15" fillId="5" borderId="5" xfId="5" applyFont="1" applyFill="1" applyBorder="1" applyAlignment="1">
      <alignment horizontal="center" vertical="center" wrapText="1"/>
    </xf>
    <xf numFmtId="44" fontId="0" fillId="0" borderId="5" xfId="5" applyFont="1" applyBorder="1" applyAlignment="1">
      <alignment horizontal="center" vertical="center"/>
    </xf>
    <xf numFmtId="44" fontId="12" fillId="0" borderId="0" xfId="5" applyFont="1"/>
    <xf numFmtId="0" fontId="25" fillId="0" borderId="0" xfId="6"/>
    <xf numFmtId="4" fontId="0" fillId="0" borderId="5" xfId="0" applyNumberFormat="1" applyFont="1" applyBorder="1" applyAlignment="1">
      <alignment horizontal="center" vertical="center"/>
    </xf>
    <xf numFmtId="0" fontId="0" fillId="0" borderId="0" xfId="0" applyFont="1" applyAlignment="1">
      <alignment horizontal="left" vertical="center"/>
    </xf>
    <xf numFmtId="9" fontId="8" fillId="0" borderId="4" xfId="4" applyFont="1" applyBorder="1" applyAlignment="1">
      <alignment horizontal="center" vertical="center"/>
    </xf>
    <xf numFmtId="0" fontId="0" fillId="0" borderId="4" xfId="0" applyBorder="1"/>
    <xf numFmtId="0" fontId="19" fillId="4" borderId="5" xfId="0" applyFont="1" applyFill="1" applyBorder="1" applyAlignment="1">
      <alignment horizontal="center" vertical="center" wrapText="1"/>
    </xf>
    <xf numFmtId="0" fontId="26" fillId="0" borderId="13" xfId="0" applyFont="1" applyBorder="1" applyAlignment="1">
      <alignment horizontal="center" vertical="center"/>
    </xf>
    <xf numFmtId="0" fontId="26" fillId="0" borderId="14" xfId="0" applyFont="1" applyBorder="1" applyAlignment="1">
      <alignment horizontal="center" vertical="center"/>
    </xf>
    <xf numFmtId="0" fontId="26" fillId="0" borderId="15" xfId="0" applyFont="1" applyBorder="1" applyAlignment="1">
      <alignment horizontal="center" vertical="center"/>
    </xf>
    <xf numFmtId="0" fontId="26" fillId="0" borderId="16"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20" fillId="0" borderId="1" xfId="0" applyFont="1" applyBorder="1" applyAlignment="1">
      <alignment horizontal="center" vertical="center"/>
    </xf>
    <xf numFmtId="0" fontId="5" fillId="0" borderId="1" xfId="0" applyFont="1" applyBorder="1" applyAlignment="1">
      <alignment horizontal="left" vertical="center" wrapText="1" indent="7"/>
    </xf>
    <xf numFmtId="0" fontId="5" fillId="0" borderId="1" xfId="0" applyFont="1" applyBorder="1" applyAlignment="1">
      <alignment horizontal="left" vertical="center" indent="7"/>
    </xf>
    <xf numFmtId="0" fontId="7" fillId="0" borderId="1" xfId="0" applyFont="1" applyBorder="1" applyAlignment="1">
      <alignment horizontal="left" vertical="center" wrapText="1"/>
    </xf>
    <xf numFmtId="0" fontId="19" fillId="4" borderId="2"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4" fillId="3" borderId="2" xfId="0" applyFont="1" applyFill="1" applyBorder="1" applyAlignment="1">
      <alignment horizontal="center" vertical="center"/>
    </xf>
    <xf numFmtId="0" fontId="4" fillId="3" borderId="4" xfId="0" applyFont="1" applyFill="1" applyBorder="1" applyAlignment="1">
      <alignment horizontal="center" vertical="center"/>
    </xf>
    <xf numFmtId="0" fontId="4" fillId="3" borderId="3" xfId="0" applyFont="1" applyFill="1" applyBorder="1" applyAlignment="1">
      <alignment horizontal="center" vertical="center"/>
    </xf>
    <xf numFmtId="0" fontId="29" fillId="7" borderId="0" xfId="7" applyFont="1" applyFill="1" applyAlignment="1">
      <alignment vertical="center"/>
    </xf>
    <xf numFmtId="0" fontId="29" fillId="7" borderId="0" xfId="7" applyFont="1" applyFill="1" applyAlignment="1">
      <alignment horizontal="center" vertical="center"/>
    </xf>
    <xf numFmtId="0" fontId="29" fillId="7" borderId="0" xfId="7" applyFont="1" applyFill="1" applyAlignment="1">
      <alignment horizontal="justify" vertical="center"/>
    </xf>
    <xf numFmtId="43" fontId="29" fillId="7" borderId="0" xfId="8" applyFont="1" applyFill="1" applyAlignment="1">
      <alignment vertical="center"/>
    </xf>
    <xf numFmtId="44" fontId="29" fillId="7" borderId="0" xfId="9" applyFont="1" applyFill="1" applyAlignment="1">
      <alignment vertical="center"/>
    </xf>
    <xf numFmtId="166" fontId="29" fillId="7" borderId="0" xfId="7" applyNumberFormat="1" applyFont="1" applyFill="1" applyAlignment="1">
      <alignment horizontal="center" vertical="center"/>
    </xf>
    <xf numFmtId="0" fontId="30" fillId="10" borderId="1" xfId="7" applyFont="1" applyFill="1" applyBorder="1" applyAlignment="1">
      <alignment vertical="center" wrapText="1"/>
    </xf>
    <xf numFmtId="10" fontId="29" fillId="7" borderId="0" xfId="10" applyNumberFormat="1" applyFont="1" applyFill="1" applyAlignment="1">
      <alignment vertical="center"/>
    </xf>
    <xf numFmtId="10" fontId="30" fillId="10" borderId="2" xfId="10" applyNumberFormat="1" applyFont="1" applyFill="1" applyBorder="1" applyAlignment="1">
      <alignment horizontal="left" vertical="center" wrapText="1"/>
    </xf>
    <xf numFmtId="10" fontId="30" fillId="10" borderId="4" xfId="10" applyNumberFormat="1" applyFont="1" applyFill="1" applyBorder="1" applyAlignment="1">
      <alignment horizontal="left" vertical="center" wrapText="1"/>
    </xf>
    <xf numFmtId="10" fontId="30" fillId="10" borderId="3" xfId="10" applyNumberFormat="1" applyFont="1" applyFill="1" applyBorder="1" applyAlignment="1">
      <alignment horizontal="left" vertical="center" wrapText="1"/>
    </xf>
    <xf numFmtId="0" fontId="30" fillId="10" borderId="0" xfId="7" applyFont="1" applyFill="1" applyAlignment="1">
      <alignment horizontal="center" vertical="center" wrapText="1"/>
    </xf>
    <xf numFmtId="0" fontId="30" fillId="11" borderId="1" xfId="7" applyFont="1" applyFill="1" applyBorder="1" applyAlignment="1">
      <alignment horizontal="center" vertical="center" wrapText="1"/>
    </xf>
    <xf numFmtId="0" fontId="29" fillId="11" borderId="1" xfId="7" applyFont="1" applyFill="1" applyBorder="1" applyAlignment="1">
      <alignment vertical="center"/>
    </xf>
    <xf numFmtId="0" fontId="31" fillId="12" borderId="1" xfId="7" applyFont="1" applyFill="1" applyBorder="1" applyAlignment="1">
      <alignment horizontal="center" vertical="center"/>
    </xf>
    <xf numFmtId="0" fontId="31" fillId="12" borderId="2" xfId="7" applyFont="1" applyFill="1" applyBorder="1" applyAlignment="1">
      <alignment horizontal="center" vertical="center"/>
    </xf>
    <xf numFmtId="0" fontId="31" fillId="12" borderId="4" xfId="7" applyFont="1" applyFill="1" applyBorder="1" applyAlignment="1">
      <alignment horizontal="center" vertical="center"/>
    </xf>
    <xf numFmtId="0" fontId="31" fillId="12" borderId="1" xfId="7" applyFont="1" applyFill="1" applyBorder="1" applyAlignment="1">
      <alignment horizontal="center" vertical="center" wrapText="1"/>
    </xf>
    <xf numFmtId="0" fontId="32" fillId="4" borderId="1" xfId="7" applyFont="1" applyFill="1" applyBorder="1" applyAlignment="1">
      <alignment horizontal="center" vertical="center"/>
    </xf>
    <xf numFmtId="0" fontId="30" fillId="4" borderId="2" xfId="7" applyFont="1" applyFill="1" applyBorder="1" applyAlignment="1">
      <alignment horizontal="center" vertical="center"/>
    </xf>
    <xf numFmtId="0" fontId="30" fillId="4" borderId="4" xfId="7" applyFont="1" applyFill="1" applyBorder="1" applyAlignment="1">
      <alignment horizontal="center" vertical="center"/>
    </xf>
    <xf numFmtId="0" fontId="30" fillId="4" borderId="3" xfId="7" applyFont="1" applyFill="1" applyBorder="1" applyAlignment="1">
      <alignment horizontal="center" vertical="center"/>
    </xf>
    <xf numFmtId="0" fontId="32" fillId="0" borderId="1" xfId="7" applyFont="1" applyBorder="1" applyAlignment="1">
      <alignment horizontal="center" vertical="center"/>
    </xf>
    <xf numFmtId="0" fontId="31" fillId="7" borderId="2" xfId="7" applyFont="1" applyFill="1" applyBorder="1" applyAlignment="1">
      <alignment horizontal="left" vertical="center"/>
    </xf>
    <xf numFmtId="0" fontId="31" fillId="7" borderId="4" xfId="7" applyFont="1" applyFill="1" applyBorder="1" applyAlignment="1">
      <alignment horizontal="left" vertical="center"/>
    </xf>
    <xf numFmtId="167" fontId="31" fillId="7" borderId="1" xfId="8" applyNumberFormat="1" applyFont="1" applyFill="1" applyBorder="1" applyAlignment="1">
      <alignment horizontal="center" vertical="center"/>
    </xf>
    <xf numFmtId="167" fontId="31" fillId="7" borderId="2" xfId="8" applyNumberFormat="1" applyFont="1" applyFill="1" applyBorder="1" applyAlignment="1">
      <alignment horizontal="center" vertical="center"/>
    </xf>
    <xf numFmtId="167" fontId="31" fillId="7" borderId="3" xfId="8" applyNumberFormat="1" applyFont="1" applyFill="1" applyBorder="1" applyAlignment="1">
      <alignment horizontal="center" vertical="center"/>
    </xf>
    <xf numFmtId="0" fontId="30" fillId="12" borderId="17" xfId="7" applyFont="1" applyFill="1" applyBorder="1" applyAlignment="1">
      <alignment horizontal="right" vertical="center"/>
    </xf>
    <xf numFmtId="0" fontId="30" fillId="12" borderId="1" xfId="7" applyFont="1" applyFill="1" applyBorder="1" applyAlignment="1">
      <alignment horizontal="right" vertical="center"/>
    </xf>
    <xf numFmtId="167" fontId="30" fillId="12" borderId="1" xfId="7" applyNumberFormat="1" applyFont="1" applyFill="1" applyBorder="1" applyAlignment="1">
      <alignment horizontal="center" vertical="center"/>
    </xf>
    <xf numFmtId="0" fontId="33" fillId="13" borderId="2" xfId="7" applyFont="1" applyFill="1" applyBorder="1" applyAlignment="1">
      <alignment horizontal="center" vertical="center"/>
    </xf>
    <xf numFmtId="0" fontId="33" fillId="13" borderId="4" xfId="7" applyFont="1" applyFill="1" applyBorder="1" applyAlignment="1">
      <alignment horizontal="center" vertical="center"/>
    </xf>
    <xf numFmtId="0" fontId="33" fillId="13" borderId="3" xfId="7" applyFont="1" applyFill="1" applyBorder="1" applyAlignment="1">
      <alignment horizontal="center" vertical="center"/>
    </xf>
    <xf numFmtId="0" fontId="33" fillId="7" borderId="18" xfId="7" applyFont="1" applyFill="1" applyBorder="1" applyAlignment="1">
      <alignment horizontal="center" vertical="center"/>
    </xf>
    <xf numFmtId="0" fontId="32" fillId="13" borderId="2" xfId="7" applyFont="1" applyFill="1" applyBorder="1" applyAlignment="1">
      <alignment horizontal="center" vertical="center"/>
    </xf>
    <xf numFmtId="0" fontId="32" fillId="13" borderId="4" xfId="7" applyFont="1" applyFill="1" applyBorder="1" applyAlignment="1">
      <alignment horizontal="center" vertical="center"/>
    </xf>
    <xf numFmtId="0" fontId="32" fillId="13" borderId="3" xfId="7" applyFont="1" applyFill="1" applyBorder="1" applyAlignment="1">
      <alignment horizontal="center" vertical="center"/>
    </xf>
    <xf numFmtId="0" fontId="33" fillId="7" borderId="17" xfId="7" applyFont="1" applyFill="1" applyBorder="1" applyAlignment="1">
      <alignment horizontal="center" vertical="center"/>
    </xf>
    <xf numFmtId="0" fontId="30" fillId="10" borderId="2" xfId="7" applyNumberFormat="1" applyFont="1" applyFill="1" applyBorder="1" applyAlignment="1">
      <alignment horizontal="left" vertical="center" wrapText="1"/>
    </xf>
    <xf numFmtId="0" fontId="30" fillId="10" borderId="4" xfId="7" applyNumberFormat="1" applyFont="1" applyFill="1" applyBorder="1" applyAlignment="1">
      <alignment horizontal="left" vertical="center" wrapText="1"/>
    </xf>
    <xf numFmtId="0" fontId="30" fillId="10" borderId="3" xfId="7" applyNumberFormat="1" applyFont="1" applyFill="1" applyBorder="1" applyAlignment="1">
      <alignment horizontal="left" vertical="center" wrapText="1"/>
    </xf>
    <xf numFmtId="0" fontId="30" fillId="10" borderId="2" xfId="7" applyFont="1" applyFill="1" applyBorder="1" applyAlignment="1">
      <alignment horizontal="center" vertical="center" wrapText="1"/>
    </xf>
    <xf numFmtId="0" fontId="30" fillId="10" borderId="3" xfId="7" applyFont="1" applyFill="1" applyBorder="1" applyAlignment="1">
      <alignment horizontal="center" vertical="center" wrapText="1"/>
    </xf>
  </cellXfs>
  <cellStyles count="11">
    <cellStyle name="Hiperlink" xfId="6" builtinId="8"/>
    <cellStyle name="Moeda" xfId="5" builtinId="4"/>
    <cellStyle name="Moeda 2" xfId="9" xr:uid="{D3FE03A3-3E95-4BD7-9B7E-216DD3C4854D}"/>
    <cellStyle name="Normal" xfId="0" builtinId="0"/>
    <cellStyle name="Normal 2" xfId="2" xr:uid="{00000000-0005-0000-0000-000001000000}"/>
    <cellStyle name="Normal 2 2" xfId="7" xr:uid="{C48DE5A4-0339-4CDE-90B2-7C600838387C}"/>
    <cellStyle name="Porcentagem" xfId="4" builtinId="5"/>
    <cellStyle name="Porcentagem 2" xfId="10" xr:uid="{7920DE7B-843E-4A99-9E83-E53FA253F01E}"/>
    <cellStyle name="Vírgula" xfId="1" builtinId="3"/>
    <cellStyle name="Vírgula 2" xfId="3" xr:uid="{00000000-0005-0000-0000-000004000000}"/>
    <cellStyle name="Vírgula 2 2" xfId="8" xr:uid="{5D136959-E028-43ED-8E5C-2C4E27C6BB36}"/>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 Type="http://schemas.openxmlformats.org/officeDocument/2006/relationships/worksheet" Target="worksheets/sheet3.xml"/><Relationship Id="rId21" Type="http://schemas.openxmlformats.org/officeDocument/2006/relationships/externalLink" Target="externalLinks/externalLink16.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styles" Target="styles.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19050</xdr:colOff>
      <xdr:row>22</xdr:row>
      <xdr:rowOff>0</xdr:rowOff>
    </xdr:from>
    <xdr:to>
      <xdr:col>3</xdr:col>
      <xdr:colOff>530225</xdr:colOff>
      <xdr:row>22</xdr:row>
      <xdr:rowOff>155575</xdr:rowOff>
    </xdr:to>
    <xdr:sp macro="" textlink="">
      <xdr:nvSpPr>
        <xdr:cNvPr id="2" name="Check Box 1" hidden="1">
          <a:extLst>
            <a:ext uri="{63B3BB69-23CF-44E3-9099-C40C66FF867C}">
              <a14:compatExt xmlns:a14="http://schemas.microsoft.com/office/drawing/2010/main" spid="_x0000_s18433"/>
            </a:ext>
            <a:ext uri="{FF2B5EF4-FFF2-40B4-BE49-F238E27FC236}">
              <a16:creationId xmlns:a16="http://schemas.microsoft.com/office/drawing/2014/main" id="{2884BC4F-A3F4-4986-B9E6-23BE16C2BF39}"/>
            </a:ext>
          </a:extLst>
        </xdr:cNvPr>
        <xdr:cNvSpPr/>
      </xdr:nvSpPr>
      <xdr:spPr bwMode="auto">
        <a:xfrm>
          <a:off x="847725" y="6934200"/>
          <a:ext cx="1273175" cy="15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Lucro Real</a:t>
          </a:r>
        </a:p>
      </xdr:txBody>
    </xdr:sp>
    <xdr:clientData/>
  </xdr:twoCellAnchor>
  <xdr:twoCellAnchor editAs="oneCell">
    <xdr:from>
      <xdr:col>2</xdr:col>
      <xdr:colOff>19050</xdr:colOff>
      <xdr:row>22</xdr:row>
      <xdr:rowOff>0</xdr:rowOff>
    </xdr:from>
    <xdr:to>
      <xdr:col>3</xdr:col>
      <xdr:colOff>530225</xdr:colOff>
      <xdr:row>22</xdr:row>
      <xdr:rowOff>34290</xdr:rowOff>
    </xdr:to>
    <xdr:sp macro="" textlink="">
      <xdr:nvSpPr>
        <xdr:cNvPr id="3" name="Check Box 2" hidden="1">
          <a:extLst>
            <a:ext uri="{63B3BB69-23CF-44E3-9099-C40C66FF867C}">
              <a14:compatExt xmlns:a14="http://schemas.microsoft.com/office/drawing/2010/main" spid="_x0000_s18434"/>
            </a:ext>
            <a:ext uri="{FF2B5EF4-FFF2-40B4-BE49-F238E27FC236}">
              <a16:creationId xmlns:a16="http://schemas.microsoft.com/office/drawing/2014/main" id="{18C04EE0-EC79-4111-98E2-4CF1C1F373DE}"/>
            </a:ext>
          </a:extLst>
        </xdr:cNvPr>
        <xdr:cNvSpPr/>
      </xdr:nvSpPr>
      <xdr:spPr bwMode="auto">
        <a:xfrm>
          <a:off x="847725" y="6934200"/>
          <a:ext cx="1273175" cy="342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Lucro Presumido</a:t>
          </a:r>
        </a:p>
      </xdr:txBody>
    </xdr:sp>
    <xdr:clientData/>
  </xdr:twoCellAnchor>
  <xdr:twoCellAnchor editAs="oneCell">
    <xdr:from>
      <xdr:col>2</xdr:col>
      <xdr:colOff>19050</xdr:colOff>
      <xdr:row>22</xdr:row>
      <xdr:rowOff>0</xdr:rowOff>
    </xdr:from>
    <xdr:to>
      <xdr:col>3</xdr:col>
      <xdr:colOff>530225</xdr:colOff>
      <xdr:row>22</xdr:row>
      <xdr:rowOff>229234</xdr:rowOff>
    </xdr:to>
    <xdr:sp macro="" textlink="">
      <xdr:nvSpPr>
        <xdr:cNvPr id="4" name="Check Box 3" hidden="1">
          <a:extLst>
            <a:ext uri="{63B3BB69-23CF-44E3-9099-C40C66FF867C}">
              <a14:compatExt xmlns:a14="http://schemas.microsoft.com/office/drawing/2010/main" spid="_x0000_s18435"/>
            </a:ext>
            <a:ext uri="{FF2B5EF4-FFF2-40B4-BE49-F238E27FC236}">
              <a16:creationId xmlns:a16="http://schemas.microsoft.com/office/drawing/2014/main" id="{8B807B11-9827-45CF-8C21-712D84A5FA34}"/>
            </a:ext>
          </a:extLst>
        </xdr:cNvPr>
        <xdr:cNvSpPr/>
      </xdr:nvSpPr>
      <xdr:spPr bwMode="auto">
        <a:xfrm>
          <a:off x="847725" y="6934200"/>
          <a:ext cx="1273175" cy="22923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Lucro Arbitrado</a:t>
          </a:r>
        </a:p>
      </xdr:txBody>
    </xdr:sp>
    <xdr:clientData/>
  </xdr:twoCellAnchor>
  <xdr:oneCellAnchor>
    <xdr:from>
      <xdr:col>4</xdr:col>
      <xdr:colOff>1006022</xdr:colOff>
      <xdr:row>23</xdr:row>
      <xdr:rowOff>102189</xdr:rowOff>
    </xdr:from>
    <xdr:ext cx="4137660" cy="482761"/>
    <mc:AlternateContent xmlns:mc="http://schemas.openxmlformats.org/markup-compatibility/2006">
      <mc:Choice xmlns:a14="http://schemas.microsoft.com/office/drawing/2010/main" Requires="a14">
        <xdr:sp macro="" textlink="">
          <xdr:nvSpPr>
            <xdr:cNvPr id="5" name="CaixaDeTexto 4">
              <a:extLst>
                <a:ext uri="{FF2B5EF4-FFF2-40B4-BE49-F238E27FC236}">
                  <a16:creationId xmlns:a16="http://schemas.microsoft.com/office/drawing/2014/main" id="{5F08A8F0-5033-441A-96D8-82B2DC17FFD6}"/>
                </a:ext>
              </a:extLst>
            </xdr:cNvPr>
            <xdr:cNvSpPr txBox="1"/>
          </xdr:nvSpPr>
          <xdr:spPr>
            <a:xfrm>
              <a:off x="3604986" y="6932975"/>
              <a:ext cx="4137660" cy="4827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r>
                      <a:rPr lang="pt-BR" sz="1400" b="0" i="1">
                        <a:latin typeface="Cambria Math" panose="02040503050406030204" pitchFamily="18" charset="0"/>
                      </a:rPr>
                      <m:t>𝐵𝐷𝐼</m:t>
                    </m:r>
                    <m:r>
                      <a:rPr lang="pt-BR" sz="1400" i="1">
                        <a:latin typeface="Cambria Math" panose="02040503050406030204" pitchFamily="18" charset="0"/>
                      </a:rPr>
                      <m:t>=</m:t>
                    </m:r>
                    <m:f>
                      <m:fPr>
                        <m:ctrlPr>
                          <a:rPr lang="pt-BR" sz="1400" i="1">
                            <a:latin typeface="Cambria Math" panose="02040503050406030204" pitchFamily="18" charset="0"/>
                          </a:rPr>
                        </m:ctrlPr>
                      </m:fPr>
                      <m:num>
                        <m:d>
                          <m:dPr>
                            <m:ctrlPr>
                              <a:rPr lang="pt-BR" sz="1400" b="0" i="1">
                                <a:latin typeface="Cambria Math" panose="02040503050406030204" pitchFamily="18" charset="0"/>
                              </a:rPr>
                            </m:ctrlPr>
                          </m:dPr>
                          <m:e>
                            <m:r>
                              <a:rPr lang="pt-BR" sz="1400" b="0" i="1">
                                <a:latin typeface="Cambria Math" panose="02040503050406030204" pitchFamily="18" charset="0"/>
                              </a:rPr>
                              <m:t>1+</m:t>
                            </m:r>
                            <m:d>
                              <m:dPr>
                                <m:ctrlPr>
                                  <a:rPr lang="pt-BR" sz="1400" b="0" i="1">
                                    <a:latin typeface="Cambria Math" panose="02040503050406030204" pitchFamily="18" charset="0"/>
                                  </a:rPr>
                                </m:ctrlPr>
                              </m:dPr>
                              <m:e>
                                <m:r>
                                  <a:rPr lang="pt-BR" sz="1400" b="0" i="1">
                                    <a:latin typeface="Cambria Math" panose="02040503050406030204" pitchFamily="18" charset="0"/>
                                  </a:rPr>
                                  <m:t>𝐴𝐶</m:t>
                                </m:r>
                                <m:r>
                                  <a:rPr lang="pt-BR" sz="1400" b="0" i="1">
                                    <a:latin typeface="Cambria Math" panose="02040503050406030204" pitchFamily="18" charset="0"/>
                                  </a:rPr>
                                  <m:t>+</m:t>
                                </m:r>
                                <m:r>
                                  <a:rPr lang="pt-BR" sz="1400" b="0" i="1">
                                    <a:latin typeface="Cambria Math" panose="02040503050406030204" pitchFamily="18" charset="0"/>
                                  </a:rPr>
                                  <m:t>𝑅</m:t>
                                </m:r>
                                <m:r>
                                  <a:rPr lang="pt-BR" sz="1400" b="0" i="1">
                                    <a:latin typeface="Cambria Math" panose="02040503050406030204" pitchFamily="18" charset="0"/>
                                  </a:rPr>
                                  <m:t>+</m:t>
                                </m:r>
                                <m:r>
                                  <a:rPr lang="pt-BR" sz="1400" b="0" i="1">
                                    <a:latin typeface="Cambria Math" panose="02040503050406030204" pitchFamily="18" charset="0"/>
                                  </a:rPr>
                                  <m:t>𝑆</m:t>
                                </m:r>
                                <m:r>
                                  <a:rPr lang="pt-BR" sz="1400" b="0" i="1">
                                    <a:latin typeface="Cambria Math" panose="02040503050406030204" pitchFamily="18" charset="0"/>
                                  </a:rPr>
                                  <m:t>+</m:t>
                                </m:r>
                                <m:r>
                                  <a:rPr lang="pt-BR" sz="1400" b="0" i="1">
                                    <a:latin typeface="Cambria Math" panose="02040503050406030204" pitchFamily="18" charset="0"/>
                                  </a:rPr>
                                  <m:t>𝐺</m:t>
                                </m:r>
                              </m:e>
                            </m:d>
                          </m:e>
                        </m:d>
                        <m:d>
                          <m:dPr>
                            <m:ctrlPr>
                              <a:rPr lang="pt-BR" sz="1400" b="0" i="1">
                                <a:latin typeface="Cambria Math" panose="02040503050406030204" pitchFamily="18" charset="0"/>
                              </a:rPr>
                            </m:ctrlPr>
                          </m:dPr>
                          <m:e>
                            <m:r>
                              <a:rPr lang="pt-BR" sz="1400" b="0" i="1">
                                <a:latin typeface="Cambria Math" panose="02040503050406030204" pitchFamily="18" charset="0"/>
                              </a:rPr>
                              <m:t>1+</m:t>
                            </m:r>
                            <m:r>
                              <a:rPr lang="pt-BR" sz="1400" b="0" i="1">
                                <a:latin typeface="Cambria Math" panose="02040503050406030204" pitchFamily="18" charset="0"/>
                              </a:rPr>
                              <m:t>𝐷𝐹</m:t>
                            </m:r>
                          </m:e>
                        </m:d>
                        <m:r>
                          <a:rPr lang="pt-BR" sz="1400" b="0" i="1">
                            <a:latin typeface="Cambria Math" panose="02040503050406030204" pitchFamily="18" charset="0"/>
                          </a:rPr>
                          <m:t>(1+</m:t>
                        </m:r>
                        <m:r>
                          <a:rPr lang="pt-BR" sz="1400" b="0" i="1">
                            <a:latin typeface="Cambria Math" panose="02040503050406030204" pitchFamily="18" charset="0"/>
                          </a:rPr>
                          <m:t>𝐿</m:t>
                        </m:r>
                        <m:r>
                          <a:rPr lang="pt-BR" sz="1400" b="0" i="1">
                            <a:latin typeface="Cambria Math" panose="02040503050406030204" pitchFamily="18" charset="0"/>
                          </a:rPr>
                          <m:t>)</m:t>
                        </m:r>
                      </m:num>
                      <m:den>
                        <m:r>
                          <a:rPr lang="pt-BR" sz="1400" b="0" i="1">
                            <a:latin typeface="Cambria Math" panose="02040503050406030204" pitchFamily="18" charset="0"/>
                          </a:rPr>
                          <m:t>(1 −</m:t>
                        </m:r>
                        <m:r>
                          <a:rPr lang="pt-BR" sz="1400" b="0" i="1">
                            <a:latin typeface="Cambria Math" panose="02040503050406030204" pitchFamily="18" charset="0"/>
                          </a:rPr>
                          <m:t>𝑇</m:t>
                        </m:r>
                        <m:r>
                          <a:rPr lang="pt-BR" sz="1400" b="0" i="1">
                            <a:latin typeface="Cambria Math" panose="02040503050406030204" pitchFamily="18" charset="0"/>
                          </a:rPr>
                          <m:t>)</m:t>
                        </m:r>
                      </m:den>
                    </m:f>
                    <m:r>
                      <a:rPr lang="pt-BR" sz="1400" b="0" i="1">
                        <a:latin typeface="Cambria Math" panose="02040503050406030204" pitchFamily="18" charset="0"/>
                      </a:rPr>
                      <m:t>−1</m:t>
                    </m:r>
                  </m:oMath>
                </m:oMathPara>
              </a14:m>
              <a:endParaRPr lang="pt-BR" sz="1400">
                <a:latin typeface="+mn-lt"/>
              </a:endParaRPr>
            </a:p>
          </xdr:txBody>
        </xdr:sp>
      </mc:Choice>
      <mc:Fallback>
        <xdr:sp macro="" textlink="">
          <xdr:nvSpPr>
            <xdr:cNvPr id="5" name="CaixaDeTexto 4">
              <a:extLst>
                <a:ext uri="{FF2B5EF4-FFF2-40B4-BE49-F238E27FC236}">
                  <a16:creationId xmlns:a16="http://schemas.microsoft.com/office/drawing/2014/main" id="{5F08A8F0-5033-441A-96D8-82B2DC17FFD6}"/>
                </a:ext>
              </a:extLst>
            </xdr:cNvPr>
            <xdr:cNvSpPr txBox="1"/>
          </xdr:nvSpPr>
          <xdr:spPr>
            <a:xfrm>
              <a:off x="3604986" y="6932975"/>
              <a:ext cx="4137660" cy="4827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pt-BR" sz="1400" b="0" i="0">
                  <a:latin typeface="Cambria Math" panose="02040503050406030204" pitchFamily="18" charset="0"/>
                </a:rPr>
                <a:t>𝐵𝐷𝐼</a:t>
              </a:r>
              <a:r>
                <a:rPr lang="pt-BR" sz="1400" i="0">
                  <a:latin typeface="Cambria Math" panose="02040503050406030204" pitchFamily="18" charset="0"/>
                </a:rPr>
                <a:t>=(</a:t>
              </a:r>
              <a:r>
                <a:rPr lang="pt-BR" sz="1400" b="0" i="0">
                  <a:latin typeface="Cambria Math" panose="02040503050406030204" pitchFamily="18" charset="0"/>
                </a:rPr>
                <a:t>(1+(𝐴𝐶+𝑅+𝑆+𝐺))(1+𝐷𝐹)(1+𝐿))/((1 −𝑇))−1</a:t>
              </a:r>
              <a:endParaRPr lang="pt-BR" sz="1400">
                <a:latin typeface="+mn-lt"/>
              </a:endParaRPr>
            </a:p>
          </xdr:txBody>
        </xdr:sp>
      </mc:Fallback>
    </mc:AlternateContent>
    <xdr:clientData/>
  </xdr:oneCellAnchor>
</xdr:wsDr>
</file>

<file path=xl/drawings/drawing2.xml><?xml version="1.0" encoding="utf-8"?>
<xdr:wsDr xmlns:xdr="http://schemas.openxmlformats.org/drawingml/2006/spreadsheetDrawing" xmlns:a="http://schemas.openxmlformats.org/drawingml/2006/main">
  <xdr:twoCellAnchor editAs="oneCell">
    <xdr:from>
      <xdr:col>6</xdr:col>
      <xdr:colOff>563880</xdr:colOff>
      <xdr:row>5</xdr:row>
      <xdr:rowOff>121920</xdr:rowOff>
    </xdr:from>
    <xdr:to>
      <xdr:col>15</xdr:col>
      <xdr:colOff>129978</xdr:colOff>
      <xdr:row>38</xdr:row>
      <xdr:rowOff>160503</xdr:rowOff>
    </xdr:to>
    <xdr:pic>
      <xdr:nvPicPr>
        <xdr:cNvPr id="2" name="Imagem 1">
          <a:extLst>
            <a:ext uri="{FF2B5EF4-FFF2-40B4-BE49-F238E27FC236}">
              <a16:creationId xmlns:a16="http://schemas.microsoft.com/office/drawing/2014/main" id="{E9CF3801-63B0-A6A7-AAB0-79B7F0CA191D}"/>
            </a:ext>
          </a:extLst>
        </xdr:cNvPr>
        <xdr:cNvPicPr>
          <a:picLocks noChangeAspect="1"/>
        </xdr:cNvPicPr>
      </xdr:nvPicPr>
      <xdr:blipFill>
        <a:blip xmlns:r="http://schemas.openxmlformats.org/officeDocument/2006/relationships" r:embed="rId1"/>
        <a:stretch>
          <a:fillRect/>
        </a:stretch>
      </xdr:blipFill>
      <xdr:spPr>
        <a:xfrm>
          <a:off x="4221480" y="960120"/>
          <a:ext cx="5052498" cy="557070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NS&#211;RCIO%20CIMI/PROCESSOS%20LICITAT&#211;RIOS/INTERTRAVADOS/Planilha%20Pavimenta&#231;&#227;o%20Intertravad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onepp01\servidor\Secretaria%20de%20Obras\Planilhas\Pra&#231;a%20CAT%20e%20IS\Levant%20reforma%20Pra&#231;a%20CAT%20-%20I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Secretaria%20de%20Obras\Planilhas\Pra&#231;a%20CAT%20e%20IS\Levant%20revitaliz%20pra&#231;a%20-%20reforma%20Pra&#231;a%20CAT%20-%20I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K:\Secretaria%20de%20Obras\Planilhas\Pra&#231;a%20CAT%20e%20IS\Levant%20reforma%20Pra&#231;a%20CAT%20-%20I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mopor02\secretaria%20de%20obras\Secretaria%20de%20Obras\Planilhas\Pra&#231;a%20CAT%20e%20IS\Levant%20reforma%20Pra&#231;a%20CAT%20-%20I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K:\Secretaria%20de%20Obras\AA%20Secretaria%202009\Planilhas%202009\Banco%20de%20Alimentos\Levant%20Gruta%20Rei%20do%20Mato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Projetos%202\Users\user\Desktop\Obra%20Juven&#237;lia\dvec\ORG&#195;OS%20EXTERNOS\CODEVASF%20-%20FEDERAL\VARZELANDIA%20-%20SES%202012.02\VARZELANDIA%20-%20FINAL%20COMPLET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BICOS\Diversos\Paraty-%20REV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 ORÇAMENTO ESTIMATIVO"/>
      <sheetName val="02 - BDI "/>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ulao"/>
      <sheetName val="Fundação"/>
      <sheetName val="Estrutura"/>
      <sheetName val="Levant"/>
      <sheetName val="Levant (2)"/>
      <sheetName val="IS CAT"/>
      <sheetName val="Pl Gb"/>
      <sheetName val="Revitaliz CAT"/>
      <sheetName val="Cronograma"/>
      <sheetName val="Elet-Banh"/>
      <sheetName val="Hidrosanitário"/>
      <sheetName val="Incendio"/>
      <sheetName val="_file____C__Meus_20documentos_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1"/>
      <sheetName val="12.2"/>
      <sheetName val="12.3"/>
      <sheetName val="12.4"/>
      <sheetName val="12.5"/>
      <sheetName val="12.6"/>
      <sheetName val="12.7"/>
      <sheetName val="12.8"/>
      <sheetName val="12.9"/>
      <sheetName val="12.10"/>
      <sheetName val="12.11"/>
      <sheetName val="12.12"/>
      <sheetName val="12.13"/>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ANCORAGEM"/>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tura"/>
      <sheetName val="Levant"/>
      <sheetName val="Fundação"/>
      <sheetName val="Levant CAT"/>
      <sheetName val="Levant (2)"/>
      <sheetName val="Revitaliz CAT"/>
      <sheetName val="Cronograma"/>
      <sheetName val="Elet-Banh"/>
      <sheetName val="Hidrosan Banh"/>
      <sheetName val="Inc Banh"/>
      <sheetName val="Hidrosan CAT"/>
      <sheetName val="Crono Pl2"/>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ulao"/>
      <sheetName val="Fundação"/>
      <sheetName val="Estrutura"/>
      <sheetName val="Levant"/>
      <sheetName val="Levant (2)"/>
      <sheetName val="IS CAT"/>
      <sheetName val="Pl Gb"/>
      <sheetName val="Revitaliz CAT"/>
      <sheetName val="Cronograma"/>
      <sheetName val="Elet-Banh"/>
      <sheetName val="Hidrosanitário"/>
      <sheetName val="Incendio"/>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ulao"/>
      <sheetName val="Fundação"/>
      <sheetName val="Estrutura"/>
      <sheetName val="Levant"/>
      <sheetName val="Levant (2)"/>
      <sheetName val="IS CAT"/>
      <sheetName val="Pl Gb"/>
      <sheetName val="Revitaliz CAT"/>
      <sheetName val="Cronograma"/>
      <sheetName val="Elet-Banh"/>
      <sheetName val="Hidrosanitário"/>
      <sheetName val="Incendio"/>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ação"/>
      <sheetName val="Estrutura"/>
      <sheetName val="Levant"/>
      <sheetName val="Gruta Rei Mato"/>
      <sheetName val="Cronograma"/>
      <sheetName val="Eletrica"/>
      <sheetName val="Hidros"/>
      <sheetName val="Incendio"/>
      <sheetName val="_file____C__Meus_20documentos_S"/>
    </sheetNames>
    <sheetDataSet>
      <sheetData sheetId="0"/>
      <sheetData sheetId="1"/>
      <sheetData sheetId="2"/>
      <sheetData sheetId="3"/>
      <sheetData sheetId="4" refreshError="1"/>
      <sheetData sheetId="5" refreshError="1"/>
      <sheetData sheetId="6"/>
      <sheetData sheetId="7" refreshError="1"/>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 06-2004"/>
      <sheetName val="SCO0504"/>
    </sheetNames>
    <sheetDataSet>
      <sheetData sheetId="0" refreshError="1"/>
      <sheetData sheetId="1"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PASAXSINAPI_COMPLETO"/>
      <sheetName val="COPASAXSINAPI_ENXUTO"/>
      <sheetName val="SINAPI"/>
      <sheetName val="SERVICOS ESPECIFICOS"/>
      <sheetName val="FINAL AMARELO"/>
      <sheetName val="FINAL"/>
      <sheetName val="ABC"/>
    </sheetNames>
    <sheetDataSet>
      <sheetData sheetId="0"/>
      <sheetData sheetId="1"/>
      <sheetData sheetId="2"/>
      <sheetData sheetId="3"/>
      <sheetData sheetId="4"/>
      <sheetData sheetId="5"/>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
      <sheetName val="Orçamento Real"/>
      <sheetName val="Memória"/>
    </sheetNames>
    <sheetDataSet>
      <sheetData sheetId="0" refreshError="1"/>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Resumo do Consolidado"/>
      <sheetName val="Quadro Resumo"/>
      <sheetName val="A - Proj"/>
      <sheetName val="C-Pav"/>
      <sheetName val="D-CX de detenção"/>
      <sheetName val="D-Micro e Macro  Drenagem"/>
      <sheetName val="SCO0504"/>
    </sheetNames>
    <sheetDataSet>
      <sheetData sheetId="0" refreshError="1"/>
      <sheetData sheetId="1"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dio_02_andares"/>
      <sheetName val="Cronograma"/>
      <sheetName val="Subtotais das categorias"/>
      <sheetName val="Grafico"/>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qedu.org.br/escola/31368610-cmei-espaco-cuidar-e-educar" TargetMode="External"/><Relationship Id="rId1" Type="http://schemas.openxmlformats.org/officeDocument/2006/relationships/hyperlink" Target="https://qedu.org.br/escola/31227960-centro-de-educacao-municipal-padre-avela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s://www.editorabooktrail.com.br/post/manuten%C3%A7%C3%A3o-predial-em-edifica%C3%A7%C3%B5es-estimativa-de-cust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14"/>
  <sheetViews>
    <sheetView topLeftCell="G7" zoomScaleNormal="100" workbookViewId="0">
      <selection activeCell="J233" sqref="J233"/>
    </sheetView>
  </sheetViews>
  <sheetFormatPr defaultRowHeight="12.75" x14ac:dyDescent="0.2"/>
  <cols>
    <col min="1" max="1" width="6.7109375" style="19" customWidth="1"/>
    <col min="2" max="2" width="42.28515625" style="20" customWidth="1"/>
    <col min="3" max="3" width="20.28515625" style="21" hidden="1" customWidth="1"/>
    <col min="4" max="4" width="41.42578125" style="21" customWidth="1"/>
    <col min="5" max="5" width="21.28515625" style="49" customWidth="1"/>
    <col min="6" max="6" width="21.28515625" style="19" hidden="1" customWidth="1"/>
    <col min="7" max="7" width="17.140625" style="19" customWidth="1"/>
    <col min="8" max="8" width="16.7109375" style="19" hidden="1" customWidth="1"/>
    <col min="9" max="9" width="15.7109375" style="24" customWidth="1"/>
    <col min="10" max="10" width="13.85546875" style="24" customWidth="1"/>
    <col min="11" max="11" width="13.85546875" style="24" bestFit="1" customWidth="1"/>
    <col min="12" max="12" width="17.85546875" style="19" bestFit="1" customWidth="1"/>
    <col min="13" max="13" width="18.140625" style="19" bestFit="1" customWidth="1"/>
    <col min="14" max="14" width="16.28515625" style="19" customWidth="1"/>
    <col min="15" max="15" width="15.42578125" style="19" customWidth="1"/>
    <col min="16" max="16" width="18.42578125" style="59" customWidth="1"/>
    <col min="17" max="17" width="8.85546875" customWidth="1"/>
    <col min="18" max="18" width="11" customWidth="1"/>
    <col min="22" max="24" width="0" hidden="1" customWidth="1"/>
  </cols>
  <sheetData>
    <row r="1" spans="1:24" s="17" customFormat="1" ht="44.45" customHeight="1" x14ac:dyDescent="0.2">
      <c r="A1" s="16"/>
      <c r="B1" s="16"/>
      <c r="C1" s="18"/>
      <c r="D1" s="18"/>
      <c r="E1" s="16"/>
      <c r="I1" s="65" t="s">
        <v>20</v>
      </c>
      <c r="J1" s="65"/>
      <c r="K1" s="65"/>
      <c r="L1" s="65" t="s">
        <v>0</v>
      </c>
      <c r="M1" s="65"/>
      <c r="N1" s="65" t="s">
        <v>1</v>
      </c>
      <c r="O1" s="65"/>
      <c r="P1" s="65"/>
      <c r="R1" s="23">
        <f>'02 - Cálculo Final'!B8</f>
        <v>2729.34</v>
      </c>
      <c r="S1" s="23">
        <f>'02 - Cálculo Final'!B9</f>
        <v>1250.33</v>
      </c>
    </row>
    <row r="2" spans="1:24" s="17" customFormat="1" ht="22.9" customHeight="1" x14ac:dyDescent="0.2">
      <c r="A2" s="66"/>
      <c r="B2" s="66"/>
      <c r="C2" s="66"/>
      <c r="D2" s="66"/>
      <c r="E2" s="66"/>
      <c r="F2" s="66"/>
      <c r="G2" s="66"/>
      <c r="H2" s="67"/>
      <c r="I2" s="34">
        <f t="shared" ref="I2:J2" si="0">SUM(I5:I193)</f>
        <v>214470.74</v>
      </c>
      <c r="J2" s="34">
        <f t="shared" si="0"/>
        <v>995384.08</v>
      </c>
      <c r="K2" s="34">
        <f t="shared" ref="K2:P2" si="1">SUM(K5:K213)</f>
        <v>1528851.67</v>
      </c>
      <c r="L2" s="35">
        <f t="shared" si="1"/>
        <v>733475517.01999998</v>
      </c>
      <c r="M2" s="35">
        <f t="shared" si="1"/>
        <v>1575558775.22</v>
      </c>
      <c r="N2" s="35">
        <f>SUM(N5:N213)</f>
        <v>61611943.469999999</v>
      </c>
      <c r="O2" s="35">
        <f>SUM(O5:O213)</f>
        <v>50417880.770000003</v>
      </c>
      <c r="P2" s="56">
        <f t="shared" si="1"/>
        <v>112029824.23999999</v>
      </c>
      <c r="R2" s="39">
        <f>'02 - Cálculo Final'!B10</f>
        <v>8.4000000000000005E-2</v>
      </c>
      <c r="S2" s="39">
        <f>'02 - Cálculo Final'!B11</f>
        <v>3.2000000000000001E-2</v>
      </c>
    </row>
    <row r="3" spans="1:24" s="17" customFormat="1" ht="22.9" customHeight="1" x14ac:dyDescent="0.2">
      <c r="A3" s="68" t="s">
        <v>361</v>
      </c>
      <c r="B3" s="68"/>
      <c r="C3" s="68"/>
      <c r="D3" s="68"/>
      <c r="E3" s="68"/>
      <c r="F3" s="68"/>
      <c r="G3" s="68"/>
      <c r="H3" s="68"/>
      <c r="I3" s="69"/>
      <c r="J3" s="34"/>
      <c r="K3" s="34"/>
      <c r="L3" s="35"/>
      <c r="M3" s="35"/>
      <c r="N3" s="35"/>
      <c r="O3" s="35"/>
      <c r="P3" s="56"/>
      <c r="R3" s="39"/>
      <c r="S3" s="39"/>
    </row>
    <row r="4" spans="1:24" s="22" customFormat="1" ht="25.5" x14ac:dyDescent="0.2">
      <c r="A4" s="36" t="s">
        <v>2</v>
      </c>
      <c r="B4" s="37" t="s">
        <v>15</v>
      </c>
      <c r="C4" s="37" t="s">
        <v>24</v>
      </c>
      <c r="D4" s="37" t="s">
        <v>16</v>
      </c>
      <c r="E4" s="37" t="s">
        <v>30</v>
      </c>
      <c r="F4" s="37" t="s">
        <v>19</v>
      </c>
      <c r="G4" s="37" t="s">
        <v>17</v>
      </c>
      <c r="H4" s="37" t="s">
        <v>18</v>
      </c>
      <c r="I4" s="38" t="s">
        <v>10</v>
      </c>
      <c r="J4" s="38" t="s">
        <v>8</v>
      </c>
      <c r="K4" s="38" t="s">
        <v>9</v>
      </c>
      <c r="L4" s="36" t="s">
        <v>10</v>
      </c>
      <c r="M4" s="36" t="s">
        <v>8</v>
      </c>
      <c r="N4" s="36" t="s">
        <v>10</v>
      </c>
      <c r="O4" s="36" t="s">
        <v>8</v>
      </c>
      <c r="P4" s="57" t="s">
        <v>3</v>
      </c>
      <c r="R4" s="22" t="s">
        <v>345</v>
      </c>
      <c r="T4" s="22" t="s">
        <v>344</v>
      </c>
    </row>
    <row r="5" spans="1:24" ht="24" x14ac:dyDescent="0.2">
      <c r="A5" s="25">
        <v>1</v>
      </c>
      <c r="B5" s="25" t="s">
        <v>27</v>
      </c>
      <c r="C5" s="25"/>
      <c r="D5" s="25" t="s">
        <v>28</v>
      </c>
      <c r="E5" s="47" t="s">
        <v>31</v>
      </c>
      <c r="F5" s="26"/>
      <c r="G5" s="25" t="s">
        <v>346</v>
      </c>
      <c r="H5" s="25"/>
      <c r="I5" s="40">
        <f t="shared" ref="I5:I36" si="2">X5*1.7</f>
        <v>525.5</v>
      </c>
      <c r="J5" s="41">
        <v>784.34</v>
      </c>
      <c r="K5" s="41">
        <f t="shared" ref="K5:K68" si="3">I5+J5</f>
        <v>1309.8399999999999</v>
      </c>
      <c r="L5" s="41">
        <f t="shared" ref="L5:L68" si="4">I5*$R$1</f>
        <v>1434268.17</v>
      </c>
      <c r="M5" s="41">
        <f>J5*$S$1</f>
        <v>980683.83</v>
      </c>
      <c r="N5" s="41">
        <f t="shared" ref="N5:N36" si="5">L5*$R$2</f>
        <v>120478.53</v>
      </c>
      <c r="O5" s="41">
        <f t="shared" ref="O5:O36" si="6">M5*$S$2</f>
        <v>31381.88</v>
      </c>
      <c r="P5" s="58">
        <f t="shared" ref="P5:P36" si="7">N5+O5</f>
        <v>151860.41</v>
      </c>
      <c r="Q5" s="46"/>
      <c r="V5">
        <v>750.19</v>
      </c>
      <c r="X5">
        <v>309.12</v>
      </c>
    </row>
    <row r="6" spans="1:24" ht="24" x14ac:dyDescent="0.2">
      <c r="A6" s="25">
        <v>2</v>
      </c>
      <c r="B6" s="25" t="s">
        <v>29</v>
      </c>
      <c r="C6" s="25"/>
      <c r="D6" s="25" t="s">
        <v>32</v>
      </c>
      <c r="E6" s="47" t="s">
        <v>31</v>
      </c>
      <c r="F6" s="26"/>
      <c r="G6" s="25" t="s">
        <v>347</v>
      </c>
      <c r="H6" s="25"/>
      <c r="I6" s="40">
        <v>3733.93</v>
      </c>
      <c r="J6" s="41">
        <v>14724.84</v>
      </c>
      <c r="K6" s="41">
        <f t="shared" si="3"/>
        <v>18458.77</v>
      </c>
      <c r="L6" s="41">
        <f t="shared" si="4"/>
        <v>10191164.51</v>
      </c>
      <c r="M6" s="41">
        <f t="shared" ref="M6:M36" si="8">J6*$S$1</f>
        <v>18410909.199999999</v>
      </c>
      <c r="N6" s="41">
        <f t="shared" si="5"/>
        <v>856057.82</v>
      </c>
      <c r="O6" s="41">
        <f t="shared" si="6"/>
        <v>589149.09</v>
      </c>
      <c r="P6" s="58">
        <f t="shared" si="7"/>
        <v>1445206.91</v>
      </c>
      <c r="Q6" s="46"/>
      <c r="V6">
        <v>3681.21</v>
      </c>
      <c r="X6">
        <v>3196.26</v>
      </c>
    </row>
    <row r="7" spans="1:24" ht="24" x14ac:dyDescent="0.2">
      <c r="A7" s="25">
        <v>3</v>
      </c>
      <c r="B7" s="25" t="s">
        <v>33</v>
      </c>
      <c r="C7" s="25"/>
      <c r="D7" s="25" t="s">
        <v>34</v>
      </c>
      <c r="E7" s="47" t="s">
        <v>31</v>
      </c>
      <c r="F7" s="26"/>
      <c r="G7" s="25" t="s">
        <v>348</v>
      </c>
      <c r="H7" s="25"/>
      <c r="I7" s="40">
        <v>1008.11</v>
      </c>
      <c r="J7" s="41">
        <v>1737.56</v>
      </c>
      <c r="K7" s="41">
        <f t="shared" si="3"/>
        <v>2745.67</v>
      </c>
      <c r="L7" s="41">
        <f t="shared" si="4"/>
        <v>2751474.95</v>
      </c>
      <c r="M7" s="41">
        <f t="shared" si="8"/>
        <v>2172523.39</v>
      </c>
      <c r="N7" s="41">
        <f t="shared" si="5"/>
        <v>231123.9</v>
      </c>
      <c r="O7" s="41">
        <f t="shared" si="6"/>
        <v>69520.75</v>
      </c>
      <c r="P7" s="58">
        <f t="shared" si="7"/>
        <v>300644.65000000002</v>
      </c>
      <c r="Q7" s="46"/>
      <c r="V7">
        <v>725.69</v>
      </c>
      <c r="X7">
        <v>500.69</v>
      </c>
    </row>
    <row r="8" spans="1:24" ht="24" x14ac:dyDescent="0.2">
      <c r="A8" s="25">
        <v>4</v>
      </c>
      <c r="B8" s="25" t="s">
        <v>35</v>
      </c>
      <c r="C8" s="25"/>
      <c r="D8" s="25" t="s">
        <v>36</v>
      </c>
      <c r="E8" s="47" t="s">
        <v>31</v>
      </c>
      <c r="F8" s="26"/>
      <c r="G8" s="33" t="s">
        <v>346</v>
      </c>
      <c r="H8" s="25"/>
      <c r="I8" s="40">
        <f t="shared" si="2"/>
        <v>479.74</v>
      </c>
      <c r="J8" s="41">
        <v>1633.32</v>
      </c>
      <c r="K8" s="41">
        <f t="shared" si="3"/>
        <v>2113.06</v>
      </c>
      <c r="L8" s="41">
        <f t="shared" si="4"/>
        <v>1309373.57</v>
      </c>
      <c r="M8" s="41">
        <f t="shared" si="8"/>
        <v>2042189</v>
      </c>
      <c r="N8" s="41">
        <f t="shared" si="5"/>
        <v>109987.38</v>
      </c>
      <c r="O8" s="41">
        <f t="shared" si="6"/>
        <v>65350.05</v>
      </c>
      <c r="P8" s="58">
        <f t="shared" si="7"/>
        <v>175337.43</v>
      </c>
      <c r="Q8" s="46"/>
      <c r="V8">
        <v>408.33</v>
      </c>
      <c r="X8">
        <v>282.2</v>
      </c>
    </row>
    <row r="9" spans="1:24" ht="24" x14ac:dyDescent="0.2">
      <c r="A9" s="25">
        <v>5</v>
      </c>
      <c r="B9" s="25" t="s">
        <v>37</v>
      </c>
      <c r="C9" s="25"/>
      <c r="D9" s="25" t="s">
        <v>38</v>
      </c>
      <c r="E9" s="47" t="s">
        <v>31</v>
      </c>
      <c r="F9" s="26"/>
      <c r="G9" s="33" t="s">
        <v>349</v>
      </c>
      <c r="H9" s="25"/>
      <c r="I9" s="40">
        <f t="shared" si="2"/>
        <v>479.74</v>
      </c>
      <c r="J9" s="41">
        <v>1633.32</v>
      </c>
      <c r="K9" s="41">
        <f t="shared" si="3"/>
        <v>2113.06</v>
      </c>
      <c r="L9" s="41">
        <f t="shared" si="4"/>
        <v>1309373.57</v>
      </c>
      <c r="M9" s="41">
        <f t="shared" si="8"/>
        <v>2042189</v>
      </c>
      <c r="N9" s="41">
        <f t="shared" si="5"/>
        <v>109987.38</v>
      </c>
      <c r="O9" s="41">
        <f t="shared" si="6"/>
        <v>65350.05</v>
      </c>
      <c r="P9" s="58">
        <f t="shared" si="7"/>
        <v>175337.43</v>
      </c>
      <c r="Q9" s="46"/>
      <c r="V9">
        <v>408.33</v>
      </c>
      <c r="X9">
        <v>282.2</v>
      </c>
    </row>
    <row r="10" spans="1:24" ht="24" x14ac:dyDescent="0.2">
      <c r="A10" s="25">
        <v>6</v>
      </c>
      <c r="B10" s="25" t="s">
        <v>39</v>
      </c>
      <c r="C10" s="25"/>
      <c r="D10" s="25" t="s">
        <v>40</v>
      </c>
      <c r="E10" s="47" t="s">
        <v>31</v>
      </c>
      <c r="F10" s="26"/>
      <c r="G10" s="25" t="s">
        <v>346</v>
      </c>
      <c r="H10" s="25"/>
      <c r="I10" s="40">
        <v>495.75</v>
      </c>
      <c r="J10" s="41">
        <v>1416.24</v>
      </c>
      <c r="K10" s="41">
        <f t="shared" si="3"/>
        <v>1911.99</v>
      </c>
      <c r="L10" s="41">
        <f t="shared" si="4"/>
        <v>1353070.31</v>
      </c>
      <c r="M10" s="41">
        <f t="shared" si="8"/>
        <v>1770767.3600000001</v>
      </c>
      <c r="N10" s="41">
        <f t="shared" si="5"/>
        <v>113657.91</v>
      </c>
      <c r="O10" s="41">
        <f t="shared" si="6"/>
        <v>56664.56</v>
      </c>
      <c r="P10" s="58">
        <f t="shared" si="7"/>
        <v>170322.47</v>
      </c>
      <c r="Q10" s="46"/>
      <c r="V10">
        <v>354.06</v>
      </c>
      <c r="X10">
        <v>233.56</v>
      </c>
    </row>
    <row r="11" spans="1:24" ht="24" x14ac:dyDescent="0.2">
      <c r="A11" s="25">
        <v>7</v>
      </c>
      <c r="B11" s="25" t="s">
        <v>41</v>
      </c>
      <c r="C11" s="25"/>
      <c r="D11" s="25" t="s">
        <v>42</v>
      </c>
      <c r="E11" s="47" t="s">
        <v>31</v>
      </c>
      <c r="F11" s="26"/>
      <c r="G11" s="25" t="s">
        <v>347</v>
      </c>
      <c r="H11" s="25"/>
      <c r="I11" s="40">
        <v>925.29</v>
      </c>
      <c r="J11" s="41">
        <v>1980.8</v>
      </c>
      <c r="K11" s="41">
        <f t="shared" si="3"/>
        <v>2906.09</v>
      </c>
      <c r="L11" s="41">
        <f t="shared" si="4"/>
        <v>2525431.0099999998</v>
      </c>
      <c r="M11" s="41">
        <f t="shared" si="8"/>
        <v>2476653.66</v>
      </c>
      <c r="N11" s="41">
        <f t="shared" si="5"/>
        <v>212136.2</v>
      </c>
      <c r="O11" s="41">
        <f t="shared" si="6"/>
        <v>79252.92</v>
      </c>
      <c r="P11" s="58">
        <f t="shared" si="7"/>
        <v>291389.12</v>
      </c>
      <c r="Q11" s="46"/>
      <c r="V11">
        <v>495.2</v>
      </c>
      <c r="X11">
        <v>347.52</v>
      </c>
    </row>
    <row r="12" spans="1:24" x14ac:dyDescent="0.2">
      <c r="A12" s="25">
        <v>8</v>
      </c>
      <c r="B12" s="50" t="s">
        <v>44</v>
      </c>
      <c r="C12" s="50"/>
      <c r="D12" s="50" t="s">
        <v>45</v>
      </c>
      <c r="E12" s="51" t="s">
        <v>43</v>
      </c>
      <c r="F12" s="26"/>
      <c r="G12" s="25" t="s">
        <v>348</v>
      </c>
      <c r="H12" s="25"/>
      <c r="I12" s="40">
        <f>211.52*3</f>
        <v>634.55999999999995</v>
      </c>
      <c r="J12" s="41">
        <v>291.7</v>
      </c>
      <c r="K12" s="41">
        <f t="shared" si="3"/>
        <v>926.26</v>
      </c>
      <c r="L12" s="41">
        <f t="shared" si="4"/>
        <v>1731929.99</v>
      </c>
      <c r="M12" s="41">
        <f t="shared" si="8"/>
        <v>364721.26</v>
      </c>
      <c r="N12" s="41">
        <f t="shared" si="5"/>
        <v>145482.12</v>
      </c>
      <c r="O12" s="41">
        <f t="shared" si="6"/>
        <v>11671.08</v>
      </c>
      <c r="P12" s="58">
        <f t="shared" si="7"/>
        <v>157153.20000000001</v>
      </c>
      <c r="Q12" s="46"/>
      <c r="V12">
        <v>296.14</v>
      </c>
      <c r="X12">
        <v>215.8</v>
      </c>
    </row>
    <row r="13" spans="1:24" x14ac:dyDescent="0.2">
      <c r="A13" s="25">
        <v>9</v>
      </c>
      <c r="B13" s="50" t="s">
        <v>46</v>
      </c>
      <c r="C13" s="50"/>
      <c r="D13" s="50" t="s">
        <v>47</v>
      </c>
      <c r="E13" s="51" t="s">
        <v>43</v>
      </c>
      <c r="F13" s="26"/>
      <c r="G13" s="25" t="s">
        <v>347</v>
      </c>
      <c r="H13" s="25"/>
      <c r="I13" s="40">
        <v>1925.07</v>
      </c>
      <c r="J13" s="41">
        <v>3257.09</v>
      </c>
      <c r="K13" s="41">
        <f t="shared" si="3"/>
        <v>5182.16</v>
      </c>
      <c r="L13" s="41">
        <f t="shared" si="4"/>
        <v>5254170.55</v>
      </c>
      <c r="M13" s="41">
        <f t="shared" si="8"/>
        <v>4072437.34</v>
      </c>
      <c r="N13" s="41">
        <f t="shared" si="5"/>
        <v>441350.33</v>
      </c>
      <c r="O13" s="41">
        <f t="shared" si="6"/>
        <v>130317.99</v>
      </c>
      <c r="P13" s="58">
        <f t="shared" si="7"/>
        <v>571668.31999999995</v>
      </c>
      <c r="V13">
        <v>223.97</v>
      </c>
      <c r="X13">
        <v>115.58</v>
      </c>
    </row>
    <row r="14" spans="1:24" x14ac:dyDescent="0.2">
      <c r="A14" s="25">
        <v>10</v>
      </c>
      <c r="B14" s="50" t="s">
        <v>48</v>
      </c>
      <c r="C14" s="50"/>
      <c r="D14" s="50" t="s">
        <v>49</v>
      </c>
      <c r="E14" s="51" t="s">
        <v>43</v>
      </c>
      <c r="F14" s="26"/>
      <c r="G14" s="25" t="s">
        <v>348</v>
      </c>
      <c r="H14" s="25"/>
      <c r="I14" s="40">
        <v>2597.35</v>
      </c>
      <c r="J14" s="41">
        <v>6896.8</v>
      </c>
      <c r="K14" s="41">
        <f t="shared" si="3"/>
        <v>9494.15</v>
      </c>
      <c r="L14" s="41">
        <f t="shared" si="4"/>
        <v>7089051.25</v>
      </c>
      <c r="M14" s="41">
        <f t="shared" si="8"/>
        <v>8623275.9399999995</v>
      </c>
      <c r="N14" s="41">
        <f t="shared" si="5"/>
        <v>595480.31000000006</v>
      </c>
      <c r="O14" s="41">
        <f t="shared" si="6"/>
        <v>275944.83</v>
      </c>
      <c r="P14" s="58">
        <f t="shared" si="7"/>
        <v>871425.14</v>
      </c>
      <c r="V14">
        <v>1724.2</v>
      </c>
      <c r="X14">
        <v>1022.73</v>
      </c>
    </row>
    <row r="15" spans="1:24" x14ac:dyDescent="0.2">
      <c r="A15" s="25">
        <v>11</v>
      </c>
      <c r="B15" s="50" t="s">
        <v>50</v>
      </c>
      <c r="C15" s="50"/>
      <c r="D15" s="50" t="s">
        <v>51</v>
      </c>
      <c r="E15" s="51" t="s">
        <v>43</v>
      </c>
      <c r="F15" s="26"/>
      <c r="G15" s="25" t="s">
        <v>346</v>
      </c>
      <c r="H15" s="25"/>
      <c r="I15" s="40">
        <v>152.25</v>
      </c>
      <c r="J15" s="41">
        <v>1900.8</v>
      </c>
      <c r="K15" s="41">
        <f t="shared" si="3"/>
        <v>2053.0500000000002</v>
      </c>
      <c r="L15" s="41">
        <f t="shared" si="4"/>
        <v>415542.02</v>
      </c>
      <c r="M15" s="41">
        <f t="shared" si="8"/>
        <v>2376627.2599999998</v>
      </c>
      <c r="N15" s="41">
        <f t="shared" si="5"/>
        <v>34905.53</v>
      </c>
      <c r="O15" s="41">
        <f t="shared" si="6"/>
        <v>76052.070000000007</v>
      </c>
      <c r="P15" s="58">
        <f t="shared" si="7"/>
        <v>110957.6</v>
      </c>
      <c r="V15">
        <v>475.2</v>
      </c>
      <c r="X15">
        <v>223.9</v>
      </c>
    </row>
    <row r="16" spans="1:24" x14ac:dyDescent="0.2">
      <c r="A16" s="25">
        <v>12</v>
      </c>
      <c r="B16" s="50" t="s">
        <v>52</v>
      </c>
      <c r="C16" s="50"/>
      <c r="D16" s="50" t="s">
        <v>53</v>
      </c>
      <c r="E16" s="51" t="s">
        <v>43</v>
      </c>
      <c r="F16" s="26"/>
      <c r="G16" s="25" t="s">
        <v>346</v>
      </c>
      <c r="H16" s="25"/>
      <c r="I16" s="40">
        <v>275.11</v>
      </c>
      <c r="J16" s="41">
        <v>2395.12</v>
      </c>
      <c r="K16" s="41">
        <f t="shared" si="3"/>
        <v>2670.23</v>
      </c>
      <c r="L16" s="41">
        <f t="shared" si="4"/>
        <v>750868.73</v>
      </c>
      <c r="M16" s="41">
        <f t="shared" si="8"/>
        <v>2994690.39</v>
      </c>
      <c r="N16" s="41">
        <f t="shared" si="5"/>
        <v>63072.97</v>
      </c>
      <c r="O16" s="41">
        <f t="shared" si="6"/>
        <v>95830.09</v>
      </c>
      <c r="P16" s="58">
        <f t="shared" si="7"/>
        <v>158903.06</v>
      </c>
      <c r="V16">
        <v>598.78</v>
      </c>
      <c r="X16">
        <v>288.39999999999998</v>
      </c>
    </row>
    <row r="17" spans="1:24" x14ac:dyDescent="0.2">
      <c r="A17" s="25">
        <v>13</v>
      </c>
      <c r="B17" s="50" t="s">
        <v>362</v>
      </c>
      <c r="C17" s="50"/>
      <c r="D17" s="50" t="s">
        <v>54</v>
      </c>
      <c r="E17" s="51" t="s">
        <v>43</v>
      </c>
      <c r="F17" s="26"/>
      <c r="G17" s="25" t="s">
        <v>346</v>
      </c>
      <c r="H17" s="25"/>
      <c r="I17" s="40">
        <v>260.64</v>
      </c>
      <c r="J17" s="41">
        <v>3186.4</v>
      </c>
      <c r="K17" s="41">
        <f t="shared" si="3"/>
        <v>3447.04</v>
      </c>
      <c r="L17" s="41">
        <f t="shared" si="4"/>
        <v>711375.18</v>
      </c>
      <c r="M17" s="41">
        <f t="shared" si="8"/>
        <v>3984051.51</v>
      </c>
      <c r="N17" s="41">
        <f t="shared" si="5"/>
        <v>59755.519999999997</v>
      </c>
      <c r="O17" s="41">
        <f t="shared" si="6"/>
        <v>127489.65</v>
      </c>
      <c r="P17" s="58">
        <f t="shared" si="7"/>
        <v>187245.17</v>
      </c>
      <c r="V17">
        <v>796.6</v>
      </c>
      <c r="X17">
        <v>223.36</v>
      </c>
    </row>
    <row r="18" spans="1:24" x14ac:dyDescent="0.2">
      <c r="A18" s="25">
        <v>14</v>
      </c>
      <c r="B18" s="50" t="s">
        <v>363</v>
      </c>
      <c r="C18" s="50"/>
      <c r="D18" s="50" t="s">
        <v>55</v>
      </c>
      <c r="E18" s="51" t="s">
        <v>43</v>
      </c>
      <c r="F18" s="26"/>
      <c r="G18" s="25" t="s">
        <v>347</v>
      </c>
      <c r="H18" s="25"/>
      <c r="I18" s="40">
        <v>278.42</v>
      </c>
      <c r="J18" s="41">
        <v>286.08</v>
      </c>
      <c r="K18" s="41">
        <f t="shared" si="3"/>
        <v>564.5</v>
      </c>
      <c r="L18" s="41">
        <f t="shared" si="4"/>
        <v>759902.84</v>
      </c>
      <c r="M18" s="41">
        <f t="shared" si="8"/>
        <v>357694.41</v>
      </c>
      <c r="N18" s="41">
        <f t="shared" si="5"/>
        <v>63831.839999999997</v>
      </c>
      <c r="O18" s="41">
        <f t="shared" si="6"/>
        <v>11446.22</v>
      </c>
      <c r="P18" s="58">
        <f t="shared" si="7"/>
        <v>75278.06</v>
      </c>
      <c r="V18">
        <v>142.6</v>
      </c>
      <c r="X18">
        <v>138.36000000000001</v>
      </c>
    </row>
    <row r="19" spans="1:24" ht="24" x14ac:dyDescent="0.2">
      <c r="A19" s="25">
        <v>15</v>
      </c>
      <c r="B19" s="50" t="s">
        <v>364</v>
      </c>
      <c r="C19" s="50"/>
      <c r="D19" s="50" t="s">
        <v>56</v>
      </c>
      <c r="E19" s="51" t="s">
        <v>43</v>
      </c>
      <c r="F19" s="26"/>
      <c r="G19" s="25" t="s">
        <v>347</v>
      </c>
      <c r="H19" s="25"/>
      <c r="I19" s="40">
        <v>522.73</v>
      </c>
      <c r="J19" s="41">
        <v>12992.44</v>
      </c>
      <c r="K19" s="41">
        <f t="shared" si="3"/>
        <v>13515.17</v>
      </c>
      <c r="L19" s="41">
        <f t="shared" si="4"/>
        <v>1426707.9</v>
      </c>
      <c r="M19" s="41">
        <f t="shared" si="8"/>
        <v>16244837.51</v>
      </c>
      <c r="N19" s="41">
        <f t="shared" si="5"/>
        <v>119843.46</v>
      </c>
      <c r="O19" s="41">
        <f t="shared" si="6"/>
        <v>519834.8</v>
      </c>
      <c r="P19" s="58">
        <f t="shared" si="7"/>
        <v>639678.26</v>
      </c>
      <c r="V19">
        <v>3248.11</v>
      </c>
      <c r="X19">
        <v>503.43</v>
      </c>
    </row>
    <row r="20" spans="1:24" x14ac:dyDescent="0.2">
      <c r="A20" s="25">
        <v>16</v>
      </c>
      <c r="B20" s="50" t="s">
        <v>57</v>
      </c>
      <c r="C20" s="50"/>
      <c r="D20" s="50" t="s">
        <v>58</v>
      </c>
      <c r="E20" s="51" t="s">
        <v>43</v>
      </c>
      <c r="F20" s="26"/>
      <c r="G20" s="25" t="s">
        <v>346</v>
      </c>
      <c r="H20" s="25"/>
      <c r="I20" s="40">
        <v>1031.83</v>
      </c>
      <c r="J20" s="41">
        <v>2059</v>
      </c>
      <c r="K20" s="41">
        <f t="shared" si="3"/>
        <v>3090.83</v>
      </c>
      <c r="L20" s="41">
        <f t="shared" si="4"/>
        <v>2816214.89</v>
      </c>
      <c r="M20" s="41">
        <f t="shared" si="8"/>
        <v>2574429.4700000002</v>
      </c>
      <c r="N20" s="41">
        <f t="shared" si="5"/>
        <v>236562.05</v>
      </c>
      <c r="O20" s="41">
        <f t="shared" si="6"/>
        <v>82381.740000000005</v>
      </c>
      <c r="P20" s="58">
        <f t="shared" si="7"/>
        <v>318943.78999999998</v>
      </c>
      <c r="V20">
        <v>514.75</v>
      </c>
      <c r="X20">
        <v>352.68</v>
      </c>
    </row>
    <row r="21" spans="1:24" x14ac:dyDescent="0.2">
      <c r="A21" s="25">
        <v>17</v>
      </c>
      <c r="B21" s="50" t="s">
        <v>365</v>
      </c>
      <c r="C21" s="50"/>
      <c r="D21" s="50" t="s">
        <v>59</v>
      </c>
      <c r="E21" s="51" t="s">
        <v>43</v>
      </c>
      <c r="F21" s="26"/>
      <c r="G21" s="25" t="s">
        <v>346</v>
      </c>
      <c r="H21" s="25"/>
      <c r="I21" s="40">
        <v>303.7</v>
      </c>
      <c r="J21" s="41">
        <v>45414</v>
      </c>
      <c r="K21" s="41">
        <f t="shared" si="3"/>
        <v>45717.7</v>
      </c>
      <c r="L21" s="41">
        <f t="shared" si="4"/>
        <v>828900.56</v>
      </c>
      <c r="M21" s="41">
        <f t="shared" si="8"/>
        <v>56782486.619999997</v>
      </c>
      <c r="N21" s="41">
        <f t="shared" si="5"/>
        <v>69627.649999999994</v>
      </c>
      <c r="O21" s="41">
        <f t="shared" si="6"/>
        <v>1817039.57</v>
      </c>
      <c r="P21" s="58">
        <f t="shared" si="7"/>
        <v>1886667.22</v>
      </c>
      <c r="V21">
        <v>34520.5</v>
      </c>
      <c r="X21">
        <v>651.59</v>
      </c>
    </row>
    <row r="22" spans="1:24" x14ac:dyDescent="0.2">
      <c r="A22" s="25">
        <v>18</v>
      </c>
      <c r="B22" s="50" t="s">
        <v>366</v>
      </c>
      <c r="C22" s="50"/>
      <c r="D22" s="50" t="s">
        <v>60</v>
      </c>
      <c r="E22" s="51" t="s">
        <v>43</v>
      </c>
      <c r="F22" s="26"/>
      <c r="G22" s="25" t="s">
        <v>347</v>
      </c>
      <c r="H22" s="25"/>
      <c r="I22" s="40">
        <f t="shared" si="2"/>
        <v>287.13</v>
      </c>
      <c r="J22" s="41">
        <v>7500.12</v>
      </c>
      <c r="K22" s="41">
        <f t="shared" si="3"/>
        <v>7787.25</v>
      </c>
      <c r="L22" s="41">
        <f t="shared" si="4"/>
        <v>783675.39</v>
      </c>
      <c r="M22" s="41">
        <f t="shared" si="8"/>
        <v>9377625.0399999991</v>
      </c>
      <c r="N22" s="41">
        <f t="shared" si="5"/>
        <v>65828.73</v>
      </c>
      <c r="O22" s="41">
        <f t="shared" si="6"/>
        <v>300084</v>
      </c>
      <c r="P22" s="58">
        <f t="shared" si="7"/>
        <v>365912.73</v>
      </c>
      <c r="V22">
        <v>4935.53</v>
      </c>
      <c r="X22">
        <v>168.9</v>
      </c>
    </row>
    <row r="23" spans="1:24" x14ac:dyDescent="0.2">
      <c r="A23" s="25">
        <v>19</v>
      </c>
      <c r="B23" s="50" t="s">
        <v>80</v>
      </c>
      <c r="C23" s="50"/>
      <c r="D23" s="50" t="s">
        <v>61</v>
      </c>
      <c r="E23" s="51" t="s">
        <v>43</v>
      </c>
      <c r="F23" s="26"/>
      <c r="G23" s="25" t="s">
        <v>346</v>
      </c>
      <c r="H23" s="25"/>
      <c r="I23" s="40">
        <v>920.74</v>
      </c>
      <c r="J23" s="41">
        <v>8197.6</v>
      </c>
      <c r="K23" s="41">
        <f t="shared" si="3"/>
        <v>9118.34</v>
      </c>
      <c r="L23" s="41">
        <f t="shared" si="4"/>
        <v>2513012.5099999998</v>
      </c>
      <c r="M23" s="41">
        <f t="shared" si="8"/>
        <v>10249705.210000001</v>
      </c>
      <c r="N23" s="41">
        <f t="shared" si="5"/>
        <v>211093.05</v>
      </c>
      <c r="O23" s="41">
        <f t="shared" si="6"/>
        <v>327990.57</v>
      </c>
      <c r="P23" s="58">
        <f t="shared" si="7"/>
        <v>539083.62</v>
      </c>
      <c r="V23">
        <v>14240.67</v>
      </c>
      <c r="X23">
        <v>1586.88</v>
      </c>
    </row>
    <row r="24" spans="1:24" x14ac:dyDescent="0.2">
      <c r="A24" s="25">
        <v>20</v>
      </c>
      <c r="B24" s="50" t="s">
        <v>62</v>
      </c>
      <c r="C24" s="50"/>
      <c r="D24" s="50" t="s">
        <v>63</v>
      </c>
      <c r="E24" s="51" t="s">
        <v>43</v>
      </c>
      <c r="F24" s="26"/>
      <c r="G24" s="33" t="s">
        <v>346</v>
      </c>
      <c r="H24" s="25"/>
      <c r="I24" s="40">
        <f t="shared" si="2"/>
        <v>122.33</v>
      </c>
      <c r="J24" s="41">
        <v>775.52</v>
      </c>
      <c r="K24" s="41">
        <f t="shared" si="3"/>
        <v>897.85</v>
      </c>
      <c r="L24" s="41">
        <f t="shared" si="4"/>
        <v>333880.15999999997</v>
      </c>
      <c r="M24" s="41">
        <f t="shared" si="8"/>
        <v>969655.92</v>
      </c>
      <c r="N24" s="41">
        <f t="shared" si="5"/>
        <v>28045.93</v>
      </c>
      <c r="O24" s="41">
        <f t="shared" si="6"/>
        <v>31028.99</v>
      </c>
      <c r="P24" s="58">
        <f t="shared" si="7"/>
        <v>59074.92</v>
      </c>
      <c r="V24">
        <v>193.88</v>
      </c>
      <c r="X24">
        <v>71.959999999999994</v>
      </c>
    </row>
    <row r="25" spans="1:24" x14ac:dyDescent="0.2">
      <c r="A25" s="25">
        <v>21</v>
      </c>
      <c r="B25" s="50" t="s">
        <v>64</v>
      </c>
      <c r="C25" s="50"/>
      <c r="D25" s="50" t="s">
        <v>65</v>
      </c>
      <c r="E25" s="51" t="s">
        <v>43</v>
      </c>
      <c r="F25" s="26"/>
      <c r="G25" s="33" t="s">
        <v>349</v>
      </c>
      <c r="H25" s="25"/>
      <c r="I25" s="40">
        <v>212.29</v>
      </c>
      <c r="J25" s="41">
        <v>1000.52</v>
      </c>
      <c r="K25" s="41">
        <f t="shared" si="3"/>
        <v>1212.81</v>
      </c>
      <c r="L25" s="41">
        <f t="shared" si="4"/>
        <v>579411.59</v>
      </c>
      <c r="M25" s="41">
        <f t="shared" si="8"/>
        <v>1250980.17</v>
      </c>
      <c r="N25" s="41">
        <f t="shared" si="5"/>
        <v>48670.57</v>
      </c>
      <c r="O25" s="41">
        <f t="shared" si="6"/>
        <v>40031.370000000003</v>
      </c>
      <c r="P25" s="58">
        <f t="shared" si="7"/>
        <v>88701.94</v>
      </c>
      <c r="V25">
        <v>250.13</v>
      </c>
      <c r="X25">
        <v>229.51</v>
      </c>
    </row>
    <row r="26" spans="1:24" ht="21.6" customHeight="1" x14ac:dyDescent="0.2">
      <c r="A26" s="25">
        <v>22</v>
      </c>
      <c r="B26" s="50" t="s">
        <v>66</v>
      </c>
      <c r="C26" s="50"/>
      <c r="D26" s="50" t="s">
        <v>67</v>
      </c>
      <c r="E26" s="51" t="s">
        <v>43</v>
      </c>
      <c r="F26" s="26"/>
      <c r="G26" s="25" t="s">
        <v>347</v>
      </c>
      <c r="H26" s="25"/>
      <c r="I26" s="40">
        <f t="shared" si="2"/>
        <v>397.97</v>
      </c>
      <c r="J26" s="41">
        <v>1467</v>
      </c>
      <c r="K26" s="41">
        <f t="shared" si="3"/>
        <v>1864.97</v>
      </c>
      <c r="L26" s="41">
        <f t="shared" si="4"/>
        <v>1086195.44</v>
      </c>
      <c r="M26" s="41">
        <f t="shared" si="8"/>
        <v>1834234.11</v>
      </c>
      <c r="N26" s="41">
        <f t="shared" si="5"/>
        <v>91240.42</v>
      </c>
      <c r="O26" s="41">
        <f t="shared" si="6"/>
        <v>58695.49</v>
      </c>
      <c r="P26" s="58">
        <f t="shared" si="7"/>
        <v>149935.91</v>
      </c>
      <c r="V26">
        <v>297.8</v>
      </c>
      <c r="X26">
        <v>234.1</v>
      </c>
    </row>
    <row r="27" spans="1:24" x14ac:dyDescent="0.2">
      <c r="A27" s="25">
        <v>23</v>
      </c>
      <c r="B27" s="50" t="s">
        <v>68</v>
      </c>
      <c r="C27" s="50"/>
      <c r="D27" s="50" t="s">
        <v>69</v>
      </c>
      <c r="E27" s="51" t="s">
        <v>43</v>
      </c>
      <c r="F27" s="26"/>
      <c r="G27" s="25" t="s">
        <v>346</v>
      </c>
      <c r="H27" s="25"/>
      <c r="I27" s="40">
        <v>1561.52</v>
      </c>
      <c r="J27" s="41">
        <v>11998.19</v>
      </c>
      <c r="K27" s="41">
        <f t="shared" si="3"/>
        <v>13559.71</v>
      </c>
      <c r="L27" s="41">
        <f t="shared" si="4"/>
        <v>4261919</v>
      </c>
      <c r="M27" s="41">
        <f t="shared" si="8"/>
        <v>15001696.9</v>
      </c>
      <c r="N27" s="41">
        <f t="shared" si="5"/>
        <v>358001.2</v>
      </c>
      <c r="O27" s="41">
        <f t="shared" si="6"/>
        <v>480054.3</v>
      </c>
      <c r="P27" s="58">
        <f t="shared" si="7"/>
        <v>838055.5</v>
      </c>
      <c r="V27">
        <v>222.61</v>
      </c>
      <c r="X27">
        <v>90.07</v>
      </c>
    </row>
    <row r="28" spans="1:24" x14ac:dyDescent="0.2">
      <c r="A28" s="25">
        <v>24</v>
      </c>
      <c r="B28" s="50" t="s">
        <v>72</v>
      </c>
      <c r="C28" s="50"/>
      <c r="D28" s="50" t="s">
        <v>70</v>
      </c>
      <c r="E28" s="51" t="s">
        <v>43</v>
      </c>
      <c r="F28" s="26"/>
      <c r="G28" s="25" t="s">
        <v>347</v>
      </c>
      <c r="H28" s="25"/>
      <c r="I28" s="40">
        <v>1245.54</v>
      </c>
      <c r="J28" s="41">
        <v>2502.16</v>
      </c>
      <c r="K28" s="41">
        <f t="shared" si="3"/>
        <v>3747.7</v>
      </c>
      <c r="L28" s="41">
        <f t="shared" si="4"/>
        <v>3399502.14</v>
      </c>
      <c r="M28" s="41">
        <f t="shared" si="8"/>
        <v>3128525.71</v>
      </c>
      <c r="N28" s="41">
        <f t="shared" si="5"/>
        <v>285558.18</v>
      </c>
      <c r="O28" s="41">
        <f t="shared" si="6"/>
        <v>100112.82</v>
      </c>
      <c r="P28" s="58">
        <f t="shared" si="7"/>
        <v>385671</v>
      </c>
      <c r="V28">
        <v>782.48</v>
      </c>
      <c r="X28">
        <v>490.37</v>
      </c>
    </row>
    <row r="29" spans="1:24" ht="24" x14ac:dyDescent="0.2">
      <c r="A29" s="25">
        <v>25</v>
      </c>
      <c r="B29" s="25" t="s">
        <v>72</v>
      </c>
      <c r="C29" s="25"/>
      <c r="D29" s="25" t="s">
        <v>73</v>
      </c>
      <c r="E29" s="47" t="s">
        <v>71</v>
      </c>
      <c r="F29" s="26"/>
      <c r="G29" s="25" t="s">
        <v>347</v>
      </c>
      <c r="H29" s="25"/>
      <c r="I29" s="40">
        <f t="shared" si="2"/>
        <v>611.41999999999996</v>
      </c>
      <c r="J29" s="41">
        <v>1955.4</v>
      </c>
      <c r="K29" s="41">
        <f t="shared" si="3"/>
        <v>2566.8200000000002</v>
      </c>
      <c r="L29" s="41">
        <f t="shared" si="4"/>
        <v>1668773.06</v>
      </c>
      <c r="M29" s="41">
        <f t="shared" si="8"/>
        <v>2444895.2799999998</v>
      </c>
      <c r="N29" s="41">
        <f t="shared" si="5"/>
        <v>140176.94</v>
      </c>
      <c r="O29" s="41">
        <f t="shared" si="6"/>
        <v>78236.649999999994</v>
      </c>
      <c r="P29" s="58">
        <f t="shared" si="7"/>
        <v>218413.59</v>
      </c>
      <c r="V29">
        <v>488.85</v>
      </c>
      <c r="X29">
        <v>359.66</v>
      </c>
    </row>
    <row r="30" spans="1:24" ht="24" x14ac:dyDescent="0.2">
      <c r="A30" s="25">
        <v>26</v>
      </c>
      <c r="B30" s="25" t="s">
        <v>74</v>
      </c>
      <c r="C30" s="25"/>
      <c r="D30" s="25" t="s">
        <v>75</v>
      </c>
      <c r="E30" s="47" t="s">
        <v>71</v>
      </c>
      <c r="F30" s="26"/>
      <c r="G30" s="25" t="s">
        <v>346</v>
      </c>
      <c r="H30" s="25"/>
      <c r="I30" s="40">
        <f t="shared" si="2"/>
        <v>365.47</v>
      </c>
      <c r="J30" s="41">
        <v>1831.8</v>
      </c>
      <c r="K30" s="41">
        <f t="shared" si="3"/>
        <v>2197.27</v>
      </c>
      <c r="L30" s="41">
        <f t="shared" si="4"/>
        <v>997491.89</v>
      </c>
      <c r="M30" s="41">
        <f t="shared" si="8"/>
        <v>2290354.4900000002</v>
      </c>
      <c r="N30" s="41">
        <f t="shared" si="5"/>
        <v>83789.320000000007</v>
      </c>
      <c r="O30" s="41">
        <f t="shared" si="6"/>
        <v>73291.34</v>
      </c>
      <c r="P30" s="58">
        <f t="shared" si="7"/>
        <v>157080.66</v>
      </c>
      <c r="V30">
        <v>457.95</v>
      </c>
      <c r="X30">
        <v>214.98</v>
      </c>
    </row>
    <row r="31" spans="1:24" ht="24" x14ac:dyDescent="0.2">
      <c r="A31" s="25">
        <v>27</v>
      </c>
      <c r="B31" s="25" t="s">
        <v>76</v>
      </c>
      <c r="C31" s="25"/>
      <c r="D31" s="25" t="s">
        <v>77</v>
      </c>
      <c r="E31" s="47" t="s">
        <v>71</v>
      </c>
      <c r="F31" s="26"/>
      <c r="G31" s="25" t="s">
        <v>347</v>
      </c>
      <c r="H31" s="25"/>
      <c r="I31" s="40">
        <f t="shared" si="2"/>
        <v>346.05</v>
      </c>
      <c r="J31" s="41">
        <v>1207.8800000000001</v>
      </c>
      <c r="K31" s="41">
        <f t="shared" si="3"/>
        <v>1553.93</v>
      </c>
      <c r="L31" s="41">
        <f t="shared" si="4"/>
        <v>944488.11</v>
      </c>
      <c r="M31" s="41">
        <f t="shared" si="8"/>
        <v>1510248.6</v>
      </c>
      <c r="N31" s="41">
        <f t="shared" si="5"/>
        <v>79337</v>
      </c>
      <c r="O31" s="41">
        <f t="shared" si="6"/>
        <v>48327.96</v>
      </c>
      <c r="P31" s="58">
        <f t="shared" si="7"/>
        <v>127664.96000000001</v>
      </c>
      <c r="V31">
        <v>301.97000000000003</v>
      </c>
      <c r="X31">
        <v>203.56</v>
      </c>
    </row>
    <row r="32" spans="1:24" ht="24" x14ac:dyDescent="0.2">
      <c r="A32" s="25">
        <v>28</v>
      </c>
      <c r="B32" s="25" t="s">
        <v>78</v>
      </c>
      <c r="C32" s="25"/>
      <c r="D32" s="25" t="s">
        <v>79</v>
      </c>
      <c r="E32" s="47" t="s">
        <v>71</v>
      </c>
      <c r="F32" s="26"/>
      <c r="G32" s="25" t="s">
        <v>348</v>
      </c>
      <c r="H32" s="25"/>
      <c r="I32" s="40">
        <f t="shared" si="2"/>
        <v>202.35</v>
      </c>
      <c r="J32" s="41">
        <v>789.16</v>
      </c>
      <c r="K32" s="41">
        <f t="shared" si="3"/>
        <v>991.51</v>
      </c>
      <c r="L32" s="41">
        <f t="shared" si="4"/>
        <v>552281.94999999995</v>
      </c>
      <c r="M32" s="41">
        <f t="shared" si="8"/>
        <v>986710.42</v>
      </c>
      <c r="N32" s="41">
        <f t="shared" si="5"/>
        <v>46391.68</v>
      </c>
      <c r="O32" s="41">
        <f t="shared" si="6"/>
        <v>31574.73</v>
      </c>
      <c r="P32" s="58">
        <f t="shared" si="7"/>
        <v>77966.41</v>
      </c>
      <c r="V32">
        <v>197.29</v>
      </c>
      <c r="X32">
        <v>119.03</v>
      </c>
    </row>
    <row r="33" spans="1:24" ht="24" x14ac:dyDescent="0.2">
      <c r="A33" s="25">
        <v>29</v>
      </c>
      <c r="B33" s="25" t="s">
        <v>80</v>
      </c>
      <c r="C33" s="25"/>
      <c r="D33" s="25" t="s">
        <v>81</v>
      </c>
      <c r="E33" s="47" t="s">
        <v>71</v>
      </c>
      <c r="F33" s="26"/>
      <c r="G33" s="25" t="s">
        <v>346</v>
      </c>
      <c r="H33" s="25"/>
      <c r="I33" s="40">
        <f t="shared" si="2"/>
        <v>709.24</v>
      </c>
      <c r="J33" s="41">
        <v>42664.28</v>
      </c>
      <c r="K33" s="41">
        <f t="shared" si="3"/>
        <v>43373.52</v>
      </c>
      <c r="L33" s="41">
        <f t="shared" si="4"/>
        <v>1935757.1</v>
      </c>
      <c r="M33" s="41">
        <f t="shared" si="8"/>
        <v>53344429.210000001</v>
      </c>
      <c r="N33" s="41">
        <f t="shared" si="5"/>
        <v>162603.6</v>
      </c>
      <c r="O33" s="41">
        <f t="shared" si="6"/>
        <v>1707021.73</v>
      </c>
      <c r="P33" s="58">
        <f t="shared" si="7"/>
        <v>1869625.33</v>
      </c>
      <c r="V33">
        <v>10666.07</v>
      </c>
      <c r="X33">
        <v>417.2</v>
      </c>
    </row>
    <row r="34" spans="1:24" ht="24" x14ac:dyDescent="0.2">
      <c r="A34" s="25">
        <v>30</v>
      </c>
      <c r="B34" s="25" t="s">
        <v>82</v>
      </c>
      <c r="C34" s="25"/>
      <c r="D34" s="25" t="s">
        <v>83</v>
      </c>
      <c r="E34" s="47" t="s">
        <v>71</v>
      </c>
      <c r="F34" s="26"/>
      <c r="G34" s="25" t="s">
        <v>346</v>
      </c>
      <c r="H34" s="25"/>
      <c r="I34" s="40">
        <f t="shared" si="2"/>
        <v>352.44</v>
      </c>
      <c r="J34" s="41">
        <v>26282.240000000002</v>
      </c>
      <c r="K34" s="41">
        <f t="shared" si="3"/>
        <v>26634.68</v>
      </c>
      <c r="L34" s="41">
        <f t="shared" si="4"/>
        <v>961928.59</v>
      </c>
      <c r="M34" s="41">
        <f t="shared" si="8"/>
        <v>32861473.140000001</v>
      </c>
      <c r="N34" s="41">
        <f t="shared" si="5"/>
        <v>80802</v>
      </c>
      <c r="O34" s="41">
        <f t="shared" si="6"/>
        <v>1051567.1399999999</v>
      </c>
      <c r="P34" s="58">
        <f t="shared" si="7"/>
        <v>1132369.1399999999</v>
      </c>
      <c r="V34">
        <v>6570.56</v>
      </c>
      <c r="X34">
        <v>207.32</v>
      </c>
    </row>
    <row r="35" spans="1:24" ht="24" x14ac:dyDescent="0.2">
      <c r="A35" s="25">
        <v>31</v>
      </c>
      <c r="B35" s="25" t="s">
        <v>84</v>
      </c>
      <c r="C35" s="25"/>
      <c r="D35" s="25" t="s">
        <v>85</v>
      </c>
      <c r="E35" s="47" t="s">
        <v>71</v>
      </c>
      <c r="F35" s="26"/>
      <c r="G35" s="25" t="s">
        <v>346</v>
      </c>
      <c r="H35" s="25"/>
      <c r="I35" s="40">
        <f t="shared" si="2"/>
        <v>1071.71</v>
      </c>
      <c r="J35" s="41">
        <v>3138</v>
      </c>
      <c r="K35" s="41">
        <f t="shared" si="3"/>
        <v>4209.71</v>
      </c>
      <c r="L35" s="41">
        <f t="shared" si="4"/>
        <v>2925060.97</v>
      </c>
      <c r="M35" s="41">
        <f t="shared" si="8"/>
        <v>3923535.54</v>
      </c>
      <c r="N35" s="41">
        <f t="shared" si="5"/>
        <v>245705.12</v>
      </c>
      <c r="O35" s="41">
        <f t="shared" si="6"/>
        <v>125553.14</v>
      </c>
      <c r="P35" s="58">
        <f t="shared" si="7"/>
        <v>371258.26</v>
      </c>
      <c r="V35">
        <v>784.5</v>
      </c>
      <c r="X35">
        <v>630.41999999999996</v>
      </c>
    </row>
    <row r="36" spans="1:24" ht="24" x14ac:dyDescent="0.2">
      <c r="A36" s="25">
        <v>32</v>
      </c>
      <c r="B36" s="25" t="s">
        <v>86</v>
      </c>
      <c r="C36" s="25"/>
      <c r="D36" s="25" t="s">
        <v>87</v>
      </c>
      <c r="E36" s="47" t="s">
        <v>71</v>
      </c>
      <c r="F36" s="26"/>
      <c r="G36" s="25" t="s">
        <v>346</v>
      </c>
      <c r="H36" s="25"/>
      <c r="I36" s="40">
        <f t="shared" si="2"/>
        <v>829.41</v>
      </c>
      <c r="J36" s="41">
        <v>2289.6</v>
      </c>
      <c r="K36" s="41">
        <f t="shared" si="3"/>
        <v>3119.01</v>
      </c>
      <c r="L36" s="41">
        <f t="shared" si="4"/>
        <v>2263741.89</v>
      </c>
      <c r="M36" s="41">
        <f t="shared" si="8"/>
        <v>2862755.57</v>
      </c>
      <c r="N36" s="41">
        <f t="shared" si="5"/>
        <v>190154.32</v>
      </c>
      <c r="O36" s="41">
        <f t="shared" si="6"/>
        <v>91608.18</v>
      </c>
      <c r="P36" s="58">
        <f t="shared" si="7"/>
        <v>281762.5</v>
      </c>
      <c r="V36">
        <v>572.4</v>
      </c>
      <c r="X36">
        <v>487.89</v>
      </c>
    </row>
    <row r="37" spans="1:24" ht="24" x14ac:dyDescent="0.2">
      <c r="A37" s="25">
        <v>33</v>
      </c>
      <c r="B37" s="25" t="s">
        <v>88</v>
      </c>
      <c r="C37" s="25"/>
      <c r="D37" s="25"/>
      <c r="E37" s="47" t="s">
        <v>71</v>
      </c>
      <c r="F37" s="26"/>
      <c r="G37" s="25" t="s">
        <v>347</v>
      </c>
      <c r="H37" s="25"/>
      <c r="I37" s="40">
        <f>367.51*2</f>
        <v>735.02</v>
      </c>
      <c r="J37" s="41">
        <v>2457.7800000000002</v>
      </c>
      <c r="K37" s="41">
        <f t="shared" si="3"/>
        <v>3192.8</v>
      </c>
      <c r="L37" s="41">
        <f t="shared" si="4"/>
        <v>2006119.49</v>
      </c>
      <c r="M37" s="41">
        <f t="shared" ref="M37:M68" si="9">J37*$S$1</f>
        <v>3073036.07</v>
      </c>
      <c r="N37" s="41">
        <f t="shared" ref="N37:N68" si="10">L37*$R$2</f>
        <v>168514.04</v>
      </c>
      <c r="O37" s="41">
        <f t="shared" ref="O37:O68" si="11">M37*$S$2</f>
        <v>98337.15</v>
      </c>
      <c r="P37" s="58">
        <f t="shared" ref="P37:P68" si="12">N37+O37</f>
        <v>266851.19</v>
      </c>
      <c r="V37">
        <v>819.26</v>
      </c>
    </row>
    <row r="38" spans="1:24" ht="24" x14ac:dyDescent="0.2">
      <c r="A38" s="25">
        <v>34</v>
      </c>
      <c r="B38" s="25" t="s">
        <v>89</v>
      </c>
      <c r="C38" s="25"/>
      <c r="D38" s="25" t="s">
        <v>90</v>
      </c>
      <c r="E38" s="47" t="s">
        <v>71</v>
      </c>
      <c r="F38" s="26"/>
      <c r="G38" s="25" t="s">
        <v>348</v>
      </c>
      <c r="H38" s="25"/>
      <c r="I38" s="40">
        <f t="shared" ref="I38:I63" si="13">X38*1.7</f>
        <v>0</v>
      </c>
      <c r="J38" s="41">
        <v>0</v>
      </c>
      <c r="K38" s="41">
        <f t="shared" si="3"/>
        <v>0</v>
      </c>
      <c r="L38" s="41">
        <f t="shared" si="4"/>
        <v>0</v>
      </c>
      <c r="M38" s="41">
        <f t="shared" si="9"/>
        <v>0</v>
      </c>
      <c r="N38" s="41">
        <f t="shared" si="10"/>
        <v>0</v>
      </c>
      <c r="O38" s="41">
        <f t="shared" si="11"/>
        <v>0</v>
      </c>
      <c r="P38" s="58">
        <f t="shared" si="12"/>
        <v>0</v>
      </c>
    </row>
    <row r="39" spans="1:24" ht="24" x14ac:dyDescent="0.2">
      <c r="A39" s="25">
        <v>35</v>
      </c>
      <c r="B39" s="25" t="s">
        <v>91</v>
      </c>
      <c r="C39" s="25"/>
      <c r="D39" s="25" t="s">
        <v>92</v>
      </c>
      <c r="E39" s="47" t="s">
        <v>71</v>
      </c>
      <c r="F39" s="26"/>
      <c r="G39" s="25" t="s">
        <v>346</v>
      </c>
      <c r="H39" s="25"/>
      <c r="I39" s="40">
        <f t="shared" si="13"/>
        <v>831.45</v>
      </c>
      <c r="J39" s="41">
        <v>10451.120000000001</v>
      </c>
      <c r="K39" s="41">
        <f t="shared" si="3"/>
        <v>11282.57</v>
      </c>
      <c r="L39" s="41">
        <f t="shared" si="4"/>
        <v>2269309.7400000002</v>
      </c>
      <c r="M39" s="41">
        <f t="shared" si="9"/>
        <v>13067348.869999999</v>
      </c>
      <c r="N39" s="41">
        <f t="shared" si="10"/>
        <v>190622.02</v>
      </c>
      <c r="O39" s="41">
        <f t="shared" si="11"/>
        <v>418155.16</v>
      </c>
      <c r="P39" s="58">
        <f t="shared" si="12"/>
        <v>608777.18000000005</v>
      </c>
      <c r="V39">
        <v>2612.7800000000002</v>
      </c>
      <c r="X39">
        <v>489.09</v>
      </c>
    </row>
    <row r="40" spans="1:24" ht="24" x14ac:dyDescent="0.2">
      <c r="A40" s="25">
        <v>36</v>
      </c>
      <c r="B40" s="25" t="s">
        <v>93</v>
      </c>
      <c r="C40" s="25"/>
      <c r="D40" s="25" t="s">
        <v>94</v>
      </c>
      <c r="E40" s="47" t="s">
        <v>71</v>
      </c>
      <c r="F40" s="26"/>
      <c r="G40" s="25" t="s">
        <v>348</v>
      </c>
      <c r="H40" s="25"/>
      <c r="I40" s="40">
        <f t="shared" si="13"/>
        <v>371.55</v>
      </c>
      <c r="J40" s="41">
        <v>1156.4000000000001</v>
      </c>
      <c r="K40" s="41">
        <f t="shared" si="3"/>
        <v>1527.95</v>
      </c>
      <c r="L40" s="41">
        <f t="shared" si="4"/>
        <v>1014086.28</v>
      </c>
      <c r="M40" s="41">
        <f t="shared" si="9"/>
        <v>1445881.61</v>
      </c>
      <c r="N40" s="41">
        <f t="shared" si="10"/>
        <v>85183.25</v>
      </c>
      <c r="O40" s="41">
        <f t="shared" si="11"/>
        <v>46268.21</v>
      </c>
      <c r="P40" s="58">
        <f t="shared" si="12"/>
        <v>131451.46</v>
      </c>
      <c r="V40">
        <v>289.10000000000002</v>
      </c>
      <c r="X40">
        <v>218.56</v>
      </c>
    </row>
    <row r="41" spans="1:24" ht="24" x14ac:dyDescent="0.2">
      <c r="A41" s="25">
        <v>37</v>
      </c>
      <c r="B41" s="25" t="s">
        <v>95</v>
      </c>
      <c r="C41" s="25"/>
      <c r="D41" s="25" t="s">
        <v>96</v>
      </c>
      <c r="E41" s="47" t="s">
        <v>71</v>
      </c>
      <c r="F41" s="26"/>
      <c r="G41" s="25" t="s">
        <v>347</v>
      </c>
      <c r="H41" s="25"/>
      <c r="I41" s="40">
        <f t="shared" si="13"/>
        <v>0</v>
      </c>
      <c r="J41" s="41">
        <v>0</v>
      </c>
      <c r="K41" s="41">
        <f t="shared" si="3"/>
        <v>0</v>
      </c>
      <c r="L41" s="41">
        <f t="shared" si="4"/>
        <v>0</v>
      </c>
      <c r="M41" s="41">
        <f t="shared" si="9"/>
        <v>0</v>
      </c>
      <c r="N41" s="41">
        <f t="shared" si="10"/>
        <v>0</v>
      </c>
      <c r="O41" s="41">
        <f t="shared" si="11"/>
        <v>0</v>
      </c>
      <c r="P41" s="58">
        <f t="shared" si="12"/>
        <v>0</v>
      </c>
    </row>
    <row r="42" spans="1:24" ht="24" x14ac:dyDescent="0.2">
      <c r="A42" s="25">
        <v>38</v>
      </c>
      <c r="B42" s="25" t="s">
        <v>97</v>
      </c>
      <c r="C42" s="25"/>
      <c r="D42" s="25"/>
      <c r="E42" s="47" t="s">
        <v>71</v>
      </c>
      <c r="F42" s="26"/>
      <c r="G42" s="25" t="s">
        <v>347</v>
      </c>
      <c r="H42" s="25"/>
      <c r="I42" s="40">
        <f t="shared" si="13"/>
        <v>4723.3500000000004</v>
      </c>
      <c r="J42" s="41">
        <v>18698.2</v>
      </c>
      <c r="K42" s="41">
        <f t="shared" si="3"/>
        <v>23421.55</v>
      </c>
      <c r="L42" s="41">
        <f t="shared" si="4"/>
        <v>12891628.09</v>
      </c>
      <c r="M42" s="41">
        <f t="shared" si="9"/>
        <v>23378920.41</v>
      </c>
      <c r="N42" s="41">
        <f t="shared" si="10"/>
        <v>1082896.76</v>
      </c>
      <c r="O42" s="41">
        <f t="shared" si="11"/>
        <v>748125.45</v>
      </c>
      <c r="P42" s="58">
        <f t="shared" si="12"/>
        <v>1831022.21</v>
      </c>
      <c r="V42">
        <v>4674.55</v>
      </c>
      <c r="X42">
        <v>2778.44</v>
      </c>
    </row>
    <row r="43" spans="1:24" ht="24" x14ac:dyDescent="0.2">
      <c r="A43" s="25">
        <v>39</v>
      </c>
      <c r="B43" s="25" t="s">
        <v>98</v>
      </c>
      <c r="C43" s="25"/>
      <c r="D43" s="25"/>
      <c r="E43" s="47" t="s">
        <v>71</v>
      </c>
      <c r="F43" s="26"/>
      <c r="G43" s="25" t="s">
        <v>346</v>
      </c>
      <c r="H43" s="25"/>
      <c r="I43" s="40">
        <f t="shared" si="13"/>
        <v>655.01</v>
      </c>
      <c r="J43" s="41">
        <v>1684.4</v>
      </c>
      <c r="K43" s="41">
        <f t="shared" si="3"/>
        <v>2339.41</v>
      </c>
      <c r="L43" s="41">
        <f t="shared" si="4"/>
        <v>1787744.99</v>
      </c>
      <c r="M43" s="41">
        <f t="shared" si="9"/>
        <v>2106055.85</v>
      </c>
      <c r="N43" s="41">
        <f t="shared" si="10"/>
        <v>150170.57999999999</v>
      </c>
      <c r="O43" s="41">
        <f t="shared" si="11"/>
        <v>67393.789999999994</v>
      </c>
      <c r="P43" s="58">
        <f t="shared" si="12"/>
        <v>217564.37</v>
      </c>
      <c r="V43">
        <v>421.1</v>
      </c>
      <c r="X43">
        <v>385.3</v>
      </c>
    </row>
    <row r="44" spans="1:24" ht="24" x14ac:dyDescent="0.2">
      <c r="A44" s="25">
        <v>40</v>
      </c>
      <c r="B44" s="25" t="s">
        <v>99</v>
      </c>
      <c r="C44" s="25"/>
      <c r="D44" s="25"/>
      <c r="E44" s="47" t="s">
        <v>71</v>
      </c>
      <c r="F44" s="26"/>
      <c r="G44" s="25" t="s">
        <v>346</v>
      </c>
      <c r="H44" s="25"/>
      <c r="I44" s="40">
        <f t="shared" si="13"/>
        <v>369.46</v>
      </c>
      <c r="J44" s="41">
        <v>1928.32</v>
      </c>
      <c r="K44" s="41">
        <f t="shared" si="3"/>
        <v>2297.7800000000002</v>
      </c>
      <c r="L44" s="41">
        <f t="shared" si="4"/>
        <v>1008381.96</v>
      </c>
      <c r="M44" s="41">
        <f t="shared" si="9"/>
        <v>2411036.35</v>
      </c>
      <c r="N44" s="41">
        <f t="shared" si="10"/>
        <v>84704.08</v>
      </c>
      <c r="O44" s="41">
        <f t="shared" si="11"/>
        <v>77153.16</v>
      </c>
      <c r="P44" s="58">
        <f t="shared" si="12"/>
        <v>161857.24</v>
      </c>
      <c r="V44">
        <v>482.08</v>
      </c>
      <c r="X44">
        <v>217.33</v>
      </c>
    </row>
    <row r="45" spans="1:24" ht="24" x14ac:dyDescent="0.2">
      <c r="A45" s="25">
        <v>41</v>
      </c>
      <c r="B45" s="25" t="s">
        <v>100</v>
      </c>
      <c r="C45" s="25"/>
      <c r="D45" s="25"/>
      <c r="E45" s="47" t="s">
        <v>71</v>
      </c>
      <c r="F45" s="26"/>
      <c r="G45" s="25" t="s">
        <v>347</v>
      </c>
      <c r="H45" s="25"/>
      <c r="I45" s="40">
        <f t="shared" si="13"/>
        <v>420.75</v>
      </c>
      <c r="J45" s="41">
        <v>1383.2</v>
      </c>
      <c r="K45" s="41">
        <f t="shared" si="3"/>
        <v>1803.95</v>
      </c>
      <c r="L45" s="41">
        <f t="shared" si="4"/>
        <v>1148369.81</v>
      </c>
      <c r="M45" s="41">
        <f t="shared" si="9"/>
        <v>1729456.46</v>
      </c>
      <c r="N45" s="41">
        <f t="shared" si="10"/>
        <v>96463.06</v>
      </c>
      <c r="O45" s="41">
        <f t="shared" si="11"/>
        <v>55342.61</v>
      </c>
      <c r="P45" s="58">
        <f t="shared" si="12"/>
        <v>151805.67000000001</v>
      </c>
      <c r="V45">
        <v>345.8</v>
      </c>
      <c r="X45">
        <v>247.5</v>
      </c>
    </row>
    <row r="46" spans="1:24" ht="24" x14ac:dyDescent="0.2">
      <c r="A46" s="25">
        <v>42</v>
      </c>
      <c r="B46" s="25" t="s">
        <v>101</v>
      </c>
      <c r="C46" s="25"/>
      <c r="D46" s="25"/>
      <c r="E46" s="47" t="s">
        <v>71</v>
      </c>
      <c r="F46" s="26"/>
      <c r="G46" s="25" t="s">
        <v>346</v>
      </c>
      <c r="H46" s="25"/>
      <c r="I46" s="40">
        <f t="shared" si="13"/>
        <v>442.03</v>
      </c>
      <c r="J46" s="41">
        <v>4132.12</v>
      </c>
      <c r="K46" s="41">
        <f t="shared" si="3"/>
        <v>4574.1499999999996</v>
      </c>
      <c r="L46" s="41">
        <f t="shared" si="4"/>
        <v>1206450.1599999999</v>
      </c>
      <c r="M46" s="41">
        <f t="shared" si="9"/>
        <v>5166513.5999999996</v>
      </c>
      <c r="N46" s="41">
        <f t="shared" si="10"/>
        <v>101341.81</v>
      </c>
      <c r="O46" s="41">
        <f t="shared" si="11"/>
        <v>165328.44</v>
      </c>
      <c r="P46" s="58">
        <f t="shared" si="12"/>
        <v>266670.25</v>
      </c>
      <c r="V46">
        <v>1033.03</v>
      </c>
      <c r="X46">
        <v>260.02</v>
      </c>
    </row>
    <row r="47" spans="1:24" ht="24" x14ac:dyDescent="0.2">
      <c r="A47" s="25">
        <v>43</v>
      </c>
      <c r="B47" s="25" t="s">
        <v>102</v>
      </c>
      <c r="C47" s="25"/>
      <c r="D47" s="25"/>
      <c r="E47" s="47" t="s">
        <v>71</v>
      </c>
      <c r="F47" s="26"/>
      <c r="G47" s="25" t="s">
        <v>347</v>
      </c>
      <c r="H47" s="25"/>
      <c r="I47" s="40">
        <f t="shared" si="13"/>
        <v>134.62</v>
      </c>
      <c r="J47" s="41">
        <v>840.04</v>
      </c>
      <c r="K47" s="41">
        <f t="shared" si="3"/>
        <v>974.66</v>
      </c>
      <c r="L47" s="41">
        <f t="shared" si="4"/>
        <v>367423.75</v>
      </c>
      <c r="M47" s="41">
        <f t="shared" si="9"/>
        <v>1050327.21</v>
      </c>
      <c r="N47" s="41">
        <f t="shared" si="10"/>
        <v>30863.599999999999</v>
      </c>
      <c r="O47" s="41">
        <f t="shared" si="11"/>
        <v>33610.47</v>
      </c>
      <c r="P47" s="58">
        <f t="shared" si="12"/>
        <v>64474.07</v>
      </c>
      <c r="V47">
        <v>210.01</v>
      </c>
      <c r="X47">
        <v>79.19</v>
      </c>
    </row>
    <row r="48" spans="1:24" ht="24" x14ac:dyDescent="0.2">
      <c r="A48" s="25">
        <v>44</v>
      </c>
      <c r="B48" s="25" t="s">
        <v>103</v>
      </c>
      <c r="C48" s="25"/>
      <c r="D48" s="25"/>
      <c r="E48" s="47" t="s">
        <v>71</v>
      </c>
      <c r="F48" s="26"/>
      <c r="G48" s="25" t="s">
        <v>346</v>
      </c>
      <c r="H48" s="25"/>
      <c r="I48" s="40">
        <f t="shared" si="13"/>
        <v>1215.18</v>
      </c>
      <c r="J48" s="41">
        <v>44417.760000000002</v>
      </c>
      <c r="K48" s="41">
        <f t="shared" si="3"/>
        <v>45632.94</v>
      </c>
      <c r="L48" s="41">
        <f t="shared" si="4"/>
        <v>3316639.38</v>
      </c>
      <c r="M48" s="41">
        <f t="shared" si="9"/>
        <v>55536857.859999999</v>
      </c>
      <c r="N48" s="41">
        <f t="shared" si="10"/>
        <v>278597.71000000002</v>
      </c>
      <c r="O48" s="41">
        <f t="shared" si="11"/>
        <v>1777179.45</v>
      </c>
      <c r="P48" s="58">
        <f t="shared" si="12"/>
        <v>2055777.16</v>
      </c>
      <c r="V48">
        <v>11104.44</v>
      </c>
      <c r="X48">
        <v>714.81</v>
      </c>
    </row>
    <row r="49" spans="1:24" ht="24" x14ac:dyDescent="0.2">
      <c r="A49" s="25">
        <v>45</v>
      </c>
      <c r="B49" s="50" t="s">
        <v>105</v>
      </c>
      <c r="C49" s="50"/>
      <c r="D49" s="50" t="s">
        <v>106</v>
      </c>
      <c r="E49" s="51" t="s">
        <v>104</v>
      </c>
      <c r="F49" s="26"/>
      <c r="G49" s="25" t="s">
        <v>346</v>
      </c>
      <c r="H49" s="25"/>
      <c r="I49" s="40">
        <f t="shared" si="13"/>
        <v>353.01</v>
      </c>
      <c r="J49" s="41">
        <v>1384.92</v>
      </c>
      <c r="K49" s="41">
        <f t="shared" si="3"/>
        <v>1737.93</v>
      </c>
      <c r="L49" s="41">
        <f t="shared" si="4"/>
        <v>963484.31</v>
      </c>
      <c r="M49" s="41">
        <f t="shared" si="9"/>
        <v>1731607.02</v>
      </c>
      <c r="N49" s="41">
        <f t="shared" si="10"/>
        <v>80932.679999999993</v>
      </c>
      <c r="O49" s="41">
        <f t="shared" si="11"/>
        <v>55411.42</v>
      </c>
      <c r="P49" s="58">
        <f t="shared" si="12"/>
        <v>136344.1</v>
      </c>
      <c r="V49">
        <v>346.23</v>
      </c>
      <c r="X49">
        <v>207.65</v>
      </c>
    </row>
    <row r="50" spans="1:24" ht="24" x14ac:dyDescent="0.2">
      <c r="A50" s="25">
        <v>46</v>
      </c>
      <c r="B50" s="50" t="s">
        <v>107</v>
      </c>
      <c r="C50" s="50"/>
      <c r="D50" s="50" t="s">
        <v>108</v>
      </c>
      <c r="E50" s="51" t="s">
        <v>104</v>
      </c>
      <c r="F50" s="26"/>
      <c r="G50" s="33" t="s">
        <v>346</v>
      </c>
      <c r="H50" s="25"/>
      <c r="I50" s="40">
        <f t="shared" si="13"/>
        <v>392.7</v>
      </c>
      <c r="J50" s="41">
        <v>4982.8</v>
      </c>
      <c r="K50" s="41">
        <f t="shared" si="3"/>
        <v>5375.5</v>
      </c>
      <c r="L50" s="41">
        <f t="shared" si="4"/>
        <v>1071811.82</v>
      </c>
      <c r="M50" s="41">
        <f t="shared" si="9"/>
        <v>6230144.3200000003</v>
      </c>
      <c r="N50" s="41">
        <f t="shared" si="10"/>
        <v>90032.19</v>
      </c>
      <c r="O50" s="41">
        <f t="shared" si="11"/>
        <v>199364.62</v>
      </c>
      <c r="P50" s="58">
        <f t="shared" si="12"/>
        <v>289396.81</v>
      </c>
      <c r="V50">
        <v>1245.7</v>
      </c>
      <c r="X50">
        <v>231</v>
      </c>
    </row>
    <row r="51" spans="1:24" ht="24" x14ac:dyDescent="0.2">
      <c r="A51" s="25">
        <v>47</v>
      </c>
      <c r="B51" s="50" t="s">
        <v>109</v>
      </c>
      <c r="C51" s="50"/>
      <c r="D51" s="50" t="s">
        <v>110</v>
      </c>
      <c r="E51" s="51" t="s">
        <v>104</v>
      </c>
      <c r="F51" s="26"/>
      <c r="G51" s="33" t="s">
        <v>349</v>
      </c>
      <c r="H51" s="25"/>
      <c r="I51" s="40">
        <f t="shared" si="13"/>
        <v>349.57</v>
      </c>
      <c r="J51" s="41">
        <v>24485.88</v>
      </c>
      <c r="K51" s="41">
        <f t="shared" si="3"/>
        <v>24835.45</v>
      </c>
      <c r="L51" s="41">
        <f t="shared" si="4"/>
        <v>954095.38</v>
      </c>
      <c r="M51" s="41">
        <f t="shared" si="9"/>
        <v>30615430.34</v>
      </c>
      <c r="N51" s="41">
        <f t="shared" si="10"/>
        <v>80144.009999999995</v>
      </c>
      <c r="O51" s="41">
        <f t="shared" si="11"/>
        <v>979693.77</v>
      </c>
      <c r="P51" s="58">
        <f t="shared" si="12"/>
        <v>1059837.78</v>
      </c>
      <c r="V51">
        <v>6121.47</v>
      </c>
      <c r="X51">
        <v>205.63</v>
      </c>
    </row>
    <row r="52" spans="1:24" ht="24" x14ac:dyDescent="0.2">
      <c r="A52" s="25">
        <v>48</v>
      </c>
      <c r="B52" s="50" t="s">
        <v>111</v>
      </c>
      <c r="C52" s="50"/>
      <c r="D52" s="50" t="s">
        <v>112</v>
      </c>
      <c r="E52" s="51" t="s">
        <v>104</v>
      </c>
      <c r="F52" s="26"/>
      <c r="G52" s="25" t="s">
        <v>346</v>
      </c>
      <c r="H52" s="25"/>
      <c r="I52" s="40">
        <f t="shared" si="13"/>
        <v>383.84</v>
      </c>
      <c r="J52" s="41">
        <v>1467.28</v>
      </c>
      <c r="K52" s="41">
        <f t="shared" si="3"/>
        <v>1851.12</v>
      </c>
      <c r="L52" s="41">
        <f t="shared" si="4"/>
        <v>1047629.87</v>
      </c>
      <c r="M52" s="41">
        <f t="shared" si="9"/>
        <v>1834584.2</v>
      </c>
      <c r="N52" s="41">
        <f t="shared" si="10"/>
        <v>88000.91</v>
      </c>
      <c r="O52" s="41">
        <f t="shared" si="11"/>
        <v>58706.69</v>
      </c>
      <c r="P52" s="58">
        <f t="shared" si="12"/>
        <v>146707.6</v>
      </c>
      <c r="V52">
        <v>366.82</v>
      </c>
      <c r="X52">
        <v>225.79</v>
      </c>
    </row>
    <row r="53" spans="1:24" x14ac:dyDescent="0.2">
      <c r="A53" s="25">
        <v>49</v>
      </c>
      <c r="B53" s="50" t="s">
        <v>113</v>
      </c>
      <c r="C53" s="50"/>
      <c r="D53" s="50" t="s">
        <v>114</v>
      </c>
      <c r="E53" s="51" t="s">
        <v>104</v>
      </c>
      <c r="F53" s="26"/>
      <c r="G53" s="25" t="s">
        <v>348</v>
      </c>
      <c r="H53" s="25"/>
      <c r="I53" s="40">
        <f t="shared" si="13"/>
        <v>0</v>
      </c>
      <c r="J53" s="41">
        <v>0</v>
      </c>
      <c r="K53" s="41">
        <f t="shared" si="3"/>
        <v>0</v>
      </c>
      <c r="L53" s="41">
        <f t="shared" si="4"/>
        <v>0</v>
      </c>
      <c r="M53" s="41">
        <f t="shared" si="9"/>
        <v>0</v>
      </c>
      <c r="N53" s="41">
        <f t="shared" si="10"/>
        <v>0</v>
      </c>
      <c r="O53" s="41">
        <f t="shared" si="11"/>
        <v>0</v>
      </c>
      <c r="P53" s="58">
        <f t="shared" si="12"/>
        <v>0</v>
      </c>
    </row>
    <row r="54" spans="1:24" ht="36" x14ac:dyDescent="0.2">
      <c r="A54" s="25">
        <v>50</v>
      </c>
      <c r="B54" s="50" t="s">
        <v>115</v>
      </c>
      <c r="C54" s="50"/>
      <c r="D54" s="50" t="s">
        <v>116</v>
      </c>
      <c r="E54" s="51" t="s">
        <v>104</v>
      </c>
      <c r="F54" s="26"/>
      <c r="G54" s="25" t="s">
        <v>346</v>
      </c>
      <c r="H54" s="25"/>
      <c r="I54" s="40">
        <f t="shared" si="13"/>
        <v>391.1</v>
      </c>
      <c r="J54" s="41">
        <v>1460.64</v>
      </c>
      <c r="K54" s="41">
        <f t="shared" si="3"/>
        <v>1851.74</v>
      </c>
      <c r="L54" s="41">
        <f t="shared" si="4"/>
        <v>1067444.8700000001</v>
      </c>
      <c r="M54" s="41">
        <f t="shared" si="9"/>
        <v>1826282.01</v>
      </c>
      <c r="N54" s="41">
        <f t="shared" si="10"/>
        <v>89665.37</v>
      </c>
      <c r="O54" s="41">
        <f t="shared" si="11"/>
        <v>58441.02</v>
      </c>
      <c r="P54" s="58">
        <f t="shared" si="12"/>
        <v>148106.39000000001</v>
      </c>
      <c r="V54">
        <v>365.16</v>
      </c>
      <c r="X54">
        <v>230.06</v>
      </c>
    </row>
    <row r="55" spans="1:24" ht="36" x14ac:dyDescent="0.2">
      <c r="A55" s="25">
        <v>51</v>
      </c>
      <c r="B55" s="50" t="s">
        <v>117</v>
      </c>
      <c r="C55" s="50"/>
      <c r="D55" s="50" t="s">
        <v>118</v>
      </c>
      <c r="E55" s="51" t="s">
        <v>104</v>
      </c>
      <c r="F55" s="26"/>
      <c r="G55" s="25" t="s">
        <v>346</v>
      </c>
      <c r="H55" s="25"/>
      <c r="I55" s="40">
        <f t="shared" si="13"/>
        <v>1479.37</v>
      </c>
      <c r="J55" s="41">
        <v>3898</v>
      </c>
      <c r="K55" s="41">
        <f t="shared" si="3"/>
        <v>5377.37</v>
      </c>
      <c r="L55" s="41">
        <f t="shared" si="4"/>
        <v>4037703.72</v>
      </c>
      <c r="M55" s="41">
        <f t="shared" si="9"/>
        <v>4873786.34</v>
      </c>
      <c r="N55" s="41">
        <f t="shared" si="10"/>
        <v>339167.11</v>
      </c>
      <c r="O55" s="41">
        <f t="shared" si="11"/>
        <v>155961.16</v>
      </c>
      <c r="P55" s="58">
        <f t="shared" si="12"/>
        <v>495128.27</v>
      </c>
      <c r="V55">
        <v>974.5</v>
      </c>
      <c r="X55">
        <v>870.22</v>
      </c>
    </row>
    <row r="56" spans="1:24" ht="24" x14ac:dyDescent="0.2">
      <c r="A56" s="25">
        <v>52</v>
      </c>
      <c r="B56" s="50" t="s">
        <v>119</v>
      </c>
      <c r="C56" s="50"/>
      <c r="D56" s="50" t="s">
        <v>120</v>
      </c>
      <c r="E56" s="51" t="s">
        <v>104</v>
      </c>
      <c r="F56" s="26"/>
      <c r="G56" s="25" t="s">
        <v>347</v>
      </c>
      <c r="H56" s="25"/>
      <c r="I56" s="40">
        <f t="shared" si="13"/>
        <v>866.35</v>
      </c>
      <c r="J56" s="41">
        <v>2583.12</v>
      </c>
      <c r="K56" s="41">
        <f t="shared" si="3"/>
        <v>3449.47</v>
      </c>
      <c r="L56" s="41">
        <f t="shared" si="4"/>
        <v>2364563.71</v>
      </c>
      <c r="M56" s="41">
        <f t="shared" si="9"/>
        <v>3229752.43</v>
      </c>
      <c r="N56" s="41">
        <f t="shared" si="10"/>
        <v>198623.35</v>
      </c>
      <c r="O56" s="41">
        <f t="shared" si="11"/>
        <v>103352.08</v>
      </c>
      <c r="P56" s="58">
        <f t="shared" si="12"/>
        <v>301975.43</v>
      </c>
      <c r="V56">
        <v>645.78</v>
      </c>
      <c r="X56">
        <v>509.62</v>
      </c>
    </row>
    <row r="57" spans="1:24" ht="24" x14ac:dyDescent="0.2">
      <c r="A57" s="25">
        <v>53</v>
      </c>
      <c r="B57" s="50" t="s">
        <v>121</v>
      </c>
      <c r="C57" s="50"/>
      <c r="D57" s="50" t="s">
        <v>122</v>
      </c>
      <c r="E57" s="51" t="s">
        <v>104</v>
      </c>
      <c r="F57" s="26"/>
      <c r="G57" s="25" t="s">
        <v>348</v>
      </c>
      <c r="H57" s="25"/>
      <c r="I57" s="40">
        <f t="shared" si="13"/>
        <v>0</v>
      </c>
      <c r="J57" s="41">
        <v>0</v>
      </c>
      <c r="K57" s="41">
        <f t="shared" si="3"/>
        <v>0</v>
      </c>
      <c r="L57" s="41">
        <f t="shared" si="4"/>
        <v>0</v>
      </c>
      <c r="M57" s="41">
        <f t="shared" si="9"/>
        <v>0</v>
      </c>
      <c r="N57" s="41">
        <f t="shared" si="10"/>
        <v>0</v>
      </c>
      <c r="O57" s="41">
        <f t="shared" si="11"/>
        <v>0</v>
      </c>
      <c r="P57" s="58">
        <f t="shared" si="12"/>
        <v>0</v>
      </c>
    </row>
    <row r="58" spans="1:24" ht="24" x14ac:dyDescent="0.2">
      <c r="A58" s="25">
        <v>54</v>
      </c>
      <c r="B58" s="50" t="s">
        <v>123</v>
      </c>
      <c r="C58" s="50"/>
      <c r="D58" s="50" t="s">
        <v>124</v>
      </c>
      <c r="E58" s="51" t="s">
        <v>104</v>
      </c>
      <c r="F58" s="26"/>
      <c r="G58" s="25" t="s">
        <v>347</v>
      </c>
      <c r="H58" s="25"/>
      <c r="I58" s="40">
        <f t="shared" si="13"/>
        <v>222.5</v>
      </c>
      <c r="J58" s="41">
        <v>949.84</v>
      </c>
      <c r="K58" s="41">
        <f t="shared" si="3"/>
        <v>1172.3399999999999</v>
      </c>
      <c r="L58" s="41">
        <f t="shared" si="4"/>
        <v>607278.15</v>
      </c>
      <c r="M58" s="41">
        <f t="shared" si="9"/>
        <v>1187613.45</v>
      </c>
      <c r="N58" s="41">
        <f t="shared" si="10"/>
        <v>51011.360000000001</v>
      </c>
      <c r="O58" s="41">
        <f t="shared" si="11"/>
        <v>38003.629999999997</v>
      </c>
      <c r="P58" s="58">
        <f t="shared" si="12"/>
        <v>89014.99</v>
      </c>
      <c r="V58">
        <v>237.46</v>
      </c>
      <c r="X58">
        <v>130.88</v>
      </c>
    </row>
    <row r="59" spans="1:24" ht="24" x14ac:dyDescent="0.2">
      <c r="A59" s="25">
        <v>55</v>
      </c>
      <c r="B59" s="50" t="s">
        <v>125</v>
      </c>
      <c r="C59" s="50"/>
      <c r="D59" s="50" t="s">
        <v>126</v>
      </c>
      <c r="E59" s="51" t="s">
        <v>104</v>
      </c>
      <c r="F59" s="26"/>
      <c r="G59" s="25" t="s">
        <v>348</v>
      </c>
      <c r="H59" s="25"/>
      <c r="I59" s="40">
        <f t="shared" si="13"/>
        <v>867.77</v>
      </c>
      <c r="J59" s="41">
        <v>3200.08</v>
      </c>
      <c r="K59" s="41">
        <f t="shared" si="3"/>
        <v>4067.85</v>
      </c>
      <c r="L59" s="41">
        <f t="shared" si="4"/>
        <v>2368439.37</v>
      </c>
      <c r="M59" s="41">
        <f t="shared" si="9"/>
        <v>4001156.03</v>
      </c>
      <c r="N59" s="41">
        <f t="shared" si="10"/>
        <v>198948.91</v>
      </c>
      <c r="O59" s="41">
        <f t="shared" si="11"/>
        <v>128036.99</v>
      </c>
      <c r="P59" s="58">
        <f t="shared" si="12"/>
        <v>326985.90000000002</v>
      </c>
      <c r="V59">
        <v>800.02</v>
      </c>
      <c r="X59">
        <v>510.45</v>
      </c>
    </row>
    <row r="60" spans="1:24" ht="16.149999999999999" customHeight="1" x14ac:dyDescent="0.2">
      <c r="A60" s="25">
        <v>56</v>
      </c>
      <c r="B60" s="25" t="s">
        <v>129</v>
      </c>
      <c r="C60" s="25"/>
      <c r="D60" s="25" t="s">
        <v>130</v>
      </c>
      <c r="E60" s="47" t="s">
        <v>340</v>
      </c>
      <c r="F60" s="26"/>
      <c r="G60" s="33" t="s">
        <v>349</v>
      </c>
      <c r="H60" s="25"/>
      <c r="I60" s="40">
        <f t="shared" si="13"/>
        <v>2443.61</v>
      </c>
      <c r="J60" s="41">
        <v>23343.360000000001</v>
      </c>
      <c r="K60" s="41">
        <f t="shared" si="3"/>
        <v>25786.97</v>
      </c>
      <c r="L60" s="41">
        <f t="shared" si="4"/>
        <v>6669442.5199999996</v>
      </c>
      <c r="M60" s="41">
        <f t="shared" si="9"/>
        <v>29186903.309999999</v>
      </c>
      <c r="N60" s="41">
        <f t="shared" si="10"/>
        <v>560233.17000000004</v>
      </c>
      <c r="O60" s="41">
        <f t="shared" si="11"/>
        <v>933980.91</v>
      </c>
      <c r="P60" s="58">
        <f t="shared" si="12"/>
        <v>1494214.08</v>
      </c>
      <c r="V60">
        <v>5835.84</v>
      </c>
      <c r="X60">
        <v>1437.42</v>
      </c>
    </row>
    <row r="61" spans="1:24" s="15" customFormat="1" ht="14.45" customHeight="1" x14ac:dyDescent="0.2">
      <c r="A61" s="25">
        <v>57</v>
      </c>
      <c r="B61" s="30" t="s">
        <v>131</v>
      </c>
      <c r="C61" s="31"/>
      <c r="D61" s="30" t="s">
        <v>132</v>
      </c>
      <c r="E61" s="47" t="s">
        <v>340</v>
      </c>
      <c r="F61" s="32"/>
      <c r="G61" s="25" t="s">
        <v>346</v>
      </c>
      <c r="H61" s="32"/>
      <c r="I61" s="40">
        <f t="shared" si="13"/>
        <v>0</v>
      </c>
      <c r="J61" s="41">
        <v>0</v>
      </c>
      <c r="K61" s="41">
        <f t="shared" si="3"/>
        <v>0</v>
      </c>
      <c r="L61" s="41">
        <f t="shared" si="4"/>
        <v>0</v>
      </c>
      <c r="M61" s="41">
        <f t="shared" si="9"/>
        <v>0</v>
      </c>
      <c r="N61" s="41">
        <f t="shared" si="10"/>
        <v>0</v>
      </c>
      <c r="O61" s="41">
        <f t="shared" si="11"/>
        <v>0</v>
      </c>
      <c r="P61" s="58">
        <f t="shared" si="12"/>
        <v>0</v>
      </c>
    </row>
    <row r="62" spans="1:24" s="15" customFormat="1" x14ac:dyDescent="0.2">
      <c r="A62" s="25">
        <v>58</v>
      </c>
      <c r="B62" s="30" t="s">
        <v>133</v>
      </c>
      <c r="C62" s="31"/>
      <c r="D62" s="30" t="s">
        <v>134</v>
      </c>
      <c r="E62" s="47" t="s">
        <v>340</v>
      </c>
      <c r="F62" s="32"/>
      <c r="G62" s="33" t="s">
        <v>349</v>
      </c>
      <c r="H62" s="32"/>
      <c r="I62" s="40">
        <f t="shared" si="13"/>
        <v>3450.15</v>
      </c>
      <c r="J62" s="41">
        <v>13868.44</v>
      </c>
      <c r="K62" s="41">
        <f t="shared" si="3"/>
        <v>17318.59</v>
      </c>
      <c r="L62" s="41">
        <f t="shared" si="4"/>
        <v>9416632.4000000004</v>
      </c>
      <c r="M62" s="41">
        <f t="shared" si="9"/>
        <v>17340126.59</v>
      </c>
      <c r="N62" s="41">
        <f t="shared" si="10"/>
        <v>790997.12</v>
      </c>
      <c r="O62" s="41">
        <f t="shared" si="11"/>
        <v>554884.05000000005</v>
      </c>
      <c r="P62" s="58">
        <f t="shared" si="12"/>
        <v>1345881.17</v>
      </c>
      <c r="V62" s="15">
        <v>3467.11</v>
      </c>
      <c r="X62" s="15">
        <v>2029.5</v>
      </c>
    </row>
    <row r="63" spans="1:24" s="15" customFormat="1" x14ac:dyDescent="0.2">
      <c r="A63" s="25">
        <v>59</v>
      </c>
      <c r="B63" s="30" t="s">
        <v>135</v>
      </c>
      <c r="C63" s="31"/>
      <c r="D63" s="30" t="s">
        <v>136</v>
      </c>
      <c r="E63" s="47" t="s">
        <v>340</v>
      </c>
      <c r="F63" s="32"/>
      <c r="G63" s="25" t="s">
        <v>347</v>
      </c>
      <c r="H63" s="32"/>
      <c r="I63" s="40">
        <f t="shared" si="13"/>
        <v>0</v>
      </c>
      <c r="J63" s="41">
        <v>0</v>
      </c>
      <c r="K63" s="41">
        <f t="shared" si="3"/>
        <v>0</v>
      </c>
      <c r="L63" s="41">
        <f t="shared" si="4"/>
        <v>0</v>
      </c>
      <c r="M63" s="41">
        <f t="shared" si="9"/>
        <v>0</v>
      </c>
      <c r="N63" s="41">
        <f t="shared" si="10"/>
        <v>0</v>
      </c>
      <c r="O63" s="41">
        <f t="shared" si="11"/>
        <v>0</v>
      </c>
      <c r="P63" s="58">
        <f t="shared" si="12"/>
        <v>0</v>
      </c>
    </row>
    <row r="64" spans="1:24" x14ac:dyDescent="0.2">
      <c r="A64" s="25">
        <v>60</v>
      </c>
      <c r="B64" s="25" t="s">
        <v>137</v>
      </c>
      <c r="C64" s="25"/>
      <c r="D64" s="25" t="s">
        <v>138</v>
      </c>
      <c r="E64" s="47" t="s">
        <v>340</v>
      </c>
      <c r="F64" s="26"/>
      <c r="G64" s="25" t="s">
        <v>346</v>
      </c>
      <c r="H64" s="25"/>
      <c r="I64" s="40">
        <v>6102.05</v>
      </c>
      <c r="J64" s="41">
        <v>19184.73</v>
      </c>
      <c r="K64" s="41">
        <f t="shared" si="3"/>
        <v>25286.78</v>
      </c>
      <c r="L64" s="41">
        <f t="shared" si="4"/>
        <v>16654569.15</v>
      </c>
      <c r="M64" s="41">
        <f t="shared" si="9"/>
        <v>23987243.460000001</v>
      </c>
      <c r="N64" s="41">
        <f t="shared" si="10"/>
        <v>1398983.81</v>
      </c>
      <c r="O64" s="41">
        <f t="shared" si="11"/>
        <v>767591.79</v>
      </c>
      <c r="P64" s="58">
        <f t="shared" si="12"/>
        <v>2166575.6</v>
      </c>
      <c r="V64">
        <v>6394.91</v>
      </c>
    </row>
    <row r="65" spans="1:24" s="15" customFormat="1" x14ac:dyDescent="0.2">
      <c r="A65" s="25">
        <v>61</v>
      </c>
      <c r="B65" s="30" t="s">
        <v>139</v>
      </c>
      <c r="C65" s="31"/>
      <c r="D65" s="30" t="s">
        <v>140</v>
      </c>
      <c r="E65" s="47" t="s">
        <v>340</v>
      </c>
      <c r="F65" s="32"/>
      <c r="G65" s="25" t="s">
        <v>348</v>
      </c>
      <c r="H65" s="32"/>
      <c r="I65" s="40">
        <f t="shared" ref="I65:I96" si="14">X65*1.7</f>
        <v>0</v>
      </c>
      <c r="J65" s="41">
        <v>0</v>
      </c>
      <c r="K65" s="41">
        <f t="shared" si="3"/>
        <v>0</v>
      </c>
      <c r="L65" s="41">
        <f t="shared" si="4"/>
        <v>0</v>
      </c>
      <c r="M65" s="41">
        <f t="shared" si="9"/>
        <v>0</v>
      </c>
      <c r="N65" s="41">
        <f t="shared" si="10"/>
        <v>0</v>
      </c>
      <c r="O65" s="41">
        <f t="shared" si="11"/>
        <v>0</v>
      </c>
      <c r="P65" s="58">
        <f t="shared" si="12"/>
        <v>0</v>
      </c>
    </row>
    <row r="66" spans="1:24" s="15" customFormat="1" x14ac:dyDescent="0.2">
      <c r="A66" s="25">
        <v>62</v>
      </c>
      <c r="B66" s="30" t="s">
        <v>141</v>
      </c>
      <c r="C66" s="31"/>
      <c r="D66" s="30" t="s">
        <v>142</v>
      </c>
      <c r="E66" s="47" t="s">
        <v>340</v>
      </c>
      <c r="F66" s="32"/>
      <c r="G66" s="25" t="s">
        <v>347</v>
      </c>
      <c r="H66" s="32"/>
      <c r="I66" s="40">
        <f t="shared" si="14"/>
        <v>1448.4</v>
      </c>
      <c r="J66" s="41">
        <v>4670.16</v>
      </c>
      <c r="K66" s="41">
        <f t="shared" si="3"/>
        <v>6118.56</v>
      </c>
      <c r="L66" s="41">
        <f t="shared" si="4"/>
        <v>3953176.06</v>
      </c>
      <c r="M66" s="41">
        <f t="shared" si="9"/>
        <v>5839241.1500000004</v>
      </c>
      <c r="N66" s="41">
        <f t="shared" si="10"/>
        <v>332066.78999999998</v>
      </c>
      <c r="O66" s="41">
        <f t="shared" si="11"/>
        <v>186855.72</v>
      </c>
      <c r="P66" s="58">
        <f t="shared" si="12"/>
        <v>518922.51</v>
      </c>
      <c r="V66" s="15">
        <v>1167.54</v>
      </c>
      <c r="X66" s="15">
        <v>852</v>
      </c>
    </row>
    <row r="67" spans="1:24" s="15" customFormat="1" x14ac:dyDescent="0.2">
      <c r="A67" s="25">
        <v>63</v>
      </c>
      <c r="B67" s="30" t="s">
        <v>143</v>
      </c>
      <c r="C67" s="31"/>
      <c r="D67" s="30" t="s">
        <v>144</v>
      </c>
      <c r="E67" s="47" t="s">
        <v>340</v>
      </c>
      <c r="F67" s="32"/>
      <c r="G67" s="25" t="s">
        <v>346</v>
      </c>
      <c r="H67" s="32"/>
      <c r="I67" s="40">
        <f t="shared" si="14"/>
        <v>1196.49</v>
      </c>
      <c r="J67" s="41">
        <v>4602.5600000000004</v>
      </c>
      <c r="K67" s="41">
        <f t="shared" si="3"/>
        <v>5799.05</v>
      </c>
      <c r="L67" s="41">
        <f t="shared" si="4"/>
        <v>3265628.02</v>
      </c>
      <c r="M67" s="41">
        <f t="shared" si="9"/>
        <v>5754718.8399999999</v>
      </c>
      <c r="N67" s="41">
        <f t="shared" si="10"/>
        <v>274312.75</v>
      </c>
      <c r="O67" s="41">
        <f t="shared" si="11"/>
        <v>184151</v>
      </c>
      <c r="P67" s="58">
        <f t="shared" si="12"/>
        <v>458463.75</v>
      </c>
      <c r="V67" s="15">
        <v>1150.6400000000001</v>
      </c>
      <c r="X67" s="15">
        <v>703.82</v>
      </c>
    </row>
    <row r="68" spans="1:24" x14ac:dyDescent="0.2">
      <c r="A68" s="25">
        <v>64</v>
      </c>
      <c r="B68" s="25" t="s">
        <v>145</v>
      </c>
      <c r="C68" s="25"/>
      <c r="D68" s="25" t="s">
        <v>146</v>
      </c>
      <c r="E68" s="47" t="s">
        <v>340</v>
      </c>
      <c r="F68" s="26"/>
      <c r="G68" s="25" t="s">
        <v>346</v>
      </c>
      <c r="H68" s="25"/>
      <c r="I68" s="40">
        <f t="shared" si="14"/>
        <v>324.29000000000002</v>
      </c>
      <c r="J68" s="41">
        <v>939.2</v>
      </c>
      <c r="K68" s="41">
        <f t="shared" si="3"/>
        <v>1263.49</v>
      </c>
      <c r="L68" s="41">
        <f t="shared" si="4"/>
        <v>885097.67</v>
      </c>
      <c r="M68" s="41">
        <f t="shared" si="9"/>
        <v>1174309.94</v>
      </c>
      <c r="N68" s="41">
        <f t="shared" si="10"/>
        <v>74348.2</v>
      </c>
      <c r="O68" s="41">
        <f t="shared" si="11"/>
        <v>37577.919999999998</v>
      </c>
      <c r="P68" s="58">
        <f t="shared" si="12"/>
        <v>111926.12</v>
      </c>
      <c r="V68">
        <v>234.8</v>
      </c>
      <c r="X68">
        <v>190.76</v>
      </c>
    </row>
    <row r="69" spans="1:24" s="15" customFormat="1" x14ac:dyDescent="0.2">
      <c r="A69" s="25">
        <v>65</v>
      </c>
      <c r="B69" s="30" t="s">
        <v>147</v>
      </c>
      <c r="C69" s="31"/>
      <c r="D69" s="30" t="s">
        <v>148</v>
      </c>
      <c r="E69" s="47" t="s">
        <v>340</v>
      </c>
      <c r="F69" s="32"/>
      <c r="G69" s="25" t="s">
        <v>346</v>
      </c>
      <c r="H69" s="32"/>
      <c r="I69" s="40">
        <f t="shared" si="14"/>
        <v>1131.52</v>
      </c>
      <c r="J69" s="41">
        <v>5979.32</v>
      </c>
      <c r="K69" s="41">
        <f t="shared" ref="K69:K132" si="15">I69+J69</f>
        <v>7110.84</v>
      </c>
      <c r="L69" s="41">
        <f t="shared" ref="L69:L132" si="16">I69*$R$1</f>
        <v>3088302.8</v>
      </c>
      <c r="M69" s="41">
        <f t="shared" ref="M69:M100" si="17">J69*$S$1</f>
        <v>7476123.1799999997</v>
      </c>
      <c r="N69" s="41">
        <f t="shared" ref="N69:N100" si="18">L69*$R$2</f>
        <v>259417.44</v>
      </c>
      <c r="O69" s="41">
        <f t="shared" ref="O69:O100" si="19">M69*$S$2</f>
        <v>239235.94</v>
      </c>
      <c r="P69" s="58">
        <f t="shared" ref="P69:P100" si="20">N69+O69</f>
        <v>498653.38</v>
      </c>
      <c r="V69" s="15">
        <v>1494.83</v>
      </c>
      <c r="X69" s="15">
        <v>665.6</v>
      </c>
    </row>
    <row r="70" spans="1:24" s="15" customFormat="1" x14ac:dyDescent="0.2">
      <c r="A70" s="25">
        <v>66</v>
      </c>
      <c r="B70" s="30" t="s">
        <v>149</v>
      </c>
      <c r="C70" s="31"/>
      <c r="D70" s="30" t="s">
        <v>150</v>
      </c>
      <c r="E70" s="47" t="s">
        <v>340</v>
      </c>
      <c r="F70" s="32"/>
      <c r="G70" s="33" t="s">
        <v>346</v>
      </c>
      <c r="H70" s="32"/>
      <c r="I70" s="40">
        <f t="shared" si="14"/>
        <v>226.37</v>
      </c>
      <c r="J70" s="41">
        <v>691.76</v>
      </c>
      <c r="K70" s="41">
        <f t="shared" si="15"/>
        <v>918.13</v>
      </c>
      <c r="L70" s="41">
        <f t="shared" si="16"/>
        <v>617840.69999999995</v>
      </c>
      <c r="M70" s="41">
        <f t="shared" si="17"/>
        <v>864928.28</v>
      </c>
      <c r="N70" s="41">
        <f t="shared" si="18"/>
        <v>51898.62</v>
      </c>
      <c r="O70" s="41">
        <f t="shared" si="19"/>
        <v>27677.7</v>
      </c>
      <c r="P70" s="58">
        <f t="shared" si="20"/>
        <v>79576.320000000007</v>
      </c>
      <c r="V70" s="15">
        <v>172.94</v>
      </c>
      <c r="X70" s="15">
        <v>133.16</v>
      </c>
    </row>
    <row r="71" spans="1:24" s="15" customFormat="1" x14ac:dyDescent="0.2">
      <c r="A71" s="25">
        <v>67</v>
      </c>
      <c r="B71" s="30" t="s">
        <v>151</v>
      </c>
      <c r="C71" s="31"/>
      <c r="D71" s="30" t="s">
        <v>152</v>
      </c>
      <c r="E71" s="47" t="s">
        <v>340</v>
      </c>
      <c r="F71" s="32"/>
      <c r="G71" s="33" t="s">
        <v>349</v>
      </c>
      <c r="H71" s="32"/>
      <c r="I71" s="40">
        <f t="shared" si="14"/>
        <v>1037.53</v>
      </c>
      <c r="J71" s="41">
        <v>3333.2</v>
      </c>
      <c r="K71" s="41">
        <f t="shared" si="15"/>
        <v>4370.7299999999996</v>
      </c>
      <c r="L71" s="41">
        <f t="shared" si="16"/>
        <v>2831772.13</v>
      </c>
      <c r="M71" s="41">
        <f t="shared" si="17"/>
        <v>4167599.96</v>
      </c>
      <c r="N71" s="41">
        <f t="shared" si="18"/>
        <v>237868.86</v>
      </c>
      <c r="O71" s="41">
        <f t="shared" si="19"/>
        <v>133363.20000000001</v>
      </c>
      <c r="P71" s="58">
        <f t="shared" si="20"/>
        <v>371232.06</v>
      </c>
      <c r="V71" s="15">
        <v>833.3</v>
      </c>
      <c r="X71" s="15">
        <v>610.30999999999995</v>
      </c>
    </row>
    <row r="72" spans="1:24" x14ac:dyDescent="0.2">
      <c r="A72" s="25">
        <v>68</v>
      </c>
      <c r="B72" s="25" t="s">
        <v>153</v>
      </c>
      <c r="C72" s="25"/>
      <c r="D72" s="25" t="s">
        <v>154</v>
      </c>
      <c r="E72" s="47" t="s">
        <v>340</v>
      </c>
      <c r="F72" s="26"/>
      <c r="G72" s="25" t="s">
        <v>348</v>
      </c>
      <c r="H72" s="25"/>
      <c r="I72" s="40">
        <f t="shared" si="14"/>
        <v>0</v>
      </c>
      <c r="J72" s="41">
        <v>0</v>
      </c>
      <c r="K72" s="41">
        <f t="shared" si="15"/>
        <v>0</v>
      </c>
      <c r="L72" s="41">
        <f t="shared" si="16"/>
        <v>0</v>
      </c>
      <c r="M72" s="41">
        <f t="shared" si="17"/>
        <v>0</v>
      </c>
      <c r="N72" s="41">
        <f t="shared" si="18"/>
        <v>0</v>
      </c>
      <c r="O72" s="41">
        <f t="shared" si="19"/>
        <v>0</v>
      </c>
      <c r="P72" s="58">
        <f t="shared" si="20"/>
        <v>0</v>
      </c>
    </row>
    <row r="73" spans="1:24" s="15" customFormat="1" x14ac:dyDescent="0.2">
      <c r="A73" s="25">
        <v>69</v>
      </c>
      <c r="B73" s="30" t="s">
        <v>155</v>
      </c>
      <c r="C73" s="31"/>
      <c r="D73" s="30" t="s">
        <v>156</v>
      </c>
      <c r="E73" s="47" t="s">
        <v>340</v>
      </c>
      <c r="F73" s="32"/>
      <c r="G73" s="25" t="s">
        <v>346</v>
      </c>
      <c r="H73" s="32"/>
      <c r="I73" s="40">
        <f t="shared" si="14"/>
        <v>600.25</v>
      </c>
      <c r="J73" s="41">
        <v>1714.6</v>
      </c>
      <c r="K73" s="41">
        <f t="shared" si="15"/>
        <v>2314.85</v>
      </c>
      <c r="L73" s="41">
        <f t="shared" si="16"/>
        <v>1638286.34</v>
      </c>
      <c r="M73" s="41">
        <f t="shared" si="17"/>
        <v>2143815.8199999998</v>
      </c>
      <c r="N73" s="41">
        <f t="shared" si="18"/>
        <v>137616.04999999999</v>
      </c>
      <c r="O73" s="41">
        <f t="shared" si="19"/>
        <v>68602.11</v>
      </c>
      <c r="P73" s="58">
        <f t="shared" si="20"/>
        <v>206218.16</v>
      </c>
      <c r="V73" s="15">
        <v>428.65</v>
      </c>
      <c r="X73" s="15">
        <v>353.09</v>
      </c>
    </row>
    <row r="74" spans="1:24" s="15" customFormat="1" x14ac:dyDescent="0.2">
      <c r="A74" s="25">
        <v>70</v>
      </c>
      <c r="B74" s="30" t="s">
        <v>157</v>
      </c>
      <c r="C74" s="31"/>
      <c r="D74" s="30" t="s">
        <v>158</v>
      </c>
      <c r="E74" s="47" t="s">
        <v>340</v>
      </c>
      <c r="F74" s="32"/>
      <c r="G74" s="25" t="s">
        <v>346</v>
      </c>
      <c r="H74" s="32"/>
      <c r="I74" s="40">
        <f t="shared" si="14"/>
        <v>90.87</v>
      </c>
      <c r="J74" s="41">
        <v>525.04</v>
      </c>
      <c r="K74" s="41">
        <f t="shared" si="15"/>
        <v>615.91</v>
      </c>
      <c r="L74" s="41">
        <f t="shared" si="16"/>
        <v>248015.13</v>
      </c>
      <c r="M74" s="41">
        <f t="shared" si="17"/>
        <v>656473.26</v>
      </c>
      <c r="N74" s="41">
        <f t="shared" si="18"/>
        <v>20833.27</v>
      </c>
      <c r="O74" s="41">
        <f t="shared" si="19"/>
        <v>21007.14</v>
      </c>
      <c r="P74" s="58">
        <f t="shared" si="20"/>
        <v>41840.410000000003</v>
      </c>
      <c r="V74" s="15">
        <v>131.26</v>
      </c>
      <c r="X74" s="15">
        <v>53.45</v>
      </c>
    </row>
    <row r="75" spans="1:24" s="15" customFormat="1" x14ac:dyDescent="0.2">
      <c r="A75" s="25">
        <v>71</v>
      </c>
      <c r="B75" s="30" t="s">
        <v>159</v>
      </c>
      <c r="C75" s="31"/>
      <c r="D75" s="30" t="s">
        <v>160</v>
      </c>
      <c r="E75" s="47" t="s">
        <v>340</v>
      </c>
      <c r="F75" s="32"/>
      <c r="G75" s="25" t="s">
        <v>347</v>
      </c>
      <c r="H75" s="32"/>
      <c r="I75" s="40">
        <f t="shared" si="14"/>
        <v>0</v>
      </c>
      <c r="J75" s="41">
        <v>0</v>
      </c>
      <c r="K75" s="41">
        <f t="shared" si="15"/>
        <v>0</v>
      </c>
      <c r="L75" s="41">
        <f t="shared" si="16"/>
        <v>0</v>
      </c>
      <c r="M75" s="41">
        <f t="shared" si="17"/>
        <v>0</v>
      </c>
      <c r="N75" s="41">
        <f t="shared" si="18"/>
        <v>0</v>
      </c>
      <c r="O75" s="41">
        <f t="shared" si="19"/>
        <v>0</v>
      </c>
      <c r="P75" s="58">
        <f t="shared" si="20"/>
        <v>0</v>
      </c>
    </row>
    <row r="76" spans="1:24" x14ac:dyDescent="0.2">
      <c r="A76" s="25">
        <v>72</v>
      </c>
      <c r="B76" s="25" t="s">
        <v>161</v>
      </c>
      <c r="C76" s="25"/>
      <c r="D76" s="25" t="s">
        <v>162</v>
      </c>
      <c r="E76" s="47" t="s">
        <v>340</v>
      </c>
      <c r="F76" s="26"/>
      <c r="G76" s="25" t="s">
        <v>347</v>
      </c>
      <c r="H76" s="25"/>
      <c r="I76" s="40">
        <f t="shared" si="14"/>
        <v>627.96</v>
      </c>
      <c r="J76" s="41">
        <v>2745.2</v>
      </c>
      <c r="K76" s="41">
        <f t="shared" si="15"/>
        <v>3373.16</v>
      </c>
      <c r="L76" s="41">
        <f t="shared" si="16"/>
        <v>1713916.35</v>
      </c>
      <c r="M76" s="41">
        <f t="shared" si="17"/>
        <v>3432405.92</v>
      </c>
      <c r="N76" s="41">
        <f t="shared" si="18"/>
        <v>143968.97</v>
      </c>
      <c r="O76" s="41">
        <f t="shared" si="19"/>
        <v>109836.99</v>
      </c>
      <c r="P76" s="58">
        <f t="shared" si="20"/>
        <v>253805.96</v>
      </c>
      <c r="V76">
        <v>686.3</v>
      </c>
      <c r="X76">
        <v>369.39</v>
      </c>
    </row>
    <row r="77" spans="1:24" s="15" customFormat="1" x14ac:dyDescent="0.2">
      <c r="A77" s="25">
        <v>73</v>
      </c>
      <c r="B77" s="30" t="s">
        <v>163</v>
      </c>
      <c r="C77" s="31"/>
      <c r="D77" s="30" t="s">
        <v>164</v>
      </c>
      <c r="E77" s="47" t="s">
        <v>340</v>
      </c>
      <c r="F77" s="32"/>
      <c r="G77" s="25" t="s">
        <v>346</v>
      </c>
      <c r="H77" s="32"/>
      <c r="I77" s="40">
        <f t="shared" si="14"/>
        <v>406.57</v>
      </c>
      <c r="J77" s="41">
        <v>1641.48</v>
      </c>
      <c r="K77" s="41">
        <f t="shared" si="15"/>
        <v>2048.0500000000002</v>
      </c>
      <c r="L77" s="41">
        <f t="shared" si="16"/>
        <v>1109667.76</v>
      </c>
      <c r="M77" s="41">
        <f t="shared" si="17"/>
        <v>2052391.69</v>
      </c>
      <c r="N77" s="41">
        <f t="shared" si="18"/>
        <v>93212.09</v>
      </c>
      <c r="O77" s="41">
        <f t="shared" si="19"/>
        <v>65676.53</v>
      </c>
      <c r="P77" s="58">
        <f t="shared" si="20"/>
        <v>158888.62</v>
      </c>
      <c r="V77" s="15">
        <v>410.37</v>
      </c>
      <c r="X77" s="15">
        <v>239.16</v>
      </c>
    </row>
    <row r="78" spans="1:24" s="15" customFormat="1" x14ac:dyDescent="0.2">
      <c r="A78" s="25">
        <v>74</v>
      </c>
      <c r="B78" s="30" t="s">
        <v>165</v>
      </c>
      <c r="C78" s="31"/>
      <c r="D78" s="30" t="s">
        <v>166</v>
      </c>
      <c r="E78" s="47" t="s">
        <v>340</v>
      </c>
      <c r="F78" s="32"/>
      <c r="G78" s="25" t="s">
        <v>347</v>
      </c>
      <c r="H78" s="32"/>
      <c r="I78" s="40">
        <f t="shared" si="14"/>
        <v>246.81</v>
      </c>
      <c r="J78" s="41">
        <v>799.76</v>
      </c>
      <c r="K78" s="41">
        <f t="shared" si="15"/>
        <v>1046.57</v>
      </c>
      <c r="L78" s="41">
        <f t="shared" si="16"/>
        <v>673628.41</v>
      </c>
      <c r="M78" s="41">
        <f t="shared" si="17"/>
        <v>999963.92</v>
      </c>
      <c r="N78" s="41">
        <f t="shared" si="18"/>
        <v>56584.79</v>
      </c>
      <c r="O78" s="41">
        <f t="shared" si="19"/>
        <v>31998.85</v>
      </c>
      <c r="P78" s="58">
        <f t="shared" si="20"/>
        <v>88583.64</v>
      </c>
      <c r="V78" s="15">
        <v>199.94</v>
      </c>
      <c r="X78" s="15">
        <v>145.18</v>
      </c>
    </row>
    <row r="79" spans="1:24" s="15" customFormat="1" x14ac:dyDescent="0.2">
      <c r="A79" s="25">
        <v>75</v>
      </c>
      <c r="B79" s="30" t="s">
        <v>167</v>
      </c>
      <c r="C79" s="31"/>
      <c r="D79" s="30" t="s">
        <v>168</v>
      </c>
      <c r="E79" s="47" t="s">
        <v>340</v>
      </c>
      <c r="F79" s="32"/>
      <c r="G79" s="25" t="s">
        <v>348</v>
      </c>
      <c r="H79" s="32"/>
      <c r="I79" s="40">
        <f t="shared" si="14"/>
        <v>0</v>
      </c>
      <c r="J79" s="41">
        <v>0</v>
      </c>
      <c r="K79" s="41">
        <f t="shared" si="15"/>
        <v>0</v>
      </c>
      <c r="L79" s="41">
        <f t="shared" si="16"/>
        <v>0</v>
      </c>
      <c r="M79" s="41">
        <f t="shared" si="17"/>
        <v>0</v>
      </c>
      <c r="N79" s="41">
        <f t="shared" si="18"/>
        <v>0</v>
      </c>
      <c r="O79" s="41">
        <f t="shared" si="19"/>
        <v>0</v>
      </c>
      <c r="P79" s="58">
        <f t="shared" si="20"/>
        <v>0</v>
      </c>
    </row>
    <row r="80" spans="1:24" x14ac:dyDescent="0.2">
      <c r="A80" s="25">
        <v>76</v>
      </c>
      <c r="B80" s="25" t="s">
        <v>169</v>
      </c>
      <c r="C80" s="25"/>
      <c r="D80" s="25" t="s">
        <v>170</v>
      </c>
      <c r="E80" s="47" t="s">
        <v>340</v>
      </c>
      <c r="F80" s="26"/>
      <c r="G80" s="25" t="s">
        <v>346</v>
      </c>
      <c r="H80" s="25"/>
      <c r="I80" s="40">
        <f t="shared" si="14"/>
        <v>0</v>
      </c>
      <c r="J80" s="41">
        <v>0</v>
      </c>
      <c r="K80" s="41">
        <f t="shared" si="15"/>
        <v>0</v>
      </c>
      <c r="L80" s="41">
        <f t="shared" si="16"/>
        <v>0</v>
      </c>
      <c r="M80" s="41">
        <f t="shared" si="17"/>
        <v>0</v>
      </c>
      <c r="N80" s="41">
        <f t="shared" si="18"/>
        <v>0</v>
      </c>
      <c r="O80" s="41">
        <f t="shared" si="19"/>
        <v>0</v>
      </c>
      <c r="P80" s="58">
        <f t="shared" si="20"/>
        <v>0</v>
      </c>
    </row>
    <row r="81" spans="1:24" s="15" customFormat="1" x14ac:dyDescent="0.2">
      <c r="A81" s="25">
        <v>77</v>
      </c>
      <c r="B81" s="30" t="s">
        <v>171</v>
      </c>
      <c r="C81" s="31"/>
      <c r="D81" s="30" t="s">
        <v>172</v>
      </c>
      <c r="E81" s="47" t="s">
        <v>340</v>
      </c>
      <c r="F81" s="32"/>
      <c r="G81" s="25" t="s">
        <v>346</v>
      </c>
      <c r="H81" s="32"/>
      <c r="I81" s="40">
        <f t="shared" si="14"/>
        <v>0</v>
      </c>
      <c r="J81" s="41">
        <v>0</v>
      </c>
      <c r="K81" s="41">
        <f t="shared" si="15"/>
        <v>0</v>
      </c>
      <c r="L81" s="41">
        <f t="shared" si="16"/>
        <v>0</v>
      </c>
      <c r="M81" s="41">
        <f t="shared" si="17"/>
        <v>0</v>
      </c>
      <c r="N81" s="41">
        <f t="shared" si="18"/>
        <v>0</v>
      </c>
      <c r="O81" s="41">
        <f t="shared" si="19"/>
        <v>0</v>
      </c>
      <c r="P81" s="58">
        <f t="shared" si="20"/>
        <v>0</v>
      </c>
    </row>
    <row r="82" spans="1:24" s="15" customFormat="1" x14ac:dyDescent="0.2">
      <c r="A82" s="25">
        <v>78</v>
      </c>
      <c r="B82" s="30" t="s">
        <v>173</v>
      </c>
      <c r="C82" s="31"/>
      <c r="D82" s="30" t="s">
        <v>174</v>
      </c>
      <c r="E82" s="47" t="s">
        <v>340</v>
      </c>
      <c r="F82" s="32"/>
      <c r="G82" s="25" t="s">
        <v>346</v>
      </c>
      <c r="H82" s="32"/>
      <c r="I82" s="40">
        <f t="shared" si="14"/>
        <v>253.08</v>
      </c>
      <c r="J82" s="41">
        <v>1305.5999999999999</v>
      </c>
      <c r="K82" s="41">
        <f t="shared" si="15"/>
        <v>1558.68</v>
      </c>
      <c r="L82" s="41">
        <f t="shared" si="16"/>
        <v>690741.37</v>
      </c>
      <c r="M82" s="41">
        <f t="shared" si="17"/>
        <v>1632430.85</v>
      </c>
      <c r="N82" s="41">
        <f t="shared" si="18"/>
        <v>58022.28</v>
      </c>
      <c r="O82" s="41">
        <f t="shared" si="19"/>
        <v>52237.79</v>
      </c>
      <c r="P82" s="58">
        <f t="shared" si="20"/>
        <v>110260.07</v>
      </c>
      <c r="V82" s="15">
        <v>326.39999999999998</v>
      </c>
      <c r="X82" s="15">
        <v>148.87</v>
      </c>
    </row>
    <row r="83" spans="1:24" s="15" customFormat="1" x14ac:dyDescent="0.2">
      <c r="A83" s="25">
        <v>79</v>
      </c>
      <c r="B83" s="30" t="s">
        <v>175</v>
      </c>
      <c r="C83" s="31"/>
      <c r="D83" s="30" t="s">
        <v>176</v>
      </c>
      <c r="E83" s="47" t="s">
        <v>340</v>
      </c>
      <c r="F83" s="32"/>
      <c r="G83" s="33" t="s">
        <v>349</v>
      </c>
      <c r="H83" s="32"/>
      <c r="I83" s="40">
        <f t="shared" si="14"/>
        <v>4058.61</v>
      </c>
      <c r="J83" s="41">
        <v>17352.240000000002</v>
      </c>
      <c r="K83" s="41">
        <f t="shared" si="15"/>
        <v>21410.85</v>
      </c>
      <c r="L83" s="41">
        <f t="shared" si="16"/>
        <v>11077326.619999999</v>
      </c>
      <c r="M83" s="41">
        <f t="shared" si="17"/>
        <v>21696026.239999998</v>
      </c>
      <c r="N83" s="41">
        <f t="shared" si="18"/>
        <v>930495.44</v>
      </c>
      <c r="O83" s="41">
        <f t="shared" si="19"/>
        <v>694272.84</v>
      </c>
      <c r="P83" s="58">
        <f t="shared" si="20"/>
        <v>1624768.28</v>
      </c>
      <c r="V83" s="15">
        <v>4338.0600000000004</v>
      </c>
      <c r="X83" s="15">
        <v>2387.42</v>
      </c>
    </row>
    <row r="84" spans="1:24" x14ac:dyDescent="0.2">
      <c r="A84" s="25">
        <v>80</v>
      </c>
      <c r="B84" s="25" t="s">
        <v>177</v>
      </c>
      <c r="C84" s="25"/>
      <c r="D84" s="25" t="s">
        <v>178</v>
      </c>
      <c r="E84" s="47" t="s">
        <v>340</v>
      </c>
      <c r="F84" s="26"/>
      <c r="G84" s="25" t="s">
        <v>346</v>
      </c>
      <c r="H84" s="25"/>
      <c r="I84" s="40">
        <f t="shared" si="14"/>
        <v>885.09</v>
      </c>
      <c r="J84" s="41">
        <v>3094.96</v>
      </c>
      <c r="K84" s="41">
        <f t="shared" si="15"/>
        <v>3980.05</v>
      </c>
      <c r="L84" s="41">
        <f t="shared" si="16"/>
        <v>2415711.54</v>
      </c>
      <c r="M84" s="41">
        <f t="shared" si="17"/>
        <v>3869721.34</v>
      </c>
      <c r="N84" s="41">
        <f t="shared" si="18"/>
        <v>202919.77</v>
      </c>
      <c r="O84" s="41">
        <f t="shared" si="19"/>
        <v>123831.08</v>
      </c>
      <c r="P84" s="58">
        <f t="shared" si="20"/>
        <v>326750.84999999998</v>
      </c>
      <c r="V84">
        <v>773.74</v>
      </c>
      <c r="X84">
        <v>520.64</v>
      </c>
    </row>
    <row r="85" spans="1:24" s="15" customFormat="1" ht="24" x14ac:dyDescent="0.2">
      <c r="A85" s="25">
        <v>81</v>
      </c>
      <c r="B85" s="30" t="s">
        <v>179</v>
      </c>
      <c r="C85" s="31"/>
      <c r="D85" s="30" t="s">
        <v>180</v>
      </c>
      <c r="E85" s="47" t="s">
        <v>340</v>
      </c>
      <c r="F85" s="32"/>
      <c r="G85" s="25" t="s">
        <v>346</v>
      </c>
      <c r="H85" s="32"/>
      <c r="I85" s="40">
        <f t="shared" si="14"/>
        <v>2117.4499999999998</v>
      </c>
      <c r="J85" s="41">
        <v>8421.68</v>
      </c>
      <c r="K85" s="41">
        <f t="shared" si="15"/>
        <v>10539.13</v>
      </c>
      <c r="L85" s="41">
        <f t="shared" si="16"/>
        <v>5779240.9800000004</v>
      </c>
      <c r="M85" s="41">
        <f t="shared" si="17"/>
        <v>10529879.15</v>
      </c>
      <c r="N85" s="41">
        <f t="shared" si="18"/>
        <v>485456.24</v>
      </c>
      <c r="O85" s="41">
        <f t="shared" si="19"/>
        <v>336956.13</v>
      </c>
      <c r="P85" s="58">
        <f t="shared" si="20"/>
        <v>822412.37</v>
      </c>
      <c r="V85" s="15">
        <v>2105.42</v>
      </c>
      <c r="X85" s="15">
        <v>1245.56</v>
      </c>
    </row>
    <row r="86" spans="1:24" s="15" customFormat="1" x14ac:dyDescent="0.2">
      <c r="A86" s="25">
        <v>82</v>
      </c>
      <c r="B86" s="30" t="s">
        <v>181</v>
      </c>
      <c r="C86" s="31"/>
      <c r="D86" s="30" t="s">
        <v>182</v>
      </c>
      <c r="E86" s="47" t="s">
        <v>340</v>
      </c>
      <c r="F86" s="32"/>
      <c r="G86" s="25" t="s">
        <v>346</v>
      </c>
      <c r="H86" s="32"/>
      <c r="I86" s="40">
        <f t="shared" si="14"/>
        <v>2343.35</v>
      </c>
      <c r="J86" s="41">
        <v>7804.32</v>
      </c>
      <c r="K86" s="41">
        <f t="shared" si="15"/>
        <v>10147.67</v>
      </c>
      <c r="L86" s="41">
        <f t="shared" si="16"/>
        <v>6395798.8899999997</v>
      </c>
      <c r="M86" s="41">
        <f t="shared" si="17"/>
        <v>9757975.4299999997</v>
      </c>
      <c r="N86" s="41">
        <f t="shared" si="18"/>
        <v>537247.11</v>
      </c>
      <c r="O86" s="41">
        <f t="shared" si="19"/>
        <v>312255.21000000002</v>
      </c>
      <c r="P86" s="58">
        <f t="shared" si="20"/>
        <v>849502.32</v>
      </c>
      <c r="V86" s="15">
        <v>1951.08</v>
      </c>
      <c r="X86" s="15">
        <v>1378.44</v>
      </c>
    </row>
    <row r="87" spans="1:24" s="15" customFormat="1" x14ac:dyDescent="0.2">
      <c r="A87" s="25">
        <v>83</v>
      </c>
      <c r="B87" s="30" t="s">
        <v>183</v>
      </c>
      <c r="C87" s="31"/>
      <c r="D87" s="30" t="s">
        <v>184</v>
      </c>
      <c r="E87" s="47" t="s">
        <v>340</v>
      </c>
      <c r="F87" s="32"/>
      <c r="G87" s="25" t="s">
        <v>348</v>
      </c>
      <c r="H87" s="32"/>
      <c r="I87" s="40">
        <f t="shared" si="14"/>
        <v>537.49</v>
      </c>
      <c r="J87" s="41">
        <v>1592.64</v>
      </c>
      <c r="K87" s="41">
        <f t="shared" si="15"/>
        <v>2130.13</v>
      </c>
      <c r="L87" s="41">
        <f t="shared" si="16"/>
        <v>1466992.96</v>
      </c>
      <c r="M87" s="41">
        <f t="shared" si="17"/>
        <v>1991325.57</v>
      </c>
      <c r="N87" s="41">
        <f t="shared" si="18"/>
        <v>123227.41</v>
      </c>
      <c r="O87" s="41">
        <f t="shared" si="19"/>
        <v>63722.42</v>
      </c>
      <c r="P87" s="58">
        <f t="shared" si="20"/>
        <v>186949.83</v>
      </c>
      <c r="V87" s="15">
        <v>398.16</v>
      </c>
      <c r="X87" s="15">
        <v>316.17</v>
      </c>
    </row>
    <row r="88" spans="1:24" x14ac:dyDescent="0.2">
      <c r="A88" s="25">
        <v>84</v>
      </c>
      <c r="B88" s="25" t="s">
        <v>185</v>
      </c>
      <c r="C88" s="25"/>
      <c r="D88" s="25" t="s">
        <v>186</v>
      </c>
      <c r="E88" s="47" t="s">
        <v>340</v>
      </c>
      <c r="F88" s="26"/>
      <c r="G88" s="33" t="s">
        <v>346</v>
      </c>
      <c r="H88" s="25"/>
      <c r="I88" s="40">
        <f t="shared" si="14"/>
        <v>390.92</v>
      </c>
      <c r="J88" s="41">
        <v>1582.12</v>
      </c>
      <c r="K88" s="41">
        <f t="shared" si="15"/>
        <v>1973.04</v>
      </c>
      <c r="L88" s="41">
        <f t="shared" si="16"/>
        <v>1066953.5900000001</v>
      </c>
      <c r="M88" s="41">
        <f t="shared" si="17"/>
        <v>1978172.1</v>
      </c>
      <c r="N88" s="41">
        <f t="shared" si="18"/>
        <v>89624.1</v>
      </c>
      <c r="O88" s="41">
        <f t="shared" si="19"/>
        <v>63301.51</v>
      </c>
      <c r="P88" s="58">
        <f t="shared" si="20"/>
        <v>152925.60999999999</v>
      </c>
      <c r="V88">
        <v>395.53</v>
      </c>
      <c r="X88">
        <v>229.95</v>
      </c>
    </row>
    <row r="89" spans="1:24" s="15" customFormat="1" x14ac:dyDescent="0.2">
      <c r="A89" s="25">
        <v>85</v>
      </c>
      <c r="B89" s="30" t="s">
        <v>341</v>
      </c>
      <c r="C89" s="31"/>
      <c r="D89" s="30" t="s">
        <v>188</v>
      </c>
      <c r="E89" s="47" t="s">
        <v>340</v>
      </c>
      <c r="F89" s="32"/>
      <c r="G89" s="33" t="s">
        <v>349</v>
      </c>
      <c r="H89" s="32"/>
      <c r="I89" s="40">
        <f t="shared" si="14"/>
        <v>2213.37</v>
      </c>
      <c r="J89" s="41">
        <v>11583.6</v>
      </c>
      <c r="K89" s="41">
        <f t="shared" si="15"/>
        <v>13796.97</v>
      </c>
      <c r="L89" s="41">
        <f t="shared" si="16"/>
        <v>6041039.2800000003</v>
      </c>
      <c r="M89" s="41">
        <f t="shared" si="17"/>
        <v>14483322.59</v>
      </c>
      <c r="N89" s="41">
        <f t="shared" si="18"/>
        <v>507447.3</v>
      </c>
      <c r="O89" s="41">
        <f t="shared" si="19"/>
        <v>463466.32</v>
      </c>
      <c r="P89" s="58">
        <f t="shared" si="20"/>
        <v>970913.62</v>
      </c>
      <c r="V89" s="15">
        <v>2895.9</v>
      </c>
      <c r="X89" s="15">
        <v>1301.98</v>
      </c>
    </row>
    <row r="90" spans="1:24" s="15" customFormat="1" x14ac:dyDescent="0.2">
      <c r="A90" s="25">
        <v>86</v>
      </c>
      <c r="B90" s="30" t="s">
        <v>189</v>
      </c>
      <c r="C90" s="31"/>
      <c r="D90" s="30" t="s">
        <v>190</v>
      </c>
      <c r="E90" s="47" t="s">
        <v>340</v>
      </c>
      <c r="F90" s="32"/>
      <c r="G90" s="25" t="s">
        <v>346</v>
      </c>
      <c r="H90" s="32"/>
      <c r="I90" s="40">
        <f t="shared" si="14"/>
        <v>1058.98</v>
      </c>
      <c r="J90" s="41">
        <v>3646.4</v>
      </c>
      <c r="K90" s="41">
        <f t="shared" si="15"/>
        <v>4705.38</v>
      </c>
      <c r="L90" s="41">
        <f t="shared" si="16"/>
        <v>2890316.47</v>
      </c>
      <c r="M90" s="41">
        <f t="shared" si="17"/>
        <v>4559203.3099999996</v>
      </c>
      <c r="N90" s="41">
        <f t="shared" si="18"/>
        <v>242786.58</v>
      </c>
      <c r="O90" s="41">
        <f t="shared" si="19"/>
        <v>145894.51</v>
      </c>
      <c r="P90" s="58">
        <f t="shared" si="20"/>
        <v>388681.09</v>
      </c>
      <c r="V90" s="15">
        <v>911.6</v>
      </c>
      <c r="X90" s="15">
        <v>622.92999999999995</v>
      </c>
    </row>
    <row r="91" spans="1:24" s="15" customFormat="1" x14ac:dyDescent="0.2">
      <c r="A91" s="25">
        <v>87</v>
      </c>
      <c r="B91" s="30" t="s">
        <v>191</v>
      </c>
      <c r="C91" s="31"/>
      <c r="D91" s="30" t="s">
        <v>192</v>
      </c>
      <c r="E91" s="47" t="s">
        <v>340</v>
      </c>
      <c r="F91" s="32"/>
      <c r="G91" s="25" t="s">
        <v>346</v>
      </c>
      <c r="H91" s="32"/>
      <c r="I91" s="40">
        <f t="shared" si="14"/>
        <v>3561.47</v>
      </c>
      <c r="J91" s="41">
        <v>24668</v>
      </c>
      <c r="K91" s="41">
        <f t="shared" si="15"/>
        <v>28229.47</v>
      </c>
      <c r="L91" s="41">
        <f t="shared" si="16"/>
        <v>9720462.5299999993</v>
      </c>
      <c r="M91" s="41">
        <f t="shared" si="17"/>
        <v>30843140.440000001</v>
      </c>
      <c r="N91" s="41">
        <f t="shared" si="18"/>
        <v>816518.85</v>
      </c>
      <c r="O91" s="41">
        <f t="shared" si="19"/>
        <v>986980.49</v>
      </c>
      <c r="P91" s="58">
        <f t="shared" si="20"/>
        <v>1803499.34</v>
      </c>
      <c r="V91" s="15">
        <v>6167</v>
      </c>
      <c r="X91" s="15">
        <v>2094.98</v>
      </c>
    </row>
    <row r="92" spans="1:24" x14ac:dyDescent="0.2">
      <c r="A92" s="25">
        <v>88</v>
      </c>
      <c r="B92" s="25" t="s">
        <v>193</v>
      </c>
      <c r="C92" s="25"/>
      <c r="D92" s="25" t="s">
        <v>194</v>
      </c>
      <c r="E92" s="47" t="s">
        <v>340</v>
      </c>
      <c r="F92" s="26"/>
      <c r="G92" s="25" t="s">
        <v>347</v>
      </c>
      <c r="H92" s="25"/>
      <c r="I92" s="40">
        <f t="shared" si="14"/>
        <v>1539.01</v>
      </c>
      <c r="J92" s="41">
        <v>5023.72</v>
      </c>
      <c r="K92" s="41">
        <f t="shared" si="15"/>
        <v>6562.73</v>
      </c>
      <c r="L92" s="41">
        <f t="shared" si="16"/>
        <v>4200481.55</v>
      </c>
      <c r="M92" s="41">
        <f t="shared" si="17"/>
        <v>6281307.8300000001</v>
      </c>
      <c r="N92" s="41">
        <f t="shared" si="18"/>
        <v>352840.45</v>
      </c>
      <c r="O92" s="41">
        <f t="shared" si="19"/>
        <v>201001.85</v>
      </c>
      <c r="P92" s="58">
        <f t="shared" si="20"/>
        <v>553842.30000000005</v>
      </c>
      <c r="V92">
        <v>1255.93</v>
      </c>
      <c r="X92">
        <v>905.3</v>
      </c>
    </row>
    <row r="93" spans="1:24" s="15" customFormat="1" x14ac:dyDescent="0.2">
      <c r="A93" s="25">
        <v>89</v>
      </c>
      <c r="B93" s="30" t="s">
        <v>195</v>
      </c>
      <c r="C93" s="31"/>
      <c r="D93" s="30" t="s">
        <v>196</v>
      </c>
      <c r="E93" s="47" t="s">
        <v>340</v>
      </c>
      <c r="F93" s="32"/>
      <c r="G93" s="25" t="s">
        <v>348</v>
      </c>
      <c r="H93" s="32"/>
      <c r="I93" s="40">
        <f t="shared" si="14"/>
        <v>2441.1999999999998</v>
      </c>
      <c r="J93" s="41">
        <v>14954.68</v>
      </c>
      <c r="K93" s="41">
        <f t="shared" si="15"/>
        <v>17395.88</v>
      </c>
      <c r="L93" s="41">
        <f t="shared" si="16"/>
        <v>6662864.8099999996</v>
      </c>
      <c r="M93" s="41">
        <f t="shared" si="17"/>
        <v>18698285.039999999</v>
      </c>
      <c r="N93" s="41">
        <f t="shared" si="18"/>
        <v>559680.64</v>
      </c>
      <c r="O93" s="41">
        <f t="shared" si="19"/>
        <v>598345.12</v>
      </c>
      <c r="P93" s="58">
        <f t="shared" si="20"/>
        <v>1158025.76</v>
      </c>
      <c r="V93" s="15">
        <v>3738.67</v>
      </c>
      <c r="X93" s="15">
        <v>1436</v>
      </c>
    </row>
    <row r="94" spans="1:24" s="15" customFormat="1" x14ac:dyDescent="0.2">
      <c r="A94" s="25">
        <v>90</v>
      </c>
      <c r="B94" s="30" t="s">
        <v>197</v>
      </c>
      <c r="C94" s="31"/>
      <c r="D94" s="30" t="s">
        <v>198</v>
      </c>
      <c r="E94" s="47" t="s">
        <v>340</v>
      </c>
      <c r="F94" s="32"/>
      <c r="G94" s="25" t="s">
        <v>348</v>
      </c>
      <c r="H94" s="32"/>
      <c r="I94" s="40">
        <f t="shared" si="14"/>
        <v>3681.42</v>
      </c>
      <c r="J94" s="41">
        <v>19738.080000000002</v>
      </c>
      <c r="K94" s="41">
        <f t="shared" si="15"/>
        <v>23419.5</v>
      </c>
      <c r="L94" s="41">
        <f t="shared" si="16"/>
        <v>10047846.859999999</v>
      </c>
      <c r="M94" s="41">
        <f t="shared" si="17"/>
        <v>24679113.57</v>
      </c>
      <c r="N94" s="41">
        <f t="shared" si="18"/>
        <v>844019.14</v>
      </c>
      <c r="O94" s="41">
        <f t="shared" si="19"/>
        <v>789731.63</v>
      </c>
      <c r="P94" s="58">
        <f t="shared" si="20"/>
        <v>1633750.77</v>
      </c>
      <c r="V94" s="15">
        <v>4934.5200000000004</v>
      </c>
      <c r="X94" s="15">
        <v>2165.54</v>
      </c>
    </row>
    <row r="95" spans="1:24" s="15" customFormat="1" x14ac:dyDescent="0.2">
      <c r="A95" s="25">
        <v>91</v>
      </c>
      <c r="B95" s="30" t="s">
        <v>199</v>
      </c>
      <c r="C95" s="31"/>
      <c r="D95" s="30" t="s">
        <v>200</v>
      </c>
      <c r="E95" s="47" t="s">
        <v>340</v>
      </c>
      <c r="F95" s="32"/>
      <c r="G95" s="25" t="s">
        <v>347</v>
      </c>
      <c r="H95" s="32"/>
      <c r="I95" s="40">
        <f t="shared" si="14"/>
        <v>1212.9000000000001</v>
      </c>
      <c r="J95" s="41">
        <v>4776.5600000000004</v>
      </c>
      <c r="K95" s="41">
        <f t="shared" si="15"/>
        <v>5989.46</v>
      </c>
      <c r="L95" s="41">
        <f t="shared" si="16"/>
        <v>3310416.49</v>
      </c>
      <c r="M95" s="41">
        <f t="shared" si="17"/>
        <v>5972276.2599999998</v>
      </c>
      <c r="N95" s="41">
        <f t="shared" si="18"/>
        <v>278074.99</v>
      </c>
      <c r="O95" s="41">
        <f t="shared" si="19"/>
        <v>191112.84</v>
      </c>
      <c r="P95" s="58">
        <f t="shared" si="20"/>
        <v>469187.83</v>
      </c>
      <c r="V95" s="15">
        <v>1194.1400000000001</v>
      </c>
      <c r="X95" s="15">
        <v>713.47</v>
      </c>
    </row>
    <row r="96" spans="1:24" x14ac:dyDescent="0.2">
      <c r="A96" s="25">
        <v>92</v>
      </c>
      <c r="B96" s="25" t="s">
        <v>201</v>
      </c>
      <c r="C96" s="25"/>
      <c r="D96" s="25" t="s">
        <v>202</v>
      </c>
      <c r="E96" s="47" t="s">
        <v>340</v>
      </c>
      <c r="F96" s="26"/>
      <c r="G96" s="25" t="s">
        <v>348</v>
      </c>
      <c r="H96" s="25"/>
      <c r="I96" s="40">
        <f t="shared" si="14"/>
        <v>3441.75</v>
      </c>
      <c r="J96" s="41">
        <v>19095.88</v>
      </c>
      <c r="K96" s="41">
        <f t="shared" si="15"/>
        <v>22537.63</v>
      </c>
      <c r="L96" s="41">
        <f t="shared" si="16"/>
        <v>9393705.9499999993</v>
      </c>
      <c r="M96" s="41">
        <f t="shared" si="17"/>
        <v>23876151.640000001</v>
      </c>
      <c r="N96" s="41">
        <f t="shared" si="18"/>
        <v>789071.3</v>
      </c>
      <c r="O96" s="41">
        <f t="shared" si="19"/>
        <v>764036.85</v>
      </c>
      <c r="P96" s="58">
        <f t="shared" si="20"/>
        <v>1553108.15</v>
      </c>
      <c r="V96">
        <v>4773.97</v>
      </c>
      <c r="X96">
        <v>2024.56</v>
      </c>
    </row>
    <row r="97" spans="1:24" s="15" customFormat="1" x14ac:dyDescent="0.2">
      <c r="A97" s="25">
        <v>93</v>
      </c>
      <c r="B97" s="30" t="s">
        <v>342</v>
      </c>
      <c r="C97" s="31"/>
      <c r="D97" s="30" t="s">
        <v>204</v>
      </c>
      <c r="E97" s="47" t="s">
        <v>340</v>
      </c>
      <c r="F97" s="32"/>
      <c r="G97" s="25" t="s">
        <v>347</v>
      </c>
      <c r="H97" s="32"/>
      <c r="I97" s="40">
        <f t="shared" ref="I97:I119" si="21">X97*1.7</f>
        <v>0</v>
      </c>
      <c r="J97" s="41">
        <v>0</v>
      </c>
      <c r="K97" s="41">
        <f t="shared" si="15"/>
        <v>0</v>
      </c>
      <c r="L97" s="41">
        <f t="shared" si="16"/>
        <v>0</v>
      </c>
      <c r="M97" s="41">
        <f t="shared" si="17"/>
        <v>0</v>
      </c>
      <c r="N97" s="41">
        <f t="shared" si="18"/>
        <v>0</v>
      </c>
      <c r="O97" s="41">
        <f t="shared" si="19"/>
        <v>0</v>
      </c>
      <c r="P97" s="58">
        <f t="shared" si="20"/>
        <v>0</v>
      </c>
    </row>
    <row r="98" spans="1:24" s="15" customFormat="1" ht="24" x14ac:dyDescent="0.2">
      <c r="A98" s="25">
        <v>94</v>
      </c>
      <c r="B98" s="30" t="s">
        <v>205</v>
      </c>
      <c r="C98" s="31"/>
      <c r="D98" s="30" t="s">
        <v>206</v>
      </c>
      <c r="E98" s="47" t="s">
        <v>340</v>
      </c>
      <c r="F98" s="32"/>
      <c r="G98" s="25" t="s">
        <v>348</v>
      </c>
      <c r="H98" s="32"/>
      <c r="I98" s="40">
        <f t="shared" si="21"/>
        <v>3427.83</v>
      </c>
      <c r="J98" s="41">
        <v>17190.080000000002</v>
      </c>
      <c r="K98" s="41">
        <f t="shared" si="15"/>
        <v>20617.91</v>
      </c>
      <c r="L98" s="41">
        <f t="shared" si="16"/>
        <v>9355713.5299999993</v>
      </c>
      <c r="M98" s="41">
        <f t="shared" si="17"/>
        <v>21493272.73</v>
      </c>
      <c r="N98" s="41">
        <f t="shared" si="18"/>
        <v>785879.94</v>
      </c>
      <c r="O98" s="41">
        <f t="shared" si="19"/>
        <v>687784.73</v>
      </c>
      <c r="P98" s="58">
        <f t="shared" si="20"/>
        <v>1473664.67</v>
      </c>
      <c r="V98" s="15">
        <v>4297.5200000000004</v>
      </c>
      <c r="X98" s="15">
        <v>2016.37</v>
      </c>
    </row>
    <row r="99" spans="1:24" s="15" customFormat="1" ht="24" x14ac:dyDescent="0.2">
      <c r="A99" s="25">
        <v>95</v>
      </c>
      <c r="B99" s="30" t="s">
        <v>207</v>
      </c>
      <c r="C99" s="31"/>
      <c r="D99" s="30" t="s">
        <v>208</v>
      </c>
      <c r="E99" s="47" t="s">
        <v>340</v>
      </c>
      <c r="F99" s="32"/>
      <c r="G99" s="25" t="s">
        <v>347</v>
      </c>
      <c r="H99" s="32"/>
      <c r="I99" s="40">
        <f t="shared" si="21"/>
        <v>1887.46</v>
      </c>
      <c r="J99" s="41">
        <v>8825.64</v>
      </c>
      <c r="K99" s="41">
        <f t="shared" si="15"/>
        <v>10713.1</v>
      </c>
      <c r="L99" s="41">
        <f t="shared" si="16"/>
        <v>5151520.08</v>
      </c>
      <c r="M99" s="41">
        <f t="shared" si="17"/>
        <v>11034962.460000001</v>
      </c>
      <c r="N99" s="41">
        <f t="shared" si="18"/>
        <v>432727.69</v>
      </c>
      <c r="O99" s="41">
        <f t="shared" si="19"/>
        <v>353118.8</v>
      </c>
      <c r="P99" s="58">
        <f t="shared" si="20"/>
        <v>785846.49</v>
      </c>
      <c r="V99" s="15">
        <v>2206.41</v>
      </c>
      <c r="X99" s="15">
        <v>1110.27</v>
      </c>
    </row>
    <row r="100" spans="1:24" x14ac:dyDescent="0.2">
      <c r="A100" s="25">
        <v>96</v>
      </c>
      <c r="B100" s="25" t="s">
        <v>209</v>
      </c>
      <c r="C100" s="25"/>
      <c r="D100" s="25" t="s">
        <v>210</v>
      </c>
      <c r="E100" s="47" t="s">
        <v>340</v>
      </c>
      <c r="F100" s="26"/>
      <c r="G100" s="25" t="s">
        <v>348</v>
      </c>
      <c r="H100" s="25"/>
      <c r="I100" s="40">
        <f t="shared" si="21"/>
        <v>3318.4</v>
      </c>
      <c r="J100" s="41">
        <v>15395.68</v>
      </c>
      <c r="K100" s="41">
        <f t="shared" si="15"/>
        <v>18714.080000000002</v>
      </c>
      <c r="L100" s="41">
        <f t="shared" si="16"/>
        <v>9057041.8599999994</v>
      </c>
      <c r="M100" s="41">
        <f t="shared" si="17"/>
        <v>19249680.57</v>
      </c>
      <c r="N100" s="41">
        <f t="shared" si="18"/>
        <v>760791.52</v>
      </c>
      <c r="O100" s="41">
        <f t="shared" si="19"/>
        <v>615989.78</v>
      </c>
      <c r="P100" s="58">
        <f t="shared" si="20"/>
        <v>1376781.3</v>
      </c>
      <c r="V100">
        <v>3848.92</v>
      </c>
      <c r="X100">
        <v>1952</v>
      </c>
    </row>
    <row r="101" spans="1:24" s="15" customFormat="1" x14ac:dyDescent="0.2">
      <c r="A101" s="25">
        <v>97</v>
      </c>
      <c r="B101" s="30" t="s">
        <v>343</v>
      </c>
      <c r="C101" s="31"/>
      <c r="D101" s="30" t="s">
        <v>212</v>
      </c>
      <c r="E101" s="47" t="s">
        <v>340</v>
      </c>
      <c r="F101" s="32"/>
      <c r="G101" s="32"/>
      <c r="H101" s="32"/>
      <c r="I101" s="40">
        <f t="shared" si="21"/>
        <v>4661.42</v>
      </c>
      <c r="J101" s="41">
        <v>25318.240000000002</v>
      </c>
      <c r="K101" s="41">
        <f t="shared" si="15"/>
        <v>29979.66</v>
      </c>
      <c r="L101" s="41">
        <f t="shared" si="16"/>
        <v>12722600.060000001</v>
      </c>
      <c r="M101" s="41">
        <f t="shared" ref="M101:M132" si="22">J101*$S$1</f>
        <v>31656155.02</v>
      </c>
      <c r="N101" s="41">
        <f t="shared" ref="N101:N132" si="23">L101*$R$2</f>
        <v>1068698.4099999999</v>
      </c>
      <c r="O101" s="41">
        <f t="shared" ref="O101:O132" si="24">M101*$S$2</f>
        <v>1012996.96</v>
      </c>
      <c r="P101" s="58">
        <f t="shared" ref="P101:P132" si="25">N101+O101</f>
        <v>2081695.37</v>
      </c>
      <c r="V101" s="15">
        <v>6329.56</v>
      </c>
      <c r="X101" s="15">
        <v>2742.01</v>
      </c>
    </row>
    <row r="102" spans="1:24" s="15" customFormat="1" x14ac:dyDescent="0.2">
      <c r="A102" s="25">
        <v>98</v>
      </c>
      <c r="B102" s="30" t="s">
        <v>213</v>
      </c>
      <c r="C102" s="31"/>
      <c r="D102" s="30" t="s">
        <v>214</v>
      </c>
      <c r="E102" s="47" t="s">
        <v>340</v>
      </c>
      <c r="F102" s="32"/>
      <c r="G102" s="33" t="s">
        <v>349</v>
      </c>
      <c r="H102" s="32"/>
      <c r="I102" s="40">
        <f t="shared" si="21"/>
        <v>1812.06</v>
      </c>
      <c r="J102" s="41">
        <v>6772.2</v>
      </c>
      <c r="K102" s="41">
        <f t="shared" si="15"/>
        <v>8584.26</v>
      </c>
      <c r="L102" s="41">
        <f t="shared" si="16"/>
        <v>4945727.84</v>
      </c>
      <c r="M102" s="41">
        <f t="shared" si="22"/>
        <v>8467484.8300000001</v>
      </c>
      <c r="N102" s="41">
        <f t="shared" si="23"/>
        <v>415441.14</v>
      </c>
      <c r="O102" s="41">
        <f t="shared" si="24"/>
        <v>270959.51</v>
      </c>
      <c r="P102" s="58">
        <f t="shared" si="25"/>
        <v>686400.65</v>
      </c>
      <c r="V102" s="15">
        <v>1693.05</v>
      </c>
      <c r="X102" s="15">
        <v>1065.92</v>
      </c>
    </row>
    <row r="103" spans="1:24" s="15" customFormat="1" x14ac:dyDescent="0.2">
      <c r="A103" s="25">
        <v>99</v>
      </c>
      <c r="B103" s="30" t="s">
        <v>215</v>
      </c>
      <c r="C103" s="31"/>
      <c r="D103" s="30" t="s">
        <v>216</v>
      </c>
      <c r="E103" s="47" t="s">
        <v>340</v>
      </c>
      <c r="F103" s="32"/>
      <c r="G103" s="25" t="s">
        <v>348</v>
      </c>
      <c r="H103" s="32"/>
      <c r="I103" s="40">
        <f t="shared" si="21"/>
        <v>2082.4499999999998</v>
      </c>
      <c r="J103" s="41">
        <v>9128.7199999999993</v>
      </c>
      <c r="K103" s="41">
        <f t="shared" si="15"/>
        <v>11211.17</v>
      </c>
      <c r="L103" s="41">
        <f t="shared" si="16"/>
        <v>5683714.0800000001</v>
      </c>
      <c r="M103" s="41">
        <f t="shared" si="22"/>
        <v>11413912.48</v>
      </c>
      <c r="N103" s="41">
        <f t="shared" si="23"/>
        <v>477431.98</v>
      </c>
      <c r="O103" s="41">
        <f t="shared" si="24"/>
        <v>365245.2</v>
      </c>
      <c r="P103" s="58">
        <f t="shared" si="25"/>
        <v>842677.18</v>
      </c>
      <c r="V103" s="15">
        <v>2282.1799999999998</v>
      </c>
      <c r="X103" s="15">
        <v>1224.97</v>
      </c>
    </row>
    <row r="104" spans="1:24" ht="24" x14ac:dyDescent="0.2">
      <c r="A104" s="25">
        <v>100</v>
      </c>
      <c r="B104" s="25" t="s">
        <v>217</v>
      </c>
      <c r="C104" s="25"/>
      <c r="D104" s="25" t="s">
        <v>218</v>
      </c>
      <c r="E104" s="47" t="s">
        <v>340</v>
      </c>
      <c r="F104" s="26"/>
      <c r="G104" s="25" t="s">
        <v>347</v>
      </c>
      <c r="H104" s="25"/>
      <c r="I104" s="40">
        <f t="shared" si="21"/>
        <v>2201.35</v>
      </c>
      <c r="J104" s="41">
        <v>8824.0400000000009</v>
      </c>
      <c r="K104" s="41">
        <f t="shared" si="15"/>
        <v>11025.39</v>
      </c>
      <c r="L104" s="41">
        <f t="shared" si="16"/>
        <v>6008232.6100000003</v>
      </c>
      <c r="M104" s="41">
        <f t="shared" si="22"/>
        <v>11032961.93</v>
      </c>
      <c r="N104" s="41">
        <f t="shared" si="23"/>
        <v>504691.54</v>
      </c>
      <c r="O104" s="41">
        <f t="shared" si="24"/>
        <v>353054.78</v>
      </c>
      <c r="P104" s="58">
        <f t="shared" si="25"/>
        <v>857746.32</v>
      </c>
      <c r="V104">
        <v>2206.0100000000002</v>
      </c>
      <c r="X104">
        <v>1294.9100000000001</v>
      </c>
    </row>
    <row r="105" spans="1:24" s="15" customFormat="1" ht="24" x14ac:dyDescent="0.2">
      <c r="A105" s="25">
        <v>101</v>
      </c>
      <c r="B105" s="30" t="s">
        <v>219</v>
      </c>
      <c r="C105" s="31"/>
      <c r="D105" s="30" t="s">
        <v>220</v>
      </c>
      <c r="E105" s="47" t="s">
        <v>340</v>
      </c>
      <c r="F105" s="32"/>
      <c r="G105" s="25" t="s">
        <v>348</v>
      </c>
      <c r="H105" s="32"/>
      <c r="I105" s="40">
        <f t="shared" si="21"/>
        <v>2380.39</v>
      </c>
      <c r="J105" s="41">
        <v>10841.8</v>
      </c>
      <c r="K105" s="41">
        <f t="shared" si="15"/>
        <v>13222.19</v>
      </c>
      <c r="L105" s="41">
        <f t="shared" si="16"/>
        <v>6496893.6399999997</v>
      </c>
      <c r="M105" s="41">
        <f t="shared" si="22"/>
        <v>13555827.789999999</v>
      </c>
      <c r="N105" s="41">
        <f t="shared" si="23"/>
        <v>545739.06999999995</v>
      </c>
      <c r="O105" s="41">
        <f t="shared" si="24"/>
        <v>433786.49</v>
      </c>
      <c r="P105" s="58">
        <f t="shared" si="25"/>
        <v>979525.56</v>
      </c>
      <c r="V105" s="15">
        <v>2710.45</v>
      </c>
      <c r="X105" s="15">
        <v>1400.23</v>
      </c>
    </row>
    <row r="106" spans="1:24" s="15" customFormat="1" ht="24" x14ac:dyDescent="0.2">
      <c r="A106" s="25">
        <v>102</v>
      </c>
      <c r="B106" s="30" t="s">
        <v>221</v>
      </c>
      <c r="C106" s="31"/>
      <c r="D106" s="30" t="s">
        <v>222</v>
      </c>
      <c r="E106" s="47" t="s">
        <v>340</v>
      </c>
      <c r="F106" s="32"/>
      <c r="G106" s="25" t="s">
        <v>347</v>
      </c>
      <c r="H106" s="32"/>
      <c r="I106" s="40">
        <f t="shared" si="21"/>
        <v>2240.5</v>
      </c>
      <c r="J106" s="41">
        <v>13042.24</v>
      </c>
      <c r="K106" s="41">
        <f t="shared" si="15"/>
        <v>15282.74</v>
      </c>
      <c r="L106" s="41">
        <f t="shared" si="16"/>
        <v>6115086.2699999996</v>
      </c>
      <c r="M106" s="41">
        <f t="shared" si="22"/>
        <v>16307103.939999999</v>
      </c>
      <c r="N106" s="41">
        <f t="shared" si="23"/>
        <v>513667.25</v>
      </c>
      <c r="O106" s="41">
        <f t="shared" si="24"/>
        <v>521827.33</v>
      </c>
      <c r="P106" s="58">
        <f t="shared" si="25"/>
        <v>1035494.58</v>
      </c>
      <c r="V106" s="15">
        <v>3260.56</v>
      </c>
      <c r="X106" s="15">
        <v>1317.94</v>
      </c>
    </row>
    <row r="107" spans="1:24" s="15" customFormat="1" x14ac:dyDescent="0.2">
      <c r="A107" s="25">
        <v>103</v>
      </c>
      <c r="B107" s="30" t="s">
        <v>223</v>
      </c>
      <c r="C107" s="31"/>
      <c r="D107" s="30" t="s">
        <v>224</v>
      </c>
      <c r="E107" s="47" t="s">
        <v>340</v>
      </c>
      <c r="F107" s="32"/>
      <c r="G107" s="25" t="s">
        <v>346</v>
      </c>
      <c r="H107" s="32"/>
      <c r="I107" s="40">
        <f t="shared" si="21"/>
        <v>854.91</v>
      </c>
      <c r="J107" s="41">
        <v>5241.92</v>
      </c>
      <c r="K107" s="41">
        <f t="shared" si="15"/>
        <v>6096.83</v>
      </c>
      <c r="L107" s="41">
        <f t="shared" si="16"/>
        <v>2333340.06</v>
      </c>
      <c r="M107" s="41">
        <f t="shared" si="22"/>
        <v>6554129.8300000001</v>
      </c>
      <c r="N107" s="41">
        <f t="shared" si="23"/>
        <v>196000.57</v>
      </c>
      <c r="O107" s="41">
        <f t="shared" si="24"/>
        <v>209732.15</v>
      </c>
      <c r="P107" s="58">
        <f t="shared" si="25"/>
        <v>405732.72</v>
      </c>
      <c r="V107" s="15">
        <v>1310.48</v>
      </c>
      <c r="X107" s="15">
        <v>502.89</v>
      </c>
    </row>
    <row r="108" spans="1:24" x14ac:dyDescent="0.2">
      <c r="A108" s="25">
        <v>104</v>
      </c>
      <c r="B108" s="25" t="s">
        <v>225</v>
      </c>
      <c r="C108" s="25"/>
      <c r="D108" s="25" t="s">
        <v>226</v>
      </c>
      <c r="E108" s="47" t="s">
        <v>340</v>
      </c>
      <c r="F108" s="26"/>
      <c r="G108" s="25" t="s">
        <v>347</v>
      </c>
      <c r="H108" s="25"/>
      <c r="I108" s="40">
        <f t="shared" si="21"/>
        <v>1529.35</v>
      </c>
      <c r="J108" s="41">
        <v>6573.88</v>
      </c>
      <c r="K108" s="41">
        <f t="shared" si="15"/>
        <v>8103.23</v>
      </c>
      <c r="L108" s="41">
        <f t="shared" si="16"/>
        <v>4174116.13</v>
      </c>
      <c r="M108" s="41">
        <f t="shared" si="22"/>
        <v>8219519.3799999999</v>
      </c>
      <c r="N108" s="41">
        <f t="shared" si="23"/>
        <v>350625.75</v>
      </c>
      <c r="O108" s="41">
        <f t="shared" si="24"/>
        <v>263024.62</v>
      </c>
      <c r="P108" s="58">
        <f t="shared" si="25"/>
        <v>613650.37</v>
      </c>
      <c r="V108">
        <v>1643.47</v>
      </c>
      <c r="X108">
        <v>899.62</v>
      </c>
    </row>
    <row r="109" spans="1:24" s="15" customFormat="1" x14ac:dyDescent="0.2">
      <c r="A109" s="25">
        <v>105</v>
      </c>
      <c r="B109" s="30" t="s">
        <v>227</v>
      </c>
      <c r="C109" s="31"/>
      <c r="D109" s="30" t="s">
        <v>172</v>
      </c>
      <c r="E109" s="47" t="s">
        <v>340</v>
      </c>
      <c r="F109" s="32"/>
      <c r="G109" s="25" t="s">
        <v>348</v>
      </c>
      <c r="H109" s="32"/>
      <c r="I109" s="40">
        <f t="shared" si="21"/>
        <v>1526.43</v>
      </c>
      <c r="J109" s="41">
        <v>4219.04</v>
      </c>
      <c r="K109" s="41">
        <f t="shared" si="15"/>
        <v>5745.47</v>
      </c>
      <c r="L109" s="41">
        <f t="shared" si="16"/>
        <v>4166146.46</v>
      </c>
      <c r="M109" s="41">
        <f t="shared" si="22"/>
        <v>5275192.28</v>
      </c>
      <c r="N109" s="41">
        <f t="shared" si="23"/>
        <v>349956.3</v>
      </c>
      <c r="O109" s="41">
        <f t="shared" si="24"/>
        <v>168806.15</v>
      </c>
      <c r="P109" s="58">
        <f t="shared" si="25"/>
        <v>518762.45</v>
      </c>
      <c r="V109" s="15">
        <v>1054.76</v>
      </c>
      <c r="X109" s="15">
        <v>897.9</v>
      </c>
    </row>
    <row r="110" spans="1:24" s="15" customFormat="1" ht="24" x14ac:dyDescent="0.2">
      <c r="A110" s="25">
        <v>106</v>
      </c>
      <c r="B110" s="30" t="s">
        <v>228</v>
      </c>
      <c r="C110" s="31"/>
      <c r="D110" s="30" t="s">
        <v>229</v>
      </c>
      <c r="E110" s="47" t="s">
        <v>340</v>
      </c>
      <c r="F110" s="32"/>
      <c r="G110" s="25" t="s">
        <v>347</v>
      </c>
      <c r="H110" s="32"/>
      <c r="I110" s="40">
        <f t="shared" si="21"/>
        <v>360.45</v>
      </c>
      <c r="J110" s="41">
        <v>1565.16</v>
      </c>
      <c r="K110" s="41">
        <f t="shared" si="15"/>
        <v>1925.61</v>
      </c>
      <c r="L110" s="41">
        <f t="shared" si="16"/>
        <v>983790.6</v>
      </c>
      <c r="M110" s="41">
        <f t="shared" si="22"/>
        <v>1956966.5</v>
      </c>
      <c r="N110" s="41">
        <f t="shared" si="23"/>
        <v>82638.41</v>
      </c>
      <c r="O110" s="41">
        <f t="shared" si="24"/>
        <v>62622.93</v>
      </c>
      <c r="P110" s="58">
        <f t="shared" si="25"/>
        <v>145261.34</v>
      </c>
      <c r="V110" s="15">
        <v>391.29</v>
      </c>
      <c r="X110" s="15">
        <v>212.03</v>
      </c>
    </row>
    <row r="111" spans="1:24" s="15" customFormat="1" x14ac:dyDescent="0.2">
      <c r="A111" s="25">
        <v>107</v>
      </c>
      <c r="B111" s="30" t="s">
        <v>230</v>
      </c>
      <c r="C111" s="31"/>
      <c r="D111" s="30" t="s">
        <v>231</v>
      </c>
      <c r="E111" s="47" t="s">
        <v>340</v>
      </c>
      <c r="F111" s="32"/>
      <c r="G111" s="25" t="s">
        <v>347</v>
      </c>
      <c r="H111" s="32"/>
      <c r="I111" s="40">
        <f t="shared" si="21"/>
        <v>1775.67</v>
      </c>
      <c r="J111" s="41">
        <v>11214.6</v>
      </c>
      <c r="K111" s="41">
        <f t="shared" si="15"/>
        <v>12990.27</v>
      </c>
      <c r="L111" s="41">
        <f t="shared" si="16"/>
        <v>4846407.16</v>
      </c>
      <c r="M111" s="41">
        <f t="shared" si="22"/>
        <v>14021950.82</v>
      </c>
      <c r="N111" s="41">
        <f t="shared" si="23"/>
        <v>407098.2</v>
      </c>
      <c r="O111" s="41">
        <f t="shared" si="24"/>
        <v>448702.43</v>
      </c>
      <c r="P111" s="58">
        <f t="shared" si="25"/>
        <v>855800.63</v>
      </c>
      <c r="V111" s="15">
        <v>2803.65</v>
      </c>
      <c r="X111" s="15">
        <v>1044.51</v>
      </c>
    </row>
    <row r="112" spans="1:24" ht="24" x14ac:dyDescent="0.2">
      <c r="A112" s="25">
        <v>108</v>
      </c>
      <c r="B112" s="25" t="s">
        <v>232</v>
      </c>
      <c r="C112" s="25"/>
      <c r="D112" s="25" t="s">
        <v>233</v>
      </c>
      <c r="E112" s="47" t="s">
        <v>340</v>
      </c>
      <c r="F112" s="26"/>
      <c r="G112" s="25" t="s">
        <v>347</v>
      </c>
      <c r="H112" s="25"/>
      <c r="I112" s="40">
        <f t="shared" si="21"/>
        <v>2987.17</v>
      </c>
      <c r="J112" s="41">
        <v>16712.12</v>
      </c>
      <c r="K112" s="41">
        <f t="shared" si="15"/>
        <v>19699.29</v>
      </c>
      <c r="L112" s="41">
        <f t="shared" si="16"/>
        <v>8153002.5700000003</v>
      </c>
      <c r="M112" s="41">
        <f t="shared" si="22"/>
        <v>20895665</v>
      </c>
      <c r="N112" s="41">
        <f t="shared" si="23"/>
        <v>684852.22</v>
      </c>
      <c r="O112" s="41">
        <f t="shared" si="24"/>
        <v>668661.28</v>
      </c>
      <c r="P112" s="58">
        <f t="shared" si="25"/>
        <v>1353513.5</v>
      </c>
      <c r="V112">
        <v>4178.03</v>
      </c>
      <c r="X112">
        <v>1757.16</v>
      </c>
    </row>
    <row r="113" spans="1:24" s="15" customFormat="1" x14ac:dyDescent="0.2">
      <c r="A113" s="25">
        <v>109</v>
      </c>
      <c r="B113" s="30" t="s">
        <v>234</v>
      </c>
      <c r="C113" s="31"/>
      <c r="D113" s="30" t="s">
        <v>235</v>
      </c>
      <c r="E113" s="47" t="s">
        <v>340</v>
      </c>
      <c r="F113" s="32"/>
      <c r="G113" s="25" t="s">
        <v>348</v>
      </c>
      <c r="H113" s="32"/>
      <c r="I113" s="40">
        <f t="shared" si="21"/>
        <v>725.2</v>
      </c>
      <c r="J113" s="41">
        <v>2590.3200000000002</v>
      </c>
      <c r="K113" s="41">
        <f t="shared" si="15"/>
        <v>3315.52</v>
      </c>
      <c r="L113" s="41">
        <f t="shared" si="16"/>
        <v>1979317.37</v>
      </c>
      <c r="M113" s="41">
        <f t="shared" si="22"/>
        <v>3238754.81</v>
      </c>
      <c r="N113" s="41">
        <f t="shared" si="23"/>
        <v>166262.66</v>
      </c>
      <c r="O113" s="41">
        <f t="shared" si="24"/>
        <v>103640.15</v>
      </c>
      <c r="P113" s="58">
        <f t="shared" si="25"/>
        <v>269902.81</v>
      </c>
      <c r="V113" s="15">
        <v>647.58000000000004</v>
      </c>
      <c r="X113" s="15">
        <v>426.59</v>
      </c>
    </row>
    <row r="114" spans="1:24" s="15" customFormat="1" x14ac:dyDescent="0.2">
      <c r="A114" s="25">
        <v>110</v>
      </c>
      <c r="B114" s="30" t="s">
        <v>236</v>
      </c>
      <c r="C114" s="31"/>
      <c r="D114" s="30" t="s">
        <v>237</v>
      </c>
      <c r="E114" s="47" t="s">
        <v>340</v>
      </c>
      <c r="F114" s="32"/>
      <c r="G114" s="33" t="s">
        <v>346</v>
      </c>
      <c r="H114" s="32"/>
      <c r="I114" s="40">
        <f t="shared" si="21"/>
        <v>1666.37</v>
      </c>
      <c r="J114" s="41">
        <v>5116.5600000000004</v>
      </c>
      <c r="K114" s="41">
        <f t="shared" si="15"/>
        <v>6782.93</v>
      </c>
      <c r="L114" s="41">
        <f t="shared" si="16"/>
        <v>4548090.3</v>
      </c>
      <c r="M114" s="41">
        <f t="shared" si="22"/>
        <v>6397388.46</v>
      </c>
      <c r="N114" s="41">
        <f t="shared" si="23"/>
        <v>382039.59</v>
      </c>
      <c r="O114" s="41">
        <f t="shared" si="24"/>
        <v>204716.43</v>
      </c>
      <c r="P114" s="58">
        <f t="shared" si="25"/>
        <v>586756.02</v>
      </c>
      <c r="V114" s="15">
        <v>1279.1400000000001</v>
      </c>
      <c r="X114" s="15">
        <v>980.22</v>
      </c>
    </row>
    <row r="115" spans="1:24" s="15" customFormat="1" x14ac:dyDescent="0.2">
      <c r="A115" s="25">
        <v>111</v>
      </c>
      <c r="B115" s="30" t="s">
        <v>238</v>
      </c>
      <c r="C115" s="31"/>
      <c r="D115" s="30" t="s">
        <v>239</v>
      </c>
      <c r="E115" s="47" t="s">
        <v>340</v>
      </c>
      <c r="F115" s="32"/>
      <c r="G115" s="33" t="s">
        <v>349</v>
      </c>
      <c r="H115" s="32"/>
      <c r="I115" s="40">
        <f t="shared" si="21"/>
        <v>609.88</v>
      </c>
      <c r="J115" s="41">
        <v>1716.04</v>
      </c>
      <c r="K115" s="41">
        <f t="shared" si="15"/>
        <v>2325.92</v>
      </c>
      <c r="L115" s="41">
        <f t="shared" si="16"/>
        <v>1664569.88</v>
      </c>
      <c r="M115" s="41">
        <f t="shared" si="22"/>
        <v>2145616.29</v>
      </c>
      <c r="N115" s="41">
        <f t="shared" si="23"/>
        <v>139823.87</v>
      </c>
      <c r="O115" s="41">
        <f t="shared" si="24"/>
        <v>68659.72</v>
      </c>
      <c r="P115" s="58">
        <f t="shared" si="25"/>
        <v>208483.59</v>
      </c>
      <c r="V115" s="15">
        <v>429.01</v>
      </c>
      <c r="X115" s="15">
        <v>358.75</v>
      </c>
    </row>
    <row r="116" spans="1:24" x14ac:dyDescent="0.2">
      <c r="A116" s="25">
        <v>112</v>
      </c>
      <c r="B116" s="25" t="s">
        <v>240</v>
      </c>
      <c r="C116" s="25"/>
      <c r="D116" s="25" t="s">
        <v>241</v>
      </c>
      <c r="E116" s="47" t="s">
        <v>340</v>
      </c>
      <c r="F116" s="26"/>
      <c r="G116" s="25"/>
      <c r="H116" s="25"/>
      <c r="I116" s="40">
        <f t="shared" si="21"/>
        <v>711.74</v>
      </c>
      <c r="J116" s="41">
        <v>2079.52</v>
      </c>
      <c r="K116" s="41">
        <f t="shared" si="15"/>
        <v>2791.26</v>
      </c>
      <c r="L116" s="41">
        <f t="shared" si="16"/>
        <v>1942580.45</v>
      </c>
      <c r="M116" s="41">
        <f t="shared" si="22"/>
        <v>2600086.2400000002</v>
      </c>
      <c r="N116" s="41">
        <f t="shared" si="23"/>
        <v>163176.76</v>
      </c>
      <c r="O116" s="41">
        <f t="shared" si="24"/>
        <v>83202.759999999995</v>
      </c>
      <c r="P116" s="58">
        <f t="shared" si="25"/>
        <v>246379.51999999999</v>
      </c>
      <c r="V116">
        <v>519.88</v>
      </c>
      <c r="X116">
        <v>418.67</v>
      </c>
    </row>
    <row r="117" spans="1:24" s="15" customFormat="1" x14ac:dyDescent="0.2">
      <c r="A117" s="25">
        <v>113</v>
      </c>
      <c r="B117" s="30" t="s">
        <v>242</v>
      </c>
      <c r="C117" s="31"/>
      <c r="D117" s="30" t="s">
        <v>243</v>
      </c>
      <c r="E117" s="47" t="s">
        <v>340</v>
      </c>
      <c r="F117" s="32"/>
      <c r="G117" s="33" t="s">
        <v>346</v>
      </c>
      <c r="H117" s="32"/>
      <c r="I117" s="40">
        <f t="shared" si="21"/>
        <v>438.01</v>
      </c>
      <c r="J117" s="41">
        <v>3585.48</v>
      </c>
      <c r="K117" s="41">
        <f t="shared" si="15"/>
        <v>4023.49</v>
      </c>
      <c r="L117" s="41">
        <f t="shared" si="16"/>
        <v>1195478.21</v>
      </c>
      <c r="M117" s="41">
        <f t="shared" si="22"/>
        <v>4483033.21</v>
      </c>
      <c r="N117" s="41">
        <f t="shared" si="23"/>
        <v>100420.17</v>
      </c>
      <c r="O117" s="41">
        <f t="shared" si="24"/>
        <v>143457.06</v>
      </c>
      <c r="P117" s="58">
        <f t="shared" si="25"/>
        <v>243877.23</v>
      </c>
      <c r="V117" s="15">
        <v>896.37</v>
      </c>
      <c r="X117" s="15">
        <v>257.64999999999998</v>
      </c>
    </row>
    <row r="118" spans="1:24" s="15" customFormat="1" ht="24" x14ac:dyDescent="0.2">
      <c r="A118" s="25">
        <v>114</v>
      </c>
      <c r="B118" s="30" t="s">
        <v>244</v>
      </c>
      <c r="C118" s="31"/>
      <c r="D118" s="30" t="s">
        <v>245</v>
      </c>
      <c r="E118" s="47" t="s">
        <v>340</v>
      </c>
      <c r="F118" s="32"/>
      <c r="G118" s="33" t="s">
        <v>349</v>
      </c>
      <c r="H118" s="32"/>
      <c r="I118" s="40">
        <f t="shared" si="21"/>
        <v>236.1</v>
      </c>
      <c r="J118" s="41">
        <v>1667.68</v>
      </c>
      <c r="K118" s="41">
        <f t="shared" si="15"/>
        <v>1903.78</v>
      </c>
      <c r="L118" s="41">
        <f t="shared" si="16"/>
        <v>644397.17000000004</v>
      </c>
      <c r="M118" s="41">
        <f t="shared" si="22"/>
        <v>2085150.33</v>
      </c>
      <c r="N118" s="41">
        <f t="shared" si="23"/>
        <v>54129.36</v>
      </c>
      <c r="O118" s="41">
        <f t="shared" si="24"/>
        <v>66724.81</v>
      </c>
      <c r="P118" s="58">
        <f t="shared" si="25"/>
        <v>120854.17</v>
      </c>
      <c r="V118" s="15">
        <v>416.92</v>
      </c>
      <c r="X118" s="15">
        <v>138.88</v>
      </c>
    </row>
    <row r="119" spans="1:24" s="15" customFormat="1" x14ac:dyDescent="0.2">
      <c r="A119" s="25">
        <v>115</v>
      </c>
      <c r="B119" s="30" t="s">
        <v>246</v>
      </c>
      <c r="C119" s="31"/>
      <c r="D119" s="30" t="s">
        <v>247</v>
      </c>
      <c r="E119" s="47" t="s">
        <v>340</v>
      </c>
      <c r="F119" s="32"/>
      <c r="G119" s="33" t="s">
        <v>349</v>
      </c>
      <c r="H119" s="32"/>
      <c r="I119" s="40">
        <f t="shared" si="21"/>
        <v>274.82</v>
      </c>
      <c r="J119" s="41">
        <v>1086.6400000000001</v>
      </c>
      <c r="K119" s="41">
        <f t="shared" si="15"/>
        <v>1361.46</v>
      </c>
      <c r="L119" s="41">
        <f t="shared" si="16"/>
        <v>750077.22</v>
      </c>
      <c r="M119" s="41">
        <f t="shared" si="22"/>
        <v>1358658.59</v>
      </c>
      <c r="N119" s="41">
        <f t="shared" si="23"/>
        <v>63006.49</v>
      </c>
      <c r="O119" s="41">
        <f t="shared" si="24"/>
        <v>43477.07</v>
      </c>
      <c r="P119" s="58">
        <f t="shared" si="25"/>
        <v>106483.56</v>
      </c>
      <c r="V119" s="15">
        <v>271.66000000000003</v>
      </c>
      <c r="X119" s="15">
        <v>161.66</v>
      </c>
    </row>
    <row r="120" spans="1:24" ht="24" x14ac:dyDescent="0.2">
      <c r="A120" s="25">
        <v>116</v>
      </c>
      <c r="B120" s="25" t="s">
        <v>248</v>
      </c>
      <c r="C120" s="25"/>
      <c r="D120" s="25" t="s">
        <v>249</v>
      </c>
      <c r="E120" s="47" t="s">
        <v>340</v>
      </c>
      <c r="F120" s="26"/>
      <c r="G120" s="33" t="s">
        <v>346</v>
      </c>
      <c r="H120" s="25"/>
      <c r="I120" s="40">
        <f>301.45*2</f>
        <v>602.9</v>
      </c>
      <c r="J120" s="41">
        <v>978.2</v>
      </c>
      <c r="K120" s="41">
        <f t="shared" si="15"/>
        <v>1581.1</v>
      </c>
      <c r="L120" s="41">
        <f t="shared" si="16"/>
        <v>1645519.09</v>
      </c>
      <c r="M120" s="41">
        <f t="shared" si="22"/>
        <v>1223072.81</v>
      </c>
      <c r="N120" s="41">
        <f t="shared" si="23"/>
        <v>138223.6</v>
      </c>
      <c r="O120" s="41">
        <f t="shared" si="24"/>
        <v>39138.33</v>
      </c>
      <c r="P120" s="58">
        <f t="shared" si="25"/>
        <v>177361.93</v>
      </c>
    </row>
    <row r="121" spans="1:24" s="15" customFormat="1" x14ac:dyDescent="0.2">
      <c r="A121" s="25">
        <v>117</v>
      </c>
      <c r="B121" s="30" t="s">
        <v>250</v>
      </c>
      <c r="C121" s="31"/>
      <c r="D121" s="30" t="s">
        <v>251</v>
      </c>
      <c r="E121" s="47" t="s">
        <v>340</v>
      </c>
      <c r="F121" s="32"/>
      <c r="G121" s="33" t="s">
        <v>349</v>
      </c>
      <c r="H121" s="32"/>
      <c r="I121" s="40">
        <f>X121*1.7</f>
        <v>841.6</v>
      </c>
      <c r="J121" s="41">
        <v>4464</v>
      </c>
      <c r="K121" s="41">
        <f t="shared" si="15"/>
        <v>5305.6</v>
      </c>
      <c r="L121" s="41">
        <f t="shared" si="16"/>
        <v>2297012.54</v>
      </c>
      <c r="M121" s="41">
        <f t="shared" si="22"/>
        <v>5581473.1200000001</v>
      </c>
      <c r="N121" s="41">
        <f t="shared" si="23"/>
        <v>192949.05</v>
      </c>
      <c r="O121" s="41">
        <f t="shared" si="24"/>
        <v>178607.14</v>
      </c>
      <c r="P121" s="58">
        <f t="shared" si="25"/>
        <v>371556.19</v>
      </c>
      <c r="V121" s="15">
        <v>1116</v>
      </c>
      <c r="X121" s="15">
        <v>495.06</v>
      </c>
    </row>
    <row r="122" spans="1:24" s="15" customFormat="1" ht="24" x14ac:dyDescent="0.2">
      <c r="A122" s="25">
        <v>118</v>
      </c>
      <c r="B122" s="30" t="s">
        <v>252</v>
      </c>
      <c r="C122" s="31"/>
      <c r="D122" s="30" t="s">
        <v>253</v>
      </c>
      <c r="E122" s="47" t="s">
        <v>340</v>
      </c>
      <c r="F122" s="32"/>
      <c r="G122" s="25" t="s">
        <v>346</v>
      </c>
      <c r="H122" s="32"/>
      <c r="I122" s="40">
        <f>X122*1.7</f>
        <v>274.20999999999998</v>
      </c>
      <c r="J122" s="41">
        <v>925.08</v>
      </c>
      <c r="K122" s="41">
        <f t="shared" si="15"/>
        <v>1199.29</v>
      </c>
      <c r="L122" s="41">
        <f t="shared" si="16"/>
        <v>748412.32</v>
      </c>
      <c r="M122" s="41">
        <f t="shared" si="22"/>
        <v>1156655.28</v>
      </c>
      <c r="N122" s="41">
        <f t="shared" si="23"/>
        <v>62866.63</v>
      </c>
      <c r="O122" s="41">
        <f t="shared" si="24"/>
        <v>37012.97</v>
      </c>
      <c r="P122" s="58">
        <f t="shared" si="25"/>
        <v>99879.6</v>
      </c>
      <c r="V122" s="15">
        <v>231.27</v>
      </c>
      <c r="X122" s="15">
        <v>161.30000000000001</v>
      </c>
    </row>
    <row r="123" spans="1:24" s="15" customFormat="1" x14ac:dyDescent="0.2">
      <c r="A123" s="25">
        <v>119</v>
      </c>
      <c r="B123" s="30" t="s">
        <v>254</v>
      </c>
      <c r="C123" s="31"/>
      <c r="D123" s="30" t="s">
        <v>255</v>
      </c>
      <c r="E123" s="47" t="s">
        <v>340</v>
      </c>
      <c r="F123" s="32"/>
      <c r="G123" s="25" t="s">
        <v>347</v>
      </c>
      <c r="H123" s="32"/>
      <c r="I123" s="40">
        <f>195.9*2</f>
        <v>391.8</v>
      </c>
      <c r="J123" s="41">
        <v>928.71</v>
      </c>
      <c r="K123" s="41">
        <f t="shared" si="15"/>
        <v>1320.51</v>
      </c>
      <c r="L123" s="41">
        <f t="shared" si="16"/>
        <v>1069355.4099999999</v>
      </c>
      <c r="M123" s="41">
        <f t="shared" si="22"/>
        <v>1161193.97</v>
      </c>
      <c r="N123" s="41">
        <f t="shared" si="23"/>
        <v>89825.85</v>
      </c>
      <c r="O123" s="41">
        <f t="shared" si="24"/>
        <v>37158.21</v>
      </c>
      <c r="P123" s="58">
        <f t="shared" si="25"/>
        <v>126984.06</v>
      </c>
    </row>
    <row r="124" spans="1:24" s="15" customFormat="1" ht="24" x14ac:dyDescent="0.2">
      <c r="A124" s="25">
        <v>120</v>
      </c>
      <c r="B124" s="30" t="s">
        <v>256</v>
      </c>
      <c r="C124" s="31"/>
      <c r="D124" s="30" t="s">
        <v>257</v>
      </c>
      <c r="E124" s="47" t="s">
        <v>340</v>
      </c>
      <c r="F124" s="32"/>
      <c r="G124" s="33" t="s">
        <v>349</v>
      </c>
      <c r="H124" s="32"/>
      <c r="I124" s="40">
        <f t="shared" ref="I124:I152" si="26">X124*1.7</f>
        <v>726.21</v>
      </c>
      <c r="J124" s="41">
        <v>2268.4</v>
      </c>
      <c r="K124" s="41">
        <f t="shared" si="15"/>
        <v>2994.61</v>
      </c>
      <c r="L124" s="41">
        <f t="shared" si="16"/>
        <v>1982074</v>
      </c>
      <c r="M124" s="41">
        <f t="shared" si="22"/>
        <v>2836248.57</v>
      </c>
      <c r="N124" s="41">
        <f t="shared" si="23"/>
        <v>166494.22</v>
      </c>
      <c r="O124" s="41">
        <f t="shared" si="24"/>
        <v>90759.95</v>
      </c>
      <c r="P124" s="58">
        <f t="shared" si="25"/>
        <v>257254.17</v>
      </c>
      <c r="V124" s="15">
        <v>567.1</v>
      </c>
      <c r="X124" s="15">
        <v>427.18</v>
      </c>
    </row>
    <row r="125" spans="1:24" s="15" customFormat="1" x14ac:dyDescent="0.2">
      <c r="A125" s="25">
        <v>121</v>
      </c>
      <c r="B125" s="30" t="s">
        <v>258</v>
      </c>
      <c r="C125" s="31"/>
      <c r="D125" s="30" t="s">
        <v>259</v>
      </c>
      <c r="E125" s="47" t="s">
        <v>340</v>
      </c>
      <c r="F125" s="32"/>
      <c r="G125" s="25" t="s">
        <v>347</v>
      </c>
      <c r="H125" s="32"/>
      <c r="I125" s="40">
        <f t="shared" si="26"/>
        <v>0</v>
      </c>
      <c r="J125" s="41">
        <v>0</v>
      </c>
      <c r="K125" s="41">
        <f t="shared" si="15"/>
        <v>0</v>
      </c>
      <c r="L125" s="41">
        <f t="shared" si="16"/>
        <v>0</v>
      </c>
      <c r="M125" s="41">
        <f t="shared" si="22"/>
        <v>0</v>
      </c>
      <c r="N125" s="41">
        <f t="shared" si="23"/>
        <v>0</v>
      </c>
      <c r="O125" s="41">
        <f t="shared" si="24"/>
        <v>0</v>
      </c>
      <c r="P125" s="58">
        <f t="shared" si="25"/>
        <v>0</v>
      </c>
    </row>
    <row r="126" spans="1:24" x14ac:dyDescent="0.2">
      <c r="A126" s="25">
        <v>122</v>
      </c>
      <c r="B126" s="25" t="s">
        <v>260</v>
      </c>
      <c r="C126" s="25"/>
      <c r="D126" s="25" t="s">
        <v>192</v>
      </c>
      <c r="E126" s="47" t="s">
        <v>340</v>
      </c>
      <c r="F126" s="26"/>
      <c r="G126" s="25" t="s">
        <v>347</v>
      </c>
      <c r="H126" s="25"/>
      <c r="I126" s="40">
        <f t="shared" si="26"/>
        <v>433.62</v>
      </c>
      <c r="J126" s="41">
        <v>1326.84</v>
      </c>
      <c r="K126" s="41">
        <f t="shared" si="15"/>
        <v>1760.46</v>
      </c>
      <c r="L126" s="41">
        <f t="shared" si="16"/>
        <v>1183496.4099999999</v>
      </c>
      <c r="M126" s="41">
        <f t="shared" si="22"/>
        <v>1658987.86</v>
      </c>
      <c r="N126" s="41">
        <f t="shared" si="23"/>
        <v>99413.7</v>
      </c>
      <c r="O126" s="41">
        <f t="shared" si="24"/>
        <v>53087.61</v>
      </c>
      <c r="P126" s="58">
        <f t="shared" si="25"/>
        <v>152501.31</v>
      </c>
      <c r="V126">
        <v>331.71</v>
      </c>
      <c r="X126">
        <v>255.07</v>
      </c>
    </row>
    <row r="127" spans="1:24" s="15" customFormat="1" x14ac:dyDescent="0.2">
      <c r="A127" s="25">
        <v>123</v>
      </c>
      <c r="B127" s="30" t="s">
        <v>261</v>
      </c>
      <c r="C127" s="31"/>
      <c r="D127" s="30" t="s">
        <v>182</v>
      </c>
      <c r="E127" s="47" t="s">
        <v>340</v>
      </c>
      <c r="F127" s="32"/>
      <c r="G127" s="25" t="s">
        <v>348</v>
      </c>
      <c r="H127" s="32"/>
      <c r="I127" s="40">
        <f t="shared" si="26"/>
        <v>2233.8200000000002</v>
      </c>
      <c r="J127" s="41">
        <v>7688.44</v>
      </c>
      <c r="K127" s="41">
        <f t="shared" si="15"/>
        <v>9922.26</v>
      </c>
      <c r="L127" s="41">
        <f t="shared" si="16"/>
        <v>6096854.2800000003</v>
      </c>
      <c r="M127" s="41">
        <f t="shared" si="22"/>
        <v>9613087.1899999995</v>
      </c>
      <c r="N127" s="41">
        <f t="shared" si="23"/>
        <v>512135.76</v>
      </c>
      <c r="O127" s="41">
        <f t="shared" si="24"/>
        <v>307618.78999999998</v>
      </c>
      <c r="P127" s="58">
        <f t="shared" si="25"/>
        <v>819754.55</v>
      </c>
      <c r="V127" s="15">
        <v>1922.11</v>
      </c>
      <c r="X127" s="15">
        <v>1314.01</v>
      </c>
    </row>
    <row r="128" spans="1:24" s="15" customFormat="1" x14ac:dyDescent="0.2">
      <c r="A128" s="25">
        <v>124</v>
      </c>
      <c r="B128" s="30" t="s">
        <v>262</v>
      </c>
      <c r="C128" s="31"/>
      <c r="D128" s="30" t="s">
        <v>263</v>
      </c>
      <c r="E128" s="47" t="s">
        <v>340</v>
      </c>
      <c r="F128" s="32"/>
      <c r="G128" s="33" t="s">
        <v>349</v>
      </c>
      <c r="H128" s="32"/>
      <c r="I128" s="40">
        <f t="shared" si="26"/>
        <v>366.21</v>
      </c>
      <c r="J128" s="41">
        <v>1559.04</v>
      </c>
      <c r="K128" s="41">
        <f t="shared" si="15"/>
        <v>1925.25</v>
      </c>
      <c r="L128" s="41">
        <f t="shared" si="16"/>
        <v>999511.6</v>
      </c>
      <c r="M128" s="41">
        <f t="shared" si="22"/>
        <v>1949314.48</v>
      </c>
      <c r="N128" s="41">
        <f t="shared" si="23"/>
        <v>83958.97</v>
      </c>
      <c r="O128" s="41">
        <f t="shared" si="24"/>
        <v>62378.06</v>
      </c>
      <c r="P128" s="58">
        <f t="shared" si="25"/>
        <v>146337.03</v>
      </c>
      <c r="V128" s="15">
        <v>389.76</v>
      </c>
      <c r="X128" s="15">
        <v>215.42</v>
      </c>
    </row>
    <row r="129" spans="1:24" s="15" customFormat="1" x14ac:dyDescent="0.2">
      <c r="A129" s="25">
        <v>125</v>
      </c>
      <c r="B129" s="30" t="s">
        <v>264</v>
      </c>
      <c r="C129" s="31"/>
      <c r="D129" s="30" t="s">
        <v>265</v>
      </c>
      <c r="E129" s="47" t="s">
        <v>340</v>
      </c>
      <c r="F129" s="32"/>
      <c r="G129" s="33" t="s">
        <v>349</v>
      </c>
      <c r="H129" s="32"/>
      <c r="I129" s="40">
        <f t="shared" si="26"/>
        <v>114.78</v>
      </c>
      <c r="J129" s="41">
        <v>578.08000000000004</v>
      </c>
      <c r="K129" s="41">
        <f t="shared" si="15"/>
        <v>692.86</v>
      </c>
      <c r="L129" s="41">
        <f t="shared" si="16"/>
        <v>313273.65000000002</v>
      </c>
      <c r="M129" s="41">
        <f t="shared" si="22"/>
        <v>722790.77</v>
      </c>
      <c r="N129" s="41">
        <f t="shared" si="23"/>
        <v>26314.99</v>
      </c>
      <c r="O129" s="41">
        <f t="shared" si="24"/>
        <v>23129.3</v>
      </c>
      <c r="P129" s="58">
        <f t="shared" si="25"/>
        <v>49444.29</v>
      </c>
      <c r="V129" s="15">
        <v>144.52000000000001</v>
      </c>
      <c r="X129" s="15">
        <v>67.52</v>
      </c>
    </row>
    <row r="130" spans="1:24" ht="24" x14ac:dyDescent="0.2">
      <c r="A130" s="25">
        <v>126</v>
      </c>
      <c r="B130" s="25" t="s">
        <v>266</v>
      </c>
      <c r="C130" s="25"/>
      <c r="D130" s="25" t="s">
        <v>267</v>
      </c>
      <c r="E130" s="47" t="s">
        <v>340</v>
      </c>
      <c r="F130" s="26"/>
      <c r="G130" s="25" t="s">
        <v>347</v>
      </c>
      <c r="H130" s="25"/>
      <c r="I130" s="40">
        <f t="shared" si="26"/>
        <v>251.89</v>
      </c>
      <c r="J130" s="41">
        <v>592.67999999999995</v>
      </c>
      <c r="K130" s="41">
        <f t="shared" si="15"/>
        <v>844.57</v>
      </c>
      <c r="L130" s="41">
        <f t="shared" si="16"/>
        <v>687493.45</v>
      </c>
      <c r="M130" s="41">
        <f t="shared" si="22"/>
        <v>741045.58</v>
      </c>
      <c r="N130" s="41">
        <f t="shared" si="23"/>
        <v>57749.45</v>
      </c>
      <c r="O130" s="41">
        <f t="shared" si="24"/>
        <v>23713.46</v>
      </c>
      <c r="P130" s="58">
        <f t="shared" si="25"/>
        <v>81462.91</v>
      </c>
      <c r="V130">
        <v>148.16999999999999</v>
      </c>
      <c r="X130">
        <v>148.16999999999999</v>
      </c>
    </row>
    <row r="131" spans="1:24" s="15" customFormat="1" x14ac:dyDescent="0.2">
      <c r="A131" s="25">
        <v>127</v>
      </c>
      <c r="B131" s="30" t="s">
        <v>268</v>
      </c>
      <c r="C131" s="31"/>
      <c r="D131" s="30" t="s">
        <v>269</v>
      </c>
      <c r="E131" s="47" t="s">
        <v>340</v>
      </c>
      <c r="F131" s="32"/>
      <c r="G131" s="32"/>
      <c r="H131" s="32"/>
      <c r="I131" s="40">
        <f t="shared" si="26"/>
        <v>385.1</v>
      </c>
      <c r="J131" s="41">
        <v>1308.6400000000001</v>
      </c>
      <c r="K131" s="41">
        <f t="shared" si="15"/>
        <v>1693.74</v>
      </c>
      <c r="L131" s="41">
        <f t="shared" si="16"/>
        <v>1051068.83</v>
      </c>
      <c r="M131" s="41">
        <f t="shared" si="22"/>
        <v>1636231.85</v>
      </c>
      <c r="N131" s="41">
        <f t="shared" si="23"/>
        <v>88289.78</v>
      </c>
      <c r="O131" s="41">
        <f t="shared" si="24"/>
        <v>52359.42</v>
      </c>
      <c r="P131" s="58">
        <f t="shared" si="25"/>
        <v>140649.20000000001</v>
      </c>
      <c r="V131" s="15">
        <v>327.16000000000003</v>
      </c>
      <c r="X131" s="15">
        <v>226.53</v>
      </c>
    </row>
    <row r="132" spans="1:24" s="15" customFormat="1" x14ac:dyDescent="0.2">
      <c r="A132" s="25">
        <v>128</v>
      </c>
      <c r="B132" s="30" t="s">
        <v>270</v>
      </c>
      <c r="C132" s="31"/>
      <c r="D132" s="30" t="s">
        <v>271</v>
      </c>
      <c r="E132" s="47" t="s">
        <v>340</v>
      </c>
      <c r="F132" s="32"/>
      <c r="G132" s="33" t="s">
        <v>349</v>
      </c>
      <c r="H132" s="32"/>
      <c r="I132" s="40">
        <f t="shared" si="26"/>
        <v>326.2</v>
      </c>
      <c r="J132" s="41">
        <v>1056.44</v>
      </c>
      <c r="K132" s="41">
        <f t="shared" si="15"/>
        <v>1382.64</v>
      </c>
      <c r="L132" s="41">
        <f t="shared" si="16"/>
        <v>890310.71</v>
      </c>
      <c r="M132" s="41">
        <f t="shared" si="22"/>
        <v>1320898.6299999999</v>
      </c>
      <c r="N132" s="41">
        <f t="shared" si="23"/>
        <v>74786.100000000006</v>
      </c>
      <c r="O132" s="41">
        <f t="shared" si="24"/>
        <v>42268.76</v>
      </c>
      <c r="P132" s="58">
        <f t="shared" si="25"/>
        <v>117054.86</v>
      </c>
      <c r="V132" s="15">
        <v>264.11</v>
      </c>
      <c r="X132" s="15">
        <v>191.88</v>
      </c>
    </row>
    <row r="133" spans="1:24" s="15" customFormat="1" x14ac:dyDescent="0.2">
      <c r="A133" s="25">
        <v>129</v>
      </c>
      <c r="B133" s="30" t="s">
        <v>272</v>
      </c>
      <c r="C133" s="31"/>
      <c r="D133" s="30" t="s">
        <v>273</v>
      </c>
      <c r="E133" s="47" t="s">
        <v>340</v>
      </c>
      <c r="F133" s="32"/>
      <c r="G133" s="25" t="s">
        <v>347</v>
      </c>
      <c r="H133" s="32"/>
      <c r="I133" s="40">
        <f t="shared" si="26"/>
        <v>420.56</v>
      </c>
      <c r="J133" s="41">
        <v>989.56</v>
      </c>
      <c r="K133" s="41">
        <f t="shared" ref="K133:K196" si="27">I133+J133</f>
        <v>1410.12</v>
      </c>
      <c r="L133" s="41">
        <f t="shared" ref="L133:L196" si="28">I133*$R$1</f>
        <v>1147851.23</v>
      </c>
      <c r="M133" s="41">
        <f t="shared" ref="M133:M164" si="29">J133*$S$1</f>
        <v>1237276.55</v>
      </c>
      <c r="N133" s="41">
        <f t="shared" ref="N133:N164" si="30">L133*$R$2</f>
        <v>96419.5</v>
      </c>
      <c r="O133" s="41">
        <f t="shared" ref="O133:O164" si="31">M133*$S$2</f>
        <v>39592.85</v>
      </c>
      <c r="P133" s="58">
        <f t="shared" ref="P133:P164" si="32">N133+O133</f>
        <v>136012.35</v>
      </c>
      <c r="V133" s="15">
        <v>247.39</v>
      </c>
      <c r="X133" s="15">
        <v>247.39</v>
      </c>
    </row>
    <row r="134" spans="1:24" s="15" customFormat="1" x14ac:dyDescent="0.2">
      <c r="A134" s="25">
        <v>130</v>
      </c>
      <c r="B134" s="30" t="s">
        <v>274</v>
      </c>
      <c r="C134" s="31"/>
      <c r="D134" s="30" t="s">
        <v>275</v>
      </c>
      <c r="E134" s="47" t="s">
        <v>340</v>
      </c>
      <c r="F134" s="32"/>
      <c r="G134" s="25" t="s">
        <v>348</v>
      </c>
      <c r="H134" s="32"/>
      <c r="I134" s="40">
        <f t="shared" si="26"/>
        <v>367.88</v>
      </c>
      <c r="J134" s="41">
        <v>2521.16</v>
      </c>
      <c r="K134" s="41">
        <f t="shared" si="27"/>
        <v>2889.04</v>
      </c>
      <c r="L134" s="41">
        <f t="shared" si="28"/>
        <v>1004069.6</v>
      </c>
      <c r="M134" s="41">
        <f t="shared" si="29"/>
        <v>3152281.98</v>
      </c>
      <c r="N134" s="41">
        <f t="shared" si="30"/>
        <v>84341.85</v>
      </c>
      <c r="O134" s="41">
        <f t="shared" si="31"/>
        <v>100873.02</v>
      </c>
      <c r="P134" s="58">
        <f t="shared" si="32"/>
        <v>185214.87</v>
      </c>
      <c r="V134" s="15">
        <v>630.29</v>
      </c>
      <c r="X134" s="15">
        <v>216.4</v>
      </c>
    </row>
    <row r="135" spans="1:24" s="15" customFormat="1" ht="24" x14ac:dyDescent="0.2">
      <c r="A135" s="25">
        <v>131</v>
      </c>
      <c r="B135" s="30" t="s">
        <v>276</v>
      </c>
      <c r="C135" s="31"/>
      <c r="D135" s="30" t="s">
        <v>277</v>
      </c>
      <c r="E135" s="47" t="s">
        <v>340</v>
      </c>
      <c r="F135" s="32"/>
      <c r="G135" s="25" t="s">
        <v>347</v>
      </c>
      <c r="H135" s="32"/>
      <c r="I135" s="40">
        <f t="shared" si="26"/>
        <v>0</v>
      </c>
      <c r="J135" s="41">
        <v>0</v>
      </c>
      <c r="K135" s="41">
        <f t="shared" si="27"/>
        <v>0</v>
      </c>
      <c r="L135" s="41">
        <f t="shared" si="28"/>
        <v>0</v>
      </c>
      <c r="M135" s="41">
        <f t="shared" si="29"/>
        <v>0</v>
      </c>
      <c r="N135" s="41">
        <f t="shared" si="30"/>
        <v>0</v>
      </c>
      <c r="O135" s="41">
        <f t="shared" si="31"/>
        <v>0</v>
      </c>
      <c r="P135" s="58">
        <f t="shared" si="32"/>
        <v>0</v>
      </c>
    </row>
    <row r="136" spans="1:24" x14ac:dyDescent="0.2">
      <c r="A136" s="25">
        <v>132</v>
      </c>
      <c r="B136" s="25" t="s">
        <v>278</v>
      </c>
      <c r="C136" s="25"/>
      <c r="D136" s="25" t="s">
        <v>279</v>
      </c>
      <c r="E136" s="47" t="s">
        <v>340</v>
      </c>
      <c r="F136" s="26"/>
      <c r="G136" s="33" t="s">
        <v>349</v>
      </c>
      <c r="H136" s="25"/>
      <c r="I136" s="40">
        <f t="shared" si="26"/>
        <v>293.45</v>
      </c>
      <c r="J136" s="41">
        <v>1537</v>
      </c>
      <c r="K136" s="41">
        <f t="shared" si="27"/>
        <v>1830.45</v>
      </c>
      <c r="L136" s="41">
        <f t="shared" si="28"/>
        <v>800924.82</v>
      </c>
      <c r="M136" s="41">
        <f t="shared" si="29"/>
        <v>1921757.21</v>
      </c>
      <c r="N136" s="41">
        <f t="shared" si="30"/>
        <v>67277.679999999993</v>
      </c>
      <c r="O136" s="41">
        <f t="shared" si="31"/>
        <v>61496.23</v>
      </c>
      <c r="P136" s="58">
        <f t="shared" si="32"/>
        <v>128773.91</v>
      </c>
      <c r="V136">
        <v>384.25</v>
      </c>
      <c r="X136">
        <v>172.62</v>
      </c>
    </row>
    <row r="137" spans="1:24" s="15" customFormat="1" x14ac:dyDescent="0.2">
      <c r="A137" s="25">
        <v>133</v>
      </c>
      <c r="B137" s="30" t="s">
        <v>280</v>
      </c>
      <c r="C137" s="31"/>
      <c r="D137" s="30" t="s">
        <v>281</v>
      </c>
      <c r="E137" s="47" t="s">
        <v>340</v>
      </c>
      <c r="F137" s="32"/>
      <c r="G137" s="25" t="s">
        <v>347</v>
      </c>
      <c r="H137" s="32"/>
      <c r="I137" s="40">
        <f t="shared" si="26"/>
        <v>1434.72</v>
      </c>
      <c r="J137" s="41">
        <v>4905.88</v>
      </c>
      <c r="K137" s="41">
        <f t="shared" si="27"/>
        <v>6340.6</v>
      </c>
      <c r="L137" s="41">
        <f t="shared" si="28"/>
        <v>3915838.68</v>
      </c>
      <c r="M137" s="41">
        <f t="shared" si="29"/>
        <v>6133968.9400000004</v>
      </c>
      <c r="N137" s="41">
        <f t="shared" si="30"/>
        <v>328930.45</v>
      </c>
      <c r="O137" s="41">
        <f t="shared" si="31"/>
        <v>196287.01</v>
      </c>
      <c r="P137" s="58">
        <f t="shared" si="32"/>
        <v>525217.46</v>
      </c>
      <c r="V137" s="15">
        <v>1226.47</v>
      </c>
      <c r="X137" s="15">
        <v>843.95</v>
      </c>
    </row>
    <row r="138" spans="1:24" s="15" customFormat="1" x14ac:dyDescent="0.2">
      <c r="A138" s="25">
        <v>134</v>
      </c>
      <c r="B138" s="30" t="s">
        <v>282</v>
      </c>
      <c r="C138" s="31"/>
      <c r="D138" s="30" t="s">
        <v>283</v>
      </c>
      <c r="E138" s="47" t="s">
        <v>340</v>
      </c>
      <c r="F138" s="32"/>
      <c r="G138" s="25" t="s">
        <v>348</v>
      </c>
      <c r="H138" s="32"/>
      <c r="I138" s="40">
        <f t="shared" si="26"/>
        <v>218.35</v>
      </c>
      <c r="J138" s="41">
        <v>1009.84</v>
      </c>
      <c r="K138" s="41">
        <f t="shared" si="27"/>
        <v>1228.19</v>
      </c>
      <c r="L138" s="41">
        <f t="shared" si="28"/>
        <v>595951.39</v>
      </c>
      <c r="M138" s="41">
        <f t="shared" si="29"/>
        <v>1262633.25</v>
      </c>
      <c r="N138" s="41">
        <f t="shared" si="30"/>
        <v>50059.92</v>
      </c>
      <c r="O138" s="41">
        <f t="shared" si="31"/>
        <v>40404.26</v>
      </c>
      <c r="P138" s="58">
        <f t="shared" si="32"/>
        <v>90464.18</v>
      </c>
      <c r="V138" s="15">
        <v>252.46</v>
      </c>
      <c r="X138" s="15">
        <v>128.44</v>
      </c>
    </row>
    <row r="139" spans="1:24" s="15" customFormat="1" x14ac:dyDescent="0.2">
      <c r="A139" s="25">
        <v>135</v>
      </c>
      <c r="B139" s="30" t="s">
        <v>284</v>
      </c>
      <c r="C139" s="31"/>
      <c r="D139" s="30" t="s">
        <v>285</v>
      </c>
      <c r="E139" s="47" t="s">
        <v>340</v>
      </c>
      <c r="F139" s="32"/>
      <c r="G139" s="25" t="s">
        <v>346</v>
      </c>
      <c r="H139" s="32"/>
      <c r="I139" s="40">
        <f t="shared" si="26"/>
        <v>826.49</v>
      </c>
      <c r="J139" s="41">
        <v>10160.36</v>
      </c>
      <c r="K139" s="41">
        <f t="shared" si="27"/>
        <v>10986.85</v>
      </c>
      <c r="L139" s="41">
        <f t="shared" si="28"/>
        <v>2255772.2200000002</v>
      </c>
      <c r="M139" s="41">
        <f t="shared" si="29"/>
        <v>12703802.92</v>
      </c>
      <c r="N139" s="41">
        <f t="shared" si="30"/>
        <v>189484.87</v>
      </c>
      <c r="O139" s="41">
        <f t="shared" si="31"/>
        <v>406521.69</v>
      </c>
      <c r="P139" s="58">
        <f t="shared" si="32"/>
        <v>596006.56000000006</v>
      </c>
      <c r="V139" s="15">
        <v>2540.09</v>
      </c>
      <c r="X139" s="15">
        <v>486.17</v>
      </c>
    </row>
    <row r="140" spans="1:24" x14ac:dyDescent="0.2">
      <c r="A140" s="25">
        <v>136</v>
      </c>
      <c r="B140" s="25" t="s">
        <v>286</v>
      </c>
      <c r="C140" s="25"/>
      <c r="D140" s="25" t="s">
        <v>287</v>
      </c>
      <c r="E140" s="47" t="s">
        <v>340</v>
      </c>
      <c r="F140" s="26"/>
      <c r="G140" s="25" t="s">
        <v>347</v>
      </c>
      <c r="H140" s="25"/>
      <c r="I140" s="40">
        <f t="shared" si="26"/>
        <v>381</v>
      </c>
      <c r="J140" s="41">
        <v>1203.24</v>
      </c>
      <c r="K140" s="41">
        <f t="shared" si="27"/>
        <v>1584.24</v>
      </c>
      <c r="L140" s="41">
        <f t="shared" si="28"/>
        <v>1039878.54</v>
      </c>
      <c r="M140" s="41">
        <f t="shared" si="29"/>
        <v>1504447.07</v>
      </c>
      <c r="N140" s="41">
        <f t="shared" si="30"/>
        <v>87349.8</v>
      </c>
      <c r="O140" s="41">
        <f t="shared" si="31"/>
        <v>48142.31</v>
      </c>
      <c r="P140" s="58">
        <f t="shared" si="32"/>
        <v>135492.10999999999</v>
      </c>
      <c r="V140">
        <v>300.81</v>
      </c>
      <c r="X140">
        <v>224.12</v>
      </c>
    </row>
    <row r="141" spans="1:24" s="15" customFormat="1" x14ac:dyDescent="0.2">
      <c r="A141" s="25">
        <v>137</v>
      </c>
      <c r="B141" s="30" t="s">
        <v>288</v>
      </c>
      <c r="C141" s="31"/>
      <c r="D141" s="30" t="s">
        <v>289</v>
      </c>
      <c r="E141" s="47" t="s">
        <v>340</v>
      </c>
      <c r="F141" s="32"/>
      <c r="G141" s="33" t="s">
        <v>349</v>
      </c>
      <c r="H141" s="32"/>
      <c r="I141" s="40">
        <f t="shared" si="26"/>
        <v>803.85</v>
      </c>
      <c r="J141" s="41">
        <v>2944.56</v>
      </c>
      <c r="K141" s="41">
        <f t="shared" si="27"/>
        <v>3748.41</v>
      </c>
      <c r="L141" s="41">
        <f t="shared" si="28"/>
        <v>2193979.96</v>
      </c>
      <c r="M141" s="41">
        <f t="shared" si="29"/>
        <v>3681671.7</v>
      </c>
      <c r="N141" s="41">
        <f t="shared" si="30"/>
        <v>184294.32</v>
      </c>
      <c r="O141" s="41">
        <f t="shared" si="31"/>
        <v>117813.49</v>
      </c>
      <c r="P141" s="58">
        <f t="shared" si="32"/>
        <v>302107.81</v>
      </c>
      <c r="V141" s="15">
        <v>736.14</v>
      </c>
      <c r="X141" s="15">
        <v>472.85</v>
      </c>
    </row>
    <row r="142" spans="1:24" s="15" customFormat="1" x14ac:dyDescent="0.2">
      <c r="A142" s="25">
        <v>138</v>
      </c>
      <c r="B142" s="30" t="s">
        <v>290</v>
      </c>
      <c r="C142" s="31"/>
      <c r="D142" s="30" t="s">
        <v>291</v>
      </c>
      <c r="E142" s="47" t="s">
        <v>340</v>
      </c>
      <c r="F142" s="32"/>
      <c r="G142" s="25" t="s">
        <v>347</v>
      </c>
      <c r="H142" s="32"/>
      <c r="I142" s="40">
        <f t="shared" si="26"/>
        <v>326.55</v>
      </c>
      <c r="J142" s="41">
        <v>1147.8800000000001</v>
      </c>
      <c r="K142" s="41">
        <f t="shared" si="27"/>
        <v>1474.43</v>
      </c>
      <c r="L142" s="41">
        <f t="shared" si="28"/>
        <v>891265.98</v>
      </c>
      <c r="M142" s="41">
        <f t="shared" si="29"/>
        <v>1435228.8</v>
      </c>
      <c r="N142" s="41">
        <f t="shared" si="30"/>
        <v>74866.34</v>
      </c>
      <c r="O142" s="41">
        <f t="shared" si="31"/>
        <v>45927.32</v>
      </c>
      <c r="P142" s="58">
        <f t="shared" si="32"/>
        <v>120793.66</v>
      </c>
      <c r="V142" s="15">
        <v>286.97000000000003</v>
      </c>
      <c r="X142" s="15">
        <v>192.09</v>
      </c>
    </row>
    <row r="143" spans="1:24" s="15" customFormat="1" ht="24" x14ac:dyDescent="0.2">
      <c r="A143" s="25">
        <v>139</v>
      </c>
      <c r="B143" s="30" t="s">
        <v>292</v>
      </c>
      <c r="C143" s="31"/>
      <c r="D143" s="30" t="s">
        <v>293</v>
      </c>
      <c r="E143" s="47" t="s">
        <v>340</v>
      </c>
      <c r="F143" s="32"/>
      <c r="G143" s="25" t="s">
        <v>348</v>
      </c>
      <c r="H143" s="32"/>
      <c r="I143" s="40">
        <f t="shared" si="26"/>
        <v>448.48</v>
      </c>
      <c r="J143" s="41">
        <v>1463.16</v>
      </c>
      <c r="K143" s="41">
        <f t="shared" si="27"/>
        <v>1911.64</v>
      </c>
      <c r="L143" s="41">
        <f t="shared" si="28"/>
        <v>1224054.3999999999</v>
      </c>
      <c r="M143" s="41">
        <f t="shared" si="29"/>
        <v>1829432.84</v>
      </c>
      <c r="N143" s="41">
        <f t="shared" si="30"/>
        <v>102820.57</v>
      </c>
      <c r="O143" s="41">
        <f t="shared" si="31"/>
        <v>58541.85</v>
      </c>
      <c r="P143" s="58">
        <f t="shared" si="32"/>
        <v>161362.42000000001</v>
      </c>
      <c r="V143" s="15">
        <v>365.79</v>
      </c>
      <c r="X143" s="15">
        <v>263.81</v>
      </c>
    </row>
    <row r="144" spans="1:24" s="15" customFormat="1" x14ac:dyDescent="0.2">
      <c r="A144" s="25">
        <v>140</v>
      </c>
      <c r="B144" s="30" t="s">
        <v>294</v>
      </c>
      <c r="C144" s="31"/>
      <c r="D144" s="30" t="s">
        <v>295</v>
      </c>
      <c r="E144" s="47" t="s">
        <v>340</v>
      </c>
      <c r="F144" s="32"/>
      <c r="G144" s="25" t="s">
        <v>347</v>
      </c>
      <c r="H144" s="32"/>
      <c r="I144" s="40">
        <f t="shared" si="26"/>
        <v>1521.7</v>
      </c>
      <c r="J144" s="41">
        <v>5098.12</v>
      </c>
      <c r="K144" s="41">
        <f t="shared" si="27"/>
        <v>6619.82</v>
      </c>
      <c r="L144" s="41">
        <f t="shared" si="28"/>
        <v>4153236.68</v>
      </c>
      <c r="M144" s="41">
        <f t="shared" si="29"/>
        <v>6374332.3799999999</v>
      </c>
      <c r="N144" s="41">
        <f t="shared" si="30"/>
        <v>348871.88</v>
      </c>
      <c r="O144" s="41">
        <f t="shared" si="31"/>
        <v>203978.64</v>
      </c>
      <c r="P144" s="58">
        <f t="shared" si="32"/>
        <v>552850.52</v>
      </c>
      <c r="V144" s="15">
        <v>1274.53</v>
      </c>
      <c r="X144" s="15">
        <v>895.12</v>
      </c>
    </row>
    <row r="145" spans="1:24" s="15" customFormat="1" x14ac:dyDescent="0.2">
      <c r="A145" s="25">
        <v>141</v>
      </c>
      <c r="B145" s="30" t="s">
        <v>296</v>
      </c>
      <c r="C145" s="31"/>
      <c r="D145" s="30" t="s">
        <v>297</v>
      </c>
      <c r="E145" s="47" t="s">
        <v>340</v>
      </c>
      <c r="F145" s="32"/>
      <c r="G145" s="25" t="s">
        <v>348</v>
      </c>
      <c r="H145" s="32"/>
      <c r="I145" s="40">
        <f t="shared" si="26"/>
        <v>273.87</v>
      </c>
      <c r="J145" s="41">
        <v>728.56</v>
      </c>
      <c r="K145" s="41">
        <f t="shared" si="27"/>
        <v>1002.43</v>
      </c>
      <c r="L145" s="41">
        <f t="shared" si="28"/>
        <v>747484.35</v>
      </c>
      <c r="M145" s="41">
        <f t="shared" si="29"/>
        <v>910940.42</v>
      </c>
      <c r="N145" s="41">
        <f t="shared" si="30"/>
        <v>62788.69</v>
      </c>
      <c r="O145" s="41">
        <f t="shared" si="31"/>
        <v>29150.09</v>
      </c>
      <c r="P145" s="58">
        <f t="shared" si="32"/>
        <v>91938.78</v>
      </c>
      <c r="V145" s="15">
        <v>182.14</v>
      </c>
      <c r="X145" s="15">
        <v>161.1</v>
      </c>
    </row>
    <row r="146" spans="1:24" x14ac:dyDescent="0.2">
      <c r="A146" s="25">
        <v>142</v>
      </c>
      <c r="B146" s="25" t="s">
        <v>298</v>
      </c>
      <c r="C146" s="25"/>
      <c r="D146" s="25" t="s">
        <v>299</v>
      </c>
      <c r="E146" s="47" t="s">
        <v>340</v>
      </c>
      <c r="F146" s="26"/>
      <c r="G146" s="33" t="s">
        <v>349</v>
      </c>
      <c r="H146" s="25"/>
      <c r="I146" s="40">
        <f t="shared" si="26"/>
        <v>173.91</v>
      </c>
      <c r="J146" s="41">
        <v>506.48</v>
      </c>
      <c r="K146" s="41">
        <f t="shared" si="27"/>
        <v>680.39</v>
      </c>
      <c r="L146" s="41">
        <f t="shared" si="28"/>
        <v>474659.52</v>
      </c>
      <c r="M146" s="41">
        <f t="shared" si="29"/>
        <v>633267.14</v>
      </c>
      <c r="N146" s="41">
        <f t="shared" si="30"/>
        <v>39871.4</v>
      </c>
      <c r="O146" s="41">
        <f t="shared" si="31"/>
        <v>20264.55</v>
      </c>
      <c r="P146" s="58">
        <f t="shared" si="32"/>
        <v>60135.95</v>
      </c>
      <c r="V146">
        <v>126.62</v>
      </c>
      <c r="X146">
        <v>102.3</v>
      </c>
    </row>
    <row r="147" spans="1:24" s="15" customFormat="1" x14ac:dyDescent="0.2">
      <c r="A147" s="25">
        <v>143</v>
      </c>
      <c r="B147" s="30" t="s">
        <v>300</v>
      </c>
      <c r="C147" s="31"/>
      <c r="D147" s="30" t="s">
        <v>301</v>
      </c>
      <c r="E147" s="47" t="s">
        <v>340</v>
      </c>
      <c r="F147" s="32"/>
      <c r="G147" s="25" t="s">
        <v>347</v>
      </c>
      <c r="H147" s="32"/>
      <c r="I147" s="40">
        <f t="shared" si="26"/>
        <v>491.83</v>
      </c>
      <c r="J147" s="41">
        <v>2106.52</v>
      </c>
      <c r="K147" s="41">
        <f t="shared" si="27"/>
        <v>2598.35</v>
      </c>
      <c r="L147" s="41">
        <f t="shared" si="28"/>
        <v>1342371.29</v>
      </c>
      <c r="M147" s="41">
        <f t="shared" si="29"/>
        <v>2633845.15</v>
      </c>
      <c r="N147" s="41">
        <f t="shared" si="30"/>
        <v>112759.19</v>
      </c>
      <c r="O147" s="41">
        <f t="shared" si="31"/>
        <v>84283.04</v>
      </c>
      <c r="P147" s="58">
        <f t="shared" si="32"/>
        <v>197042.23</v>
      </c>
      <c r="V147" s="15">
        <v>526.63</v>
      </c>
      <c r="X147" s="15">
        <v>289.31</v>
      </c>
    </row>
    <row r="148" spans="1:24" s="15" customFormat="1" x14ac:dyDescent="0.2">
      <c r="A148" s="25">
        <v>144</v>
      </c>
      <c r="B148" s="30" t="s">
        <v>302</v>
      </c>
      <c r="C148" s="31"/>
      <c r="D148" s="30" t="s">
        <v>303</v>
      </c>
      <c r="E148" s="47" t="s">
        <v>340</v>
      </c>
      <c r="F148" s="32"/>
      <c r="G148" s="25" t="s">
        <v>347</v>
      </c>
      <c r="H148" s="32"/>
      <c r="I148" s="40">
        <f t="shared" si="26"/>
        <v>791.16</v>
      </c>
      <c r="J148" s="41">
        <v>2984.8</v>
      </c>
      <c r="K148" s="41">
        <f t="shared" si="27"/>
        <v>3775.96</v>
      </c>
      <c r="L148" s="41">
        <f t="shared" si="28"/>
        <v>2159344.63</v>
      </c>
      <c r="M148" s="41">
        <f t="shared" si="29"/>
        <v>3731984.98</v>
      </c>
      <c r="N148" s="41">
        <f t="shared" si="30"/>
        <v>181384.95</v>
      </c>
      <c r="O148" s="41">
        <f t="shared" si="31"/>
        <v>119423.52</v>
      </c>
      <c r="P148" s="58">
        <f t="shared" si="32"/>
        <v>300808.46999999997</v>
      </c>
      <c r="V148" s="15">
        <v>746.2</v>
      </c>
      <c r="X148" s="15">
        <v>465.39</v>
      </c>
    </row>
    <row r="149" spans="1:24" s="15" customFormat="1" x14ac:dyDescent="0.2">
      <c r="A149" s="25">
        <v>145</v>
      </c>
      <c r="B149" s="30" t="s">
        <v>304</v>
      </c>
      <c r="C149" s="31"/>
      <c r="D149" s="30" t="s">
        <v>305</v>
      </c>
      <c r="E149" s="47" t="s">
        <v>340</v>
      </c>
      <c r="F149" s="32"/>
      <c r="G149" s="25" t="s">
        <v>348</v>
      </c>
      <c r="H149" s="32"/>
      <c r="I149" s="40">
        <f t="shared" si="26"/>
        <v>1104.6300000000001</v>
      </c>
      <c r="J149" s="41">
        <v>4594</v>
      </c>
      <c r="K149" s="41">
        <f t="shared" si="27"/>
        <v>5698.63</v>
      </c>
      <c r="L149" s="41">
        <f t="shared" si="28"/>
        <v>3014910.84</v>
      </c>
      <c r="M149" s="41">
        <f t="shared" si="29"/>
        <v>5744016.0199999996</v>
      </c>
      <c r="N149" s="41">
        <f t="shared" si="30"/>
        <v>253252.51</v>
      </c>
      <c r="O149" s="41">
        <f t="shared" si="31"/>
        <v>183808.51</v>
      </c>
      <c r="P149" s="58">
        <f t="shared" si="32"/>
        <v>437061.02</v>
      </c>
      <c r="V149" s="15">
        <v>1148.5</v>
      </c>
      <c r="X149" s="15">
        <v>649.78</v>
      </c>
    </row>
    <row r="150" spans="1:24" x14ac:dyDescent="0.2">
      <c r="A150" s="25">
        <v>146</v>
      </c>
      <c r="B150" s="25" t="s">
        <v>306</v>
      </c>
      <c r="C150" s="25"/>
      <c r="D150" s="25" t="s">
        <v>307</v>
      </c>
      <c r="E150" s="47" t="s">
        <v>340</v>
      </c>
      <c r="F150" s="26"/>
      <c r="G150" s="33" t="s">
        <v>349</v>
      </c>
      <c r="H150" s="25"/>
      <c r="I150" s="40">
        <f t="shared" si="26"/>
        <v>619.11</v>
      </c>
      <c r="J150" s="41">
        <v>2299.04</v>
      </c>
      <c r="K150" s="41">
        <f t="shared" si="27"/>
        <v>2918.15</v>
      </c>
      <c r="L150" s="41">
        <f t="shared" si="28"/>
        <v>1689761.69</v>
      </c>
      <c r="M150" s="41">
        <f t="shared" si="29"/>
        <v>2874558.68</v>
      </c>
      <c r="N150" s="41">
        <f t="shared" si="30"/>
        <v>141939.98000000001</v>
      </c>
      <c r="O150" s="41">
        <f t="shared" si="31"/>
        <v>91985.88</v>
      </c>
      <c r="P150" s="58">
        <f t="shared" si="32"/>
        <v>233925.86</v>
      </c>
      <c r="V150">
        <v>574.76</v>
      </c>
      <c r="X150">
        <v>364.18</v>
      </c>
    </row>
    <row r="151" spans="1:24" s="15" customFormat="1" ht="24" x14ac:dyDescent="0.2">
      <c r="A151" s="25">
        <v>147</v>
      </c>
      <c r="B151" s="30" t="s">
        <v>308</v>
      </c>
      <c r="C151" s="31"/>
      <c r="D151" s="30" t="s">
        <v>309</v>
      </c>
      <c r="E151" s="47" t="s">
        <v>340</v>
      </c>
      <c r="F151" s="32"/>
      <c r="G151" s="33" t="s">
        <v>349</v>
      </c>
      <c r="H151" s="32"/>
      <c r="I151" s="40">
        <f t="shared" si="26"/>
        <v>219.49</v>
      </c>
      <c r="J151" s="41">
        <v>954.2</v>
      </c>
      <c r="K151" s="41">
        <f t="shared" si="27"/>
        <v>1173.69</v>
      </c>
      <c r="L151" s="41">
        <f t="shared" si="28"/>
        <v>599062.84</v>
      </c>
      <c r="M151" s="41">
        <f t="shared" si="29"/>
        <v>1193064.8899999999</v>
      </c>
      <c r="N151" s="41">
        <f t="shared" si="30"/>
        <v>50321.279999999999</v>
      </c>
      <c r="O151" s="41">
        <f t="shared" si="31"/>
        <v>38178.080000000002</v>
      </c>
      <c r="P151" s="58">
        <f t="shared" si="32"/>
        <v>88499.36</v>
      </c>
      <c r="V151" s="15">
        <v>238.55</v>
      </c>
      <c r="X151" s="15">
        <v>129.11000000000001</v>
      </c>
    </row>
    <row r="152" spans="1:24" s="15" customFormat="1" x14ac:dyDescent="0.2">
      <c r="A152" s="25">
        <v>148</v>
      </c>
      <c r="B152" s="30" t="s">
        <v>310</v>
      </c>
      <c r="C152" s="31"/>
      <c r="D152" s="30" t="s">
        <v>311</v>
      </c>
      <c r="E152" s="47" t="s">
        <v>340</v>
      </c>
      <c r="F152" s="32"/>
      <c r="G152" s="25" t="s">
        <v>347</v>
      </c>
      <c r="H152" s="32"/>
      <c r="I152" s="40">
        <f t="shared" si="26"/>
        <v>758.8</v>
      </c>
      <c r="J152" s="41">
        <v>2361.4</v>
      </c>
      <c r="K152" s="41">
        <f t="shared" si="27"/>
        <v>3120.2</v>
      </c>
      <c r="L152" s="41">
        <f t="shared" si="28"/>
        <v>2071023.19</v>
      </c>
      <c r="M152" s="41">
        <f t="shared" si="29"/>
        <v>2952529.26</v>
      </c>
      <c r="N152" s="41">
        <f t="shared" si="30"/>
        <v>173965.95</v>
      </c>
      <c r="O152" s="41">
        <f t="shared" si="31"/>
        <v>94480.94</v>
      </c>
      <c r="P152" s="58">
        <f t="shared" si="32"/>
        <v>268446.89</v>
      </c>
      <c r="V152" s="15">
        <v>590.35</v>
      </c>
      <c r="X152" s="15">
        <v>446.35</v>
      </c>
    </row>
    <row r="153" spans="1:24" s="15" customFormat="1" x14ac:dyDescent="0.2">
      <c r="A153" s="25">
        <v>149</v>
      </c>
      <c r="B153" s="30" t="s">
        <v>312</v>
      </c>
      <c r="C153" s="31"/>
      <c r="D153" s="30" t="s">
        <v>313</v>
      </c>
      <c r="E153" s="47" t="s">
        <v>340</v>
      </c>
      <c r="F153" s="32"/>
      <c r="G153" s="25" t="s">
        <v>348</v>
      </c>
      <c r="H153" s="32"/>
      <c r="I153" s="40">
        <f>88.1*3</f>
        <v>264.3</v>
      </c>
      <c r="J153" s="41">
        <v>629.42999999999995</v>
      </c>
      <c r="K153" s="41">
        <f t="shared" si="27"/>
        <v>893.73</v>
      </c>
      <c r="L153" s="41">
        <f t="shared" si="28"/>
        <v>721364.56</v>
      </c>
      <c r="M153" s="41">
        <f t="shared" si="29"/>
        <v>786995.21</v>
      </c>
      <c r="N153" s="41">
        <f t="shared" si="30"/>
        <v>60594.62</v>
      </c>
      <c r="O153" s="41">
        <f t="shared" si="31"/>
        <v>25183.85</v>
      </c>
      <c r="P153" s="58">
        <f t="shared" si="32"/>
        <v>85778.47</v>
      </c>
    </row>
    <row r="154" spans="1:24" s="15" customFormat="1" x14ac:dyDescent="0.2">
      <c r="A154" s="25">
        <v>150</v>
      </c>
      <c r="B154" s="30" t="s">
        <v>314</v>
      </c>
      <c r="C154" s="31"/>
      <c r="D154" s="30" t="s">
        <v>315</v>
      </c>
      <c r="E154" s="47" t="s">
        <v>340</v>
      </c>
      <c r="F154" s="32"/>
      <c r="G154" s="25" t="s">
        <v>347</v>
      </c>
      <c r="H154" s="32"/>
      <c r="I154" s="40">
        <f t="shared" ref="I154:I166" si="33">X154*1.7</f>
        <v>494.46</v>
      </c>
      <c r="J154" s="41">
        <v>1611.92</v>
      </c>
      <c r="K154" s="41">
        <f t="shared" si="27"/>
        <v>2106.38</v>
      </c>
      <c r="L154" s="41">
        <f t="shared" si="28"/>
        <v>1349549.46</v>
      </c>
      <c r="M154" s="41">
        <f t="shared" si="29"/>
        <v>2015431.93</v>
      </c>
      <c r="N154" s="41">
        <f t="shared" si="30"/>
        <v>113362.15</v>
      </c>
      <c r="O154" s="41">
        <f t="shared" si="31"/>
        <v>64493.82</v>
      </c>
      <c r="P154" s="58">
        <f t="shared" si="32"/>
        <v>177855.97</v>
      </c>
      <c r="V154" s="15">
        <v>402.98</v>
      </c>
      <c r="X154" s="15">
        <v>290.86</v>
      </c>
    </row>
    <row r="155" spans="1:24" s="15" customFormat="1" x14ac:dyDescent="0.2">
      <c r="A155" s="25">
        <v>151</v>
      </c>
      <c r="B155" s="30" t="s">
        <v>316</v>
      </c>
      <c r="C155" s="31"/>
      <c r="D155" s="30" t="s">
        <v>317</v>
      </c>
      <c r="E155" s="47" t="s">
        <v>340</v>
      </c>
      <c r="F155" s="32"/>
      <c r="G155" s="25" t="s">
        <v>348</v>
      </c>
      <c r="H155" s="32"/>
      <c r="I155" s="40">
        <f t="shared" si="33"/>
        <v>1453.98</v>
      </c>
      <c r="J155" s="41">
        <v>6332.24</v>
      </c>
      <c r="K155" s="41">
        <f t="shared" si="27"/>
        <v>7786.22</v>
      </c>
      <c r="L155" s="41">
        <f t="shared" si="28"/>
        <v>3968405.77</v>
      </c>
      <c r="M155" s="41">
        <f t="shared" si="29"/>
        <v>7917389.6399999997</v>
      </c>
      <c r="N155" s="41">
        <f t="shared" si="30"/>
        <v>333346.08</v>
      </c>
      <c r="O155" s="41">
        <f t="shared" si="31"/>
        <v>253356.47</v>
      </c>
      <c r="P155" s="58">
        <f t="shared" si="32"/>
        <v>586702.55000000005</v>
      </c>
      <c r="V155" s="15">
        <v>1583.06</v>
      </c>
      <c r="X155" s="15">
        <v>855.28</v>
      </c>
    </row>
    <row r="156" spans="1:24" s="15" customFormat="1" x14ac:dyDescent="0.2">
      <c r="A156" s="25">
        <v>152</v>
      </c>
      <c r="B156" s="30" t="s">
        <v>318</v>
      </c>
      <c r="C156" s="31"/>
      <c r="D156" s="30" t="s">
        <v>319</v>
      </c>
      <c r="E156" s="47" t="s">
        <v>340</v>
      </c>
      <c r="F156" s="32"/>
      <c r="G156" s="25" t="s">
        <v>347</v>
      </c>
      <c r="H156" s="32"/>
      <c r="I156" s="40">
        <f t="shared" si="33"/>
        <v>1138.44</v>
      </c>
      <c r="J156" s="41">
        <v>5363.2</v>
      </c>
      <c r="K156" s="41">
        <f t="shared" si="27"/>
        <v>6501.64</v>
      </c>
      <c r="L156" s="41">
        <f t="shared" si="28"/>
        <v>3107189.83</v>
      </c>
      <c r="M156" s="41">
        <f t="shared" si="29"/>
        <v>6705769.8600000003</v>
      </c>
      <c r="N156" s="41">
        <f t="shared" si="30"/>
        <v>261003.95</v>
      </c>
      <c r="O156" s="41">
        <f t="shared" si="31"/>
        <v>214584.64</v>
      </c>
      <c r="P156" s="58">
        <f t="shared" si="32"/>
        <v>475588.59</v>
      </c>
      <c r="V156" s="15">
        <v>1340.8</v>
      </c>
      <c r="X156" s="15">
        <v>669.67</v>
      </c>
    </row>
    <row r="157" spans="1:24" x14ac:dyDescent="0.2">
      <c r="A157" s="25">
        <v>153</v>
      </c>
      <c r="B157" s="25" t="s">
        <v>320</v>
      </c>
      <c r="C157" s="25"/>
      <c r="D157" s="25" t="s">
        <v>321</v>
      </c>
      <c r="E157" s="47" t="s">
        <v>340</v>
      </c>
      <c r="F157" s="26"/>
      <c r="G157" s="25" t="s">
        <v>348</v>
      </c>
      <c r="H157" s="25"/>
      <c r="I157" s="40">
        <f t="shared" si="33"/>
        <v>285.77</v>
      </c>
      <c r="J157" s="41">
        <v>841.96</v>
      </c>
      <c r="K157" s="41">
        <f t="shared" si="27"/>
        <v>1127.73</v>
      </c>
      <c r="L157" s="41">
        <f t="shared" si="28"/>
        <v>779963.49</v>
      </c>
      <c r="M157" s="41">
        <f t="shared" si="29"/>
        <v>1052727.8500000001</v>
      </c>
      <c r="N157" s="41">
        <f t="shared" si="30"/>
        <v>65516.93</v>
      </c>
      <c r="O157" s="41">
        <f t="shared" si="31"/>
        <v>33687.29</v>
      </c>
      <c r="P157" s="58">
        <f t="shared" si="32"/>
        <v>99204.22</v>
      </c>
      <c r="V157">
        <v>210.49</v>
      </c>
      <c r="X157">
        <v>168.1</v>
      </c>
    </row>
    <row r="158" spans="1:24" s="15" customFormat="1" x14ac:dyDescent="0.2">
      <c r="A158" s="25">
        <v>154</v>
      </c>
      <c r="B158" s="30" t="s">
        <v>322</v>
      </c>
      <c r="C158" s="31"/>
      <c r="D158" s="30" t="s">
        <v>323</v>
      </c>
      <c r="E158" s="47" t="s">
        <v>340</v>
      </c>
      <c r="F158" s="32"/>
      <c r="G158" s="33" t="s">
        <v>349</v>
      </c>
      <c r="H158" s="32"/>
      <c r="I158" s="40">
        <f t="shared" si="33"/>
        <v>905.81</v>
      </c>
      <c r="J158" s="41">
        <v>3760.76</v>
      </c>
      <c r="K158" s="41">
        <f t="shared" si="27"/>
        <v>4666.57</v>
      </c>
      <c r="L158" s="41">
        <f t="shared" si="28"/>
        <v>2472263.4700000002</v>
      </c>
      <c r="M158" s="41">
        <f t="shared" si="29"/>
        <v>4702191.05</v>
      </c>
      <c r="N158" s="41">
        <f t="shared" si="30"/>
        <v>207670.13</v>
      </c>
      <c r="O158" s="41">
        <f t="shared" si="31"/>
        <v>150470.10999999999</v>
      </c>
      <c r="P158" s="58">
        <f t="shared" si="32"/>
        <v>358140.24</v>
      </c>
      <c r="V158" s="15">
        <v>940.19</v>
      </c>
      <c r="X158" s="15">
        <v>532.83000000000004</v>
      </c>
    </row>
    <row r="159" spans="1:24" s="15" customFormat="1" x14ac:dyDescent="0.2">
      <c r="A159" s="25">
        <v>155</v>
      </c>
      <c r="B159" s="30" t="s">
        <v>324</v>
      </c>
      <c r="C159" s="31"/>
      <c r="D159" s="30" t="s">
        <v>325</v>
      </c>
      <c r="E159" s="47" t="s">
        <v>340</v>
      </c>
      <c r="F159" s="32"/>
      <c r="G159" s="33" t="s">
        <v>346</v>
      </c>
      <c r="H159" s="32"/>
      <c r="I159" s="40">
        <f t="shared" si="33"/>
        <v>0</v>
      </c>
      <c r="J159" s="41">
        <v>0</v>
      </c>
      <c r="K159" s="41">
        <f t="shared" si="27"/>
        <v>0</v>
      </c>
      <c r="L159" s="41">
        <f t="shared" si="28"/>
        <v>0</v>
      </c>
      <c r="M159" s="41">
        <f t="shared" si="29"/>
        <v>0</v>
      </c>
      <c r="N159" s="41">
        <f t="shared" si="30"/>
        <v>0</v>
      </c>
      <c r="O159" s="41">
        <f t="shared" si="31"/>
        <v>0</v>
      </c>
      <c r="P159" s="58">
        <f t="shared" si="32"/>
        <v>0</v>
      </c>
    </row>
    <row r="160" spans="1:24" s="15" customFormat="1" x14ac:dyDescent="0.2">
      <c r="A160" s="25">
        <v>156</v>
      </c>
      <c r="B160" s="30" t="s">
        <v>326</v>
      </c>
      <c r="C160" s="31"/>
      <c r="D160" s="30" t="s">
        <v>327</v>
      </c>
      <c r="E160" s="47" t="s">
        <v>340</v>
      </c>
      <c r="F160" s="32"/>
      <c r="G160" s="33" t="s">
        <v>349</v>
      </c>
      <c r="H160" s="32"/>
      <c r="I160" s="40">
        <f t="shared" si="33"/>
        <v>536.86</v>
      </c>
      <c r="J160" s="41">
        <v>2107.64</v>
      </c>
      <c r="K160" s="41">
        <f t="shared" si="27"/>
        <v>2644.5</v>
      </c>
      <c r="L160" s="41">
        <f t="shared" si="28"/>
        <v>1465273.47</v>
      </c>
      <c r="M160" s="41">
        <f t="shared" si="29"/>
        <v>2635245.52</v>
      </c>
      <c r="N160" s="41">
        <f t="shared" si="30"/>
        <v>123082.97</v>
      </c>
      <c r="O160" s="41">
        <f t="shared" si="31"/>
        <v>84327.86</v>
      </c>
      <c r="P160" s="58">
        <f t="shared" si="32"/>
        <v>207410.83</v>
      </c>
      <c r="V160" s="15">
        <v>526.91</v>
      </c>
      <c r="X160" s="15">
        <v>315.8</v>
      </c>
    </row>
    <row r="161" spans="1:24" ht="24" x14ac:dyDescent="0.2">
      <c r="A161" s="25">
        <v>157</v>
      </c>
      <c r="B161" s="25" t="s">
        <v>328</v>
      </c>
      <c r="C161" s="25"/>
      <c r="D161" s="25" t="s">
        <v>329</v>
      </c>
      <c r="E161" s="47" t="s">
        <v>340</v>
      </c>
      <c r="F161" s="26"/>
      <c r="G161" s="33" t="s">
        <v>349</v>
      </c>
      <c r="H161" s="25"/>
      <c r="I161" s="40">
        <f t="shared" si="33"/>
        <v>4295.1400000000003</v>
      </c>
      <c r="J161" s="41">
        <v>14738.88</v>
      </c>
      <c r="K161" s="41">
        <f t="shared" si="27"/>
        <v>19034.02</v>
      </c>
      <c r="L161" s="41">
        <f t="shared" si="28"/>
        <v>11722897.41</v>
      </c>
      <c r="M161" s="41">
        <f t="shared" si="29"/>
        <v>18428463.829999998</v>
      </c>
      <c r="N161" s="41">
        <f t="shared" si="30"/>
        <v>984723.38</v>
      </c>
      <c r="O161" s="41">
        <f t="shared" si="31"/>
        <v>589710.84</v>
      </c>
      <c r="P161" s="58">
        <f t="shared" si="32"/>
        <v>1574434.22</v>
      </c>
      <c r="V161">
        <v>3684.72</v>
      </c>
      <c r="X161">
        <v>2526.5500000000002</v>
      </c>
    </row>
    <row r="162" spans="1:24" s="15" customFormat="1" x14ac:dyDescent="0.2">
      <c r="A162" s="25">
        <v>158</v>
      </c>
      <c r="B162" s="30" t="s">
        <v>330</v>
      </c>
      <c r="C162" s="31"/>
      <c r="D162" s="30" t="s">
        <v>331</v>
      </c>
      <c r="E162" s="47" t="s">
        <v>340</v>
      </c>
      <c r="F162" s="32"/>
      <c r="G162" s="25" t="s">
        <v>347</v>
      </c>
      <c r="H162" s="32"/>
      <c r="I162" s="40">
        <f t="shared" si="33"/>
        <v>1304.67</v>
      </c>
      <c r="J162" s="41">
        <v>3544.92</v>
      </c>
      <c r="K162" s="41">
        <f t="shared" si="27"/>
        <v>4849.59</v>
      </c>
      <c r="L162" s="41">
        <f t="shared" si="28"/>
        <v>3560888.02</v>
      </c>
      <c r="M162" s="41">
        <f t="shared" si="29"/>
        <v>4432319.82</v>
      </c>
      <c r="N162" s="41">
        <f t="shared" si="30"/>
        <v>299114.59000000003</v>
      </c>
      <c r="O162" s="41">
        <f t="shared" si="31"/>
        <v>141834.23000000001</v>
      </c>
      <c r="P162" s="58">
        <f t="shared" si="32"/>
        <v>440948.82</v>
      </c>
      <c r="V162" s="15">
        <v>886.23</v>
      </c>
      <c r="X162" s="15">
        <v>767.45</v>
      </c>
    </row>
    <row r="163" spans="1:24" s="15" customFormat="1" x14ac:dyDescent="0.2">
      <c r="A163" s="25">
        <v>159</v>
      </c>
      <c r="B163" s="30" t="s">
        <v>332</v>
      </c>
      <c r="C163" s="31"/>
      <c r="D163" s="30" t="s">
        <v>333</v>
      </c>
      <c r="E163" s="47" t="s">
        <v>340</v>
      </c>
      <c r="F163" s="32"/>
      <c r="G163" s="25" t="s">
        <v>348</v>
      </c>
      <c r="H163" s="32"/>
      <c r="I163" s="40">
        <f t="shared" si="33"/>
        <v>271.63</v>
      </c>
      <c r="J163" s="41">
        <v>1201.1199999999999</v>
      </c>
      <c r="K163" s="41">
        <f t="shared" si="27"/>
        <v>1472.75</v>
      </c>
      <c r="L163" s="41">
        <f t="shared" si="28"/>
        <v>741370.62</v>
      </c>
      <c r="M163" s="41">
        <f t="shared" si="29"/>
        <v>1501796.37</v>
      </c>
      <c r="N163" s="41">
        <f t="shared" si="30"/>
        <v>62275.13</v>
      </c>
      <c r="O163" s="41">
        <f t="shared" si="31"/>
        <v>48057.48</v>
      </c>
      <c r="P163" s="58">
        <f t="shared" si="32"/>
        <v>110332.61</v>
      </c>
      <c r="V163" s="15">
        <v>300.27999999999997</v>
      </c>
      <c r="X163" s="15">
        <v>159.78</v>
      </c>
    </row>
    <row r="164" spans="1:24" s="15" customFormat="1" x14ac:dyDescent="0.2">
      <c r="A164" s="25">
        <v>160</v>
      </c>
      <c r="B164" s="30" t="s">
        <v>334</v>
      </c>
      <c r="C164" s="31"/>
      <c r="D164" s="30" t="s">
        <v>335</v>
      </c>
      <c r="E164" s="47" t="s">
        <v>340</v>
      </c>
      <c r="F164" s="32"/>
      <c r="G164" s="33" t="s">
        <v>346</v>
      </c>
      <c r="H164" s="32"/>
      <c r="I164" s="40">
        <f t="shared" si="33"/>
        <v>1193.5999999999999</v>
      </c>
      <c r="J164" s="41">
        <v>4123.04</v>
      </c>
      <c r="K164" s="41">
        <f t="shared" si="27"/>
        <v>5316.64</v>
      </c>
      <c r="L164" s="41">
        <f t="shared" si="28"/>
        <v>3257740.22</v>
      </c>
      <c r="M164" s="41">
        <f t="shared" si="29"/>
        <v>5155160.5999999996</v>
      </c>
      <c r="N164" s="41">
        <f t="shared" si="30"/>
        <v>273650.18</v>
      </c>
      <c r="O164" s="41">
        <f t="shared" si="31"/>
        <v>164965.14000000001</v>
      </c>
      <c r="P164" s="58">
        <f t="shared" si="32"/>
        <v>438615.32</v>
      </c>
      <c r="V164" s="15">
        <v>1030.76</v>
      </c>
      <c r="X164" s="15">
        <v>702.12</v>
      </c>
    </row>
    <row r="165" spans="1:24" s="15" customFormat="1" ht="15" customHeight="1" x14ac:dyDescent="0.2">
      <c r="A165" s="25">
        <v>161</v>
      </c>
      <c r="B165" s="30" t="s">
        <v>336</v>
      </c>
      <c r="C165" s="31"/>
      <c r="D165" s="30" t="s">
        <v>337</v>
      </c>
      <c r="E165" s="47" t="s">
        <v>340</v>
      </c>
      <c r="F165" s="32"/>
      <c r="G165" s="33" t="s">
        <v>349</v>
      </c>
      <c r="H165" s="32"/>
      <c r="I165" s="40">
        <f t="shared" si="33"/>
        <v>0</v>
      </c>
      <c r="J165" s="41">
        <v>0</v>
      </c>
      <c r="K165" s="41">
        <f t="shared" si="27"/>
        <v>0</v>
      </c>
      <c r="L165" s="41">
        <f t="shared" si="28"/>
        <v>0</v>
      </c>
      <c r="M165" s="41">
        <f t="shared" ref="M165:M200" si="34">J165*$S$1</f>
        <v>0</v>
      </c>
      <c r="N165" s="41">
        <f t="shared" ref="N165:N199" si="35">L165*$R$2</f>
        <v>0</v>
      </c>
      <c r="O165" s="41">
        <f t="shared" ref="O165:O201" si="36">M165*$S$2</f>
        <v>0</v>
      </c>
      <c r="P165" s="58">
        <f t="shared" ref="P165:P196" si="37">N165+O165</f>
        <v>0</v>
      </c>
    </row>
    <row r="166" spans="1:24" s="15" customFormat="1" ht="24" x14ac:dyDescent="0.2">
      <c r="A166" s="25">
        <v>162</v>
      </c>
      <c r="B166" s="30" t="s">
        <v>338</v>
      </c>
      <c r="C166" s="31"/>
      <c r="D166" s="30" t="s">
        <v>339</v>
      </c>
      <c r="E166" s="47" t="s">
        <v>340</v>
      </c>
      <c r="F166" s="32"/>
      <c r="G166" s="25" t="s">
        <v>347</v>
      </c>
      <c r="H166" s="32"/>
      <c r="I166" s="40">
        <f t="shared" si="33"/>
        <v>227</v>
      </c>
      <c r="J166" s="41">
        <v>742.32</v>
      </c>
      <c r="K166" s="41">
        <f t="shared" si="27"/>
        <v>969.32</v>
      </c>
      <c r="L166" s="41">
        <f t="shared" si="28"/>
        <v>619560.18000000005</v>
      </c>
      <c r="M166" s="41">
        <f t="shared" si="34"/>
        <v>928144.97</v>
      </c>
      <c r="N166" s="41">
        <f t="shared" si="35"/>
        <v>52043.06</v>
      </c>
      <c r="O166" s="41">
        <f t="shared" si="36"/>
        <v>29700.639999999999</v>
      </c>
      <c r="P166" s="58">
        <f t="shared" si="37"/>
        <v>81743.7</v>
      </c>
      <c r="V166" s="15">
        <v>185.58</v>
      </c>
      <c r="X166" s="15">
        <v>133.53</v>
      </c>
    </row>
    <row r="167" spans="1:24" s="15" customFormat="1" x14ac:dyDescent="0.2">
      <c r="A167" s="25">
        <v>163</v>
      </c>
      <c r="B167" s="30" t="s">
        <v>358</v>
      </c>
      <c r="C167" s="31"/>
      <c r="D167" s="30" t="s">
        <v>128</v>
      </c>
      <c r="E167" s="47" t="s">
        <v>340</v>
      </c>
      <c r="F167" s="32"/>
      <c r="G167" s="25" t="s">
        <v>347</v>
      </c>
      <c r="H167" s="32"/>
      <c r="I167" s="42">
        <f>191.4*2</f>
        <v>382.8</v>
      </c>
      <c r="J167" s="41">
        <v>574.20000000000005</v>
      </c>
      <c r="K167" s="41">
        <f t="shared" si="27"/>
        <v>957</v>
      </c>
      <c r="L167" s="41">
        <f t="shared" si="28"/>
        <v>1044791.35</v>
      </c>
      <c r="M167" s="41">
        <f t="shared" si="34"/>
        <v>717939.49</v>
      </c>
      <c r="N167" s="41">
        <f t="shared" si="35"/>
        <v>87762.47</v>
      </c>
      <c r="O167" s="41">
        <f t="shared" si="36"/>
        <v>22974.06</v>
      </c>
      <c r="P167" s="58">
        <f t="shared" si="37"/>
        <v>110736.53</v>
      </c>
    </row>
    <row r="168" spans="1:24" s="15" customFormat="1" ht="24" x14ac:dyDescent="0.2">
      <c r="A168" s="25">
        <v>164</v>
      </c>
      <c r="B168" s="50" t="s">
        <v>376</v>
      </c>
      <c r="C168" s="50"/>
      <c r="D168" s="50" t="s">
        <v>369</v>
      </c>
      <c r="E168" s="51" t="s">
        <v>368</v>
      </c>
      <c r="F168" s="32"/>
      <c r="G168" s="25"/>
      <c r="H168" s="32"/>
      <c r="I168" s="42">
        <v>2210.42</v>
      </c>
      <c r="J168" s="41">
        <v>5645.45</v>
      </c>
      <c r="K168" s="41">
        <f t="shared" si="27"/>
        <v>7855.87</v>
      </c>
      <c r="L168" s="41">
        <f t="shared" si="28"/>
        <v>6032987.7199999997</v>
      </c>
      <c r="M168" s="41">
        <f t="shared" si="34"/>
        <v>7058675.5</v>
      </c>
      <c r="N168" s="41">
        <f t="shared" si="35"/>
        <v>506770.97</v>
      </c>
      <c r="O168" s="41">
        <f t="shared" si="36"/>
        <v>225877.62</v>
      </c>
      <c r="P168" s="58">
        <f t="shared" si="37"/>
        <v>732648.59</v>
      </c>
    </row>
    <row r="169" spans="1:24" s="62" customFormat="1" ht="24" x14ac:dyDescent="0.2">
      <c r="A169" s="25">
        <v>165</v>
      </c>
      <c r="B169" s="50" t="s">
        <v>370</v>
      </c>
      <c r="C169" s="50"/>
      <c r="D169" s="50" t="s">
        <v>371</v>
      </c>
      <c r="E169" s="51" t="s">
        <v>368</v>
      </c>
      <c r="F169" s="32"/>
      <c r="G169" s="25"/>
      <c r="H169" s="32"/>
      <c r="I169" s="61">
        <v>1569.27</v>
      </c>
      <c r="J169" s="61">
        <v>2797.47</v>
      </c>
      <c r="K169" s="61">
        <f t="shared" si="27"/>
        <v>4366.74</v>
      </c>
      <c r="L169" s="41">
        <f t="shared" si="28"/>
        <v>4283071.38</v>
      </c>
      <c r="M169" s="41">
        <f t="shared" si="34"/>
        <v>3497760.67</v>
      </c>
      <c r="N169" s="41">
        <f t="shared" si="35"/>
        <v>359778</v>
      </c>
      <c r="O169" s="41">
        <f t="shared" si="36"/>
        <v>111928.34</v>
      </c>
      <c r="P169" s="58">
        <f t="shared" si="37"/>
        <v>471706.34</v>
      </c>
    </row>
    <row r="170" spans="1:24" s="62" customFormat="1" ht="24" x14ac:dyDescent="0.2">
      <c r="A170" s="25">
        <v>166</v>
      </c>
      <c r="B170" s="50" t="s">
        <v>377</v>
      </c>
      <c r="C170" s="50"/>
      <c r="D170" s="50" t="s">
        <v>372</v>
      </c>
      <c r="E170" s="51" t="s">
        <v>368</v>
      </c>
      <c r="F170" s="32"/>
      <c r="G170" s="25"/>
      <c r="H170" s="32"/>
      <c r="I170" s="42">
        <v>200</v>
      </c>
      <c r="J170" s="61">
        <v>470</v>
      </c>
      <c r="K170" s="61">
        <f t="shared" si="27"/>
        <v>670</v>
      </c>
      <c r="L170" s="41">
        <f t="shared" si="28"/>
        <v>545868</v>
      </c>
      <c r="M170" s="41">
        <f t="shared" si="34"/>
        <v>587655.1</v>
      </c>
      <c r="N170" s="41">
        <f t="shared" si="35"/>
        <v>45852.91</v>
      </c>
      <c r="O170" s="41">
        <f t="shared" si="36"/>
        <v>18804.96</v>
      </c>
      <c r="P170" s="58">
        <f t="shared" si="37"/>
        <v>64657.87</v>
      </c>
    </row>
    <row r="171" spans="1:24" s="15" customFormat="1" ht="24" x14ac:dyDescent="0.2">
      <c r="A171" s="25">
        <v>167</v>
      </c>
      <c r="B171" s="50" t="s">
        <v>378</v>
      </c>
      <c r="C171" s="50"/>
      <c r="D171" s="50" t="s">
        <v>373</v>
      </c>
      <c r="E171" s="51" t="s">
        <v>368</v>
      </c>
      <c r="F171" s="32"/>
      <c r="G171" s="25"/>
      <c r="H171" s="32"/>
      <c r="I171" s="42">
        <f>415.19*3</f>
        <v>1245.57</v>
      </c>
      <c r="J171" s="41">
        <v>420</v>
      </c>
      <c r="K171" s="24">
        <f t="shared" si="27"/>
        <v>1665.57</v>
      </c>
      <c r="L171" s="41">
        <f t="shared" si="28"/>
        <v>3399584.02</v>
      </c>
      <c r="M171" s="41">
        <f t="shared" si="34"/>
        <v>525138.6</v>
      </c>
      <c r="N171" s="41">
        <f t="shared" si="35"/>
        <v>285565.06</v>
      </c>
      <c r="O171" s="41">
        <f t="shared" si="36"/>
        <v>16804.439999999999</v>
      </c>
      <c r="P171" s="58">
        <f t="shared" si="37"/>
        <v>302369.5</v>
      </c>
    </row>
    <row r="172" spans="1:24" s="15" customFormat="1" ht="24" x14ac:dyDescent="0.2">
      <c r="A172" s="25">
        <v>168</v>
      </c>
      <c r="B172" s="50" t="s">
        <v>375</v>
      </c>
      <c r="C172" s="50"/>
      <c r="D172" s="50" t="s">
        <v>374</v>
      </c>
      <c r="E172" s="51" t="s">
        <v>368</v>
      </c>
      <c r="F172" s="32"/>
      <c r="G172" s="25"/>
      <c r="H172" s="32"/>
      <c r="I172" s="42">
        <v>1035.83</v>
      </c>
      <c r="J172" s="41">
        <v>1400.35</v>
      </c>
      <c r="K172" s="24">
        <f t="shared" si="27"/>
        <v>2436.1799999999998</v>
      </c>
      <c r="L172" s="41">
        <f t="shared" si="28"/>
        <v>2827132.25</v>
      </c>
      <c r="M172" s="41">
        <f t="shared" si="34"/>
        <v>1750899.62</v>
      </c>
      <c r="N172" s="41">
        <f t="shared" si="35"/>
        <v>237479.11</v>
      </c>
      <c r="O172" s="41">
        <f t="shared" si="36"/>
        <v>56028.79</v>
      </c>
      <c r="P172" s="58">
        <f t="shared" si="37"/>
        <v>293507.90000000002</v>
      </c>
    </row>
    <row r="173" spans="1:24" s="15" customFormat="1" ht="36" x14ac:dyDescent="0.2">
      <c r="A173" s="25">
        <v>169</v>
      </c>
      <c r="B173" s="50" t="s">
        <v>379</v>
      </c>
      <c r="C173" s="50"/>
      <c r="D173" s="50" t="s">
        <v>380</v>
      </c>
      <c r="E173" s="51" t="s">
        <v>368</v>
      </c>
      <c r="F173" s="32"/>
      <c r="G173" s="25"/>
      <c r="H173" s="32"/>
      <c r="I173" s="42">
        <v>1653.7</v>
      </c>
      <c r="J173" s="41">
        <v>2550.7600000000002</v>
      </c>
      <c r="K173" s="41">
        <f t="shared" si="27"/>
        <v>4204.46</v>
      </c>
      <c r="L173" s="41">
        <f t="shared" si="28"/>
        <v>4513509.5599999996</v>
      </c>
      <c r="M173" s="41">
        <f t="shared" si="34"/>
        <v>3189291.75</v>
      </c>
      <c r="N173" s="41">
        <f t="shared" si="35"/>
        <v>379134.8</v>
      </c>
      <c r="O173" s="41">
        <f t="shared" si="36"/>
        <v>102057.34</v>
      </c>
      <c r="P173" s="58">
        <f t="shared" si="37"/>
        <v>481192.14</v>
      </c>
    </row>
    <row r="174" spans="1:24" s="15" customFormat="1" ht="24" x14ac:dyDescent="0.2">
      <c r="A174" s="25">
        <v>170</v>
      </c>
      <c r="B174" s="50" t="s">
        <v>381</v>
      </c>
      <c r="C174" s="50"/>
      <c r="D174" s="50" t="s">
        <v>382</v>
      </c>
      <c r="E174" s="51" t="s">
        <v>368</v>
      </c>
      <c r="F174" s="32"/>
      <c r="G174" s="25"/>
      <c r="H174" s="32"/>
      <c r="I174" s="42">
        <v>2546.48</v>
      </c>
      <c r="J174" s="41">
        <v>2630.41</v>
      </c>
      <c r="K174" s="41">
        <f t="shared" si="27"/>
        <v>5176.8900000000003</v>
      </c>
      <c r="L174" s="41">
        <f t="shared" si="28"/>
        <v>6950209.7199999997</v>
      </c>
      <c r="M174" s="41">
        <f t="shared" si="34"/>
        <v>3288880.54</v>
      </c>
      <c r="N174" s="41">
        <f t="shared" si="35"/>
        <v>583817.62</v>
      </c>
      <c r="O174" s="41">
        <f t="shared" si="36"/>
        <v>105244.18</v>
      </c>
      <c r="P174" s="58">
        <f t="shared" si="37"/>
        <v>689061.8</v>
      </c>
    </row>
    <row r="175" spans="1:24" s="15" customFormat="1" ht="24" x14ac:dyDescent="0.2">
      <c r="A175" s="25">
        <v>171</v>
      </c>
      <c r="B175" s="50" t="s">
        <v>383</v>
      </c>
      <c r="C175" s="50"/>
      <c r="D175" s="50" t="s">
        <v>384</v>
      </c>
      <c r="E175" s="51" t="s">
        <v>368</v>
      </c>
      <c r="F175" s="32"/>
      <c r="G175" s="25"/>
      <c r="H175" s="32"/>
      <c r="I175" s="42">
        <v>912.23</v>
      </c>
      <c r="J175" s="41">
        <v>4774.4799999999996</v>
      </c>
      <c r="K175" s="41">
        <f t="shared" si="27"/>
        <v>5686.71</v>
      </c>
      <c r="L175" s="41">
        <f t="shared" si="28"/>
        <v>2489785.83</v>
      </c>
      <c r="M175" s="41">
        <f t="shared" si="34"/>
        <v>5969675.5800000001</v>
      </c>
      <c r="N175" s="41">
        <f t="shared" si="35"/>
        <v>209142.01</v>
      </c>
      <c r="O175" s="41">
        <f t="shared" si="36"/>
        <v>191029.62</v>
      </c>
      <c r="P175" s="58">
        <f t="shared" si="37"/>
        <v>400171.63</v>
      </c>
    </row>
    <row r="176" spans="1:24" s="15" customFormat="1" ht="24" x14ac:dyDescent="0.2">
      <c r="A176" s="25">
        <v>172</v>
      </c>
      <c r="B176" s="50" t="s">
        <v>385</v>
      </c>
      <c r="C176" s="50"/>
      <c r="D176" s="50" t="s">
        <v>386</v>
      </c>
      <c r="E176" s="51" t="s">
        <v>368</v>
      </c>
      <c r="F176" s="32"/>
      <c r="G176" s="25"/>
      <c r="H176" s="32"/>
      <c r="I176" s="42">
        <v>945.78</v>
      </c>
      <c r="J176" s="41">
        <v>862.77</v>
      </c>
      <c r="K176" s="41">
        <f t="shared" si="27"/>
        <v>1808.55</v>
      </c>
      <c r="L176" s="41">
        <f t="shared" si="28"/>
        <v>2581355.19</v>
      </c>
      <c r="M176" s="41">
        <f t="shared" si="34"/>
        <v>1078747.21</v>
      </c>
      <c r="N176" s="41">
        <f t="shared" si="35"/>
        <v>216833.84</v>
      </c>
      <c r="O176" s="41">
        <f t="shared" si="36"/>
        <v>34519.910000000003</v>
      </c>
      <c r="P176" s="58">
        <f t="shared" si="37"/>
        <v>251353.75</v>
      </c>
    </row>
    <row r="177" spans="1:16" s="15" customFormat="1" ht="24" x14ac:dyDescent="0.2">
      <c r="A177" s="25">
        <v>173</v>
      </c>
      <c r="B177" s="50" t="s">
        <v>387</v>
      </c>
      <c r="C177" s="50"/>
      <c r="D177" s="50" t="s">
        <v>388</v>
      </c>
      <c r="E177" s="51" t="s">
        <v>368</v>
      </c>
      <c r="F177" s="32"/>
      <c r="G177" s="25"/>
      <c r="H177" s="32"/>
      <c r="I177" s="42">
        <v>4405.26</v>
      </c>
      <c r="J177" s="41">
        <v>14102.4</v>
      </c>
      <c r="K177" s="41">
        <f t="shared" si="27"/>
        <v>18507.66</v>
      </c>
      <c r="L177" s="41">
        <f t="shared" si="28"/>
        <v>12023452.33</v>
      </c>
      <c r="M177" s="41">
        <f t="shared" si="34"/>
        <v>17632653.789999999</v>
      </c>
      <c r="N177" s="41">
        <f t="shared" si="35"/>
        <v>1009970</v>
      </c>
      <c r="O177" s="41">
        <f t="shared" si="36"/>
        <v>564244.92000000004</v>
      </c>
      <c r="P177" s="58">
        <f t="shared" si="37"/>
        <v>1574214.92</v>
      </c>
    </row>
    <row r="178" spans="1:16" s="15" customFormat="1" ht="24" x14ac:dyDescent="0.2">
      <c r="A178" s="25">
        <v>174</v>
      </c>
      <c r="B178" s="50" t="s">
        <v>389</v>
      </c>
      <c r="C178" s="50"/>
      <c r="D178" s="50" t="s">
        <v>390</v>
      </c>
      <c r="E178" s="51" t="s">
        <v>368</v>
      </c>
      <c r="F178" s="32"/>
      <c r="G178" s="25"/>
      <c r="H178" s="32"/>
      <c r="I178" s="42">
        <v>2339.86</v>
      </c>
      <c r="J178" s="41">
        <v>3832.04</v>
      </c>
      <c r="K178" s="41">
        <f t="shared" si="27"/>
        <v>6171.9</v>
      </c>
      <c r="L178" s="41">
        <f t="shared" si="28"/>
        <v>6386273.4900000002</v>
      </c>
      <c r="M178" s="41">
        <f t="shared" si="34"/>
        <v>4791314.57</v>
      </c>
      <c r="N178" s="41">
        <f t="shared" si="35"/>
        <v>536446.97</v>
      </c>
      <c r="O178" s="41">
        <f t="shared" si="36"/>
        <v>153322.07</v>
      </c>
      <c r="P178" s="58">
        <f t="shared" si="37"/>
        <v>689769.04</v>
      </c>
    </row>
    <row r="179" spans="1:16" s="15" customFormat="1" ht="24" x14ac:dyDescent="0.2">
      <c r="A179" s="25">
        <v>175</v>
      </c>
      <c r="B179" s="50" t="s">
        <v>391</v>
      </c>
      <c r="C179" s="50"/>
      <c r="D179" s="50" t="s">
        <v>392</v>
      </c>
      <c r="E179" s="51" t="s">
        <v>368</v>
      </c>
      <c r="F179" s="32"/>
      <c r="G179" s="25"/>
      <c r="H179" s="32"/>
      <c r="I179" s="42">
        <v>782.12</v>
      </c>
      <c r="J179" s="41">
        <v>912.55</v>
      </c>
      <c r="K179" s="41">
        <f t="shared" si="27"/>
        <v>1694.67</v>
      </c>
      <c r="L179" s="41">
        <f t="shared" si="28"/>
        <v>2134671.4</v>
      </c>
      <c r="M179" s="41">
        <f t="shared" si="34"/>
        <v>1140988.6399999999</v>
      </c>
      <c r="N179" s="41">
        <f t="shared" si="35"/>
        <v>179312.4</v>
      </c>
      <c r="O179" s="41">
        <f t="shared" si="36"/>
        <v>36511.64</v>
      </c>
      <c r="P179" s="58">
        <f t="shared" si="37"/>
        <v>215824.04</v>
      </c>
    </row>
    <row r="180" spans="1:16" s="15" customFormat="1" ht="24" x14ac:dyDescent="0.2">
      <c r="A180" s="25">
        <v>176</v>
      </c>
      <c r="B180" s="50" t="s">
        <v>393</v>
      </c>
      <c r="C180" s="50"/>
      <c r="D180" s="50" t="s">
        <v>394</v>
      </c>
      <c r="E180" s="51" t="s">
        <v>368</v>
      </c>
      <c r="F180" s="32"/>
      <c r="G180" s="25"/>
      <c r="H180" s="32"/>
      <c r="I180" s="42">
        <v>1266.44</v>
      </c>
      <c r="J180" s="41">
        <v>3473.22</v>
      </c>
      <c r="K180" s="41">
        <f t="shared" si="27"/>
        <v>4739.66</v>
      </c>
      <c r="L180" s="41">
        <f t="shared" si="28"/>
        <v>3456545.35</v>
      </c>
      <c r="M180" s="41">
        <f t="shared" si="34"/>
        <v>4342671.16</v>
      </c>
      <c r="N180" s="41">
        <f t="shared" si="35"/>
        <v>290349.81</v>
      </c>
      <c r="O180" s="41">
        <f t="shared" si="36"/>
        <v>138965.48000000001</v>
      </c>
      <c r="P180" s="58">
        <f t="shared" si="37"/>
        <v>429315.29</v>
      </c>
    </row>
    <row r="181" spans="1:16" s="15" customFormat="1" ht="24" x14ac:dyDescent="0.2">
      <c r="A181" s="25">
        <v>177</v>
      </c>
      <c r="B181" s="50" t="s">
        <v>395</v>
      </c>
      <c r="C181" s="50"/>
      <c r="D181" s="50" t="s">
        <v>396</v>
      </c>
      <c r="E181" s="51" t="s">
        <v>368</v>
      </c>
      <c r="F181" s="32"/>
      <c r="G181" s="25"/>
      <c r="H181" s="32"/>
      <c r="I181" s="42">
        <v>4364.96</v>
      </c>
      <c r="J181" s="41">
        <v>5450.46</v>
      </c>
      <c r="K181" s="41">
        <f t="shared" si="27"/>
        <v>9815.42</v>
      </c>
      <c r="L181" s="41">
        <f t="shared" si="28"/>
        <v>11913459.93</v>
      </c>
      <c r="M181" s="41">
        <f t="shared" si="34"/>
        <v>6814873.6500000004</v>
      </c>
      <c r="N181" s="41">
        <f t="shared" si="35"/>
        <v>1000730.63</v>
      </c>
      <c r="O181" s="41">
        <f t="shared" si="36"/>
        <v>218075.96</v>
      </c>
      <c r="P181" s="58">
        <f t="shared" si="37"/>
        <v>1218806.5900000001</v>
      </c>
    </row>
    <row r="182" spans="1:16" s="15" customFormat="1" ht="24" x14ac:dyDescent="0.2">
      <c r="A182" s="25">
        <v>178</v>
      </c>
      <c r="B182" s="50" t="s">
        <v>399</v>
      </c>
      <c r="C182" s="50"/>
      <c r="D182" s="50" t="s">
        <v>400</v>
      </c>
      <c r="E182" s="51" t="s">
        <v>368</v>
      </c>
      <c r="F182" s="32"/>
      <c r="G182" s="25"/>
      <c r="H182" s="32"/>
      <c r="I182" s="42">
        <v>4417.3500000000004</v>
      </c>
      <c r="J182" s="41">
        <v>4684.3900000000003</v>
      </c>
      <c r="K182" s="41">
        <f t="shared" si="27"/>
        <v>9101.74</v>
      </c>
      <c r="L182" s="41">
        <f t="shared" si="28"/>
        <v>12056450.050000001</v>
      </c>
      <c r="M182" s="41">
        <f t="shared" si="34"/>
        <v>5857033.3499999996</v>
      </c>
      <c r="N182" s="41">
        <f t="shared" si="35"/>
        <v>1012741.8</v>
      </c>
      <c r="O182" s="41">
        <f t="shared" si="36"/>
        <v>187425.07</v>
      </c>
      <c r="P182" s="58">
        <f t="shared" si="37"/>
        <v>1200166.8700000001</v>
      </c>
    </row>
    <row r="183" spans="1:16" s="15" customFormat="1" ht="24" x14ac:dyDescent="0.2">
      <c r="A183" s="25">
        <v>179</v>
      </c>
      <c r="B183" s="50" t="s">
        <v>397</v>
      </c>
      <c r="C183" s="50"/>
      <c r="D183" s="50" t="s">
        <v>398</v>
      </c>
      <c r="E183" s="51" t="s">
        <v>368</v>
      </c>
      <c r="F183" s="32"/>
      <c r="G183" s="25"/>
      <c r="H183" s="32"/>
      <c r="I183" s="42">
        <v>513.9</v>
      </c>
      <c r="J183" s="41">
        <v>709.79</v>
      </c>
      <c r="K183" s="41">
        <f t="shared" si="27"/>
        <v>1223.69</v>
      </c>
      <c r="L183" s="41">
        <f t="shared" si="28"/>
        <v>1402607.83</v>
      </c>
      <c r="M183" s="41">
        <f t="shared" si="34"/>
        <v>887471.73</v>
      </c>
      <c r="N183" s="41">
        <f t="shared" si="35"/>
        <v>117819.06</v>
      </c>
      <c r="O183" s="41">
        <f t="shared" si="36"/>
        <v>28399.1</v>
      </c>
      <c r="P183" s="58">
        <f t="shared" si="37"/>
        <v>146218.16</v>
      </c>
    </row>
    <row r="184" spans="1:16" s="15" customFormat="1" x14ac:dyDescent="0.2">
      <c r="A184" s="25">
        <v>180</v>
      </c>
      <c r="B184" s="50" t="s">
        <v>419</v>
      </c>
      <c r="C184" s="50"/>
      <c r="D184" s="50" t="s">
        <v>420</v>
      </c>
      <c r="E184" s="51" t="s">
        <v>368</v>
      </c>
      <c r="F184" s="32"/>
      <c r="G184" s="25"/>
      <c r="H184" s="32"/>
      <c r="I184" s="42">
        <v>1535.3</v>
      </c>
      <c r="J184" s="41">
        <v>3724.79</v>
      </c>
      <c r="K184" s="41">
        <f t="shared" si="27"/>
        <v>5260.09</v>
      </c>
      <c r="L184" s="41">
        <f t="shared" si="28"/>
        <v>4190355.7</v>
      </c>
      <c r="M184" s="41">
        <f t="shared" si="34"/>
        <v>4657216.68</v>
      </c>
      <c r="N184" s="41">
        <f t="shared" si="35"/>
        <v>351989.88</v>
      </c>
      <c r="O184" s="41">
        <f t="shared" si="36"/>
        <v>149030.93</v>
      </c>
      <c r="P184" s="58">
        <f t="shared" si="37"/>
        <v>501020.81</v>
      </c>
    </row>
    <row r="185" spans="1:16" s="15" customFormat="1" x14ac:dyDescent="0.2">
      <c r="A185" s="25">
        <v>181</v>
      </c>
      <c r="B185" s="50" t="s">
        <v>334</v>
      </c>
      <c r="C185" s="50"/>
      <c r="D185" s="50" t="s">
        <v>403</v>
      </c>
      <c r="E185" s="51" t="s">
        <v>368</v>
      </c>
      <c r="F185" s="32"/>
      <c r="G185" s="25"/>
      <c r="H185" s="32"/>
      <c r="I185" s="42">
        <v>2265.7800000000002</v>
      </c>
      <c r="J185" s="41">
        <v>5305.54</v>
      </c>
      <c r="K185" s="41">
        <f t="shared" si="27"/>
        <v>7571.32</v>
      </c>
      <c r="L185" s="41">
        <f t="shared" si="28"/>
        <v>6184083.9900000002</v>
      </c>
      <c r="M185" s="41">
        <f t="shared" si="34"/>
        <v>6633675.8300000001</v>
      </c>
      <c r="N185" s="41">
        <f t="shared" si="35"/>
        <v>519463.06</v>
      </c>
      <c r="O185" s="41">
        <f t="shared" si="36"/>
        <v>212277.63</v>
      </c>
      <c r="P185" s="58">
        <f t="shared" si="37"/>
        <v>731740.69</v>
      </c>
    </row>
    <row r="186" spans="1:16" s="15" customFormat="1" x14ac:dyDescent="0.2">
      <c r="A186" s="25">
        <v>182</v>
      </c>
      <c r="B186" s="50" t="s">
        <v>401</v>
      </c>
      <c r="C186" s="50"/>
      <c r="D186" s="50" t="s">
        <v>402</v>
      </c>
      <c r="E186" s="51" t="s">
        <v>368</v>
      </c>
      <c r="F186" s="32"/>
      <c r="G186" s="25"/>
      <c r="H186" s="32"/>
      <c r="I186" s="42">
        <v>277.31</v>
      </c>
      <c r="J186" s="41">
        <v>436.63</v>
      </c>
      <c r="K186" s="41">
        <f t="shared" si="27"/>
        <v>713.94</v>
      </c>
      <c r="L186" s="41">
        <f t="shared" si="28"/>
        <v>756873.28</v>
      </c>
      <c r="M186" s="41">
        <f t="shared" si="34"/>
        <v>545931.59</v>
      </c>
      <c r="N186" s="41">
        <f t="shared" si="35"/>
        <v>63577.36</v>
      </c>
      <c r="O186" s="41">
        <f t="shared" si="36"/>
        <v>17469.810000000001</v>
      </c>
      <c r="P186" s="58">
        <f t="shared" si="37"/>
        <v>81047.17</v>
      </c>
    </row>
    <row r="187" spans="1:16" s="15" customFormat="1" x14ac:dyDescent="0.2">
      <c r="A187" s="25">
        <v>183</v>
      </c>
      <c r="B187" s="50" t="s">
        <v>404</v>
      </c>
      <c r="C187" s="50"/>
      <c r="D187" s="50" t="s">
        <v>405</v>
      </c>
      <c r="E187" s="51" t="s">
        <v>368</v>
      </c>
      <c r="F187" s="32"/>
      <c r="G187" s="25"/>
      <c r="H187" s="32"/>
      <c r="I187" s="42">
        <v>1486.92</v>
      </c>
      <c r="J187" s="41">
        <v>5626.42</v>
      </c>
      <c r="K187" s="41">
        <f t="shared" si="27"/>
        <v>7113.34</v>
      </c>
      <c r="L187" s="41">
        <f t="shared" si="28"/>
        <v>4058310.23</v>
      </c>
      <c r="M187" s="41">
        <f t="shared" si="34"/>
        <v>7034881.7199999997</v>
      </c>
      <c r="N187" s="41">
        <f t="shared" si="35"/>
        <v>340898.06</v>
      </c>
      <c r="O187" s="41">
        <f t="shared" si="36"/>
        <v>225116.22</v>
      </c>
      <c r="P187" s="58">
        <f t="shared" si="37"/>
        <v>566014.28</v>
      </c>
    </row>
    <row r="188" spans="1:16" s="15" customFormat="1" x14ac:dyDescent="0.2">
      <c r="A188" s="25">
        <v>184</v>
      </c>
      <c r="B188" s="50" t="s">
        <v>406</v>
      </c>
      <c r="C188" s="50"/>
      <c r="D188" s="50" t="s">
        <v>407</v>
      </c>
      <c r="E188" s="51" t="s">
        <v>368</v>
      </c>
      <c r="F188" s="32"/>
      <c r="G188" s="25"/>
      <c r="H188" s="32"/>
      <c r="I188" s="42">
        <v>255</v>
      </c>
      <c r="J188" s="41">
        <v>314.48</v>
      </c>
      <c r="K188" s="41">
        <f t="shared" si="27"/>
        <v>569.48</v>
      </c>
      <c r="L188" s="41">
        <f t="shared" si="28"/>
        <v>695981.7</v>
      </c>
      <c r="M188" s="41">
        <f t="shared" si="34"/>
        <v>393203.78</v>
      </c>
      <c r="N188" s="41">
        <f t="shared" si="35"/>
        <v>58462.46</v>
      </c>
      <c r="O188" s="41">
        <f t="shared" si="36"/>
        <v>12582.52</v>
      </c>
      <c r="P188" s="58">
        <f t="shared" si="37"/>
        <v>71044.98</v>
      </c>
    </row>
    <row r="189" spans="1:16" s="15" customFormat="1" x14ac:dyDescent="0.2">
      <c r="A189" s="25">
        <v>185</v>
      </c>
      <c r="B189" s="50" t="s">
        <v>409</v>
      </c>
      <c r="C189" s="50"/>
      <c r="D189" s="50"/>
      <c r="E189" s="51" t="s">
        <v>368</v>
      </c>
      <c r="F189" s="32"/>
      <c r="G189" s="25"/>
      <c r="H189" s="32"/>
      <c r="I189" s="42">
        <v>1850.99</v>
      </c>
      <c r="J189" s="41">
        <v>6002.56</v>
      </c>
      <c r="K189" s="41">
        <f t="shared" si="27"/>
        <v>7853.55</v>
      </c>
      <c r="L189" s="41">
        <f t="shared" si="28"/>
        <v>5051981.05</v>
      </c>
      <c r="M189" s="41">
        <f t="shared" si="34"/>
        <v>7505180.8399999999</v>
      </c>
      <c r="N189" s="41">
        <f t="shared" si="35"/>
        <v>424366.41</v>
      </c>
      <c r="O189" s="41">
        <f t="shared" si="36"/>
        <v>240165.79</v>
      </c>
      <c r="P189" s="58">
        <f t="shared" si="37"/>
        <v>664532.19999999995</v>
      </c>
    </row>
    <row r="190" spans="1:16" s="15" customFormat="1" x14ac:dyDescent="0.2">
      <c r="A190" s="25">
        <v>186</v>
      </c>
      <c r="B190" s="50" t="s">
        <v>408</v>
      </c>
      <c r="C190" s="50"/>
      <c r="D190" s="50"/>
      <c r="E190" s="51" t="s">
        <v>368</v>
      </c>
      <c r="F190" s="32"/>
      <c r="G190" s="25"/>
      <c r="H190" s="32"/>
      <c r="I190" s="42">
        <v>2183.64</v>
      </c>
      <c r="J190" s="41">
        <v>20299.66</v>
      </c>
      <c r="K190" s="41">
        <f t="shared" si="27"/>
        <v>22483.3</v>
      </c>
      <c r="L190" s="41">
        <f t="shared" si="28"/>
        <v>5959896</v>
      </c>
      <c r="M190" s="41">
        <f t="shared" si="34"/>
        <v>25381273.890000001</v>
      </c>
      <c r="N190" s="41">
        <f t="shared" si="35"/>
        <v>500631.26</v>
      </c>
      <c r="O190" s="41">
        <f t="shared" si="36"/>
        <v>812200.76</v>
      </c>
      <c r="P190" s="58">
        <f t="shared" si="37"/>
        <v>1312832.02</v>
      </c>
    </row>
    <row r="191" spans="1:16" s="15" customFormat="1" x14ac:dyDescent="0.2">
      <c r="A191" s="25">
        <v>187</v>
      </c>
      <c r="B191" s="50" t="s">
        <v>410</v>
      </c>
      <c r="C191" s="50"/>
      <c r="D191" s="50"/>
      <c r="E191" s="51" t="s">
        <v>368</v>
      </c>
      <c r="F191" s="32"/>
      <c r="G191" s="25"/>
      <c r="H191" s="32"/>
      <c r="I191" s="42">
        <v>2749.7</v>
      </c>
      <c r="J191" s="41">
        <v>1374.85</v>
      </c>
      <c r="K191" s="41">
        <f t="shared" si="27"/>
        <v>4124.55</v>
      </c>
      <c r="L191" s="41">
        <f t="shared" si="28"/>
        <v>7504866.2000000002</v>
      </c>
      <c r="M191" s="41">
        <f t="shared" si="34"/>
        <v>1719016.2</v>
      </c>
      <c r="N191" s="41">
        <f t="shared" si="35"/>
        <v>630408.76</v>
      </c>
      <c r="O191" s="41">
        <f t="shared" si="36"/>
        <v>55008.52</v>
      </c>
      <c r="P191" s="58">
        <f t="shared" si="37"/>
        <v>685417.28</v>
      </c>
    </row>
    <row r="192" spans="1:16" s="15" customFormat="1" x14ac:dyDescent="0.2">
      <c r="A192" s="25">
        <v>188</v>
      </c>
      <c r="B192" s="50" t="s">
        <v>411</v>
      </c>
      <c r="C192" s="50"/>
      <c r="D192" s="50" t="s">
        <v>412</v>
      </c>
      <c r="E192" s="51" t="s">
        <v>368</v>
      </c>
      <c r="F192" s="32"/>
      <c r="G192" s="25"/>
      <c r="H192" s="32"/>
      <c r="I192" s="42">
        <v>8496.66</v>
      </c>
      <c r="J192" s="41">
        <v>9511.4500000000007</v>
      </c>
      <c r="K192" s="41">
        <f t="shared" si="27"/>
        <v>18008.11</v>
      </c>
      <c r="L192" s="41">
        <f t="shared" si="28"/>
        <v>23190274</v>
      </c>
      <c r="M192" s="41">
        <f t="shared" si="34"/>
        <v>11892451.279999999</v>
      </c>
      <c r="N192" s="41">
        <f t="shared" si="35"/>
        <v>1947983.02</v>
      </c>
      <c r="O192" s="41">
        <f t="shared" si="36"/>
        <v>380558.44</v>
      </c>
      <c r="P192" s="58">
        <f t="shared" si="37"/>
        <v>2328541.46</v>
      </c>
    </row>
    <row r="193" spans="1:16" s="15" customFormat="1" x14ac:dyDescent="0.2">
      <c r="A193" s="25">
        <v>189</v>
      </c>
      <c r="B193" s="50" t="s">
        <v>414</v>
      </c>
      <c r="C193" s="50"/>
      <c r="D193" s="50" t="s">
        <v>413</v>
      </c>
      <c r="E193" s="51" t="s">
        <v>368</v>
      </c>
      <c r="F193" s="32"/>
      <c r="G193" s="32"/>
      <c r="H193" s="32"/>
      <c r="I193" s="42">
        <v>4934.76</v>
      </c>
      <c r="J193" s="41">
        <v>14171.11</v>
      </c>
      <c r="K193" s="41">
        <f t="shared" si="27"/>
        <v>19105.87</v>
      </c>
      <c r="L193" s="41">
        <f t="shared" si="28"/>
        <v>13468637.859999999</v>
      </c>
      <c r="M193" s="41">
        <f t="shared" si="34"/>
        <v>17718563.969999999</v>
      </c>
      <c r="N193" s="41">
        <f t="shared" si="35"/>
        <v>1131365.58</v>
      </c>
      <c r="O193" s="41">
        <f t="shared" si="36"/>
        <v>566994.05000000005</v>
      </c>
      <c r="P193" s="58">
        <f t="shared" si="37"/>
        <v>1698359.63</v>
      </c>
    </row>
    <row r="194" spans="1:16" s="15" customFormat="1" x14ac:dyDescent="0.2">
      <c r="A194" s="25">
        <v>190</v>
      </c>
      <c r="B194" s="50" t="s">
        <v>415</v>
      </c>
      <c r="C194" s="50"/>
      <c r="D194" s="50" t="s">
        <v>416</v>
      </c>
      <c r="E194" s="51" t="s">
        <v>368</v>
      </c>
      <c r="F194" s="32"/>
      <c r="G194" s="32"/>
      <c r="H194" s="32"/>
      <c r="I194" s="42">
        <v>7243.38</v>
      </c>
      <c r="J194" s="41">
        <v>13015.19</v>
      </c>
      <c r="K194" s="41">
        <f t="shared" si="27"/>
        <v>20258.57</v>
      </c>
      <c r="L194" s="41">
        <f t="shared" si="28"/>
        <v>19769646.77</v>
      </c>
      <c r="M194" s="41">
        <f t="shared" si="34"/>
        <v>16273282.51</v>
      </c>
      <c r="N194" s="41">
        <f t="shared" si="35"/>
        <v>1660650.33</v>
      </c>
      <c r="O194" s="41">
        <f t="shared" si="36"/>
        <v>520745.04</v>
      </c>
      <c r="P194" s="58">
        <f t="shared" si="37"/>
        <v>2181395.37</v>
      </c>
    </row>
    <row r="195" spans="1:16" s="15" customFormat="1" x14ac:dyDescent="0.2">
      <c r="A195" s="25">
        <v>191</v>
      </c>
      <c r="B195" s="50" t="s">
        <v>417</v>
      </c>
      <c r="C195" s="50"/>
      <c r="D195" s="50" t="s">
        <v>418</v>
      </c>
      <c r="E195" s="51" t="s">
        <v>368</v>
      </c>
      <c r="F195" s="32"/>
      <c r="G195" s="32"/>
      <c r="H195" s="32"/>
      <c r="I195" s="42">
        <v>2591.4899999999998</v>
      </c>
      <c r="J195" s="41">
        <v>23591.02</v>
      </c>
      <c r="K195" s="41">
        <f t="shared" si="27"/>
        <v>26182.51</v>
      </c>
      <c r="L195" s="41">
        <f t="shared" si="28"/>
        <v>7073057.3200000003</v>
      </c>
      <c r="M195" s="41">
        <f t="shared" si="34"/>
        <v>29496560.039999999</v>
      </c>
      <c r="N195" s="41">
        <f t="shared" si="35"/>
        <v>594136.81000000006</v>
      </c>
      <c r="O195" s="41">
        <f t="shared" si="36"/>
        <v>943889.92000000004</v>
      </c>
      <c r="P195" s="58">
        <f t="shared" si="37"/>
        <v>1538026.73</v>
      </c>
    </row>
    <row r="196" spans="1:16" s="15" customFormat="1" x14ac:dyDescent="0.2">
      <c r="A196" s="25">
        <v>192</v>
      </c>
      <c r="B196" s="50" t="s">
        <v>421</v>
      </c>
      <c r="C196" s="50"/>
      <c r="D196" s="50" t="s">
        <v>422</v>
      </c>
      <c r="E196" s="51" t="s">
        <v>368</v>
      </c>
      <c r="F196" s="32"/>
      <c r="G196" s="32"/>
      <c r="H196" s="32"/>
      <c r="I196" s="42">
        <v>943.54</v>
      </c>
      <c r="J196" s="41">
        <v>2079.67</v>
      </c>
      <c r="K196" s="41">
        <f t="shared" si="27"/>
        <v>3023.21</v>
      </c>
      <c r="L196" s="41">
        <f t="shared" si="28"/>
        <v>2575241.46</v>
      </c>
      <c r="M196" s="41">
        <f t="shared" si="34"/>
        <v>2600273.79</v>
      </c>
      <c r="N196" s="41">
        <f t="shared" si="35"/>
        <v>216320.28</v>
      </c>
      <c r="O196" s="41">
        <f t="shared" si="36"/>
        <v>83208.759999999995</v>
      </c>
      <c r="P196" s="58">
        <f t="shared" si="37"/>
        <v>299529.03999999998</v>
      </c>
    </row>
    <row r="197" spans="1:16" s="15" customFormat="1" x14ac:dyDescent="0.2">
      <c r="A197" s="25">
        <v>193</v>
      </c>
      <c r="B197" s="30" t="s">
        <v>424</v>
      </c>
      <c r="C197" s="31"/>
      <c r="D197" s="30" t="s">
        <v>425</v>
      </c>
      <c r="E197" s="47" t="s">
        <v>423</v>
      </c>
      <c r="F197" s="32"/>
      <c r="G197" s="32"/>
      <c r="H197" s="32"/>
      <c r="I197" s="42">
        <f>2844.48*4</f>
        <v>11377.92</v>
      </c>
      <c r="J197" s="41">
        <v>156082.56</v>
      </c>
      <c r="K197" s="41">
        <f t="shared" ref="K197:K213" si="38">I197+J197</f>
        <v>167460.48000000001</v>
      </c>
      <c r="L197" s="41">
        <f t="shared" ref="L197:L213" si="39">I197*$R$1</f>
        <v>31054212.170000002</v>
      </c>
      <c r="M197" s="41">
        <f t="shared" si="34"/>
        <v>195154707.24000001</v>
      </c>
      <c r="N197" s="41">
        <f t="shared" si="35"/>
        <v>2608553.8199999998</v>
      </c>
      <c r="O197" s="41">
        <f t="shared" si="36"/>
        <v>6244950.6299999999</v>
      </c>
      <c r="P197" s="58">
        <f t="shared" ref="P197:P201" si="40">N197+O197</f>
        <v>8853504.4499999993</v>
      </c>
    </row>
    <row r="198" spans="1:16" s="15" customFormat="1" ht="24" x14ac:dyDescent="0.2">
      <c r="A198" s="25">
        <v>194</v>
      </c>
      <c r="B198" s="30" t="s">
        <v>427</v>
      </c>
      <c r="C198" s="31"/>
      <c r="D198" s="30" t="s">
        <v>426</v>
      </c>
      <c r="E198" s="47" t="s">
        <v>423</v>
      </c>
      <c r="F198" s="32"/>
      <c r="G198" s="32"/>
      <c r="H198" s="32"/>
      <c r="I198" s="42">
        <f>694.95*3</f>
        <v>2084.85</v>
      </c>
      <c r="J198" s="41">
        <v>1432.91</v>
      </c>
      <c r="K198" s="41">
        <f t="shared" si="38"/>
        <v>3517.76</v>
      </c>
      <c r="L198" s="41">
        <f t="shared" si="39"/>
        <v>5690264.5</v>
      </c>
      <c r="M198" s="41">
        <f t="shared" si="34"/>
        <v>1791610.36</v>
      </c>
      <c r="N198" s="41">
        <f t="shared" si="35"/>
        <v>477982.22</v>
      </c>
      <c r="O198" s="41">
        <f t="shared" si="36"/>
        <v>57331.53</v>
      </c>
      <c r="P198" s="58">
        <f t="shared" si="40"/>
        <v>535313.75</v>
      </c>
    </row>
    <row r="199" spans="1:16" s="15" customFormat="1" x14ac:dyDescent="0.2">
      <c r="A199" s="25">
        <v>195</v>
      </c>
      <c r="B199" s="30" t="s">
        <v>428</v>
      </c>
      <c r="C199" s="31"/>
      <c r="D199" s="30" t="s">
        <v>429</v>
      </c>
      <c r="E199" s="47" t="s">
        <v>423</v>
      </c>
      <c r="F199" s="32"/>
      <c r="G199" s="32"/>
      <c r="H199" s="32"/>
      <c r="I199" s="42">
        <v>2175.9899999999998</v>
      </c>
      <c r="J199" s="41">
        <v>5303.37</v>
      </c>
      <c r="K199" s="41">
        <f t="shared" si="38"/>
        <v>7479.36</v>
      </c>
      <c r="L199" s="41">
        <f t="shared" si="39"/>
        <v>5939016.5499999998</v>
      </c>
      <c r="M199" s="41">
        <f t="shared" si="34"/>
        <v>6630962.6100000003</v>
      </c>
      <c r="N199" s="41">
        <f t="shared" si="35"/>
        <v>498877.39</v>
      </c>
      <c r="O199" s="41">
        <f t="shared" si="36"/>
        <v>212190.8</v>
      </c>
      <c r="P199" s="58">
        <f t="shared" si="40"/>
        <v>711068.19</v>
      </c>
    </row>
    <row r="200" spans="1:16" s="15" customFormat="1" x14ac:dyDescent="0.2">
      <c r="A200" s="25">
        <v>196</v>
      </c>
      <c r="B200" s="30" t="s">
        <v>430</v>
      </c>
      <c r="C200" s="31"/>
      <c r="D200" s="30" t="s">
        <v>431</v>
      </c>
      <c r="E200" s="47" t="s">
        <v>423</v>
      </c>
      <c r="F200" s="32"/>
      <c r="G200" s="32"/>
      <c r="H200" s="32"/>
      <c r="I200" s="42">
        <v>1600</v>
      </c>
      <c r="J200" s="41">
        <v>752.16</v>
      </c>
      <c r="K200" s="41">
        <f t="shared" si="38"/>
        <v>2352.16</v>
      </c>
      <c r="L200" s="41">
        <f t="shared" si="39"/>
        <v>4366944</v>
      </c>
      <c r="M200" s="41">
        <f t="shared" si="34"/>
        <v>940448.21</v>
      </c>
      <c r="N200" s="41">
        <f t="shared" ref="N200:N213" si="41">L200*$R$2</f>
        <v>366823.3</v>
      </c>
      <c r="O200" s="41">
        <f t="shared" si="36"/>
        <v>30094.34</v>
      </c>
      <c r="P200" s="58">
        <f t="shared" si="40"/>
        <v>396917.64</v>
      </c>
    </row>
    <row r="201" spans="1:16" s="15" customFormat="1" x14ac:dyDescent="0.2">
      <c r="A201" s="25">
        <v>197</v>
      </c>
      <c r="B201" s="30" t="s">
        <v>432</v>
      </c>
      <c r="C201" s="31"/>
      <c r="D201" s="30" t="s">
        <v>433</v>
      </c>
      <c r="E201" s="47" t="s">
        <v>423</v>
      </c>
      <c r="F201" s="32"/>
      <c r="G201" s="32"/>
      <c r="H201" s="32"/>
      <c r="I201" s="42">
        <v>324.39999999999998</v>
      </c>
      <c r="J201" s="42">
        <v>324.39999999999998</v>
      </c>
      <c r="K201" s="41">
        <f t="shared" si="38"/>
        <v>648.79999999999995</v>
      </c>
      <c r="L201" s="41">
        <f t="shared" si="39"/>
        <v>885397.9</v>
      </c>
      <c r="M201" s="41">
        <f t="shared" ref="M201:M213" si="42">J201*$S$1</f>
        <v>405607.05</v>
      </c>
      <c r="N201" s="41">
        <f t="shared" si="41"/>
        <v>74373.42</v>
      </c>
      <c r="O201" s="41">
        <f t="shared" si="36"/>
        <v>12979.43</v>
      </c>
      <c r="P201" s="58">
        <f t="shared" si="40"/>
        <v>87352.85</v>
      </c>
    </row>
    <row r="202" spans="1:16" s="15" customFormat="1" ht="24" x14ac:dyDescent="0.2">
      <c r="A202" s="25">
        <v>198</v>
      </c>
      <c r="B202" s="30" t="s">
        <v>434</v>
      </c>
      <c r="C202" s="31"/>
      <c r="D202" s="30" t="s">
        <v>435</v>
      </c>
      <c r="E202" s="47" t="s">
        <v>423</v>
      </c>
      <c r="F202" s="32"/>
      <c r="G202" s="32"/>
      <c r="H202" s="32"/>
      <c r="I202" s="42">
        <f>1315.12+447.21</f>
        <v>1762.33</v>
      </c>
      <c r="J202" s="41">
        <v>3116.18</v>
      </c>
      <c r="K202" s="41">
        <f t="shared" si="38"/>
        <v>4878.51</v>
      </c>
      <c r="L202" s="41">
        <f t="shared" si="39"/>
        <v>4809997.76</v>
      </c>
      <c r="M202" s="41">
        <f t="shared" si="42"/>
        <v>3896253.34</v>
      </c>
      <c r="N202" s="41">
        <f t="shared" si="41"/>
        <v>404039.81</v>
      </c>
      <c r="O202" s="41">
        <f t="shared" ref="O202:O213" si="43">M202*$S$2</f>
        <v>124680.11</v>
      </c>
      <c r="P202" s="58">
        <f t="shared" ref="P202:P213" si="44">N202+O202</f>
        <v>528719.92000000004</v>
      </c>
    </row>
    <row r="203" spans="1:16" s="15" customFormat="1" x14ac:dyDescent="0.2">
      <c r="A203" s="25">
        <v>199</v>
      </c>
      <c r="B203" s="30" t="s">
        <v>436</v>
      </c>
      <c r="C203" s="31"/>
      <c r="D203" s="30" t="s">
        <v>437</v>
      </c>
      <c r="E203" s="47" t="s">
        <v>423</v>
      </c>
      <c r="F203" s="32"/>
      <c r="G203" s="32"/>
      <c r="H203" s="32"/>
      <c r="I203" s="42">
        <f>669.39*2+778.28</f>
        <v>2117.06</v>
      </c>
      <c r="J203" s="41">
        <v>2268.9</v>
      </c>
      <c r="K203" s="41">
        <f t="shared" si="38"/>
        <v>4385.96</v>
      </c>
      <c r="L203" s="41">
        <f t="shared" si="39"/>
        <v>5778176.54</v>
      </c>
      <c r="M203" s="41">
        <f t="shared" si="42"/>
        <v>2836873.74</v>
      </c>
      <c r="N203" s="41">
        <f t="shared" si="41"/>
        <v>485366.83</v>
      </c>
      <c r="O203" s="41">
        <f t="shared" si="43"/>
        <v>90779.96</v>
      </c>
      <c r="P203" s="58">
        <f t="shared" si="44"/>
        <v>576146.79</v>
      </c>
    </row>
    <row r="204" spans="1:16" s="15" customFormat="1" x14ac:dyDescent="0.2">
      <c r="A204" s="25">
        <v>200</v>
      </c>
      <c r="B204" s="30" t="s">
        <v>438</v>
      </c>
      <c r="C204" s="31"/>
      <c r="D204" s="30" t="s">
        <v>439</v>
      </c>
      <c r="E204" s="47" t="s">
        <v>423</v>
      </c>
      <c r="F204" s="32"/>
      <c r="G204" s="32"/>
      <c r="H204" s="32"/>
      <c r="I204" s="42">
        <f>263.13+147</f>
        <v>410.13</v>
      </c>
      <c r="J204" s="41">
        <v>677.43</v>
      </c>
      <c r="K204" s="41">
        <f t="shared" si="38"/>
        <v>1087.56</v>
      </c>
      <c r="L204" s="41">
        <f t="shared" si="39"/>
        <v>1119384.21</v>
      </c>
      <c r="M204" s="41">
        <f t="shared" si="42"/>
        <v>847011.05</v>
      </c>
      <c r="N204" s="41">
        <f t="shared" si="41"/>
        <v>94028.27</v>
      </c>
      <c r="O204" s="41">
        <f t="shared" si="43"/>
        <v>27104.35</v>
      </c>
      <c r="P204" s="58">
        <f t="shared" si="44"/>
        <v>121132.62</v>
      </c>
    </row>
    <row r="205" spans="1:16" s="15" customFormat="1" x14ac:dyDescent="0.2">
      <c r="A205" s="25">
        <v>201</v>
      </c>
      <c r="B205" s="30" t="s">
        <v>440</v>
      </c>
      <c r="C205" s="31"/>
      <c r="D205" s="30" t="s">
        <v>441</v>
      </c>
      <c r="E205" s="47" t="s">
        <v>423</v>
      </c>
      <c r="F205" s="32"/>
      <c r="G205" s="32"/>
      <c r="H205" s="32"/>
      <c r="I205" s="42">
        <f>1448.3+1455</f>
        <v>2903.3</v>
      </c>
      <c r="J205" s="41">
        <v>3953.64</v>
      </c>
      <c r="K205" s="41">
        <f t="shared" si="38"/>
        <v>6856.94</v>
      </c>
      <c r="L205" s="41">
        <f t="shared" si="39"/>
        <v>7924092.8200000003</v>
      </c>
      <c r="M205" s="41">
        <f t="shared" si="42"/>
        <v>4943354.7</v>
      </c>
      <c r="N205" s="41">
        <f t="shared" si="41"/>
        <v>665623.80000000005</v>
      </c>
      <c r="O205" s="41">
        <f t="shared" si="43"/>
        <v>158187.35</v>
      </c>
      <c r="P205" s="58">
        <f t="shared" si="44"/>
        <v>823811.15</v>
      </c>
    </row>
    <row r="206" spans="1:16" s="15" customFormat="1" x14ac:dyDescent="0.2">
      <c r="A206" s="25">
        <v>202</v>
      </c>
      <c r="B206" s="30" t="s">
        <v>443</v>
      </c>
      <c r="C206" s="31"/>
      <c r="D206" s="30" t="s">
        <v>442</v>
      </c>
      <c r="E206" s="47" t="s">
        <v>423</v>
      </c>
      <c r="F206" s="32"/>
      <c r="G206" s="32"/>
      <c r="H206" s="32"/>
      <c r="I206" s="42">
        <v>10460.48</v>
      </c>
      <c r="J206" s="41">
        <v>32294.63</v>
      </c>
      <c r="K206" s="41">
        <f t="shared" si="38"/>
        <v>42755.11</v>
      </c>
      <c r="L206" s="41">
        <f t="shared" si="39"/>
        <v>28550206.48</v>
      </c>
      <c r="M206" s="41">
        <f t="shared" si="42"/>
        <v>40378944.729999997</v>
      </c>
      <c r="N206" s="41">
        <f t="shared" si="41"/>
        <v>2398217.34</v>
      </c>
      <c r="O206" s="41">
        <f t="shared" si="43"/>
        <v>1292126.23</v>
      </c>
      <c r="P206" s="58">
        <f t="shared" si="44"/>
        <v>3690343.57</v>
      </c>
    </row>
    <row r="207" spans="1:16" s="15" customFormat="1" x14ac:dyDescent="0.2">
      <c r="A207" s="25">
        <v>203</v>
      </c>
      <c r="B207" s="30" t="s">
        <v>444</v>
      </c>
      <c r="C207" s="31"/>
      <c r="D207" s="30" t="s">
        <v>445</v>
      </c>
      <c r="E207" s="47" t="s">
        <v>423</v>
      </c>
      <c r="F207" s="32"/>
      <c r="G207" s="32"/>
      <c r="H207" s="32"/>
      <c r="I207" s="42">
        <f>718.94*2</f>
        <v>1437.88</v>
      </c>
      <c r="J207" s="41">
        <v>718.94</v>
      </c>
      <c r="K207" s="41">
        <f t="shared" si="38"/>
        <v>2156.8200000000002</v>
      </c>
      <c r="L207" s="41">
        <f t="shared" si="39"/>
        <v>3924463.4</v>
      </c>
      <c r="M207" s="41">
        <f t="shared" si="42"/>
        <v>898912.25</v>
      </c>
      <c r="N207" s="41">
        <f t="shared" si="41"/>
        <v>329654.93</v>
      </c>
      <c r="O207" s="41">
        <f t="shared" si="43"/>
        <v>28765.19</v>
      </c>
      <c r="P207" s="58">
        <f t="shared" si="44"/>
        <v>358420.12</v>
      </c>
    </row>
    <row r="208" spans="1:16" s="15" customFormat="1" x14ac:dyDescent="0.2">
      <c r="A208" s="25">
        <v>204</v>
      </c>
      <c r="B208" s="30" t="s">
        <v>366</v>
      </c>
      <c r="C208" s="31"/>
      <c r="D208" s="30"/>
      <c r="E208" s="47" t="s">
        <v>423</v>
      </c>
      <c r="F208" s="32"/>
      <c r="G208" s="32"/>
      <c r="H208" s="32"/>
      <c r="I208" s="42">
        <v>253.85</v>
      </c>
      <c r="J208" s="41">
        <v>4172.21</v>
      </c>
      <c r="K208" s="41">
        <f t="shared" si="38"/>
        <v>4426.0600000000004</v>
      </c>
      <c r="L208" s="41">
        <f t="shared" si="39"/>
        <v>692842.96</v>
      </c>
      <c r="M208" s="41">
        <f t="shared" si="42"/>
        <v>5216639.33</v>
      </c>
      <c r="N208" s="41">
        <f t="shared" si="41"/>
        <v>58198.81</v>
      </c>
      <c r="O208" s="41">
        <f t="shared" si="43"/>
        <v>166932.46</v>
      </c>
      <c r="P208" s="58">
        <f t="shared" si="44"/>
        <v>225131.27</v>
      </c>
    </row>
    <row r="209" spans="1:16" s="15" customFormat="1" x14ac:dyDescent="0.2">
      <c r="A209" s="25">
        <v>205</v>
      </c>
      <c r="B209" s="30" t="s">
        <v>446</v>
      </c>
      <c r="C209" s="31"/>
      <c r="D209" s="30"/>
      <c r="E209" s="47" t="s">
        <v>423</v>
      </c>
      <c r="F209" s="32"/>
      <c r="G209" s="32"/>
      <c r="H209" s="32"/>
      <c r="I209" s="42">
        <v>2758.68</v>
      </c>
      <c r="J209" s="41">
        <v>5931.27</v>
      </c>
      <c r="K209" s="41">
        <f t="shared" si="38"/>
        <v>8689.9500000000007</v>
      </c>
      <c r="L209" s="41">
        <f t="shared" si="39"/>
        <v>7529375.6699999999</v>
      </c>
      <c r="M209" s="41">
        <f t="shared" si="42"/>
        <v>7416044.8200000003</v>
      </c>
      <c r="N209" s="41">
        <f t="shared" si="41"/>
        <v>632467.56000000006</v>
      </c>
      <c r="O209" s="41">
        <f t="shared" si="43"/>
        <v>237313.43</v>
      </c>
      <c r="P209" s="58">
        <f t="shared" si="44"/>
        <v>869780.99</v>
      </c>
    </row>
    <row r="210" spans="1:16" s="15" customFormat="1" x14ac:dyDescent="0.2">
      <c r="A210" s="25">
        <v>206</v>
      </c>
      <c r="B210" s="30" t="s">
        <v>447</v>
      </c>
      <c r="C210" s="31"/>
      <c r="D210" s="30"/>
      <c r="E210" s="47" t="s">
        <v>423</v>
      </c>
      <c r="F210" s="32"/>
      <c r="G210" s="32"/>
      <c r="H210" s="32"/>
      <c r="I210" s="42">
        <f>1580+385</f>
        <v>1965</v>
      </c>
      <c r="J210" s="41">
        <v>3504.38</v>
      </c>
      <c r="K210" s="41">
        <f t="shared" si="38"/>
        <v>5469.38</v>
      </c>
      <c r="L210" s="41">
        <f t="shared" si="39"/>
        <v>5363153.0999999996</v>
      </c>
      <c r="M210" s="41">
        <f t="shared" si="42"/>
        <v>4381631.45</v>
      </c>
      <c r="N210" s="41">
        <f t="shared" si="41"/>
        <v>450504.86</v>
      </c>
      <c r="O210" s="41">
        <f t="shared" si="43"/>
        <v>140212.21</v>
      </c>
      <c r="P210" s="58">
        <f t="shared" si="44"/>
        <v>590717.06999999995</v>
      </c>
    </row>
    <row r="211" spans="1:16" s="15" customFormat="1" x14ac:dyDescent="0.2">
      <c r="A211" s="25">
        <v>207</v>
      </c>
      <c r="B211" s="30" t="s">
        <v>448</v>
      </c>
      <c r="C211" s="31"/>
      <c r="D211" s="30" t="s">
        <v>449</v>
      </c>
      <c r="E211" s="47" t="s">
        <v>423</v>
      </c>
      <c r="F211" s="32"/>
      <c r="G211" s="32"/>
      <c r="H211" s="32"/>
      <c r="I211" s="42">
        <v>633.12</v>
      </c>
      <c r="J211" s="41">
        <v>1493</v>
      </c>
      <c r="K211" s="41">
        <f t="shared" si="38"/>
        <v>2126.12</v>
      </c>
      <c r="L211" s="41">
        <f t="shared" si="39"/>
        <v>1727999.74</v>
      </c>
      <c r="M211" s="41">
        <f t="shared" si="42"/>
        <v>1866742.69</v>
      </c>
      <c r="N211" s="41">
        <f t="shared" si="41"/>
        <v>145151.98000000001</v>
      </c>
      <c r="O211" s="41">
        <f t="shared" si="43"/>
        <v>59735.77</v>
      </c>
      <c r="P211" s="58">
        <f t="shared" si="44"/>
        <v>204887.75</v>
      </c>
    </row>
    <row r="212" spans="1:16" s="15" customFormat="1" x14ac:dyDescent="0.2">
      <c r="A212" s="25">
        <v>208</v>
      </c>
      <c r="B212" s="30" t="s">
        <v>451</v>
      </c>
      <c r="C212" s="31"/>
      <c r="D212" s="30" t="s">
        <v>450</v>
      </c>
      <c r="E212" s="47" t="s">
        <v>423</v>
      </c>
      <c r="F212" s="32"/>
      <c r="G212" s="32"/>
      <c r="H212" s="32"/>
      <c r="I212" s="42">
        <v>785.09</v>
      </c>
      <c r="J212" s="41">
        <v>1649.14</v>
      </c>
      <c r="K212" s="41">
        <f t="shared" si="38"/>
        <v>2434.23</v>
      </c>
      <c r="L212" s="41">
        <f t="shared" si="39"/>
        <v>2142777.54</v>
      </c>
      <c r="M212" s="41">
        <f t="shared" si="42"/>
        <v>2061969.22</v>
      </c>
      <c r="N212" s="41">
        <f t="shared" si="41"/>
        <v>179993.31</v>
      </c>
      <c r="O212" s="41">
        <f t="shared" si="43"/>
        <v>65983.02</v>
      </c>
      <c r="P212" s="58">
        <f t="shared" si="44"/>
        <v>245976.33</v>
      </c>
    </row>
    <row r="213" spans="1:16" s="15" customFormat="1" x14ac:dyDescent="0.2">
      <c r="A213" s="25">
        <v>209</v>
      </c>
      <c r="B213" s="30" t="s">
        <v>452</v>
      </c>
      <c r="C213" s="31"/>
      <c r="D213" s="30"/>
      <c r="E213" s="47" t="s">
        <v>423</v>
      </c>
      <c r="F213" s="32"/>
      <c r="G213" s="32"/>
      <c r="H213" s="32"/>
      <c r="I213" s="42">
        <v>438.09</v>
      </c>
      <c r="J213" s="41">
        <v>2369.27</v>
      </c>
      <c r="K213" s="41">
        <f t="shared" si="38"/>
        <v>2807.36</v>
      </c>
      <c r="L213" s="41">
        <f t="shared" si="39"/>
        <v>1195696.56</v>
      </c>
      <c r="M213" s="41">
        <f t="shared" si="42"/>
        <v>2962369.36</v>
      </c>
      <c r="N213" s="41">
        <f t="shared" si="41"/>
        <v>100438.51</v>
      </c>
      <c r="O213" s="41">
        <f t="shared" si="43"/>
        <v>94795.82</v>
      </c>
      <c r="P213" s="58">
        <f t="shared" si="44"/>
        <v>195234.33</v>
      </c>
    </row>
    <row r="214" spans="1:16" ht="24.75" customHeight="1" x14ac:dyDescent="0.2">
      <c r="A214" s="25"/>
      <c r="B214" s="33"/>
      <c r="C214" s="25"/>
      <c r="D214" s="25"/>
      <c r="E214" s="48"/>
      <c r="F214" s="29"/>
      <c r="G214" s="29"/>
      <c r="H214" s="29"/>
      <c r="I214" s="27"/>
      <c r="J214" s="27"/>
      <c r="K214" s="27"/>
      <c r="L214" s="28">
        <f>SUM(L5:L213)</f>
        <v>733475517.01999998</v>
      </c>
      <c r="M214" s="28">
        <f>SUM(M5:M213)</f>
        <v>1575558775.22</v>
      </c>
      <c r="N214" s="28">
        <f>SUM(N5:N213)</f>
        <v>61611943.469999999</v>
      </c>
      <c r="O214" s="28">
        <f>SUM(O5:O213)</f>
        <v>50417880.770000003</v>
      </c>
      <c r="P214" s="56">
        <f>SUM(P5:P213)</f>
        <v>112029824.23999999</v>
      </c>
    </row>
  </sheetData>
  <autoFilter ref="A4:T214" xr:uid="{00000000-0001-0000-0000-000000000000}"/>
  <mergeCells count="5">
    <mergeCell ref="N1:P1"/>
    <mergeCell ref="L1:M1"/>
    <mergeCell ref="I1:K1"/>
    <mergeCell ref="A2:H2"/>
    <mergeCell ref="A3:I3"/>
  </mergeCells>
  <phoneticPr fontId="27" type="noConversion"/>
  <hyperlinks>
    <hyperlink ref="D168" r:id="rId1" display="https://qedu.org.br/escola/31227960-centro-de-educacao-municipal-padre-avelar" xr:uid="{2CF129E5-2C3B-4951-A116-FC6C133C80DB}"/>
    <hyperlink ref="D169" r:id="rId2" display="https://qedu.org.br/escola/31368610-cmei-espaco-cuidar-e-educar" xr:uid="{86D826A9-C520-4312-BAED-67C354B9A773}"/>
  </hyperlinks>
  <pageMargins left="0.511811024" right="0.511811024" top="0.78740157499999996" bottom="0.78740157499999996" header="0.31496062000000002" footer="0.31496062000000002"/>
  <pageSetup paperSize="9" scale="56" orientation="portrait"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12"/>
  <sheetViews>
    <sheetView zoomScaleNormal="100" zoomScaleSheetLayoutView="80" workbookViewId="0">
      <selection activeCell="A8" sqref="A8"/>
    </sheetView>
  </sheetViews>
  <sheetFormatPr defaultColWidth="8.85546875" defaultRowHeight="12.75" x14ac:dyDescent="0.2"/>
  <cols>
    <col min="1" max="1" width="30.7109375" style="1" customWidth="1"/>
    <col min="2" max="2" width="12.7109375" style="3" customWidth="1"/>
    <col min="3" max="3" width="12.140625" style="1" bestFit="1" customWidth="1"/>
    <col min="4" max="4" width="13.7109375" style="1" bestFit="1" customWidth="1"/>
    <col min="5" max="6" width="16" style="1" bestFit="1" customWidth="1"/>
    <col min="7" max="8" width="13.7109375" style="1" bestFit="1" customWidth="1"/>
    <col min="9" max="9" width="19.5703125" style="1" customWidth="1"/>
    <col min="10" max="10" width="9.5703125" style="1" customWidth="1"/>
    <col min="11" max="11" width="12.85546875" style="1" bestFit="1" customWidth="1"/>
    <col min="12" max="12" width="12.28515625" style="1" customWidth="1"/>
    <col min="13" max="13" width="12" style="1" bestFit="1" customWidth="1"/>
    <col min="14" max="14" width="13" style="1" customWidth="1"/>
    <col min="15" max="15" width="12" style="1" bestFit="1" customWidth="1"/>
    <col min="16" max="16" width="9" style="1" bestFit="1" customWidth="1"/>
    <col min="17" max="16384" width="8.85546875" style="1"/>
  </cols>
  <sheetData>
    <row r="1" spans="1:17" ht="30" customHeight="1" x14ac:dyDescent="0.2">
      <c r="A1" s="76" t="s">
        <v>26</v>
      </c>
      <c r="B1" s="76"/>
      <c r="C1" s="76"/>
      <c r="D1" s="76"/>
      <c r="E1" s="76"/>
      <c r="F1" s="76"/>
      <c r="G1" s="76"/>
      <c r="H1" s="76"/>
      <c r="I1" s="76"/>
    </row>
    <row r="2" spans="1:17" ht="72.599999999999994" customHeight="1" x14ac:dyDescent="0.2">
      <c r="A2" s="77"/>
      <c r="B2" s="12" t="s">
        <v>7</v>
      </c>
      <c r="C2" s="80" t="s">
        <v>367</v>
      </c>
      <c r="D2" s="81"/>
      <c r="E2" s="81"/>
      <c r="F2" s="81"/>
      <c r="G2" s="81"/>
      <c r="H2" s="81"/>
      <c r="I2" s="82"/>
      <c r="J2" s="2"/>
      <c r="P2" s="14" t="s">
        <v>21</v>
      </c>
      <c r="Q2" s="14" t="s">
        <v>25</v>
      </c>
    </row>
    <row r="3" spans="1:17" ht="21.6" customHeight="1" x14ac:dyDescent="0.2">
      <c r="A3" s="78"/>
      <c r="B3" s="7" t="s">
        <v>6</v>
      </c>
      <c r="C3" s="83" t="s">
        <v>14</v>
      </c>
      <c r="D3" s="84"/>
      <c r="E3" s="84"/>
      <c r="F3" s="84"/>
      <c r="G3" s="84"/>
      <c r="H3" s="84"/>
      <c r="I3" s="85"/>
      <c r="J3" s="2"/>
      <c r="P3" s="14" t="s">
        <v>22</v>
      </c>
      <c r="Q3" s="14" t="s">
        <v>23</v>
      </c>
    </row>
    <row r="4" spans="1:17" s="8" customFormat="1" ht="21" x14ac:dyDescent="0.15">
      <c r="A4" s="9" t="s">
        <v>13</v>
      </c>
      <c r="B4" s="9" t="s">
        <v>9</v>
      </c>
      <c r="C4" s="10" t="s">
        <v>10</v>
      </c>
      <c r="D4" s="10" t="s">
        <v>8</v>
      </c>
      <c r="E4" s="10" t="s">
        <v>11</v>
      </c>
      <c r="F4" s="10" t="s">
        <v>12</v>
      </c>
      <c r="G4" s="10" t="s">
        <v>359</v>
      </c>
      <c r="H4" s="10" t="s">
        <v>360</v>
      </c>
      <c r="I4" s="10" t="s">
        <v>453</v>
      </c>
    </row>
    <row r="5" spans="1:17" s="8" customFormat="1" ht="25.9" customHeight="1" x14ac:dyDescent="0.15">
      <c r="A5" s="44">
        <f>'01 - Planilha Detalhada'!A213</f>
        <v>209</v>
      </c>
      <c r="B5" s="43">
        <f>'01 - Planilha Detalhada'!K2</f>
        <v>1528851.67</v>
      </c>
      <c r="C5" s="43">
        <f>'01 - Planilha Detalhada'!I2</f>
        <v>214470.74</v>
      </c>
      <c r="D5" s="43">
        <f>'01 - Planilha Detalhada'!J2</f>
        <v>995384.08</v>
      </c>
      <c r="E5" s="43">
        <f>'01 - Planilha Detalhada'!L2</f>
        <v>733475517.01999998</v>
      </c>
      <c r="F5" s="43">
        <f>'01 - Planilha Detalhada'!M2</f>
        <v>1575558775.22</v>
      </c>
      <c r="G5" s="43">
        <f>E5*B10</f>
        <v>61611943.43</v>
      </c>
      <c r="H5" s="43">
        <f>F5*B11</f>
        <v>50417880.810000002</v>
      </c>
      <c r="I5" s="45">
        <f>G5+H5</f>
        <v>112029824.23999999</v>
      </c>
      <c r="K5" s="55"/>
    </row>
    <row r="6" spans="1:17" ht="13.9" customHeight="1" x14ac:dyDescent="0.2">
      <c r="C6" s="63"/>
      <c r="D6" s="63"/>
      <c r="E6" s="64"/>
      <c r="F6"/>
      <c r="L6" s="8"/>
    </row>
    <row r="7" spans="1:17" ht="25.5" x14ac:dyDescent="0.2">
      <c r="A7" s="13" t="s">
        <v>488</v>
      </c>
      <c r="B7" s="11" t="s">
        <v>5</v>
      </c>
      <c r="C7" s="86" t="s">
        <v>4</v>
      </c>
      <c r="D7" s="87"/>
      <c r="E7" s="87"/>
      <c r="F7" s="87"/>
      <c r="G7" s="87"/>
      <c r="H7" s="87"/>
      <c r="I7" s="88"/>
      <c r="L7" s="8"/>
    </row>
    <row r="8" spans="1:17" ht="31.15" customHeight="1" x14ac:dyDescent="0.2">
      <c r="A8" s="6" t="s">
        <v>353</v>
      </c>
      <c r="B8" s="5">
        <v>2729.34</v>
      </c>
      <c r="C8" s="79" t="s">
        <v>352</v>
      </c>
      <c r="D8" s="79"/>
      <c r="E8" s="79"/>
      <c r="F8" s="79"/>
      <c r="G8" s="79"/>
      <c r="H8" s="79"/>
      <c r="I8" s="79"/>
      <c r="K8"/>
      <c r="L8" s="8"/>
    </row>
    <row r="9" spans="1:17" ht="31.15" customHeight="1" x14ac:dyDescent="0.2">
      <c r="A9" s="6" t="s">
        <v>354</v>
      </c>
      <c r="B9" s="5">
        <v>1250.33</v>
      </c>
      <c r="C9" s="79" t="s">
        <v>351</v>
      </c>
      <c r="D9" s="79"/>
      <c r="E9" s="79"/>
      <c r="F9" s="79"/>
      <c r="G9" s="79"/>
      <c r="H9" s="79"/>
      <c r="I9" s="79"/>
      <c r="J9"/>
      <c r="L9" s="8"/>
    </row>
    <row r="10" spans="1:17" ht="70.150000000000006" customHeight="1" x14ac:dyDescent="0.2">
      <c r="A10" s="6" t="s">
        <v>355</v>
      </c>
      <c r="B10" s="4">
        <v>8.4000000000000005E-2</v>
      </c>
      <c r="C10" s="70" t="s">
        <v>357</v>
      </c>
      <c r="D10" s="71"/>
      <c r="E10" s="71"/>
      <c r="F10" s="71"/>
      <c r="G10" s="71"/>
      <c r="H10" s="71"/>
      <c r="I10" s="72"/>
      <c r="L10" s="8"/>
    </row>
    <row r="11" spans="1:17" ht="67.900000000000006" customHeight="1" x14ac:dyDescent="0.2">
      <c r="A11" s="6" t="s">
        <v>356</v>
      </c>
      <c r="B11" s="4">
        <v>3.2000000000000001E-2</v>
      </c>
      <c r="C11" s="73"/>
      <c r="D11" s="74"/>
      <c r="E11" s="74"/>
      <c r="F11" s="74"/>
      <c r="G11" s="74"/>
      <c r="H11" s="74"/>
      <c r="I11" s="75"/>
    </row>
    <row r="12" spans="1:17" ht="13.9" customHeight="1" x14ac:dyDescent="0.2"/>
  </sheetData>
  <mergeCells count="8">
    <mergeCell ref="C10:I11"/>
    <mergeCell ref="A1:I1"/>
    <mergeCell ref="A2:A3"/>
    <mergeCell ref="C9:I9"/>
    <mergeCell ref="C8:I8"/>
    <mergeCell ref="C2:I2"/>
    <mergeCell ref="C3:I3"/>
    <mergeCell ref="C7:I7"/>
  </mergeCells>
  <pageMargins left="0.511811024" right="0.511811024" top="0.78740157499999996" bottom="0.78740157499999996" header="0.31496062000000002" footer="0.31496062000000002"/>
  <pageSetup paperSize="9" scale="9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33FA6-0FA7-4D1B-9DB6-FDF20E9AF81E}">
  <sheetPr>
    <pageSetUpPr fitToPage="1"/>
  </sheetPr>
  <dimension ref="A1:M26"/>
  <sheetViews>
    <sheetView tabSelected="1" showOutlineSymbols="0" showWhiteSpace="0" view="pageBreakPreview" topLeftCell="B4" zoomScale="70" zoomScaleNormal="85" zoomScaleSheetLayoutView="70" workbookViewId="0">
      <selection activeCell="N3" sqref="N3"/>
    </sheetView>
  </sheetViews>
  <sheetFormatPr defaultColWidth="10" defaultRowHeight="12.75" x14ac:dyDescent="0.2"/>
  <cols>
    <col min="1" max="1" width="1" style="89" customWidth="1"/>
    <col min="2" max="3" width="11.42578125" style="90" bestFit="1" customWidth="1"/>
    <col min="4" max="4" width="15.140625" style="90" bestFit="1" customWidth="1"/>
    <col min="5" max="5" width="68.5703125" style="91" customWidth="1"/>
    <col min="6" max="6" width="13.85546875" style="89" customWidth="1"/>
    <col min="7" max="7" width="19.85546875" style="92" hidden="1" customWidth="1"/>
    <col min="8" max="8" width="19.85546875" style="93" hidden="1" customWidth="1"/>
    <col min="9" max="9" width="19.85546875" style="93" customWidth="1"/>
    <col min="10" max="10" width="19.85546875" style="94" customWidth="1"/>
    <col min="11" max="11" width="1" style="89" customWidth="1"/>
    <col min="12" max="16384" width="10" style="89"/>
  </cols>
  <sheetData>
    <row r="1" spans="1:13" ht="3" customHeight="1" x14ac:dyDescent="0.2">
      <c r="A1" s="89" t="s">
        <v>454</v>
      </c>
    </row>
    <row r="2" spans="1:13" ht="42" customHeight="1" x14ac:dyDescent="0.2">
      <c r="B2" s="95" t="s">
        <v>455</v>
      </c>
      <c r="C2" s="95"/>
      <c r="D2" s="128" t="s">
        <v>367</v>
      </c>
      <c r="E2" s="129"/>
      <c r="F2" s="129"/>
      <c r="G2" s="129"/>
      <c r="H2" s="129"/>
      <c r="I2" s="129"/>
      <c r="J2" s="130"/>
      <c r="M2" s="96">
        <f>ROUND(((((1+I9/100+I10/100+I11/100)*(1+I12/100)*(1+I15/100))/(1-I22/100))-1),4)</f>
        <v>0.26240000000000002</v>
      </c>
    </row>
    <row r="3" spans="1:13" ht="42" customHeight="1" x14ac:dyDescent="0.2">
      <c r="B3" s="131" t="s">
        <v>489</v>
      </c>
      <c r="C3" s="132"/>
      <c r="D3" s="128" t="s">
        <v>490</v>
      </c>
      <c r="E3" s="129"/>
      <c r="F3" s="129"/>
      <c r="G3" s="129"/>
      <c r="H3" s="129"/>
      <c r="I3" s="129"/>
      <c r="J3" s="130"/>
      <c r="M3" s="96"/>
    </row>
    <row r="4" spans="1:13" ht="25.15" customHeight="1" x14ac:dyDescent="0.2">
      <c r="B4" s="95" t="s">
        <v>456</v>
      </c>
      <c r="C4" s="95"/>
      <c r="D4" s="97" t="str">
        <f>B26</f>
        <v>BDI  = 26,24 %</v>
      </c>
      <c r="E4" s="98"/>
      <c r="F4" s="98"/>
      <c r="G4" s="98"/>
      <c r="H4" s="98"/>
      <c r="I4" s="98"/>
      <c r="J4" s="99"/>
    </row>
    <row r="5" spans="1:13" ht="25.15" customHeight="1" x14ac:dyDescent="0.2">
      <c r="B5" s="100"/>
      <c r="C5" s="100"/>
      <c r="D5" s="100"/>
      <c r="E5" s="100"/>
      <c r="F5" s="100"/>
      <c r="G5" s="100"/>
      <c r="H5" s="100"/>
      <c r="I5" s="100"/>
      <c r="J5" s="100"/>
    </row>
    <row r="6" spans="1:13" ht="25.15" customHeight="1" x14ac:dyDescent="0.2">
      <c r="B6" s="101" t="s">
        <v>457</v>
      </c>
      <c r="C6" s="102"/>
      <c r="D6" s="102"/>
      <c r="E6" s="102"/>
      <c r="F6" s="102"/>
      <c r="G6" s="102"/>
      <c r="H6" s="102"/>
      <c r="I6" s="102"/>
      <c r="J6" s="102"/>
    </row>
    <row r="7" spans="1:13" ht="25.15" customHeight="1" x14ac:dyDescent="0.2">
      <c r="B7" s="103" t="s">
        <v>458</v>
      </c>
      <c r="C7" s="104" t="s">
        <v>459</v>
      </c>
      <c r="D7" s="105"/>
      <c r="E7" s="105"/>
      <c r="F7" s="105"/>
      <c r="G7" s="105"/>
      <c r="H7" s="105"/>
      <c r="I7" s="106" t="s">
        <v>460</v>
      </c>
      <c r="J7" s="106"/>
    </row>
    <row r="8" spans="1:13" ht="25.15" customHeight="1" x14ac:dyDescent="0.2">
      <c r="B8" s="107" t="s">
        <v>461</v>
      </c>
      <c r="C8" s="108" t="s">
        <v>462</v>
      </c>
      <c r="D8" s="109"/>
      <c r="E8" s="109"/>
      <c r="F8" s="109"/>
      <c r="G8" s="109"/>
      <c r="H8" s="109"/>
      <c r="I8" s="109"/>
      <c r="J8" s="110"/>
    </row>
    <row r="9" spans="1:13" ht="25.15" customHeight="1" x14ac:dyDescent="0.2">
      <c r="B9" s="111" t="s">
        <v>463</v>
      </c>
      <c r="C9" s="112" t="s">
        <v>464</v>
      </c>
      <c r="D9" s="113"/>
      <c r="E9" s="113"/>
      <c r="F9" s="113"/>
      <c r="G9" s="113"/>
      <c r="H9" s="113"/>
      <c r="I9" s="114">
        <v>4</v>
      </c>
      <c r="J9" s="114"/>
    </row>
    <row r="10" spans="1:13" ht="25.15" customHeight="1" x14ac:dyDescent="0.2">
      <c r="B10" s="111" t="s">
        <v>465</v>
      </c>
      <c r="C10" s="112" t="s">
        <v>466</v>
      </c>
      <c r="D10" s="113"/>
      <c r="E10" s="113"/>
      <c r="F10" s="113"/>
      <c r="G10" s="113"/>
      <c r="H10" s="113"/>
      <c r="I10" s="114">
        <v>0.8</v>
      </c>
      <c r="J10" s="114"/>
    </row>
    <row r="11" spans="1:13" ht="25.15" customHeight="1" x14ac:dyDescent="0.2">
      <c r="B11" s="111" t="s">
        <v>467</v>
      </c>
      <c r="C11" s="112" t="s">
        <v>468</v>
      </c>
      <c r="D11" s="113"/>
      <c r="E11" s="113"/>
      <c r="F11" s="113"/>
      <c r="G11" s="113"/>
      <c r="H11" s="113"/>
      <c r="I11" s="114">
        <v>1.27</v>
      </c>
      <c r="J11" s="114"/>
    </row>
    <row r="12" spans="1:13" ht="25.15" customHeight="1" x14ac:dyDescent="0.2">
      <c r="B12" s="111" t="s">
        <v>469</v>
      </c>
      <c r="C12" s="112" t="s">
        <v>470</v>
      </c>
      <c r="D12" s="113"/>
      <c r="E12" s="113"/>
      <c r="F12" s="113"/>
      <c r="G12" s="113"/>
      <c r="H12" s="113"/>
      <c r="I12" s="115">
        <v>1.23</v>
      </c>
      <c r="J12" s="116"/>
    </row>
    <row r="13" spans="1:13" ht="25.15" customHeight="1" x14ac:dyDescent="0.2">
      <c r="B13" s="117" t="s">
        <v>471</v>
      </c>
      <c r="C13" s="118"/>
      <c r="D13" s="118"/>
      <c r="E13" s="118"/>
      <c r="F13" s="118"/>
      <c r="G13" s="118"/>
      <c r="H13" s="118"/>
      <c r="I13" s="119">
        <f>SUM(I9:J12)</f>
        <v>7.3</v>
      </c>
      <c r="J13" s="119"/>
    </row>
    <row r="14" spans="1:13" ht="25.15" customHeight="1" x14ac:dyDescent="0.2">
      <c r="B14" s="107" t="s">
        <v>472</v>
      </c>
      <c r="C14" s="108" t="s">
        <v>473</v>
      </c>
      <c r="D14" s="109"/>
      <c r="E14" s="109"/>
      <c r="F14" s="109"/>
      <c r="G14" s="109"/>
      <c r="H14" s="109"/>
      <c r="I14" s="109"/>
      <c r="J14" s="110"/>
    </row>
    <row r="15" spans="1:13" ht="25.15" customHeight="1" x14ac:dyDescent="0.2">
      <c r="B15" s="111" t="s">
        <v>474</v>
      </c>
      <c r="C15" s="112" t="s">
        <v>475</v>
      </c>
      <c r="D15" s="113"/>
      <c r="E15" s="113"/>
      <c r="F15" s="113"/>
      <c r="G15" s="113"/>
      <c r="H15" s="113"/>
      <c r="I15" s="115">
        <v>7.4</v>
      </c>
      <c r="J15" s="116"/>
    </row>
    <row r="16" spans="1:13" ht="25.15" customHeight="1" x14ac:dyDescent="0.2">
      <c r="B16" s="117" t="s">
        <v>471</v>
      </c>
      <c r="C16" s="118"/>
      <c r="D16" s="118"/>
      <c r="E16" s="118"/>
      <c r="F16" s="118"/>
      <c r="G16" s="118"/>
      <c r="H16" s="118"/>
      <c r="I16" s="119">
        <f>SUM(I15)</f>
        <v>7.4</v>
      </c>
      <c r="J16" s="119"/>
    </row>
    <row r="17" spans="2:10" ht="25.15" customHeight="1" x14ac:dyDescent="0.2">
      <c r="B17" s="107" t="s">
        <v>476</v>
      </c>
      <c r="C17" s="108" t="s">
        <v>477</v>
      </c>
      <c r="D17" s="109"/>
      <c r="E17" s="109"/>
      <c r="F17" s="109"/>
      <c r="G17" s="109"/>
      <c r="H17" s="109"/>
      <c r="I17" s="109"/>
      <c r="J17" s="110"/>
    </row>
    <row r="18" spans="2:10" ht="25.15" customHeight="1" x14ac:dyDescent="0.2">
      <c r="B18" s="111" t="s">
        <v>478</v>
      </c>
      <c r="C18" s="112" t="s">
        <v>479</v>
      </c>
      <c r="D18" s="113"/>
      <c r="E18" s="113"/>
      <c r="F18" s="113"/>
      <c r="G18" s="113"/>
      <c r="H18" s="113"/>
      <c r="I18" s="114">
        <v>0.65</v>
      </c>
      <c r="J18" s="114"/>
    </row>
    <row r="19" spans="2:10" ht="25.15" customHeight="1" x14ac:dyDescent="0.2">
      <c r="B19" s="111" t="s">
        <v>480</v>
      </c>
      <c r="C19" s="112" t="s">
        <v>481</v>
      </c>
      <c r="D19" s="113"/>
      <c r="E19" s="113"/>
      <c r="F19" s="113"/>
      <c r="G19" s="113"/>
      <c r="H19" s="113"/>
      <c r="I19" s="114">
        <v>3</v>
      </c>
      <c r="J19" s="114"/>
    </row>
    <row r="20" spans="2:10" ht="25.15" customHeight="1" x14ac:dyDescent="0.2">
      <c r="B20" s="111" t="s">
        <v>482</v>
      </c>
      <c r="C20" s="112" t="s">
        <v>483</v>
      </c>
      <c r="D20" s="113"/>
      <c r="E20" s="113"/>
      <c r="F20" s="113"/>
      <c r="G20" s="113"/>
      <c r="H20" s="113"/>
      <c r="I20" s="114">
        <v>5</v>
      </c>
      <c r="J20" s="114"/>
    </row>
    <row r="21" spans="2:10" ht="25.15" customHeight="1" x14ac:dyDescent="0.2">
      <c r="B21" s="111" t="s">
        <v>484</v>
      </c>
      <c r="C21" s="112" t="s">
        <v>485</v>
      </c>
      <c r="D21" s="113"/>
      <c r="E21" s="113"/>
      <c r="F21" s="113"/>
      <c r="G21" s="113"/>
      <c r="H21" s="113"/>
      <c r="I21" s="115">
        <v>0</v>
      </c>
      <c r="J21" s="116"/>
    </row>
    <row r="22" spans="2:10" ht="25.15" customHeight="1" x14ac:dyDescent="0.2">
      <c r="B22" s="117" t="s">
        <v>471</v>
      </c>
      <c r="C22" s="118"/>
      <c r="D22" s="118"/>
      <c r="E22" s="118"/>
      <c r="F22" s="118"/>
      <c r="G22" s="118"/>
      <c r="H22" s="118"/>
      <c r="I22" s="119">
        <f>SUM(I18:J21)</f>
        <v>8.65</v>
      </c>
      <c r="J22" s="119"/>
    </row>
    <row r="23" spans="2:10" ht="25.15" customHeight="1" x14ac:dyDescent="0.2">
      <c r="B23" s="120" t="s">
        <v>486</v>
      </c>
      <c r="C23" s="121"/>
      <c r="D23" s="121"/>
      <c r="E23" s="121"/>
      <c r="F23" s="121"/>
      <c r="G23" s="121"/>
      <c r="H23" s="121"/>
      <c r="I23" s="121"/>
      <c r="J23" s="122"/>
    </row>
    <row r="24" spans="2:10" ht="52.9" customHeight="1" x14ac:dyDescent="0.2">
      <c r="B24" s="123"/>
      <c r="C24" s="123"/>
      <c r="D24" s="123"/>
      <c r="E24" s="123"/>
      <c r="F24" s="123"/>
      <c r="G24" s="123"/>
      <c r="H24" s="123"/>
      <c r="I24" s="123"/>
      <c r="J24" s="123"/>
    </row>
    <row r="25" spans="2:10" ht="25.15" customHeight="1" x14ac:dyDescent="0.2">
      <c r="B25" s="124" t="s">
        <v>487</v>
      </c>
      <c r="C25" s="125"/>
      <c r="D25" s="125"/>
      <c r="E25" s="125"/>
      <c r="F25" s="125"/>
      <c r="G25" s="125"/>
      <c r="H25" s="125"/>
      <c r="I25" s="125"/>
      <c r="J25" s="126"/>
    </row>
    <row r="26" spans="2:10" ht="25.15" customHeight="1" x14ac:dyDescent="0.2">
      <c r="B26" s="127" t="str">
        <f>CONCATENATE("BDI"," "," = ",TEXT(ROUND(((((1+I9/100+I10/100+I11/100)*(1+I12/100)*(1+I15/100))/(1-I22/100))-1),4),"#.###,00 %"),)</f>
        <v>BDI  = 26,24 %</v>
      </c>
      <c r="C26" s="127"/>
      <c r="D26" s="127"/>
      <c r="E26" s="127"/>
      <c r="F26" s="127"/>
      <c r="G26" s="127"/>
      <c r="H26" s="127"/>
      <c r="I26" s="127"/>
      <c r="J26" s="127"/>
    </row>
  </sheetData>
  <mergeCells count="41">
    <mergeCell ref="B25:J25"/>
    <mergeCell ref="B26:J26"/>
    <mergeCell ref="B3:C3"/>
    <mergeCell ref="D3:J3"/>
    <mergeCell ref="C21:H21"/>
    <mergeCell ref="I21:J21"/>
    <mergeCell ref="B22:H22"/>
    <mergeCell ref="I22:J22"/>
    <mergeCell ref="B23:J23"/>
    <mergeCell ref="B24:J24"/>
    <mergeCell ref="C17:J17"/>
    <mergeCell ref="C18:H18"/>
    <mergeCell ref="I18:J18"/>
    <mergeCell ref="C19:H19"/>
    <mergeCell ref="I19:J19"/>
    <mergeCell ref="C20:H20"/>
    <mergeCell ref="I20:J20"/>
    <mergeCell ref="B13:H13"/>
    <mergeCell ref="I13:J13"/>
    <mergeCell ref="C14:J14"/>
    <mergeCell ref="C15:H15"/>
    <mergeCell ref="I15:J15"/>
    <mergeCell ref="B16:H16"/>
    <mergeCell ref="I16:J16"/>
    <mergeCell ref="C10:H10"/>
    <mergeCell ref="I10:J10"/>
    <mergeCell ref="C11:H11"/>
    <mergeCell ref="I11:J11"/>
    <mergeCell ref="C12:H12"/>
    <mergeCell ref="I12:J12"/>
    <mergeCell ref="B5:J5"/>
    <mergeCell ref="B6:J6"/>
    <mergeCell ref="C7:H7"/>
    <mergeCell ref="I7:J7"/>
    <mergeCell ref="C8:J8"/>
    <mergeCell ref="C9:H9"/>
    <mergeCell ref="I9:J9"/>
    <mergeCell ref="B2:C2"/>
    <mergeCell ref="D2:J2"/>
    <mergeCell ref="B4:C4"/>
    <mergeCell ref="D4:J4"/>
  </mergeCells>
  <printOptions horizontalCentered="1"/>
  <pageMargins left="0.19685039370078741" right="0.19685039370078741" top="0.19685039370078741" bottom="0.39370078740157483" header="0.51181102362204722" footer="0.51181102362204722"/>
  <pageSetup paperSize="9" scale="63" fitToHeight="0" orientation="portrait" r:id="rId1"/>
  <headerFooter>
    <oddHeader>&amp;L &amp;CCCN
CNPJ: 28.017.335/0001-31 &amp;R</oddHeader>
    <oddFooter>&amp;L &amp;CRodovia AP-20 Sala 05 - Marabaixo - Macapá / AP
(31) 98117-4761 / matheus@favarini.com.br &amp;R</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84BD5-9AD9-4C35-8F6E-6DC56B754A8F}">
  <dimension ref="G4"/>
  <sheetViews>
    <sheetView topLeftCell="A10" workbookViewId="0">
      <selection activeCell="S19" sqref="S19"/>
    </sheetView>
  </sheetViews>
  <sheetFormatPr defaultRowHeight="12.75" x14ac:dyDescent="0.2"/>
  <sheetData>
    <row r="4" spans="7:7" x14ac:dyDescent="0.2">
      <c r="G4" s="60" t="s">
        <v>350</v>
      </c>
    </row>
  </sheetData>
  <hyperlinks>
    <hyperlink ref="G4" r:id="rId1" xr:uid="{1964418A-37E9-462E-9DF7-8E4233A7E2A1}"/>
  </hyperlinks>
  <pageMargins left="0.511811024" right="0.511811024" top="0.78740157499999996" bottom="0.78740157499999996" header="0.31496062000000002" footer="0.31496062000000002"/>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088E3-5607-4CD9-AC5C-62075A61BE64}">
  <dimension ref="G5:I112"/>
  <sheetViews>
    <sheetView topLeftCell="A87" workbookViewId="0">
      <selection activeCell="I6" sqref="I6:I112"/>
    </sheetView>
  </sheetViews>
  <sheetFormatPr defaultRowHeight="12.75" x14ac:dyDescent="0.2"/>
  <cols>
    <col min="8" max="8" width="40.85546875" customWidth="1"/>
    <col min="9" max="9" width="47.42578125" customWidth="1"/>
  </cols>
  <sheetData>
    <row r="5" spans="7:9" ht="45" x14ac:dyDescent="0.2">
      <c r="G5" s="53" t="s">
        <v>127</v>
      </c>
      <c r="H5" s="53" t="s">
        <v>128</v>
      </c>
      <c r="I5" s="52"/>
    </row>
    <row r="6" spans="7:9" x14ac:dyDescent="0.2">
      <c r="G6" s="54">
        <v>2</v>
      </c>
      <c r="H6" s="53" t="s">
        <v>129</v>
      </c>
      <c r="I6" s="53" t="s">
        <v>130</v>
      </c>
    </row>
    <row r="7" spans="7:9" x14ac:dyDescent="0.2">
      <c r="G7" s="54">
        <v>3</v>
      </c>
      <c r="H7" s="53" t="s">
        <v>131</v>
      </c>
      <c r="I7" s="53" t="s">
        <v>132</v>
      </c>
    </row>
    <row r="8" spans="7:9" x14ac:dyDescent="0.2">
      <c r="G8" s="54">
        <v>4</v>
      </c>
      <c r="H8" s="53" t="s">
        <v>133</v>
      </c>
      <c r="I8" s="53" t="s">
        <v>134</v>
      </c>
    </row>
    <row r="9" spans="7:9" x14ac:dyDescent="0.2">
      <c r="G9" s="54">
        <v>5</v>
      </c>
      <c r="H9" s="53" t="s">
        <v>135</v>
      </c>
      <c r="I9" s="53" t="s">
        <v>136</v>
      </c>
    </row>
    <row r="10" spans="7:9" x14ac:dyDescent="0.2">
      <c r="G10" s="54">
        <v>6</v>
      </c>
      <c r="H10" s="53" t="s">
        <v>137</v>
      </c>
      <c r="I10" s="53" t="s">
        <v>138</v>
      </c>
    </row>
    <row r="11" spans="7:9" x14ac:dyDescent="0.2">
      <c r="G11" s="54">
        <v>7</v>
      </c>
      <c r="H11" s="53" t="s">
        <v>139</v>
      </c>
      <c r="I11" s="53" t="s">
        <v>140</v>
      </c>
    </row>
    <row r="12" spans="7:9" x14ac:dyDescent="0.2">
      <c r="G12" s="54">
        <v>8</v>
      </c>
      <c r="H12" s="53" t="s">
        <v>141</v>
      </c>
      <c r="I12" s="53" t="s">
        <v>142</v>
      </c>
    </row>
    <row r="13" spans="7:9" x14ac:dyDescent="0.2">
      <c r="G13" s="54">
        <v>9</v>
      </c>
      <c r="H13" s="53" t="s">
        <v>143</v>
      </c>
      <c r="I13" s="53" t="s">
        <v>144</v>
      </c>
    </row>
    <row r="14" spans="7:9" x14ac:dyDescent="0.2">
      <c r="G14" s="54">
        <v>10</v>
      </c>
      <c r="H14" s="53" t="s">
        <v>145</v>
      </c>
      <c r="I14" s="53" t="s">
        <v>146</v>
      </c>
    </row>
    <row r="15" spans="7:9" x14ac:dyDescent="0.2">
      <c r="G15" s="54">
        <v>11</v>
      </c>
      <c r="H15" s="53" t="s">
        <v>147</v>
      </c>
      <c r="I15" s="53" t="s">
        <v>148</v>
      </c>
    </row>
    <row r="16" spans="7:9" x14ac:dyDescent="0.2">
      <c r="G16" s="54">
        <v>12</v>
      </c>
      <c r="H16" s="53" t="s">
        <v>149</v>
      </c>
      <c r="I16" s="53" t="s">
        <v>150</v>
      </c>
    </row>
    <row r="17" spans="7:9" x14ac:dyDescent="0.2">
      <c r="G17" s="54">
        <v>13</v>
      </c>
      <c r="H17" s="53" t="s">
        <v>151</v>
      </c>
      <c r="I17" s="53" t="s">
        <v>152</v>
      </c>
    </row>
    <row r="18" spans="7:9" x14ac:dyDescent="0.2">
      <c r="G18" s="54">
        <v>14</v>
      </c>
      <c r="H18" s="53" t="s">
        <v>153</v>
      </c>
      <c r="I18" s="53" t="s">
        <v>154</v>
      </c>
    </row>
    <row r="19" spans="7:9" x14ac:dyDescent="0.2">
      <c r="G19" s="54">
        <v>15</v>
      </c>
      <c r="H19" s="53" t="s">
        <v>155</v>
      </c>
      <c r="I19" s="53" t="s">
        <v>156</v>
      </c>
    </row>
    <row r="20" spans="7:9" x14ac:dyDescent="0.2">
      <c r="G20" s="54">
        <v>16</v>
      </c>
      <c r="H20" s="53" t="s">
        <v>157</v>
      </c>
      <c r="I20" s="53" t="s">
        <v>158</v>
      </c>
    </row>
    <row r="21" spans="7:9" x14ac:dyDescent="0.2">
      <c r="G21" s="54">
        <v>17</v>
      </c>
      <c r="H21" s="53" t="s">
        <v>159</v>
      </c>
      <c r="I21" s="53" t="s">
        <v>160</v>
      </c>
    </row>
    <row r="22" spans="7:9" x14ac:dyDescent="0.2">
      <c r="G22" s="54">
        <v>18</v>
      </c>
      <c r="H22" s="53" t="s">
        <v>161</v>
      </c>
      <c r="I22" s="53" t="s">
        <v>162</v>
      </c>
    </row>
    <row r="23" spans="7:9" x14ac:dyDescent="0.2">
      <c r="G23" s="54">
        <v>19</v>
      </c>
      <c r="H23" s="53" t="s">
        <v>163</v>
      </c>
      <c r="I23" s="53" t="s">
        <v>164</v>
      </c>
    </row>
    <row r="24" spans="7:9" x14ac:dyDescent="0.2">
      <c r="G24" s="54">
        <v>20</v>
      </c>
      <c r="H24" s="53" t="s">
        <v>165</v>
      </c>
      <c r="I24" s="53" t="s">
        <v>166</v>
      </c>
    </row>
    <row r="25" spans="7:9" x14ac:dyDescent="0.2">
      <c r="G25" s="54">
        <v>21</v>
      </c>
      <c r="H25" s="53" t="s">
        <v>167</v>
      </c>
      <c r="I25" s="53" t="s">
        <v>168</v>
      </c>
    </row>
    <row r="26" spans="7:9" x14ac:dyDescent="0.2">
      <c r="G26" s="54">
        <v>22</v>
      </c>
      <c r="H26" s="53" t="s">
        <v>169</v>
      </c>
      <c r="I26" s="53" t="s">
        <v>170</v>
      </c>
    </row>
    <row r="27" spans="7:9" x14ac:dyDescent="0.2">
      <c r="G27" s="54">
        <v>23</v>
      </c>
      <c r="H27" s="53" t="s">
        <v>171</v>
      </c>
      <c r="I27" s="53" t="s">
        <v>172</v>
      </c>
    </row>
    <row r="28" spans="7:9" x14ac:dyDescent="0.2">
      <c r="G28" s="54">
        <v>24</v>
      </c>
      <c r="H28" s="53" t="s">
        <v>173</v>
      </c>
      <c r="I28" s="53" t="s">
        <v>174</v>
      </c>
    </row>
    <row r="29" spans="7:9" x14ac:dyDescent="0.2">
      <c r="G29" s="54">
        <v>25</v>
      </c>
      <c r="H29" s="53" t="s">
        <v>175</v>
      </c>
      <c r="I29" s="53" t="s">
        <v>176</v>
      </c>
    </row>
    <row r="30" spans="7:9" x14ac:dyDescent="0.2">
      <c r="G30" s="54">
        <v>26</v>
      </c>
      <c r="H30" s="53" t="s">
        <v>177</v>
      </c>
      <c r="I30" s="53" t="s">
        <v>178</v>
      </c>
    </row>
    <row r="31" spans="7:9" ht="22.5" x14ac:dyDescent="0.2">
      <c r="G31" s="54">
        <v>27</v>
      </c>
      <c r="H31" s="53" t="s">
        <v>179</v>
      </c>
      <c r="I31" s="53" t="s">
        <v>180</v>
      </c>
    </row>
    <row r="32" spans="7:9" x14ac:dyDescent="0.2">
      <c r="G32" s="54">
        <v>28</v>
      </c>
      <c r="H32" s="53" t="s">
        <v>181</v>
      </c>
      <c r="I32" s="53" t="s">
        <v>182</v>
      </c>
    </row>
    <row r="33" spans="7:9" x14ac:dyDescent="0.2">
      <c r="G33" s="54">
        <v>29</v>
      </c>
      <c r="H33" s="53" t="s">
        <v>183</v>
      </c>
      <c r="I33" s="53" t="s">
        <v>184</v>
      </c>
    </row>
    <row r="34" spans="7:9" x14ac:dyDescent="0.2">
      <c r="G34" s="54">
        <v>30</v>
      </c>
      <c r="H34" s="53" t="s">
        <v>185</v>
      </c>
      <c r="I34" s="53" t="s">
        <v>186</v>
      </c>
    </row>
    <row r="35" spans="7:9" x14ac:dyDescent="0.2">
      <c r="G35" s="54">
        <v>31</v>
      </c>
      <c r="H35" s="53" t="s">
        <v>187</v>
      </c>
      <c r="I35" s="53" t="s">
        <v>188</v>
      </c>
    </row>
    <row r="36" spans="7:9" x14ac:dyDescent="0.2">
      <c r="G36" s="54">
        <v>32</v>
      </c>
      <c r="H36" s="53" t="s">
        <v>189</v>
      </c>
      <c r="I36" s="53" t="s">
        <v>190</v>
      </c>
    </row>
    <row r="37" spans="7:9" x14ac:dyDescent="0.2">
      <c r="G37" s="54">
        <v>33</v>
      </c>
      <c r="H37" s="53" t="s">
        <v>191</v>
      </c>
      <c r="I37" s="53" t="s">
        <v>192</v>
      </c>
    </row>
    <row r="38" spans="7:9" x14ac:dyDescent="0.2">
      <c r="G38" s="54">
        <v>34</v>
      </c>
      <c r="H38" s="53" t="s">
        <v>193</v>
      </c>
      <c r="I38" s="53" t="s">
        <v>194</v>
      </c>
    </row>
    <row r="39" spans="7:9" x14ac:dyDescent="0.2">
      <c r="G39" s="54">
        <v>35</v>
      </c>
      <c r="H39" s="53" t="s">
        <v>195</v>
      </c>
      <c r="I39" s="53" t="s">
        <v>196</v>
      </c>
    </row>
    <row r="40" spans="7:9" x14ac:dyDescent="0.2">
      <c r="G40" s="54">
        <v>36</v>
      </c>
      <c r="H40" s="53" t="s">
        <v>197</v>
      </c>
      <c r="I40" s="53" t="s">
        <v>198</v>
      </c>
    </row>
    <row r="41" spans="7:9" x14ac:dyDescent="0.2">
      <c r="G41" s="54">
        <v>37</v>
      </c>
      <c r="H41" s="53" t="s">
        <v>199</v>
      </c>
      <c r="I41" s="53" t="s">
        <v>200</v>
      </c>
    </row>
    <row r="42" spans="7:9" x14ac:dyDescent="0.2">
      <c r="G42" s="54">
        <v>38</v>
      </c>
      <c r="H42" s="53" t="s">
        <v>201</v>
      </c>
      <c r="I42" s="53" t="s">
        <v>202</v>
      </c>
    </row>
    <row r="43" spans="7:9" x14ac:dyDescent="0.2">
      <c r="G43" s="54">
        <v>39</v>
      </c>
      <c r="H43" s="53" t="s">
        <v>203</v>
      </c>
      <c r="I43" s="53" t="s">
        <v>204</v>
      </c>
    </row>
    <row r="44" spans="7:9" ht="22.5" x14ac:dyDescent="0.2">
      <c r="G44" s="54">
        <v>40</v>
      </c>
      <c r="H44" s="53" t="s">
        <v>205</v>
      </c>
      <c r="I44" s="53" t="s">
        <v>206</v>
      </c>
    </row>
    <row r="45" spans="7:9" x14ac:dyDescent="0.2">
      <c r="G45" s="54">
        <v>41</v>
      </c>
      <c r="H45" s="53" t="s">
        <v>207</v>
      </c>
      <c r="I45" s="53" t="s">
        <v>208</v>
      </c>
    </row>
    <row r="46" spans="7:9" x14ac:dyDescent="0.2">
      <c r="G46" s="54">
        <v>42</v>
      </c>
      <c r="H46" s="53" t="s">
        <v>209</v>
      </c>
      <c r="I46" s="53" t="s">
        <v>210</v>
      </c>
    </row>
    <row r="47" spans="7:9" x14ac:dyDescent="0.2">
      <c r="G47" s="54">
        <v>43</v>
      </c>
      <c r="H47" s="53" t="s">
        <v>211</v>
      </c>
      <c r="I47" s="53" t="s">
        <v>212</v>
      </c>
    </row>
    <row r="48" spans="7:9" x14ac:dyDescent="0.2">
      <c r="G48" s="54">
        <v>44</v>
      </c>
      <c r="H48" s="53" t="s">
        <v>213</v>
      </c>
      <c r="I48" s="53" t="s">
        <v>214</v>
      </c>
    </row>
    <row r="49" spans="7:9" x14ac:dyDescent="0.2">
      <c r="G49" s="54">
        <v>45</v>
      </c>
      <c r="H49" s="53" t="s">
        <v>215</v>
      </c>
      <c r="I49" s="53" t="s">
        <v>216</v>
      </c>
    </row>
    <row r="50" spans="7:9" ht="22.5" x14ac:dyDescent="0.2">
      <c r="G50" s="54">
        <v>46</v>
      </c>
      <c r="H50" s="53" t="s">
        <v>217</v>
      </c>
      <c r="I50" s="53" t="s">
        <v>218</v>
      </c>
    </row>
    <row r="51" spans="7:9" ht="22.5" x14ac:dyDescent="0.2">
      <c r="G51" s="54">
        <v>47</v>
      </c>
      <c r="H51" s="53" t="s">
        <v>219</v>
      </c>
      <c r="I51" s="53" t="s">
        <v>220</v>
      </c>
    </row>
    <row r="52" spans="7:9" ht="22.5" x14ac:dyDescent="0.2">
      <c r="G52" s="54">
        <v>48</v>
      </c>
      <c r="H52" s="53" t="s">
        <v>221</v>
      </c>
      <c r="I52" s="53" t="s">
        <v>222</v>
      </c>
    </row>
    <row r="53" spans="7:9" x14ac:dyDescent="0.2">
      <c r="G53" s="54">
        <v>49</v>
      </c>
      <c r="H53" s="53" t="s">
        <v>223</v>
      </c>
      <c r="I53" s="53" t="s">
        <v>224</v>
      </c>
    </row>
    <row r="54" spans="7:9" x14ac:dyDescent="0.2">
      <c r="G54" s="54">
        <v>50</v>
      </c>
      <c r="H54" s="53" t="s">
        <v>225</v>
      </c>
      <c r="I54" s="53" t="s">
        <v>226</v>
      </c>
    </row>
    <row r="55" spans="7:9" x14ac:dyDescent="0.2">
      <c r="G55" s="54">
        <v>51</v>
      </c>
      <c r="H55" s="53" t="s">
        <v>227</v>
      </c>
      <c r="I55" s="53" t="s">
        <v>172</v>
      </c>
    </row>
    <row r="56" spans="7:9" ht="22.5" x14ac:dyDescent="0.2">
      <c r="G56" s="54">
        <v>52</v>
      </c>
      <c r="H56" s="53" t="s">
        <v>228</v>
      </c>
      <c r="I56" s="53" t="s">
        <v>229</v>
      </c>
    </row>
    <row r="57" spans="7:9" x14ac:dyDescent="0.2">
      <c r="G57" s="54">
        <v>53</v>
      </c>
      <c r="H57" s="53" t="s">
        <v>230</v>
      </c>
      <c r="I57" s="53" t="s">
        <v>231</v>
      </c>
    </row>
    <row r="58" spans="7:9" x14ac:dyDescent="0.2">
      <c r="G58" s="54">
        <v>54</v>
      </c>
      <c r="H58" s="53" t="s">
        <v>232</v>
      </c>
      <c r="I58" s="53" t="s">
        <v>233</v>
      </c>
    </row>
    <row r="59" spans="7:9" x14ac:dyDescent="0.2">
      <c r="G59" s="54">
        <v>55</v>
      </c>
      <c r="H59" s="53" t="s">
        <v>234</v>
      </c>
      <c r="I59" s="53" t="s">
        <v>235</v>
      </c>
    </row>
    <row r="60" spans="7:9" x14ac:dyDescent="0.2">
      <c r="G60" s="54">
        <v>56</v>
      </c>
      <c r="H60" s="53" t="s">
        <v>236</v>
      </c>
      <c r="I60" s="53" t="s">
        <v>237</v>
      </c>
    </row>
    <row r="61" spans="7:9" x14ac:dyDescent="0.2">
      <c r="G61" s="54">
        <v>57</v>
      </c>
      <c r="H61" s="53" t="s">
        <v>238</v>
      </c>
      <c r="I61" s="53" t="s">
        <v>239</v>
      </c>
    </row>
    <row r="62" spans="7:9" x14ac:dyDescent="0.2">
      <c r="G62" s="54">
        <v>58</v>
      </c>
      <c r="H62" s="53" t="s">
        <v>240</v>
      </c>
      <c r="I62" s="53" t="s">
        <v>241</v>
      </c>
    </row>
    <row r="63" spans="7:9" x14ac:dyDescent="0.2">
      <c r="G63" s="54">
        <v>59</v>
      </c>
      <c r="H63" s="53" t="s">
        <v>242</v>
      </c>
      <c r="I63" s="53" t="s">
        <v>243</v>
      </c>
    </row>
    <row r="64" spans="7:9" ht="22.5" x14ac:dyDescent="0.2">
      <c r="G64" s="54">
        <v>60</v>
      </c>
      <c r="H64" s="53" t="s">
        <v>244</v>
      </c>
      <c r="I64" s="53" t="s">
        <v>245</v>
      </c>
    </row>
    <row r="65" spans="7:9" x14ac:dyDescent="0.2">
      <c r="G65" s="54">
        <v>61</v>
      </c>
      <c r="H65" s="53" t="s">
        <v>246</v>
      </c>
      <c r="I65" s="53" t="s">
        <v>247</v>
      </c>
    </row>
    <row r="66" spans="7:9" ht="22.5" x14ac:dyDescent="0.2">
      <c r="G66" s="54">
        <v>62</v>
      </c>
      <c r="H66" s="53" t="s">
        <v>248</v>
      </c>
      <c r="I66" s="53" t="s">
        <v>249</v>
      </c>
    </row>
    <row r="67" spans="7:9" x14ac:dyDescent="0.2">
      <c r="G67" s="54">
        <v>63</v>
      </c>
      <c r="H67" s="53" t="s">
        <v>250</v>
      </c>
      <c r="I67" s="53" t="s">
        <v>251</v>
      </c>
    </row>
    <row r="68" spans="7:9" x14ac:dyDescent="0.2">
      <c r="G68" s="54">
        <v>64</v>
      </c>
      <c r="H68" s="53" t="s">
        <v>252</v>
      </c>
      <c r="I68" s="53" t="s">
        <v>253</v>
      </c>
    </row>
    <row r="69" spans="7:9" x14ac:dyDescent="0.2">
      <c r="G69" s="54">
        <v>65</v>
      </c>
      <c r="H69" s="53" t="s">
        <v>254</v>
      </c>
      <c r="I69" s="53" t="s">
        <v>255</v>
      </c>
    </row>
    <row r="70" spans="7:9" ht="22.5" x14ac:dyDescent="0.2">
      <c r="G70" s="54">
        <v>66</v>
      </c>
      <c r="H70" s="53" t="s">
        <v>256</v>
      </c>
      <c r="I70" s="53" t="s">
        <v>257</v>
      </c>
    </row>
    <row r="71" spans="7:9" x14ac:dyDescent="0.2">
      <c r="G71" s="54">
        <v>67</v>
      </c>
      <c r="H71" s="53" t="s">
        <v>258</v>
      </c>
      <c r="I71" s="53" t="s">
        <v>259</v>
      </c>
    </row>
    <row r="72" spans="7:9" x14ac:dyDescent="0.2">
      <c r="G72" s="54">
        <v>68</v>
      </c>
      <c r="H72" s="53" t="s">
        <v>260</v>
      </c>
      <c r="I72" s="53" t="s">
        <v>192</v>
      </c>
    </row>
    <row r="73" spans="7:9" x14ac:dyDescent="0.2">
      <c r="G73" s="54">
        <v>69</v>
      </c>
      <c r="H73" s="53" t="s">
        <v>261</v>
      </c>
      <c r="I73" s="53" t="s">
        <v>182</v>
      </c>
    </row>
    <row r="74" spans="7:9" x14ac:dyDescent="0.2">
      <c r="G74" s="54">
        <v>70</v>
      </c>
      <c r="H74" s="53" t="s">
        <v>262</v>
      </c>
      <c r="I74" s="53" t="s">
        <v>263</v>
      </c>
    </row>
    <row r="75" spans="7:9" x14ac:dyDescent="0.2">
      <c r="G75" s="54">
        <v>71</v>
      </c>
      <c r="H75" s="53" t="s">
        <v>264</v>
      </c>
      <c r="I75" s="53" t="s">
        <v>265</v>
      </c>
    </row>
    <row r="76" spans="7:9" x14ac:dyDescent="0.2">
      <c r="G76" s="54">
        <v>72</v>
      </c>
      <c r="H76" s="53" t="s">
        <v>266</v>
      </c>
      <c r="I76" s="53" t="s">
        <v>267</v>
      </c>
    </row>
    <row r="77" spans="7:9" x14ac:dyDescent="0.2">
      <c r="G77" s="54">
        <v>73</v>
      </c>
      <c r="H77" s="53" t="s">
        <v>268</v>
      </c>
      <c r="I77" s="53" t="s">
        <v>269</v>
      </c>
    </row>
    <row r="78" spans="7:9" x14ac:dyDescent="0.2">
      <c r="G78" s="54">
        <v>74</v>
      </c>
      <c r="H78" s="53" t="s">
        <v>270</v>
      </c>
      <c r="I78" s="53" t="s">
        <v>271</v>
      </c>
    </row>
    <row r="79" spans="7:9" x14ac:dyDescent="0.2">
      <c r="G79" s="54">
        <v>75</v>
      </c>
      <c r="H79" s="53" t="s">
        <v>272</v>
      </c>
      <c r="I79" s="53" t="s">
        <v>273</v>
      </c>
    </row>
    <row r="80" spans="7:9" x14ac:dyDescent="0.2">
      <c r="G80" s="54">
        <v>76</v>
      </c>
      <c r="H80" s="53" t="s">
        <v>274</v>
      </c>
      <c r="I80" s="53" t="s">
        <v>275</v>
      </c>
    </row>
    <row r="81" spans="7:9" ht="22.5" x14ac:dyDescent="0.2">
      <c r="G81" s="54">
        <v>77</v>
      </c>
      <c r="H81" s="53" t="s">
        <v>276</v>
      </c>
      <c r="I81" s="53" t="s">
        <v>277</v>
      </c>
    </row>
    <row r="82" spans="7:9" x14ac:dyDescent="0.2">
      <c r="G82" s="54">
        <v>78</v>
      </c>
      <c r="H82" s="53" t="s">
        <v>278</v>
      </c>
      <c r="I82" s="53" t="s">
        <v>279</v>
      </c>
    </row>
    <row r="83" spans="7:9" x14ac:dyDescent="0.2">
      <c r="G83" s="54">
        <v>79</v>
      </c>
      <c r="H83" s="53" t="s">
        <v>280</v>
      </c>
      <c r="I83" s="53" t="s">
        <v>281</v>
      </c>
    </row>
    <row r="84" spans="7:9" x14ac:dyDescent="0.2">
      <c r="G84" s="54">
        <v>80</v>
      </c>
      <c r="H84" s="53" t="s">
        <v>282</v>
      </c>
      <c r="I84" s="53" t="s">
        <v>283</v>
      </c>
    </row>
    <row r="85" spans="7:9" x14ac:dyDescent="0.2">
      <c r="G85" s="54">
        <v>81</v>
      </c>
      <c r="H85" s="53" t="s">
        <v>284</v>
      </c>
      <c r="I85" s="53" t="s">
        <v>285</v>
      </c>
    </row>
    <row r="86" spans="7:9" x14ac:dyDescent="0.2">
      <c r="G86" s="54">
        <v>82</v>
      </c>
      <c r="H86" s="53" t="s">
        <v>286</v>
      </c>
      <c r="I86" s="53" t="s">
        <v>287</v>
      </c>
    </row>
    <row r="87" spans="7:9" x14ac:dyDescent="0.2">
      <c r="G87" s="54">
        <v>83</v>
      </c>
      <c r="H87" s="53" t="s">
        <v>288</v>
      </c>
      <c r="I87" s="53" t="s">
        <v>289</v>
      </c>
    </row>
    <row r="88" spans="7:9" x14ac:dyDescent="0.2">
      <c r="G88" s="54">
        <v>84</v>
      </c>
      <c r="H88" s="53" t="s">
        <v>290</v>
      </c>
      <c r="I88" s="53" t="s">
        <v>291</v>
      </c>
    </row>
    <row r="89" spans="7:9" x14ac:dyDescent="0.2">
      <c r="G89" s="54">
        <v>85</v>
      </c>
      <c r="H89" s="53" t="s">
        <v>292</v>
      </c>
      <c r="I89" s="53" t="s">
        <v>293</v>
      </c>
    </row>
    <row r="90" spans="7:9" x14ac:dyDescent="0.2">
      <c r="G90" s="54">
        <v>86</v>
      </c>
      <c r="H90" s="53" t="s">
        <v>294</v>
      </c>
      <c r="I90" s="53" t="s">
        <v>295</v>
      </c>
    </row>
    <row r="91" spans="7:9" x14ac:dyDescent="0.2">
      <c r="G91" s="54">
        <v>87</v>
      </c>
      <c r="H91" s="53" t="s">
        <v>296</v>
      </c>
      <c r="I91" s="53" t="s">
        <v>297</v>
      </c>
    </row>
    <row r="92" spans="7:9" x14ac:dyDescent="0.2">
      <c r="G92" s="54">
        <v>88</v>
      </c>
      <c r="H92" s="53" t="s">
        <v>298</v>
      </c>
      <c r="I92" s="53" t="s">
        <v>299</v>
      </c>
    </row>
    <row r="93" spans="7:9" x14ac:dyDescent="0.2">
      <c r="G93" s="54">
        <v>89</v>
      </c>
      <c r="H93" s="53" t="s">
        <v>300</v>
      </c>
      <c r="I93" s="53" t="s">
        <v>301</v>
      </c>
    </row>
    <row r="94" spans="7:9" x14ac:dyDescent="0.2">
      <c r="G94" s="54">
        <v>90</v>
      </c>
      <c r="H94" s="53" t="s">
        <v>302</v>
      </c>
      <c r="I94" s="53" t="s">
        <v>303</v>
      </c>
    </row>
    <row r="95" spans="7:9" x14ac:dyDescent="0.2">
      <c r="G95" s="54">
        <v>91</v>
      </c>
      <c r="H95" s="53" t="s">
        <v>304</v>
      </c>
      <c r="I95" s="53" t="s">
        <v>305</v>
      </c>
    </row>
    <row r="96" spans="7:9" x14ac:dyDescent="0.2">
      <c r="G96" s="54">
        <v>92</v>
      </c>
      <c r="H96" s="53" t="s">
        <v>306</v>
      </c>
      <c r="I96" s="53" t="s">
        <v>307</v>
      </c>
    </row>
    <row r="97" spans="7:9" x14ac:dyDescent="0.2">
      <c r="G97" s="54">
        <v>93</v>
      </c>
      <c r="H97" s="53" t="s">
        <v>308</v>
      </c>
      <c r="I97" s="53" t="s">
        <v>309</v>
      </c>
    </row>
    <row r="98" spans="7:9" x14ac:dyDescent="0.2">
      <c r="G98" s="54">
        <v>94</v>
      </c>
      <c r="H98" s="53" t="s">
        <v>310</v>
      </c>
      <c r="I98" s="53" t="s">
        <v>311</v>
      </c>
    </row>
    <row r="99" spans="7:9" x14ac:dyDescent="0.2">
      <c r="G99" s="54">
        <v>95</v>
      </c>
      <c r="H99" s="53" t="s">
        <v>312</v>
      </c>
      <c r="I99" s="53" t="s">
        <v>313</v>
      </c>
    </row>
    <row r="100" spans="7:9" x14ac:dyDescent="0.2">
      <c r="G100" s="54">
        <v>96</v>
      </c>
      <c r="H100" s="53" t="s">
        <v>314</v>
      </c>
      <c r="I100" s="53" t="s">
        <v>315</v>
      </c>
    </row>
    <row r="101" spans="7:9" x14ac:dyDescent="0.2">
      <c r="G101" s="54">
        <v>97</v>
      </c>
      <c r="H101" s="53" t="s">
        <v>316</v>
      </c>
      <c r="I101" s="53" t="s">
        <v>317</v>
      </c>
    </row>
    <row r="102" spans="7:9" x14ac:dyDescent="0.2">
      <c r="G102" s="54">
        <v>98</v>
      </c>
      <c r="H102" s="53" t="s">
        <v>318</v>
      </c>
      <c r="I102" s="53" t="s">
        <v>319</v>
      </c>
    </row>
    <row r="103" spans="7:9" x14ac:dyDescent="0.2">
      <c r="G103" s="54">
        <v>99</v>
      </c>
      <c r="H103" s="53" t="s">
        <v>320</v>
      </c>
      <c r="I103" s="53" t="s">
        <v>321</v>
      </c>
    </row>
    <row r="104" spans="7:9" x14ac:dyDescent="0.2">
      <c r="G104" s="54">
        <v>100</v>
      </c>
      <c r="H104" s="53" t="s">
        <v>322</v>
      </c>
      <c r="I104" s="53" t="s">
        <v>323</v>
      </c>
    </row>
    <row r="105" spans="7:9" x14ac:dyDescent="0.2">
      <c r="G105" s="54">
        <v>101</v>
      </c>
      <c r="H105" s="53" t="s">
        <v>324</v>
      </c>
      <c r="I105" s="53" t="s">
        <v>325</v>
      </c>
    </row>
    <row r="106" spans="7:9" x14ac:dyDescent="0.2">
      <c r="G106" s="54">
        <v>102</v>
      </c>
      <c r="H106" s="53" t="s">
        <v>326</v>
      </c>
      <c r="I106" s="53" t="s">
        <v>327</v>
      </c>
    </row>
    <row r="107" spans="7:9" x14ac:dyDescent="0.2">
      <c r="G107" s="54">
        <v>103</v>
      </c>
      <c r="H107" s="53" t="s">
        <v>328</v>
      </c>
      <c r="I107" s="53" t="s">
        <v>329</v>
      </c>
    </row>
    <row r="108" spans="7:9" x14ac:dyDescent="0.2">
      <c r="G108" s="54">
        <v>104</v>
      </c>
      <c r="H108" s="53" t="s">
        <v>330</v>
      </c>
      <c r="I108" s="53" t="s">
        <v>331</v>
      </c>
    </row>
    <row r="109" spans="7:9" x14ac:dyDescent="0.2">
      <c r="G109" s="54">
        <v>105</v>
      </c>
      <c r="H109" s="53" t="s">
        <v>332</v>
      </c>
      <c r="I109" s="53" t="s">
        <v>333</v>
      </c>
    </row>
    <row r="110" spans="7:9" x14ac:dyDescent="0.2">
      <c r="G110" s="54">
        <v>106</v>
      </c>
      <c r="H110" s="53" t="s">
        <v>334</v>
      </c>
      <c r="I110" s="53" t="s">
        <v>335</v>
      </c>
    </row>
    <row r="111" spans="7:9" x14ac:dyDescent="0.2">
      <c r="G111" s="54">
        <v>107</v>
      </c>
      <c r="H111" s="53" t="s">
        <v>336</v>
      </c>
      <c r="I111" s="53" t="s">
        <v>337</v>
      </c>
    </row>
    <row r="112" spans="7:9" ht="22.5" x14ac:dyDescent="0.2">
      <c r="G112" s="54">
        <v>108</v>
      </c>
      <c r="H112" s="53" t="s">
        <v>338</v>
      </c>
      <c r="I112" s="53" t="s">
        <v>339</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3</vt:i4>
      </vt:variant>
    </vt:vector>
  </HeadingPairs>
  <TitlesOfParts>
    <vt:vector size="8" baseType="lpstr">
      <vt:lpstr>01 - Planilha Detalhada</vt:lpstr>
      <vt:lpstr>02 - Cálculo Final</vt:lpstr>
      <vt:lpstr>03 - BDI </vt:lpstr>
      <vt:lpstr>Planilha2</vt:lpstr>
      <vt:lpstr>Planilha1</vt:lpstr>
      <vt:lpstr>'01 - Planilha Detalhada'!Area_de_impressao</vt:lpstr>
      <vt:lpstr>'02 - Cálculo Final'!Area_de_impressao</vt:lpstr>
      <vt:lpstr>'03 - BDI '!Area_de_impressao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Ônix</dc:creator>
  <cp:lastModifiedBy>PRJ03</cp:lastModifiedBy>
  <cp:lastPrinted>2025-12-17T14:19:56Z</cp:lastPrinted>
  <dcterms:created xsi:type="dcterms:W3CDTF">2022-02-07T17:06:43Z</dcterms:created>
  <dcterms:modified xsi:type="dcterms:W3CDTF">2026-05-19T19:36:18Z</dcterms:modified>
</cp:coreProperties>
</file>