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D:\Users\rodri\Desktop\Engenharia\PMSBL\Ponte Santaba do Tabuleiro\"/>
    </mc:Choice>
  </mc:AlternateContent>
  <xr:revisionPtr revIDLastSave="0" documentId="13_ncr:1_{8980610C-C9FE-4EC2-BED5-B7C175C9154B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Memória" sheetId="2" r:id="rId1"/>
    <sheet name="Cronograma" sheetId="3" r:id="rId2"/>
    <sheet name="Planilha1" sheetId="1" r:id="rId3"/>
  </sheets>
  <externalReferences>
    <externalReference r:id="rId4"/>
  </externalReferences>
  <definedNames>
    <definedName name="_xlnm.Print_Area" localSheetId="0">Memória!$A$1:$H$28</definedName>
    <definedName name="_xlnm.Print_Area" localSheetId="2">Planilha1!$A$1:$H$28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1" l="1"/>
  <c r="J8" i="1"/>
  <c r="C11" i="3"/>
  <c r="D7" i="3"/>
  <c r="A7" i="3"/>
  <c r="E12" i="3"/>
  <c r="F12" i="3" s="1"/>
  <c r="E10" i="3"/>
  <c r="F10" i="3" s="1"/>
  <c r="C9" i="3"/>
  <c r="F14" i="3" l="1"/>
  <c r="E14" i="3"/>
  <c r="G12" i="3"/>
  <c r="G14" i="3" s="1"/>
  <c r="F13" i="3" l="1"/>
  <c r="E9" i="3"/>
  <c r="E11" i="3"/>
  <c r="G13" i="3"/>
  <c r="E13" i="3" l="1"/>
  <c r="E20" i="2" l="1"/>
  <c r="E19" i="2"/>
  <c r="E18" i="2"/>
  <c r="E17" i="2"/>
  <c r="E16" i="2"/>
  <c r="E15" i="2"/>
  <c r="E14" i="2"/>
  <c r="E10" i="2"/>
  <c r="B5" i="2"/>
  <c r="E20" i="1"/>
  <c r="E10" i="1"/>
  <c r="G10" i="1"/>
  <c r="H10" i="1" l="1"/>
  <c r="E15" i="1" l="1"/>
  <c r="E14" i="1"/>
  <c r="G12" i="1"/>
  <c r="H12" i="1" s="1"/>
  <c r="G13" i="1"/>
  <c r="H13" i="1" s="1"/>
  <c r="G14" i="1"/>
  <c r="G15" i="1"/>
  <c r="H15" i="1" l="1"/>
  <c r="H14" i="1"/>
  <c r="E16" i="1"/>
  <c r="E17" i="1"/>
  <c r="E18" i="1"/>
  <c r="E19" i="1"/>
  <c r="B5" i="1"/>
  <c r="J22" i="1"/>
  <c r="G19" i="1"/>
  <c r="H19" i="1" s="1"/>
  <c r="G21" i="1"/>
  <c r="H21" i="1" s="1"/>
  <c r="G20" i="1"/>
  <c r="G18" i="1"/>
  <c r="G17" i="1"/>
  <c r="G16" i="1"/>
  <c r="G9" i="1"/>
  <c r="H17" i="1" l="1"/>
  <c r="H20" i="1"/>
  <c r="H18" i="1"/>
  <c r="H9" i="1" l="1"/>
  <c r="H16" i="1"/>
  <c r="H8" i="1"/>
  <c r="H22" i="1"/>
</calcChain>
</file>

<file path=xl/sharedStrings.xml><?xml version="1.0" encoding="utf-8"?>
<sst xmlns="http://schemas.openxmlformats.org/spreadsheetml/2006/main" count="151" uniqueCount="82">
  <si>
    <t>PLANILHA ORÇAMENTÁRIA</t>
  </si>
  <si>
    <t>ÍTEN</t>
  </si>
  <si>
    <t>DESCRIÇÃO</t>
  </si>
  <si>
    <t>R$ UNITÁRIO</t>
  </si>
  <si>
    <t>R$ TOTAL</t>
  </si>
  <si>
    <t>SERVIÇOS PRELIMINARES</t>
  </si>
  <si>
    <t>1.1</t>
  </si>
  <si>
    <t>1.2</t>
  </si>
  <si>
    <t>1.3</t>
  </si>
  <si>
    <t>SUPERESTRUTURA</t>
  </si>
  <si>
    <t>KG</t>
  </si>
  <si>
    <t>TOTAL GERAL</t>
  </si>
  <si>
    <t>M</t>
  </si>
  <si>
    <t>2.1</t>
  </si>
  <si>
    <t>2.2</t>
  </si>
  <si>
    <t>2.3</t>
  </si>
  <si>
    <t>2.4</t>
  </si>
  <si>
    <t>2.5</t>
  </si>
  <si>
    <t>2.6</t>
  </si>
  <si>
    <t>M3</t>
  </si>
  <si>
    <t>M2</t>
  </si>
  <si>
    <t>CÓDIGO</t>
  </si>
  <si>
    <t>SINAPI</t>
  </si>
  <si>
    <t>R$ COM BDI(28,64%)</t>
  </si>
  <si>
    <t>ARMAÇÃO DE PILAR OU VIGA DE ESTRUTURA CONVENCIONAL DE CONCRETO ARMADO KG CR 9,99
UTILIZANDO AÇO CA-50 DE 10,0 MM - MONTAGEM. AF_06/2022</t>
  </si>
  <si>
    <t>ARMAÇÃO DE PILAR OU VIGA DE ESTRUTURA CONVENCIONAL DE CONCRETO ARMADO KG CR 8,42
UTILIZANDO AÇO CA-50 DE 12,5 MM - MONTAGEM. AF_06/2022</t>
  </si>
  <si>
    <t>DEMOLIÇÃO DE PISO DE CONCRETO SIMPLES, DE FORMA MANUAL, SEM REAPROVEITAMENTO. AF_09/2023</t>
  </si>
  <si>
    <t>Rodrigo Dias Maia - CREA/MG 180.918/D</t>
  </si>
  <si>
    <t>Wilma Pereira Mafra Ribeiro - Prefeita Municipal</t>
  </si>
  <si>
    <t>PREFEITURA MUNICIPAL DE SANTA BÁRBARA DO LESTE</t>
  </si>
  <si>
    <t>DATA:</t>
  </si>
  <si>
    <t>%</t>
  </si>
  <si>
    <t>ESCAVAÇÃO MANUAL DE VALA COM PROFUNDIDADE MENOR OU IGUAL A 1,30 M. AF_02/2021</t>
  </si>
  <si>
    <t>MADEIRA ROLICA TRATADA, D = 30 A 34 CM, H = 6,50 M, EM EUCALIPTO OU EQUIVALENTE DA REGIAO</t>
  </si>
  <si>
    <t>CHP</t>
  </si>
  <si>
    <t>ESCAVADEIRA HIDRÁULICA SOBRE ESTEIRAS, CAÇAMBA 0,80 M3, PESO OPERACIONAL 17 T, POTENCIA BRUTA 111 HP - CHP DIURNO. AF_06/2014</t>
  </si>
  <si>
    <t>CONCRETO FCK = 25MPA, TRAÇO 1:2,2:2,5 (EM MASSA SECA DE CIMENTO/ AREIA MÉDIA/ SEIXO ROLADO) - PREPARO MECÂNICO COM BETONEIRA 400 L. AF_05/20
21</t>
  </si>
  <si>
    <t>ADESIVO ESTRUTURAL A BASE DE RESINA EPOXI PARA INJECAO EM TRINCAS, BICOMPONENTE, BAIXA VISCOSIDADE</t>
  </si>
  <si>
    <t>FORNECIMENTO E INSTALAÇÃO DE PLACA DE OBRA COM CHAPA GALVANIZADA E ESTRUTURA DE MADEIRA. AF_03/2022_PS</t>
  </si>
  <si>
    <t>MOBILIZAÇÃO/DESMOBILIZAÇÃO</t>
  </si>
  <si>
    <t>2.9</t>
  </si>
  <si>
    <t>2.7</t>
  </si>
  <si>
    <t>2.8</t>
  </si>
  <si>
    <t>2.10</t>
  </si>
  <si>
    <r>
      <rPr>
        <b/>
        <sz val="11"/>
        <color theme="1"/>
        <rFont val="Arial"/>
        <family val="2"/>
      </rPr>
      <t>OBRA:</t>
    </r>
    <r>
      <rPr>
        <sz val="11"/>
        <color theme="1"/>
        <rFont val="Arial"/>
        <family val="2"/>
      </rPr>
      <t xml:space="preserve"> ACRÉSCIMO LARGURA DE PONTE</t>
    </r>
  </si>
  <si>
    <r>
      <rPr>
        <b/>
        <sz val="11"/>
        <color theme="1"/>
        <rFont val="Arial"/>
        <family val="2"/>
      </rPr>
      <t>LOCAL:</t>
    </r>
    <r>
      <rPr>
        <sz val="11"/>
        <color theme="1"/>
        <rFont val="Arial"/>
        <family val="2"/>
      </rPr>
      <t xml:space="preserve"> PONTE NA SAÍDA DE SANTA BÁRBARA DO LESTE PARA SANTANA </t>
    </r>
  </si>
  <si>
    <t>UNID</t>
  </si>
  <si>
    <t>QUANT</t>
  </si>
  <si>
    <t>SEINFRA        ED-50392</t>
  </si>
  <si>
    <t>VIGA METÁLICA EM PERFIL LAMINADO W610X140 OU SOLDADA EM AÇO ESTRUTURAL COM CONEXOES SOLDADAS INCLUSOS MÃO DE OBRA TRANSPORTE E IÇAMENTO UTILIZANDO GUINDASTE - FORNECIMENTO E INSTALAÇÃO.</t>
  </si>
  <si>
    <t>GUARDA-CORPO DE AÇO GALVANIZADO DE 1,10M DE ALTURA, MONTANTES TUBULARES DE 1.1/2 ESPAÇADOS DE 1,20M, TRAVESSA SUPERIOR DE 2 , GRADIL FORMADO POR BARRAS CHATAS EM FERRO DE 32X4,8MM, FIXADO COM CHUMBADOR MECÂNICO. AF_04/2019_PS</t>
  </si>
  <si>
    <t>MONTAGEM E DESMONTAGEM DE FÔRMA DE LAJE MACIÇA, PÉ-DIREITO SIMPLES, EM M2 CR 61,04
CHAPA DE MADEIRA COMPENSADA RESINADA E CIMBRAMENTO DE MADEIRA, 8 UTIL
IZAÇÕES. AF_03/2022</t>
  </si>
  <si>
    <t>Conforme Projeto</t>
  </si>
  <si>
    <t>Comprimento x Altura  =  3,00 x 1,50</t>
  </si>
  <si>
    <t>2 Kg</t>
  </si>
  <si>
    <t>8 horas por dia x 2 dias</t>
  </si>
  <si>
    <t>5 Estacas de 6,00metros x 2 lados</t>
  </si>
  <si>
    <t xml:space="preserve">área de escavação x altura x 2 lados  =   5,67 x 1,00 x 2   </t>
  </si>
  <si>
    <t>Comprimento da viga x 3 repetições x 140kg/m = 7,00 x 3 x 140 =</t>
  </si>
  <si>
    <t>àrea calculada em AutoCad</t>
  </si>
  <si>
    <t>1,26*7+(5,67*1*2)+(2,7*2,5*2)</t>
  </si>
  <si>
    <t>Comprimeneto x 2 lados = 7,00 x 2 =</t>
  </si>
  <si>
    <t>CNPJ:66.229.634/0001-29</t>
  </si>
  <si>
    <t>CRONOGRAMA FÍSICO-FINANCEIRO</t>
  </si>
  <si>
    <t>PREFEITURA: SANTA BÁRBARA DO LESTE/MG</t>
  </si>
  <si>
    <t>PRAZO DA OBRA: 2 MESES</t>
  </si>
  <si>
    <t>ITEM</t>
  </si>
  <si>
    <t>ETAPAS/DESCRIÇÃO</t>
  </si>
  <si>
    <t>FÍSICO/ FINANCEIRO</t>
  </si>
  <si>
    <t>TOTAL  ETAPAS</t>
  </si>
  <si>
    <t>MÊS 1</t>
  </si>
  <si>
    <t>MÊS 2</t>
  </si>
  <si>
    <t>Físico %</t>
  </si>
  <si>
    <t>Financeiro</t>
  </si>
  <si>
    <t>TOTAL</t>
  </si>
  <si>
    <t>Observações:</t>
  </si>
  <si>
    <t>Engº Civil - Rodrigo Dias Maia</t>
  </si>
  <si>
    <t>CREA/MG - 180.918/D</t>
  </si>
  <si>
    <t>Prefeita - Wilma Mafra Pereira Ribeiro</t>
  </si>
  <si>
    <t>VALOR DA OBRA: R$142.118,38</t>
  </si>
  <si>
    <t>MEMÓRIA DE CÁLCULO</t>
  </si>
  <si>
    <t>DATA:19/03/2024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</si>
</sst>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&quot;R$&quot;\ #,##0.00;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 &quot;#,##0.00"/>
  </numFmts>
  <fonts count="22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sz val="8"/>
      <color indexed="8"/>
      <name val="Arial"/>
      <family val="2"/>
    </font>
    <font>
      <sz val="8"/>
      <name val="Calibri"/>
      <family val="2"/>
      <scheme val="minor"/>
    </font>
    <font>
      <b/>
      <sz val="8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24"/>
      <color theme="1"/>
      <name val="Calibri"/>
      <family val="2"/>
      <scheme val="minor"/>
    </font>
    <font>
      <b/>
      <sz val="20"/>
      <name val="Arial Narrow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sz val="10"/>
      <name val="Arial"/>
      <family val="2"/>
    </font>
    <font>
      <b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123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8" fillId="0" borderId="2" xfId="1" applyNumberFormat="1" applyFont="1" applyBorder="1" applyAlignment="1">
      <alignment horizontal="left" vertical="center" wrapText="1"/>
    </xf>
    <xf numFmtId="0" fontId="7" fillId="0" borderId="0" xfId="1" applyNumberFormat="1" applyFont="1" applyBorder="1" applyAlignment="1">
      <alignment horizontal="center" vertical="center" wrapText="1"/>
    </xf>
    <xf numFmtId="0" fontId="7" fillId="0" borderId="0" xfId="1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2" fontId="7" fillId="0" borderId="0" xfId="1" applyNumberFormat="1" applyFont="1" applyBorder="1" applyAlignment="1">
      <alignment horizontal="center" vertical="center" wrapText="1"/>
    </xf>
    <xf numFmtId="43" fontId="7" fillId="2" borderId="0" xfId="1" applyFont="1" applyFill="1" applyBorder="1" applyAlignment="1">
      <alignment horizontal="center" vertical="center" wrapText="1"/>
    </xf>
    <xf numFmtId="43" fontId="7" fillId="0" borderId="0" xfId="1" applyFont="1" applyBorder="1" applyAlignment="1">
      <alignment horizontal="center" vertical="center" wrapText="1"/>
    </xf>
    <xf numFmtId="44" fontId="7" fillId="0" borderId="0" xfId="2" applyFont="1" applyBorder="1" applyAlignment="1">
      <alignment horizontal="center" vertical="center" wrapText="1"/>
    </xf>
    <xf numFmtId="43" fontId="4" fillId="0" borderId="1" xfId="1" applyFont="1" applyBorder="1" applyAlignment="1">
      <alignment horizontal="center" vertical="center" wrapText="1"/>
    </xf>
    <xf numFmtId="43" fontId="5" fillId="0" borderId="1" xfId="1" applyFont="1" applyBorder="1" applyAlignment="1">
      <alignment horizontal="center" vertical="center" shrinkToFit="1"/>
    </xf>
    <xf numFmtId="43" fontId="5" fillId="0" borderId="3" xfId="1" applyFont="1" applyBorder="1" applyAlignment="1">
      <alignment horizontal="center" vertical="center" shrinkToFit="1"/>
    </xf>
    <xf numFmtId="43" fontId="5" fillId="0" borderId="2" xfId="1" applyFont="1" applyBorder="1" applyAlignment="1">
      <alignment horizontal="center" vertical="center" shrinkToFit="1"/>
    </xf>
    <xf numFmtId="10" fontId="4" fillId="0" borderId="1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3" fillId="0" borderId="0" xfId="0" applyNumberFormat="1" applyFont="1" applyAlignment="1">
      <alignment horizontal="left"/>
    </xf>
    <xf numFmtId="0" fontId="1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left" vertical="top" wrapText="1"/>
    </xf>
    <xf numFmtId="0" fontId="10" fillId="3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wrapText="1"/>
    </xf>
    <xf numFmtId="43" fontId="4" fillId="3" borderId="1" xfId="1" applyFont="1" applyFill="1" applyBorder="1" applyAlignment="1">
      <alignment horizontal="center" vertical="center" wrapText="1"/>
    </xf>
    <xf numFmtId="0" fontId="0" fillId="3" borderId="0" xfId="0" applyFill="1"/>
    <xf numFmtId="7" fontId="11" fillId="3" borderId="2" xfId="1" applyNumberFormat="1" applyFont="1" applyFill="1" applyBorder="1"/>
    <xf numFmtId="0" fontId="13" fillId="0" borderId="0" xfId="0" applyFont="1" applyAlignment="1">
      <alignment horizontal="left"/>
    </xf>
    <xf numFmtId="0" fontId="0" fillId="4" borderId="0" xfId="0" applyFill="1"/>
    <xf numFmtId="0" fontId="0" fillId="4" borderId="0" xfId="0" applyFill="1" applyAlignment="1">
      <alignment wrapText="1"/>
    </xf>
    <xf numFmtId="0" fontId="17" fillId="4" borderId="24" xfId="0" applyFont="1" applyFill="1" applyBorder="1" applyAlignment="1">
      <alignment horizontal="center" vertical="center"/>
    </xf>
    <xf numFmtId="0" fontId="17" fillId="4" borderId="17" xfId="0" applyFont="1" applyFill="1" applyBorder="1" applyAlignment="1">
      <alignment horizontal="center" vertical="center"/>
    </xf>
    <xf numFmtId="0" fontId="17" fillId="4" borderId="17" xfId="0" applyFont="1" applyFill="1" applyBorder="1" applyAlignment="1">
      <alignment horizontal="center" vertical="center" wrapText="1"/>
    </xf>
    <xf numFmtId="0" fontId="17" fillId="4" borderId="18" xfId="0" applyFont="1" applyFill="1" applyBorder="1" applyAlignment="1">
      <alignment horizontal="center" vertical="center"/>
    </xf>
    <xf numFmtId="49" fontId="7" fillId="4" borderId="26" xfId="0" applyNumberFormat="1" applyFont="1" applyFill="1" applyBorder="1" applyAlignment="1">
      <alignment horizontal="center" vertical="top" wrapText="1"/>
    </xf>
    <xf numFmtId="10" fontId="7" fillId="4" borderId="26" xfId="0" applyNumberFormat="1" applyFont="1" applyFill="1" applyBorder="1" applyAlignment="1">
      <alignment vertical="top" wrapText="1"/>
    </xf>
    <xf numFmtId="10" fontId="18" fillId="4" borderId="26" xfId="1" applyNumberFormat="1" applyFont="1" applyFill="1" applyBorder="1" applyAlignment="1">
      <alignment vertical="top" wrapText="1"/>
    </xf>
    <xf numFmtId="10" fontId="18" fillId="4" borderId="26" xfId="0" applyNumberFormat="1" applyFont="1" applyFill="1" applyBorder="1" applyAlignment="1">
      <alignment vertical="top" wrapText="1"/>
    </xf>
    <xf numFmtId="10" fontId="18" fillId="4" borderId="27" xfId="0" applyNumberFormat="1" applyFont="1" applyFill="1" applyBorder="1" applyAlignment="1">
      <alignment vertical="top" wrapText="1"/>
    </xf>
    <xf numFmtId="49" fontId="7" fillId="4" borderId="29" xfId="0" applyNumberFormat="1" applyFont="1" applyFill="1" applyBorder="1" applyAlignment="1">
      <alignment horizontal="center" vertical="top" wrapText="1"/>
    </xf>
    <xf numFmtId="4" fontId="7" fillId="4" borderId="29" xfId="0" applyNumberFormat="1" applyFont="1" applyFill="1" applyBorder="1" applyAlignment="1">
      <alignment vertical="top" wrapText="1"/>
    </xf>
    <xf numFmtId="4" fontId="7" fillId="4" borderId="30" xfId="0" applyNumberFormat="1" applyFont="1" applyFill="1" applyBorder="1" applyAlignment="1">
      <alignment vertical="top" wrapText="1"/>
    </xf>
    <xf numFmtId="49" fontId="19" fillId="4" borderId="33" xfId="0" applyNumberFormat="1" applyFont="1" applyFill="1" applyBorder="1" applyAlignment="1">
      <alignment horizontal="center" vertical="top" wrapText="1"/>
    </xf>
    <xf numFmtId="10" fontId="19" fillId="4" borderId="33" xfId="0" applyNumberFormat="1" applyFont="1" applyFill="1" applyBorder="1" applyAlignment="1">
      <alignment vertical="top" wrapText="1"/>
    </xf>
    <xf numFmtId="10" fontId="19" fillId="4" borderId="34" xfId="0" applyNumberFormat="1" applyFont="1" applyFill="1" applyBorder="1" applyAlignment="1">
      <alignment vertical="top" wrapText="1"/>
    </xf>
    <xf numFmtId="49" fontId="19" fillId="4" borderId="38" xfId="0" applyNumberFormat="1" applyFont="1" applyFill="1" applyBorder="1" applyAlignment="1">
      <alignment horizontal="center" vertical="top" wrapText="1"/>
    </xf>
    <xf numFmtId="164" fontId="19" fillId="4" borderId="38" xfId="0" applyNumberFormat="1" applyFont="1" applyFill="1" applyBorder="1" applyAlignment="1">
      <alignment vertical="top" wrapText="1"/>
    </xf>
    <xf numFmtId="164" fontId="19" fillId="4" borderId="39" xfId="0" applyNumberFormat="1" applyFont="1" applyFill="1" applyBorder="1" applyAlignment="1">
      <alignment vertical="top" wrapText="1"/>
    </xf>
    <xf numFmtId="0" fontId="0" fillId="4" borderId="0" xfId="0" applyFill="1" applyAlignment="1">
      <alignment vertical="center"/>
    </xf>
    <xf numFmtId="0" fontId="0" fillId="4" borderId="0" xfId="0" applyFill="1" applyAlignment="1">
      <alignment vertical="center" wrapText="1"/>
    </xf>
    <xf numFmtId="0" fontId="17" fillId="4" borderId="8" xfId="0" applyFont="1" applyFill="1" applyBorder="1" applyAlignment="1">
      <alignment wrapText="1"/>
    </xf>
    <xf numFmtId="0" fontId="17" fillId="4" borderId="9" xfId="0" applyFont="1" applyFill="1" applyBorder="1" applyAlignment="1">
      <alignment wrapText="1"/>
    </xf>
    <xf numFmtId="0" fontId="17" fillId="4" borderId="40" xfId="0" applyFont="1" applyFill="1" applyBorder="1" applyAlignment="1">
      <alignment wrapText="1"/>
    </xf>
    <xf numFmtId="0" fontId="0" fillId="4" borderId="41" xfId="0" applyFill="1" applyBorder="1"/>
    <xf numFmtId="0" fontId="0" fillId="4" borderId="9" xfId="0" applyFill="1" applyBorder="1"/>
    <xf numFmtId="0" fontId="0" fillId="4" borderId="10" xfId="0" applyFill="1" applyBorder="1"/>
    <xf numFmtId="0" fontId="17" fillId="4" borderId="42" xfId="0" applyFont="1" applyFill="1" applyBorder="1" applyAlignment="1">
      <alignment wrapText="1"/>
    </xf>
    <xf numFmtId="0" fontId="0" fillId="0" borderId="43" xfId="0" applyBorder="1" applyAlignment="1">
      <alignment vertical="center"/>
    </xf>
    <xf numFmtId="0" fontId="17" fillId="4" borderId="0" xfId="0" applyFont="1" applyFill="1" applyAlignment="1">
      <alignment wrapText="1"/>
    </xf>
    <xf numFmtId="0" fontId="17" fillId="4" borderId="43" xfId="0" applyFont="1" applyFill="1" applyBorder="1" applyAlignment="1">
      <alignment wrapText="1"/>
    </xf>
    <xf numFmtId="0" fontId="0" fillId="0" borderId="44" xfId="0" applyBorder="1" applyAlignment="1">
      <alignment vertical="center"/>
    </xf>
    <xf numFmtId="0" fontId="17" fillId="4" borderId="45" xfId="0" applyFont="1" applyFill="1" applyBorder="1"/>
    <xf numFmtId="0" fontId="18" fillId="4" borderId="46" xfId="0" applyFont="1" applyFill="1" applyBorder="1"/>
    <xf numFmtId="0" fontId="17" fillId="4" borderId="42" xfId="0" applyFont="1" applyFill="1" applyBorder="1"/>
    <xf numFmtId="0" fontId="2" fillId="0" borderId="44" xfId="0" applyFont="1" applyBorder="1" applyAlignment="1">
      <alignment vertical="center"/>
    </xf>
    <xf numFmtId="0" fontId="0" fillId="4" borderId="45" xfId="0" applyFill="1" applyBorder="1"/>
    <xf numFmtId="0" fontId="0" fillId="4" borderId="46" xfId="0" applyFill="1" applyBorder="1"/>
    <xf numFmtId="0" fontId="20" fillId="4" borderId="42" xfId="0" applyFont="1" applyFill="1" applyBorder="1"/>
    <xf numFmtId="0" fontId="20" fillId="4" borderId="0" xfId="0" applyFont="1" applyFill="1"/>
    <xf numFmtId="0" fontId="0" fillId="4" borderId="44" xfId="0" applyFill="1" applyBorder="1"/>
    <xf numFmtId="0" fontId="21" fillId="4" borderId="42" xfId="0" applyFont="1" applyFill="1" applyBorder="1"/>
    <xf numFmtId="0" fontId="21" fillId="4" borderId="0" xfId="0" applyFont="1" applyFill="1" applyAlignment="1">
      <alignment wrapText="1"/>
    </xf>
    <xf numFmtId="0" fontId="17" fillId="4" borderId="0" xfId="0" applyFont="1" applyFill="1" applyAlignment="1">
      <alignment horizontal="right"/>
    </xf>
    <xf numFmtId="0" fontId="18" fillId="4" borderId="42" xfId="0" applyFont="1" applyFill="1" applyBorder="1"/>
    <xf numFmtId="0" fontId="18" fillId="4" borderId="0" xfId="0" applyFont="1" applyFill="1" applyAlignment="1">
      <alignment wrapText="1"/>
    </xf>
    <xf numFmtId="43" fontId="0" fillId="0" borderId="0" xfId="0" applyNumberFormat="1"/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1" fillId="3" borderId="2" xfId="0" applyFont="1" applyFill="1" applyBorder="1" applyAlignment="1">
      <alignment horizontal="center"/>
    </xf>
    <xf numFmtId="10" fontId="4" fillId="0" borderId="5" xfId="0" applyNumberFormat="1" applyFont="1" applyBorder="1" applyAlignment="1">
      <alignment horizontal="center" vertical="center" wrapText="1"/>
    </xf>
    <xf numFmtId="10" fontId="4" fillId="0" borderId="6" xfId="0" applyNumberFormat="1" applyFont="1" applyBorder="1" applyAlignment="1">
      <alignment horizontal="center" vertical="center" wrapText="1"/>
    </xf>
    <xf numFmtId="10" fontId="4" fillId="0" borderId="7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0" fillId="3" borderId="5" xfId="0" applyFont="1" applyFill="1" applyBorder="1" applyAlignment="1">
      <alignment horizontal="center" wrapText="1"/>
    </xf>
    <xf numFmtId="0" fontId="10" fillId="3" borderId="6" xfId="0" applyFont="1" applyFill="1" applyBorder="1" applyAlignment="1">
      <alignment horizontal="center" wrapText="1"/>
    </xf>
    <xf numFmtId="0" fontId="10" fillId="3" borderId="7" xfId="0" applyFont="1" applyFill="1" applyBorder="1" applyAlignment="1">
      <alignment horizontal="center" wrapText="1"/>
    </xf>
    <xf numFmtId="0" fontId="15" fillId="4" borderId="8" xfId="0" applyFont="1" applyFill="1" applyBorder="1" applyAlignment="1">
      <alignment horizontal="center"/>
    </xf>
    <xf numFmtId="0" fontId="15" fillId="4" borderId="9" xfId="0" applyFont="1" applyFill="1" applyBorder="1" applyAlignment="1">
      <alignment horizontal="center"/>
    </xf>
    <xf numFmtId="0" fontId="15" fillId="4" borderId="10" xfId="0" applyFont="1" applyFill="1" applyBorder="1" applyAlignment="1">
      <alignment horizontal="center"/>
    </xf>
    <xf numFmtId="0" fontId="16" fillId="4" borderId="0" xfId="0" applyFont="1" applyFill="1" applyAlignment="1">
      <alignment horizontal="center"/>
    </xf>
    <xf numFmtId="0" fontId="17" fillId="4" borderId="11" xfId="0" applyFont="1" applyFill="1" applyBorder="1" applyAlignment="1">
      <alignment horizontal="center" vertical="center"/>
    </xf>
    <xf numFmtId="0" fontId="17" fillId="4" borderId="12" xfId="0" applyFont="1" applyFill="1" applyBorder="1" applyAlignment="1">
      <alignment horizontal="center" vertical="center"/>
    </xf>
    <xf numFmtId="0" fontId="17" fillId="4" borderId="13" xfId="0" applyFont="1" applyFill="1" applyBorder="1" applyAlignment="1">
      <alignment horizontal="center" vertical="center"/>
    </xf>
    <xf numFmtId="0" fontId="17" fillId="4" borderId="14" xfId="0" applyFont="1" applyFill="1" applyBorder="1" applyAlignment="1">
      <alignment horizontal="left" vertical="center"/>
    </xf>
    <xf numFmtId="0" fontId="17" fillId="4" borderId="15" xfId="0" applyFont="1" applyFill="1" applyBorder="1" applyAlignment="1">
      <alignment horizontal="left" vertical="center"/>
    </xf>
    <xf numFmtId="0" fontId="17" fillId="4" borderId="16" xfId="0" applyFont="1" applyFill="1" applyBorder="1" applyAlignment="1">
      <alignment horizontal="left" vertical="center"/>
    </xf>
    <xf numFmtId="0" fontId="17" fillId="4" borderId="17" xfId="0" applyFont="1" applyFill="1" applyBorder="1" applyAlignment="1">
      <alignment horizontal="left" vertical="center"/>
    </xf>
    <xf numFmtId="0" fontId="17" fillId="4" borderId="18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7" fillId="4" borderId="19" xfId="0" applyFont="1" applyFill="1" applyBorder="1" applyAlignment="1">
      <alignment horizontal="left" vertical="center"/>
    </xf>
    <xf numFmtId="0" fontId="17" fillId="4" borderId="20" xfId="0" applyFont="1" applyFill="1" applyBorder="1" applyAlignment="1">
      <alignment horizontal="left" vertical="center"/>
    </xf>
    <xf numFmtId="0" fontId="17" fillId="4" borderId="21" xfId="0" applyFont="1" applyFill="1" applyBorder="1" applyAlignment="1">
      <alignment horizontal="left" vertical="center"/>
    </xf>
    <xf numFmtId="0" fontId="17" fillId="4" borderId="22" xfId="0" applyFont="1" applyFill="1" applyBorder="1" applyAlignment="1">
      <alignment horizontal="left" vertical="center"/>
    </xf>
    <xf numFmtId="0" fontId="17" fillId="4" borderId="23" xfId="0" applyFont="1" applyFill="1" applyBorder="1" applyAlignment="1">
      <alignment horizontal="left" vertical="center"/>
    </xf>
    <xf numFmtId="0" fontId="0" fillId="4" borderId="25" xfId="0" applyFill="1" applyBorder="1" applyAlignment="1">
      <alignment vertical="top" wrapText="1"/>
    </xf>
    <xf numFmtId="0" fontId="0" fillId="4" borderId="28" xfId="0" applyFill="1" applyBorder="1" applyAlignment="1">
      <alignment vertical="top" wrapText="1"/>
    </xf>
    <xf numFmtId="0" fontId="0" fillId="4" borderId="26" xfId="0" applyFill="1" applyBorder="1" applyAlignment="1">
      <alignment vertical="top" wrapText="1"/>
    </xf>
    <xf numFmtId="0" fontId="0" fillId="4" borderId="29" xfId="0" applyFill="1" applyBorder="1" applyAlignment="1">
      <alignment vertical="top" wrapText="1"/>
    </xf>
    <xf numFmtId="0" fontId="0" fillId="0" borderId="4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7" fillId="4" borderId="31" xfId="0" applyFont="1" applyFill="1" applyBorder="1" applyAlignment="1">
      <alignment horizontal="center" vertical="center" wrapText="1"/>
    </xf>
    <xf numFmtId="0" fontId="17" fillId="4" borderId="4" xfId="0" applyFont="1" applyFill="1" applyBorder="1" applyAlignment="1">
      <alignment horizontal="center" vertical="center" wrapText="1"/>
    </xf>
    <xf numFmtId="0" fontId="17" fillId="4" borderId="32" xfId="0" applyFont="1" applyFill="1" applyBorder="1" applyAlignment="1">
      <alignment horizontal="center" vertical="center" wrapText="1"/>
    </xf>
    <xf numFmtId="0" fontId="17" fillId="4" borderId="35" xfId="0" applyFont="1" applyFill="1" applyBorder="1" applyAlignment="1">
      <alignment horizontal="center" vertical="center" wrapText="1"/>
    </xf>
    <xf numFmtId="0" fontId="17" fillId="4" borderId="36" xfId="0" applyFont="1" applyFill="1" applyBorder="1" applyAlignment="1">
      <alignment horizontal="center" vertical="center" wrapText="1"/>
    </xf>
    <xf numFmtId="0" fontId="17" fillId="4" borderId="37" xfId="0" applyFont="1" applyFill="1" applyBorder="1" applyAlignment="1">
      <alignment horizontal="center" vertical="center" wrapText="1"/>
    </xf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Users\rodri\Desktop\Engenharia\PMSBL\Ponte%20em%20Aduela\PLANILHA,%20CRONOGRAMA,%20BDI%20E%20MEM&#211;RIA.xlsx" TargetMode="External"/><Relationship Id="rId1" Type="http://schemas.openxmlformats.org/officeDocument/2006/relationships/externalLinkPath" Target="/Users/rodri/Desktop/Engenharia/PMSBL/Ponte%20em%20Aduela/PLANILHA,%20CRONOGRAMA,%20BDI%20E%20MEM&#211;R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DI"/>
      <sheetName val="MEDIÇÕES"/>
      <sheetName val="PLANILHA VENCEDORA"/>
      <sheetName val="PLANILHA"/>
      <sheetName val="CRONOGRAMA"/>
      <sheetName val="MEMÓRIA DE CÁLCULO"/>
    </sheetNames>
    <sheetDataSet>
      <sheetData sheetId="0"/>
      <sheetData sheetId="1"/>
      <sheetData sheetId="2"/>
      <sheetData sheetId="3">
        <row r="13">
          <cell r="C13" t="str">
            <v>SERVIÇOS PRELIMINARES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4A261-A088-404A-888B-3E877D52D6C6}">
  <dimension ref="A1:J26"/>
  <sheetViews>
    <sheetView view="pageBreakPreview" zoomScaleNormal="100" zoomScaleSheetLayoutView="100" workbookViewId="0">
      <selection activeCell="A3" sqref="A3:H3"/>
    </sheetView>
  </sheetViews>
  <sheetFormatPr defaultRowHeight="15" x14ac:dyDescent="0.25"/>
  <cols>
    <col min="1" max="1" width="6.85546875" customWidth="1"/>
    <col min="2" max="2" width="11.28515625" bestFit="1" customWidth="1"/>
    <col min="3" max="3" width="40.42578125" customWidth="1"/>
    <col min="4" max="4" width="7.42578125" customWidth="1"/>
    <col min="5" max="5" width="12.85546875" customWidth="1"/>
    <col min="6" max="6" width="10.5703125" customWidth="1"/>
    <col min="7" max="7" width="10.28515625" customWidth="1"/>
    <col min="8" max="8" width="12.7109375" customWidth="1"/>
  </cols>
  <sheetData>
    <row r="1" spans="1:8" ht="31.5" x14ac:dyDescent="0.5">
      <c r="A1" s="82" t="s">
        <v>29</v>
      </c>
      <c r="B1" s="82"/>
      <c r="C1" s="82"/>
      <c r="D1" s="82"/>
      <c r="E1" s="82"/>
      <c r="F1" s="82"/>
      <c r="G1" s="82"/>
      <c r="H1" s="82"/>
    </row>
    <row r="2" spans="1:8" x14ac:dyDescent="0.25">
      <c r="A2" s="83" t="s">
        <v>80</v>
      </c>
      <c r="B2" s="83"/>
      <c r="C2" s="83"/>
      <c r="D2" s="83"/>
      <c r="E2" s="83"/>
      <c r="F2" s="83"/>
      <c r="G2" s="83"/>
      <c r="H2" s="83"/>
    </row>
    <row r="3" spans="1:8" x14ac:dyDescent="0.25">
      <c r="A3" s="84" t="s">
        <v>44</v>
      </c>
      <c r="B3" s="84"/>
      <c r="C3" s="84"/>
      <c r="D3" s="84"/>
      <c r="E3" s="84"/>
      <c r="F3" s="84"/>
      <c r="G3" s="84"/>
      <c r="H3" s="84"/>
    </row>
    <row r="4" spans="1:8" x14ac:dyDescent="0.25">
      <c r="A4" s="84" t="s">
        <v>45</v>
      </c>
      <c r="B4" s="84"/>
      <c r="C4" s="84"/>
      <c r="D4" s="84"/>
      <c r="E4" s="84"/>
      <c r="F4" s="84"/>
      <c r="G4" s="84"/>
      <c r="H4" s="84"/>
    </row>
    <row r="5" spans="1:8" x14ac:dyDescent="0.25">
      <c r="A5" s="33" t="s">
        <v>30</v>
      </c>
      <c r="B5" s="23">
        <f ca="1">TODAY()</f>
        <v>45370</v>
      </c>
      <c r="C5" s="3"/>
      <c r="D5" s="3"/>
      <c r="E5" s="3"/>
      <c r="F5" s="3"/>
      <c r="G5" s="3"/>
      <c r="H5" s="3"/>
    </row>
    <row r="6" spans="1:8" ht="23.25" customHeight="1" x14ac:dyDescent="0.25">
      <c r="A6" s="24" t="s">
        <v>1</v>
      </c>
      <c r="B6" s="24" t="s">
        <v>21</v>
      </c>
      <c r="C6" s="25" t="s">
        <v>2</v>
      </c>
      <c r="D6" s="26" t="s">
        <v>46</v>
      </c>
      <c r="E6" s="26" t="s">
        <v>47</v>
      </c>
      <c r="F6" s="90"/>
      <c r="G6" s="91"/>
      <c r="H6" s="92"/>
    </row>
    <row r="7" spans="1:8" ht="18" customHeight="1" x14ac:dyDescent="0.25">
      <c r="A7" s="24">
        <v>1</v>
      </c>
      <c r="B7" s="24" t="s">
        <v>22</v>
      </c>
      <c r="C7" s="25" t="s">
        <v>5</v>
      </c>
      <c r="D7" s="27"/>
      <c r="E7" s="28"/>
      <c r="F7" s="28"/>
      <c r="G7" s="28"/>
      <c r="H7" s="28"/>
    </row>
    <row r="8" spans="1:8" ht="22.5" x14ac:dyDescent="0.25">
      <c r="A8" s="1" t="s">
        <v>6</v>
      </c>
      <c r="B8" s="1" t="s">
        <v>48</v>
      </c>
      <c r="C8" s="2" t="s">
        <v>39</v>
      </c>
      <c r="D8" s="4" t="s">
        <v>31</v>
      </c>
      <c r="E8" s="20">
        <v>5.0000000000000001E-3</v>
      </c>
      <c r="F8" s="86"/>
      <c r="G8" s="87"/>
      <c r="H8" s="88"/>
    </row>
    <row r="9" spans="1:8" ht="33.75" x14ac:dyDescent="0.25">
      <c r="A9" s="1" t="s">
        <v>7</v>
      </c>
      <c r="B9" s="1">
        <v>104789</v>
      </c>
      <c r="C9" s="2" t="s">
        <v>26</v>
      </c>
      <c r="D9" s="6" t="s">
        <v>19</v>
      </c>
      <c r="E9" s="16">
        <v>0.73199999999999998</v>
      </c>
      <c r="F9" s="86" t="s">
        <v>52</v>
      </c>
      <c r="G9" s="87"/>
      <c r="H9" s="88"/>
    </row>
    <row r="10" spans="1:8" ht="33.75" x14ac:dyDescent="0.25">
      <c r="A10" s="1" t="s">
        <v>8</v>
      </c>
      <c r="B10" s="5">
        <v>103689</v>
      </c>
      <c r="C10" s="2" t="s">
        <v>38</v>
      </c>
      <c r="D10" s="6" t="s">
        <v>20</v>
      </c>
      <c r="E10" s="16">
        <f>3*1.5</f>
        <v>4.5</v>
      </c>
      <c r="F10" s="86" t="s">
        <v>53</v>
      </c>
      <c r="G10" s="87"/>
      <c r="H10" s="88"/>
    </row>
    <row r="11" spans="1:8" x14ac:dyDescent="0.25">
      <c r="A11" s="24">
        <v>2</v>
      </c>
      <c r="B11" s="24"/>
      <c r="C11" s="25" t="s">
        <v>9</v>
      </c>
      <c r="D11" s="29"/>
      <c r="E11" s="30"/>
      <c r="F11" s="30"/>
      <c r="G11" s="30"/>
      <c r="H11" s="30"/>
    </row>
    <row r="12" spans="1:8" ht="33.75" x14ac:dyDescent="0.25">
      <c r="A12" s="5" t="s">
        <v>13</v>
      </c>
      <c r="B12" s="5">
        <v>157</v>
      </c>
      <c r="C12" s="2" t="s">
        <v>37</v>
      </c>
      <c r="D12" s="6" t="s">
        <v>10</v>
      </c>
      <c r="E12" s="16">
        <v>2</v>
      </c>
      <c r="F12" s="86" t="s">
        <v>54</v>
      </c>
      <c r="G12" s="87"/>
      <c r="H12" s="88"/>
    </row>
    <row r="13" spans="1:8" ht="33.75" x14ac:dyDescent="0.25">
      <c r="A13" s="5" t="s">
        <v>14</v>
      </c>
      <c r="B13" s="5">
        <v>5631</v>
      </c>
      <c r="C13" s="2" t="s">
        <v>35</v>
      </c>
      <c r="D13" s="6" t="s">
        <v>34</v>
      </c>
      <c r="E13" s="16">
        <v>16</v>
      </c>
      <c r="F13" s="86" t="s">
        <v>55</v>
      </c>
      <c r="G13" s="87"/>
      <c r="H13" s="88"/>
    </row>
    <row r="14" spans="1:8" ht="22.5" x14ac:dyDescent="0.25">
      <c r="A14" s="5" t="s">
        <v>15</v>
      </c>
      <c r="B14" s="5">
        <v>2788</v>
      </c>
      <c r="C14" s="2" t="s">
        <v>33</v>
      </c>
      <c r="D14" s="6" t="s">
        <v>12</v>
      </c>
      <c r="E14" s="16">
        <f>10*6</f>
        <v>60</v>
      </c>
      <c r="F14" s="86" t="s">
        <v>56</v>
      </c>
      <c r="G14" s="87"/>
      <c r="H14" s="88"/>
    </row>
    <row r="15" spans="1:8" ht="33.75" x14ac:dyDescent="0.25">
      <c r="A15" s="5" t="s">
        <v>16</v>
      </c>
      <c r="B15" s="5">
        <v>93358</v>
      </c>
      <c r="C15" s="2" t="s">
        <v>32</v>
      </c>
      <c r="D15" s="6" t="s">
        <v>19</v>
      </c>
      <c r="E15" s="16">
        <f>5.67*1*2</f>
        <v>11.34</v>
      </c>
      <c r="F15" s="86" t="s">
        <v>57</v>
      </c>
      <c r="G15" s="87"/>
      <c r="H15" s="88"/>
    </row>
    <row r="16" spans="1:8" ht="56.25" customHeight="1" x14ac:dyDescent="0.25">
      <c r="A16" s="5" t="s">
        <v>17</v>
      </c>
      <c r="B16" s="5">
        <v>100763</v>
      </c>
      <c r="C16" s="2" t="s">
        <v>49</v>
      </c>
      <c r="D16" s="5" t="s">
        <v>10</v>
      </c>
      <c r="E16" s="17">
        <f>7*3*140+(2.37*22.3*2)</f>
        <v>3045.7020000000002</v>
      </c>
      <c r="F16" s="86" t="s">
        <v>58</v>
      </c>
      <c r="G16" s="87"/>
      <c r="H16" s="88"/>
    </row>
    <row r="17" spans="1:10" ht="56.25" x14ac:dyDescent="0.25">
      <c r="A17" s="5" t="s">
        <v>18</v>
      </c>
      <c r="B17" s="5">
        <v>103763</v>
      </c>
      <c r="C17" s="2" t="s">
        <v>51</v>
      </c>
      <c r="D17" s="5" t="s">
        <v>20</v>
      </c>
      <c r="E17" s="17">
        <f>5*7+(3*3.5*2*2)</f>
        <v>77</v>
      </c>
      <c r="F17" s="86" t="s">
        <v>59</v>
      </c>
      <c r="G17" s="87"/>
      <c r="H17" s="88"/>
    </row>
    <row r="18" spans="1:10" ht="45" x14ac:dyDescent="0.25">
      <c r="A18" s="5" t="s">
        <v>41</v>
      </c>
      <c r="B18" s="5">
        <v>92762</v>
      </c>
      <c r="C18" s="2" t="s">
        <v>24</v>
      </c>
      <c r="D18" s="5" t="s">
        <v>10</v>
      </c>
      <c r="E18" s="17">
        <f>304.02+185.19+243.74</f>
        <v>732.95</v>
      </c>
      <c r="F18" s="86" t="s">
        <v>52</v>
      </c>
      <c r="G18" s="87"/>
      <c r="H18" s="88"/>
    </row>
    <row r="19" spans="1:10" ht="45" x14ac:dyDescent="0.25">
      <c r="A19" s="5" t="s">
        <v>42</v>
      </c>
      <c r="B19" s="21">
        <v>92763</v>
      </c>
      <c r="C19" s="7" t="s">
        <v>25</v>
      </c>
      <c r="D19" s="21" t="s">
        <v>10</v>
      </c>
      <c r="E19" s="18">
        <f>478.68+67.31*2</f>
        <v>613.29999999999995</v>
      </c>
      <c r="F19" s="86" t="s">
        <v>52</v>
      </c>
      <c r="G19" s="87"/>
      <c r="H19" s="88"/>
    </row>
    <row r="20" spans="1:10" ht="56.25" x14ac:dyDescent="0.25">
      <c r="A20" s="5" t="s">
        <v>40</v>
      </c>
      <c r="B20" s="21">
        <v>102476</v>
      </c>
      <c r="C20" s="7" t="s">
        <v>36</v>
      </c>
      <c r="D20" s="21" t="s">
        <v>19</v>
      </c>
      <c r="E20" s="18">
        <f>1.26*7+(5.67*1*2)+(2.7*2.5*2)</f>
        <v>33.659999999999997</v>
      </c>
      <c r="F20" s="86" t="s">
        <v>60</v>
      </c>
      <c r="G20" s="87"/>
      <c r="H20" s="88"/>
    </row>
    <row r="21" spans="1:10" ht="67.5" x14ac:dyDescent="0.25">
      <c r="A21" s="5" t="s">
        <v>43</v>
      </c>
      <c r="B21" s="22">
        <v>99839</v>
      </c>
      <c r="C21" s="8" t="s">
        <v>50</v>
      </c>
      <c r="D21" s="22" t="s">
        <v>12</v>
      </c>
      <c r="E21" s="19">
        <v>14</v>
      </c>
      <c r="F21" s="86" t="s">
        <v>61</v>
      </c>
      <c r="G21" s="87"/>
      <c r="H21" s="88"/>
    </row>
    <row r="22" spans="1:10" x14ac:dyDescent="0.25">
      <c r="A22" s="31"/>
      <c r="B22" s="31"/>
      <c r="C22" s="31"/>
      <c r="D22" s="31"/>
      <c r="E22" s="31"/>
      <c r="F22" s="85"/>
      <c r="G22" s="85"/>
      <c r="H22" s="32"/>
    </row>
    <row r="23" spans="1:10" ht="27.75" customHeight="1" x14ac:dyDescent="0.25">
      <c r="A23" s="9"/>
      <c r="B23" s="9"/>
      <c r="C23" s="9"/>
      <c r="D23" s="9"/>
      <c r="E23" s="10"/>
      <c r="F23" s="11"/>
      <c r="G23" s="12"/>
      <c r="H23" s="13"/>
      <c r="I23" s="14"/>
      <c r="J23" s="15"/>
    </row>
    <row r="24" spans="1:10" x14ac:dyDescent="0.25">
      <c r="C24" s="89" t="s">
        <v>27</v>
      </c>
      <c r="D24" s="89"/>
    </row>
    <row r="25" spans="1:10" ht="29.25" customHeight="1" x14ac:dyDescent="0.25"/>
    <row r="26" spans="1:10" x14ac:dyDescent="0.25">
      <c r="C26" s="89" t="s">
        <v>28</v>
      </c>
      <c r="D26" s="89"/>
    </row>
  </sheetData>
  <mergeCells count="21">
    <mergeCell ref="C26:D26"/>
    <mergeCell ref="F6:H6"/>
    <mergeCell ref="F8:H8"/>
    <mergeCell ref="F9:H9"/>
    <mergeCell ref="F10:H10"/>
    <mergeCell ref="F12:H12"/>
    <mergeCell ref="F13:H13"/>
    <mergeCell ref="F14:H14"/>
    <mergeCell ref="F15:H15"/>
    <mergeCell ref="F17:H17"/>
    <mergeCell ref="C24:D24"/>
    <mergeCell ref="A1:H1"/>
    <mergeCell ref="A2:H2"/>
    <mergeCell ref="A3:H3"/>
    <mergeCell ref="A4:H4"/>
    <mergeCell ref="F22:G22"/>
    <mergeCell ref="F16:H16"/>
    <mergeCell ref="F18:H18"/>
    <mergeCell ref="F19:H19"/>
    <mergeCell ref="F20:H20"/>
    <mergeCell ref="F21:H21"/>
  </mergeCells>
  <pageMargins left="0.511811024" right="0.511811024" top="0.78740157499999996" bottom="0.78740157499999996" header="0.31496062000000002" footer="0.31496062000000002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4D376-7C67-46D7-A09D-A07F3DC1BB93}">
  <dimension ref="A1:K22"/>
  <sheetViews>
    <sheetView tabSelected="1" view="pageBreakPreview" zoomScaleNormal="100" zoomScaleSheetLayoutView="100" workbookViewId="0">
      <selection activeCell="I7" sqref="I7:K7"/>
    </sheetView>
  </sheetViews>
  <sheetFormatPr defaultRowHeight="15" x14ac:dyDescent="0.25"/>
  <cols>
    <col min="3" max="3" width="48.28515625" customWidth="1"/>
    <col min="5" max="5" width="12.42578125" bestFit="1" customWidth="1"/>
    <col min="6" max="7" width="11.42578125" bestFit="1" customWidth="1"/>
  </cols>
  <sheetData>
    <row r="1" spans="1:11" ht="25.5" x14ac:dyDescent="0.35">
      <c r="A1" s="93" t="s">
        <v>29</v>
      </c>
      <c r="B1" s="94"/>
      <c r="C1" s="94"/>
      <c r="D1" s="94"/>
      <c r="E1" s="94"/>
      <c r="F1" s="94"/>
      <c r="G1" s="94"/>
      <c r="H1" s="94"/>
      <c r="I1" s="94"/>
      <c r="J1" s="94"/>
      <c r="K1" s="95"/>
    </row>
    <row r="2" spans="1:11" x14ac:dyDescent="0.25">
      <c r="A2" s="34"/>
      <c r="B2" s="34"/>
      <c r="C2" s="34"/>
      <c r="D2" s="35"/>
      <c r="E2" s="35"/>
      <c r="F2" s="35"/>
      <c r="G2" s="35"/>
      <c r="H2" s="35"/>
      <c r="I2" s="34"/>
      <c r="J2" s="34"/>
      <c r="K2" s="34"/>
    </row>
    <row r="3" spans="1:11" ht="15.75" x14ac:dyDescent="0.25">
      <c r="A3" s="96" t="s">
        <v>62</v>
      </c>
      <c r="B3" s="96"/>
      <c r="C3" s="96"/>
      <c r="D3" s="96"/>
      <c r="E3" s="96"/>
      <c r="F3" s="96"/>
      <c r="G3" s="96"/>
      <c r="H3" s="96"/>
      <c r="I3" s="96"/>
      <c r="J3" s="96"/>
      <c r="K3" s="96"/>
    </row>
    <row r="4" spans="1:11" x14ac:dyDescent="0.25">
      <c r="A4" s="34"/>
      <c r="B4" s="34"/>
      <c r="C4" s="34"/>
      <c r="D4" s="35"/>
      <c r="E4" s="35"/>
      <c r="F4" s="34"/>
      <c r="G4" s="34"/>
      <c r="H4" s="34"/>
      <c r="I4" s="34"/>
      <c r="J4" s="34"/>
      <c r="K4" s="34"/>
    </row>
    <row r="5" spans="1:11" ht="15.75" thickBot="1" x14ac:dyDescent="0.3">
      <c r="A5" s="97" t="s">
        <v>63</v>
      </c>
      <c r="B5" s="98"/>
      <c r="C5" s="98"/>
      <c r="D5" s="98"/>
      <c r="E5" s="98"/>
      <c r="F5" s="98"/>
      <c r="G5" s="98"/>
      <c r="H5" s="98"/>
      <c r="I5" s="98"/>
      <c r="J5" s="98"/>
      <c r="K5" s="99"/>
    </row>
    <row r="6" spans="1:11" x14ac:dyDescent="0.25">
      <c r="A6" s="100" t="s">
        <v>64</v>
      </c>
      <c r="B6" s="101"/>
      <c r="C6" s="102"/>
      <c r="D6" s="101" t="s">
        <v>79</v>
      </c>
      <c r="E6" s="101"/>
      <c r="F6" s="101"/>
      <c r="G6" s="101"/>
      <c r="H6" s="102"/>
      <c r="I6" s="103" t="s">
        <v>81</v>
      </c>
      <c r="J6" s="103"/>
      <c r="K6" s="104"/>
    </row>
    <row r="7" spans="1:11" ht="15.75" thickBot="1" x14ac:dyDescent="0.3">
      <c r="A7" s="106" t="str">
        <f>Memória!A3</f>
        <v>OBRA: ACRÉSCIMO LARGURA DE PONTE</v>
      </c>
      <c r="B7" s="107"/>
      <c r="C7" s="108"/>
      <c r="D7" s="107" t="str">
        <f>Memória!A4</f>
        <v xml:space="preserve">LOCAL: PONTE NA SAÍDA DE SANTA BÁRBARA DO LESTE PARA SANTANA </v>
      </c>
      <c r="E7" s="107"/>
      <c r="F7" s="107"/>
      <c r="G7" s="107"/>
      <c r="H7" s="107"/>
      <c r="I7" s="109" t="s">
        <v>65</v>
      </c>
      <c r="J7" s="107"/>
      <c r="K7" s="110"/>
    </row>
    <row r="8" spans="1:11" ht="38.25" x14ac:dyDescent="0.25">
      <c r="A8" s="36" t="s">
        <v>66</v>
      </c>
      <c r="B8" s="37" t="s">
        <v>21</v>
      </c>
      <c r="C8" s="37" t="s">
        <v>67</v>
      </c>
      <c r="D8" s="38" t="s">
        <v>68</v>
      </c>
      <c r="E8" s="38" t="s">
        <v>69</v>
      </c>
      <c r="F8" s="37" t="s">
        <v>70</v>
      </c>
      <c r="G8" s="37" t="s">
        <v>71</v>
      </c>
      <c r="H8" s="37"/>
      <c r="I8" s="37"/>
      <c r="J8" s="37"/>
      <c r="K8" s="39"/>
    </row>
    <row r="9" spans="1:11" x14ac:dyDescent="0.25">
      <c r="A9" s="111"/>
      <c r="B9" s="113"/>
      <c r="C9" s="113" t="str">
        <f>[1]PLANILHA!C13</f>
        <v>SERVIÇOS PRELIMINARES</v>
      </c>
      <c r="D9" s="40" t="s">
        <v>72</v>
      </c>
      <c r="E9" s="41">
        <f>E10/E14</f>
        <v>1.6742847344828986E-2</v>
      </c>
      <c r="F9" s="41">
        <v>1</v>
      </c>
      <c r="G9" s="41"/>
      <c r="H9" s="41"/>
      <c r="I9" s="42"/>
      <c r="J9" s="43"/>
      <c r="K9" s="44"/>
    </row>
    <row r="10" spans="1:11" ht="24" x14ac:dyDescent="0.25">
      <c r="A10" s="112"/>
      <c r="B10" s="114"/>
      <c r="C10" s="114"/>
      <c r="D10" s="45" t="s">
        <v>73</v>
      </c>
      <c r="E10" s="46">
        <f>Planilha1!H8+Planilha1!H9+Planilha1!H10</f>
        <v>2379.4664183039999</v>
      </c>
      <c r="F10" s="46">
        <f t="shared" ref="F10" si="0">F9*$E$10</f>
        <v>2379.4664183039999</v>
      </c>
      <c r="G10" s="46"/>
      <c r="H10" s="46"/>
      <c r="I10" s="46"/>
      <c r="J10" s="46"/>
      <c r="K10" s="47"/>
    </row>
    <row r="11" spans="1:11" x14ac:dyDescent="0.25">
      <c r="A11" s="112"/>
      <c r="B11" s="114"/>
      <c r="C11" s="114" t="str">
        <f>Planilha1!C11</f>
        <v>SUPERESTRUTURA</v>
      </c>
      <c r="D11" s="45" t="s">
        <v>72</v>
      </c>
      <c r="E11" s="41">
        <f>E12/E14</f>
        <v>0.98325715265517111</v>
      </c>
      <c r="F11" s="41">
        <v>0.5</v>
      </c>
      <c r="G11" s="41">
        <v>0.5</v>
      </c>
      <c r="H11" s="41"/>
      <c r="I11" s="42"/>
      <c r="J11" s="43"/>
      <c r="K11" s="44"/>
    </row>
    <row r="12" spans="1:11" ht="24" x14ac:dyDescent="0.25">
      <c r="A12" s="112"/>
      <c r="B12" s="114"/>
      <c r="C12" s="114"/>
      <c r="D12" s="45" t="s">
        <v>73</v>
      </c>
      <c r="E12" s="46">
        <f>Planilha1!H12+Planilha1!H13+Planilha1!H14+Planilha1!H15+Planilha1!H16+Planilha1!H17+Planilha1!H18+Planilha1!H19+Planilha1!H20+Planilha1!H21</f>
        <v>139738.918184832</v>
      </c>
      <c r="F12" s="46">
        <f t="shared" ref="F12:G12" si="1">F11*$E$12</f>
        <v>69869.459092416</v>
      </c>
      <c r="G12" s="46">
        <f t="shared" si="1"/>
        <v>69869.459092416</v>
      </c>
      <c r="H12" s="46"/>
      <c r="I12" s="46"/>
      <c r="J12" s="46"/>
      <c r="K12" s="47"/>
    </row>
    <row r="13" spans="1:11" x14ac:dyDescent="0.25">
      <c r="A13" s="117" t="s">
        <v>74</v>
      </c>
      <c r="B13" s="118"/>
      <c r="C13" s="119"/>
      <c r="D13" s="48" t="s">
        <v>72</v>
      </c>
      <c r="E13" s="49">
        <f>E9+E11</f>
        <v>1</v>
      </c>
      <c r="F13" s="49">
        <f>F14/$E$14</f>
        <v>0.5083714236724145</v>
      </c>
      <c r="G13" s="49">
        <f>G14/$E$14</f>
        <v>0.49162857632758555</v>
      </c>
      <c r="H13" s="49"/>
      <c r="I13" s="49"/>
      <c r="J13" s="49"/>
      <c r="K13" s="50"/>
    </row>
    <row r="14" spans="1:11" ht="24.75" thickBot="1" x14ac:dyDescent="0.3">
      <c r="A14" s="120"/>
      <c r="B14" s="121"/>
      <c r="C14" s="122"/>
      <c r="D14" s="51" t="s">
        <v>73</v>
      </c>
      <c r="E14" s="52">
        <f>E10+E12</f>
        <v>142118.38460313599</v>
      </c>
      <c r="F14" s="52">
        <f>F10+F12</f>
        <v>72248.925510720001</v>
      </c>
      <c r="G14" s="52">
        <f>G10+G12</f>
        <v>69869.459092416</v>
      </c>
      <c r="H14" s="52"/>
      <c r="I14" s="52"/>
      <c r="J14" s="52"/>
      <c r="K14" s="53"/>
    </row>
    <row r="15" spans="1:11" ht="15.75" thickBot="1" x14ac:dyDescent="0.3">
      <c r="A15" s="54"/>
      <c r="B15" s="54"/>
      <c r="C15" s="54"/>
      <c r="D15" s="55"/>
      <c r="E15" s="55"/>
      <c r="F15" s="54"/>
      <c r="G15" s="54"/>
      <c r="H15" s="54"/>
      <c r="I15" s="54"/>
      <c r="J15" s="54"/>
      <c r="K15" s="54"/>
    </row>
    <row r="16" spans="1:11" x14ac:dyDescent="0.25">
      <c r="A16" s="56"/>
      <c r="B16" s="57"/>
      <c r="C16" s="57"/>
      <c r="D16" s="57"/>
      <c r="E16" s="57"/>
      <c r="F16" s="57"/>
      <c r="G16" s="58"/>
      <c r="H16" s="59"/>
      <c r="I16" s="60"/>
      <c r="J16" s="60"/>
      <c r="K16" s="61"/>
    </row>
    <row r="17" spans="1:11" x14ac:dyDescent="0.25">
      <c r="A17" s="62"/>
      <c r="B17" s="63"/>
      <c r="C17" s="63"/>
      <c r="D17" s="64"/>
      <c r="E17" s="65"/>
      <c r="F17" s="63"/>
      <c r="G17" s="66"/>
      <c r="H17" s="67" t="s">
        <v>75</v>
      </c>
      <c r="I17" s="34"/>
      <c r="J17" s="34"/>
      <c r="K17" s="68"/>
    </row>
    <row r="18" spans="1:11" x14ac:dyDescent="0.25">
      <c r="A18" s="69"/>
      <c r="B18" s="116" t="s">
        <v>76</v>
      </c>
      <c r="C18" s="116"/>
      <c r="D18" s="35"/>
      <c r="E18" s="105" t="s">
        <v>77</v>
      </c>
      <c r="F18" s="105"/>
      <c r="G18" s="70"/>
      <c r="H18" s="71"/>
      <c r="I18" s="34"/>
      <c r="J18" s="34"/>
      <c r="K18" s="72"/>
    </row>
    <row r="19" spans="1:11" x14ac:dyDescent="0.25">
      <c r="A19" s="73"/>
      <c r="B19" s="74"/>
      <c r="C19" s="74"/>
      <c r="D19" s="35"/>
      <c r="E19" s="35"/>
      <c r="F19" s="34"/>
      <c r="G19" s="75"/>
      <c r="H19" s="71"/>
      <c r="I19" s="34"/>
      <c r="J19" s="34"/>
      <c r="K19" s="72"/>
    </row>
    <row r="20" spans="1:11" x14ac:dyDescent="0.25">
      <c r="A20" s="76"/>
      <c r="B20" s="115"/>
      <c r="C20" s="115"/>
      <c r="D20" s="77"/>
      <c r="E20" s="77"/>
      <c r="F20" s="78"/>
      <c r="G20" s="75"/>
      <c r="H20" s="71"/>
      <c r="I20" s="34"/>
      <c r="J20" s="34"/>
      <c r="K20" s="72"/>
    </row>
    <row r="21" spans="1:11" x14ac:dyDescent="0.25">
      <c r="A21" s="79"/>
      <c r="B21" s="116" t="s">
        <v>78</v>
      </c>
      <c r="C21" s="116"/>
      <c r="D21" s="80"/>
      <c r="E21" s="80"/>
      <c r="F21" s="34"/>
      <c r="G21" s="75"/>
      <c r="H21" s="71"/>
      <c r="I21" s="34"/>
      <c r="J21" s="34"/>
      <c r="K21" s="72"/>
    </row>
    <row r="22" spans="1:11" x14ac:dyDescent="0.25">
      <c r="A22" s="34"/>
      <c r="B22" s="34"/>
      <c r="C22" s="34"/>
      <c r="D22" s="35"/>
      <c r="E22" s="35"/>
      <c r="F22" s="34"/>
      <c r="G22" s="34"/>
      <c r="H22" s="71"/>
      <c r="I22" s="34"/>
      <c r="J22" s="34"/>
      <c r="K22" s="34"/>
    </row>
  </sheetData>
  <mergeCells count="20">
    <mergeCell ref="B20:C20"/>
    <mergeCell ref="B21:C21"/>
    <mergeCell ref="A11:A12"/>
    <mergeCell ref="B11:B12"/>
    <mergeCell ref="C11:C12"/>
    <mergeCell ref="A13:C14"/>
    <mergeCell ref="B18:C18"/>
    <mergeCell ref="E18:F18"/>
    <mergeCell ref="A7:C7"/>
    <mergeCell ref="D7:H7"/>
    <mergeCell ref="I7:K7"/>
    <mergeCell ref="A9:A10"/>
    <mergeCell ref="B9:B10"/>
    <mergeCell ref="C9:C10"/>
    <mergeCell ref="A1:K1"/>
    <mergeCell ref="A3:K3"/>
    <mergeCell ref="A5:K5"/>
    <mergeCell ref="A6:C6"/>
    <mergeCell ref="D6:H6"/>
    <mergeCell ref="I6:K6"/>
  </mergeCells>
  <printOptions horizontalCentered="1" verticalCentered="1"/>
  <pageMargins left="0" right="0" top="0" bottom="0" header="0" footer="0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"/>
  <sheetViews>
    <sheetView view="pageBreakPreview" zoomScaleNormal="100" zoomScaleSheetLayoutView="100" workbookViewId="0">
      <selection activeCell="E19" sqref="E19"/>
    </sheetView>
  </sheetViews>
  <sheetFormatPr defaultRowHeight="15" x14ac:dyDescent="0.25"/>
  <cols>
    <col min="1" max="1" width="6.85546875" customWidth="1"/>
    <col min="2" max="2" width="11.28515625" bestFit="1" customWidth="1"/>
    <col min="3" max="3" width="40.42578125" customWidth="1"/>
    <col min="4" max="4" width="7.42578125" customWidth="1"/>
    <col min="5" max="5" width="12.85546875" customWidth="1"/>
    <col min="6" max="6" width="10.5703125" customWidth="1"/>
    <col min="7" max="7" width="10.28515625" customWidth="1"/>
    <col min="8" max="8" width="12.7109375" customWidth="1"/>
    <col min="10" max="10" width="11.5703125" bestFit="1" customWidth="1"/>
  </cols>
  <sheetData>
    <row r="1" spans="1:10" ht="31.5" x14ac:dyDescent="0.5">
      <c r="A1" s="82" t="s">
        <v>29</v>
      </c>
      <c r="B1" s="82"/>
      <c r="C1" s="82"/>
      <c r="D1" s="82"/>
      <c r="E1" s="82"/>
      <c r="F1" s="82"/>
      <c r="G1" s="82"/>
      <c r="H1" s="82"/>
    </row>
    <row r="2" spans="1:10" x14ac:dyDescent="0.25">
      <c r="A2" s="83" t="s">
        <v>0</v>
      </c>
      <c r="B2" s="83"/>
      <c r="C2" s="83"/>
      <c r="D2" s="83"/>
      <c r="E2" s="83"/>
      <c r="F2" s="83"/>
      <c r="G2" s="83"/>
      <c r="H2" s="83"/>
    </row>
    <row r="3" spans="1:10" x14ac:dyDescent="0.25">
      <c r="A3" s="84" t="s">
        <v>44</v>
      </c>
      <c r="B3" s="84"/>
      <c r="C3" s="84"/>
      <c r="D3" s="84"/>
      <c r="E3" s="84"/>
      <c r="F3" s="84"/>
      <c r="G3" s="84"/>
      <c r="H3" s="84"/>
    </row>
    <row r="4" spans="1:10" x14ac:dyDescent="0.25">
      <c r="A4" s="84" t="s">
        <v>45</v>
      </c>
      <c r="B4" s="84"/>
      <c r="C4" s="84"/>
      <c r="D4" s="84"/>
      <c r="E4" s="84"/>
      <c r="F4" s="84"/>
      <c r="G4" s="84"/>
      <c r="H4" s="84"/>
    </row>
    <row r="5" spans="1:10" x14ac:dyDescent="0.25">
      <c r="A5" s="33" t="s">
        <v>30</v>
      </c>
      <c r="B5" s="23">
        <f ca="1">TODAY()</f>
        <v>45370</v>
      </c>
      <c r="C5" s="3"/>
      <c r="D5" s="3"/>
      <c r="E5" s="3"/>
      <c r="F5" s="3"/>
      <c r="G5" s="3"/>
      <c r="H5" s="3"/>
    </row>
    <row r="6" spans="1:10" ht="23.25" customHeight="1" x14ac:dyDescent="0.25">
      <c r="A6" s="24" t="s">
        <v>1</v>
      </c>
      <c r="B6" s="24" t="s">
        <v>21</v>
      </c>
      <c r="C6" s="25" t="s">
        <v>2</v>
      </c>
      <c r="D6" s="26" t="s">
        <v>46</v>
      </c>
      <c r="E6" s="26" t="s">
        <v>47</v>
      </c>
      <c r="F6" s="26" t="s">
        <v>3</v>
      </c>
      <c r="G6" s="26" t="s">
        <v>23</v>
      </c>
      <c r="H6" s="26" t="s">
        <v>4</v>
      </c>
    </row>
    <row r="7" spans="1:10" ht="18" customHeight="1" x14ac:dyDescent="0.25">
      <c r="A7" s="24">
        <v>1</v>
      </c>
      <c r="B7" s="24" t="s">
        <v>22</v>
      </c>
      <c r="C7" s="25" t="s">
        <v>5</v>
      </c>
      <c r="D7" s="27"/>
      <c r="E7" s="28"/>
      <c r="F7" s="28"/>
      <c r="G7" s="28"/>
      <c r="H7" s="28"/>
    </row>
    <row r="8" spans="1:10" ht="22.5" x14ac:dyDescent="0.25">
      <c r="A8" s="1" t="s">
        <v>6</v>
      </c>
      <c r="B8" s="1" t="s">
        <v>48</v>
      </c>
      <c r="C8" s="2" t="s">
        <v>39</v>
      </c>
      <c r="D8" s="4" t="s">
        <v>31</v>
      </c>
      <c r="E8" s="20">
        <v>5.0000000000000001E-3</v>
      </c>
      <c r="F8" s="20"/>
      <c r="G8" s="16">
        <v>463.35</v>
      </c>
      <c r="H8" s="16">
        <f>G8</f>
        <v>463.35</v>
      </c>
      <c r="J8" s="81">
        <f>H8+H9+H10</f>
        <v>2379.4664183039999</v>
      </c>
    </row>
    <row r="9" spans="1:10" ht="33.75" x14ac:dyDescent="0.25">
      <c r="A9" s="1" t="s">
        <v>7</v>
      </c>
      <c r="B9" s="1">
        <v>104789</v>
      </c>
      <c r="C9" s="2" t="s">
        <v>26</v>
      </c>
      <c r="D9" s="6" t="s">
        <v>19</v>
      </c>
      <c r="E9" s="16">
        <v>0.73199999999999998</v>
      </c>
      <c r="F9" s="16">
        <v>167.73</v>
      </c>
      <c r="G9" s="17">
        <f>F9*1.2864</f>
        <v>215.76787199999998</v>
      </c>
      <c r="H9" s="16">
        <f>G9*E9</f>
        <v>157.942082304</v>
      </c>
    </row>
    <row r="10" spans="1:10" ht="33.75" x14ac:dyDescent="0.25">
      <c r="A10" s="1" t="s">
        <v>8</v>
      </c>
      <c r="B10" s="5">
        <v>103689</v>
      </c>
      <c r="C10" s="2" t="s">
        <v>38</v>
      </c>
      <c r="D10" s="6" t="s">
        <v>20</v>
      </c>
      <c r="E10" s="16">
        <f>3*1.5</f>
        <v>4.5</v>
      </c>
      <c r="F10" s="16">
        <v>303.72000000000003</v>
      </c>
      <c r="G10" s="17">
        <f>F10*1.2864</f>
        <v>390.70540800000003</v>
      </c>
      <c r="H10" s="16">
        <f>G10*E10</f>
        <v>1758.174336</v>
      </c>
    </row>
    <row r="11" spans="1:10" x14ac:dyDescent="0.25">
      <c r="A11" s="24">
        <v>2</v>
      </c>
      <c r="B11" s="24"/>
      <c r="C11" s="25" t="s">
        <v>9</v>
      </c>
      <c r="D11" s="29"/>
      <c r="E11" s="30"/>
      <c r="F11" s="30"/>
      <c r="G11" s="30"/>
      <c r="H11" s="30"/>
    </row>
    <row r="12" spans="1:10" ht="33.75" x14ac:dyDescent="0.25">
      <c r="A12" s="5" t="s">
        <v>13</v>
      </c>
      <c r="B12" s="5">
        <v>157</v>
      </c>
      <c r="C12" s="2" t="s">
        <v>37</v>
      </c>
      <c r="D12" s="6" t="s">
        <v>10</v>
      </c>
      <c r="E12" s="16">
        <v>2</v>
      </c>
      <c r="F12" s="16">
        <v>128.22</v>
      </c>
      <c r="G12" s="17">
        <f t="shared" ref="G12" si="0">F12*1.2864</f>
        <v>164.94220799999999</v>
      </c>
      <c r="H12" s="17">
        <f t="shared" ref="H12" si="1">E12*G12</f>
        <v>329.88441599999999</v>
      </c>
    </row>
    <row r="13" spans="1:10" ht="33.75" x14ac:dyDescent="0.25">
      <c r="A13" s="5" t="s">
        <v>14</v>
      </c>
      <c r="B13" s="5">
        <v>5631</v>
      </c>
      <c r="C13" s="2" t="s">
        <v>35</v>
      </c>
      <c r="D13" s="6" t="s">
        <v>34</v>
      </c>
      <c r="E13" s="16">
        <v>16</v>
      </c>
      <c r="F13" s="16">
        <v>223.77</v>
      </c>
      <c r="G13" s="17">
        <f t="shared" ref="G13" si="2">F13*1.2864</f>
        <v>287.85772800000001</v>
      </c>
      <c r="H13" s="17">
        <f t="shared" ref="H13" si="3">E13*G13</f>
        <v>4605.7236480000001</v>
      </c>
    </row>
    <row r="14" spans="1:10" ht="22.5" x14ac:dyDescent="0.25">
      <c r="A14" s="5" t="s">
        <v>15</v>
      </c>
      <c r="B14" s="5">
        <v>2788</v>
      </c>
      <c r="C14" s="2" t="s">
        <v>33</v>
      </c>
      <c r="D14" s="6" t="s">
        <v>12</v>
      </c>
      <c r="E14" s="16">
        <f>10*6</f>
        <v>60</v>
      </c>
      <c r="F14" s="16">
        <v>169.88</v>
      </c>
      <c r="G14" s="17">
        <f t="shared" ref="G14" si="4">F14*1.2864</f>
        <v>218.53363199999998</v>
      </c>
      <c r="H14" s="17">
        <f t="shared" ref="H14" si="5">E14*G14</f>
        <v>13112.017919999998</v>
      </c>
    </row>
    <row r="15" spans="1:10" ht="33.75" x14ac:dyDescent="0.25">
      <c r="A15" s="5" t="s">
        <v>16</v>
      </c>
      <c r="B15" s="5">
        <v>93358</v>
      </c>
      <c r="C15" s="2" t="s">
        <v>32</v>
      </c>
      <c r="D15" s="6" t="s">
        <v>19</v>
      </c>
      <c r="E15" s="16">
        <f>5.67*1*2</f>
        <v>11.34</v>
      </c>
      <c r="F15" s="16">
        <v>70.290000000000006</v>
      </c>
      <c r="G15" s="17">
        <f t="shared" ref="G15" si="6">F15*1.2864</f>
        <v>90.421056000000007</v>
      </c>
      <c r="H15" s="17">
        <f t="shared" ref="H15" si="7">E15*G15</f>
        <v>1025.37477504</v>
      </c>
      <c r="J15" s="81">
        <f>H12+H13+H14+H15+H16+H17+H18+H19+H20+H21</f>
        <v>139738.918184832</v>
      </c>
    </row>
    <row r="16" spans="1:10" ht="56.25" customHeight="1" x14ac:dyDescent="0.25">
      <c r="A16" s="5" t="s">
        <v>17</v>
      </c>
      <c r="B16" s="5">
        <v>100763</v>
      </c>
      <c r="C16" s="2" t="s">
        <v>49</v>
      </c>
      <c r="D16" s="5" t="s">
        <v>10</v>
      </c>
      <c r="E16" s="17">
        <f>7*3*140+(2.37*22.3*2)</f>
        <v>3045.7020000000002</v>
      </c>
      <c r="F16" s="17">
        <v>15.84</v>
      </c>
      <c r="G16" s="17">
        <f t="shared" ref="G16:G21" si="8">F16*1.2864</f>
        <v>20.376576</v>
      </c>
      <c r="H16" s="17">
        <f t="shared" ref="H16:H20" si="9">E16*G16</f>
        <v>62060.978276352005</v>
      </c>
    </row>
    <row r="17" spans="1:10" ht="56.25" x14ac:dyDescent="0.25">
      <c r="A17" s="5" t="s">
        <v>18</v>
      </c>
      <c r="B17" s="5">
        <v>103763</v>
      </c>
      <c r="C17" s="2" t="s">
        <v>51</v>
      </c>
      <c r="D17" s="5" t="s">
        <v>20</v>
      </c>
      <c r="E17" s="17">
        <f>5*7+(3*3.5*2*2)</f>
        <v>77</v>
      </c>
      <c r="F17" s="17">
        <v>61.04</v>
      </c>
      <c r="G17" s="17">
        <f t="shared" si="8"/>
        <v>78.521856</v>
      </c>
      <c r="H17" s="17">
        <f t="shared" si="9"/>
        <v>6046.1829120000002</v>
      </c>
    </row>
    <row r="18" spans="1:10" ht="45" x14ac:dyDescent="0.25">
      <c r="A18" s="5" t="s">
        <v>41</v>
      </c>
      <c r="B18" s="5">
        <v>92762</v>
      </c>
      <c r="C18" s="2" t="s">
        <v>24</v>
      </c>
      <c r="D18" s="5" t="s">
        <v>10</v>
      </c>
      <c r="E18" s="17">
        <f>304.02+185.19+243.74</f>
        <v>732.95</v>
      </c>
      <c r="F18" s="17">
        <v>9.99</v>
      </c>
      <c r="G18" s="17">
        <f t="shared" si="8"/>
        <v>12.851136</v>
      </c>
      <c r="H18" s="17">
        <f>G18*E18</f>
        <v>9419.2401312000002</v>
      </c>
    </row>
    <row r="19" spans="1:10" ht="45" x14ac:dyDescent="0.25">
      <c r="A19" s="5" t="s">
        <v>42</v>
      </c>
      <c r="B19" s="21">
        <v>92763</v>
      </c>
      <c r="C19" s="7" t="s">
        <v>25</v>
      </c>
      <c r="D19" s="21" t="s">
        <v>10</v>
      </c>
      <c r="E19" s="18">
        <f>478.68+67.31*2</f>
        <v>613.29999999999995</v>
      </c>
      <c r="F19" s="18">
        <v>8.42</v>
      </c>
      <c r="G19" s="18">
        <f t="shared" si="8"/>
        <v>10.831488</v>
      </c>
      <c r="H19" s="17">
        <f>G19*E19</f>
        <v>6642.9515904</v>
      </c>
    </row>
    <row r="20" spans="1:10" ht="56.25" x14ac:dyDescent="0.25">
      <c r="A20" s="5" t="s">
        <v>40</v>
      </c>
      <c r="B20" s="21">
        <v>102476</v>
      </c>
      <c r="C20" s="7" t="s">
        <v>36</v>
      </c>
      <c r="D20" s="21" t="s">
        <v>19</v>
      </c>
      <c r="E20" s="18">
        <f>1.26*7+(5.67*1*2)+(2.7*2.5*2)</f>
        <v>33.659999999999997</v>
      </c>
      <c r="F20" s="18">
        <v>656.16</v>
      </c>
      <c r="G20" s="18">
        <f t="shared" si="8"/>
        <v>844.08422399999995</v>
      </c>
      <c r="H20" s="18">
        <f t="shared" si="9"/>
        <v>28411.874979839995</v>
      </c>
    </row>
    <row r="21" spans="1:10" ht="67.5" x14ac:dyDescent="0.25">
      <c r="A21" s="5" t="s">
        <v>43</v>
      </c>
      <c r="B21" s="22">
        <v>99839</v>
      </c>
      <c r="C21" s="8" t="s">
        <v>50</v>
      </c>
      <c r="D21" s="22" t="s">
        <v>12</v>
      </c>
      <c r="E21" s="19">
        <v>14</v>
      </c>
      <c r="F21" s="19">
        <v>448.91</v>
      </c>
      <c r="G21" s="19">
        <f t="shared" si="8"/>
        <v>577.47782400000006</v>
      </c>
      <c r="H21" s="19">
        <f>G21*E21</f>
        <v>8084.6895360000008</v>
      </c>
    </row>
    <row r="22" spans="1:10" x14ac:dyDescent="0.25">
      <c r="A22" s="31"/>
      <c r="B22" s="31"/>
      <c r="C22" s="31"/>
      <c r="D22" s="31"/>
      <c r="E22" s="31"/>
      <c r="F22" s="85" t="s">
        <v>11</v>
      </c>
      <c r="G22" s="85"/>
      <c r="H22" s="32">
        <f>SUM(H8:H21)</f>
        <v>142118.38460313602</v>
      </c>
      <c r="I22">
        <v>92671.31</v>
      </c>
      <c r="J22">
        <f>I22*0.005</f>
        <v>463.35654999999997</v>
      </c>
    </row>
    <row r="23" spans="1:10" ht="27.75" customHeight="1" x14ac:dyDescent="0.25">
      <c r="A23" s="9"/>
      <c r="B23" s="9"/>
      <c r="C23" s="9"/>
      <c r="D23" s="9"/>
      <c r="E23" s="10"/>
      <c r="F23" s="11"/>
      <c r="G23" s="12"/>
      <c r="H23" s="13"/>
      <c r="I23" s="14"/>
      <c r="J23" s="15"/>
    </row>
    <row r="24" spans="1:10" x14ac:dyDescent="0.25">
      <c r="C24" s="89" t="s">
        <v>27</v>
      </c>
      <c r="D24" s="89"/>
    </row>
    <row r="25" spans="1:10" ht="29.25" customHeight="1" x14ac:dyDescent="0.25"/>
    <row r="26" spans="1:10" x14ac:dyDescent="0.25">
      <c r="C26" s="89" t="s">
        <v>28</v>
      </c>
      <c r="D26" s="89"/>
    </row>
  </sheetData>
  <mergeCells count="7">
    <mergeCell ref="C26:D26"/>
    <mergeCell ref="A1:H1"/>
    <mergeCell ref="A2:H2"/>
    <mergeCell ref="A3:H3"/>
    <mergeCell ref="A4:H4"/>
    <mergeCell ref="F22:G22"/>
    <mergeCell ref="C24:D24"/>
  </mergeCells>
  <phoneticPr fontId="9" type="noConversion"/>
  <pageMargins left="0.511811024" right="0.511811024" top="0.78740157499999996" bottom="0.78740157499999996" header="0.31496062000000002" footer="0.31496062000000002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Memória</vt:lpstr>
      <vt:lpstr>Cronograma</vt:lpstr>
      <vt:lpstr>Planilha1</vt:lpstr>
      <vt:lpstr>Memória!Area_de_impressao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Frederico</dc:creator>
  <cp:lastModifiedBy>Cliente</cp:lastModifiedBy>
  <cp:lastPrinted>2024-03-19T15:30:07Z</cp:lastPrinted>
  <dcterms:created xsi:type="dcterms:W3CDTF">2023-12-06T13:52:09Z</dcterms:created>
  <dcterms:modified xsi:type="dcterms:W3CDTF">2024-03-19T15:30:13Z</dcterms:modified>
</cp:coreProperties>
</file>