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ebraepr.sharepoint.com/sites/pr_ucf/Documentos2022/3 - Compras/Licitações/LICITAÇÕES/Pregão Eletrônico/2026/07 - 07_2026 - LIMPEZA LONDRINA/"/>
    </mc:Choice>
  </mc:AlternateContent>
  <xr:revisionPtr revIDLastSave="0" documentId="8_{FEAAC498-A516-48BB-90AF-E556589BE8F8}" xr6:coauthVersionLast="47" xr6:coauthVersionMax="47" xr10:uidLastSave="{00000000-0000-0000-0000-000000000000}"/>
  <bookViews>
    <workbookView xWindow="-28920" yWindow="1620" windowWidth="29040" windowHeight="15720" xr2:uid="{50548692-4806-4DE1-8D88-350D0B6EE7C9}"/>
  </bookViews>
  <sheets>
    <sheet name="Resumo" sheetId="7" r:id="rId1"/>
    <sheet name="SERV COM CUMULAÇÃO  2 postos" sheetId="15" r:id="rId2"/>
    <sheet name="PORTARIA 10" sheetId="16" r:id="rId3"/>
    <sheet name="PORTARIA 40" sheetId="11" r:id="rId4"/>
    <sheet name="PORTARIA 30" sheetId="17" r:id="rId5"/>
    <sheet name="ASH 2 postos" sheetId="10" r:id="rId6"/>
    <sheet name="MODULO 5 MATERIAIS_EQUIP_UNIF" sheetId="3" r:id="rId7"/>
  </sheets>
  <definedNames>
    <definedName name="BuiltIn_Criteria">#N/A</definedName>
    <definedName name="BuiltIn_Data_Form">#N/A</definedName>
    <definedName name="BuiltIn_Database">#N/A</definedName>
    <definedName name="BuiltIn_Print_Area">#N/A</definedName>
    <definedName name="BuiltIn_Print_Titles">#N/A</definedName>
    <definedName name="BuiltIn_Recorder">#N/A</definedName>
    <definedName name="dsfsdf">#REF!</definedName>
    <definedName name="Excel_BuiltIn__FilterDatabase_3">#REF!</definedName>
    <definedName name="preçoaçucar">#REF!</definedName>
    <definedName name="preçocafé">#REF!</definedName>
    <definedName name="preçocopo200">#REF!</definedName>
    <definedName name="preçocopo50">#REF!</definedName>
    <definedName name="preçoleite">#REF!</definedName>
    <definedName name="preçomanteiga">#REF!</definedName>
    <definedName name="preçopão">#REF!</definedName>
    <definedName name="sdf">#REF!</definedName>
    <definedName name="ss">#REF!</definedName>
    <definedName name="USUÁ">#REF!</definedName>
    <definedName name="USUÁRIOS">#REF!</definedName>
    <definedName name="USUÁRIOTERESINA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7" i="3" l="1"/>
  <c r="F37" i="3" s="1"/>
  <c r="E36" i="3"/>
  <c r="E34" i="3"/>
  <c r="E33" i="3"/>
  <c r="F33" i="3" s="1"/>
  <c r="M90" i="3"/>
  <c r="M89" i="3"/>
  <c r="M88" i="3"/>
  <c r="M87" i="3"/>
  <c r="M86" i="3"/>
  <c r="M85" i="3"/>
  <c r="M84" i="3"/>
  <c r="M83" i="3"/>
  <c r="M82" i="3"/>
  <c r="M81" i="3"/>
  <c r="M80" i="3"/>
  <c r="M79" i="3"/>
  <c r="M78" i="3"/>
  <c r="M77" i="3"/>
  <c r="M76" i="3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C118" i="17"/>
  <c r="C117" i="17"/>
  <c r="C116" i="17"/>
  <c r="C115" i="17" s="1"/>
  <c r="C135" i="17" s="1"/>
  <c r="C114" i="17"/>
  <c r="C113" i="17"/>
  <c r="C91" i="17"/>
  <c r="C90" i="17"/>
  <c r="C89" i="17"/>
  <c r="C92" i="17" s="1"/>
  <c r="C88" i="17"/>
  <c r="C86" i="17"/>
  <c r="D55" i="17"/>
  <c r="D54" i="17"/>
  <c r="D53" i="17"/>
  <c r="D52" i="17"/>
  <c r="D51" i="17"/>
  <c r="C50" i="17"/>
  <c r="D50" i="17" s="1"/>
  <c r="C49" i="17"/>
  <c r="C37" i="17"/>
  <c r="C43" i="17" s="1"/>
  <c r="C27" i="17"/>
  <c r="C14" i="17"/>
  <c r="D14" i="17" s="1"/>
  <c r="C7" i="17"/>
  <c r="D13" i="17" s="1"/>
  <c r="C118" i="16"/>
  <c r="C117" i="16"/>
  <c r="C116" i="16"/>
  <c r="C114" i="16"/>
  <c r="C113" i="16"/>
  <c r="C91" i="16"/>
  <c r="C90" i="16"/>
  <c r="C89" i="16"/>
  <c r="C88" i="16"/>
  <c r="C86" i="16"/>
  <c r="C92" i="16" s="1"/>
  <c r="D55" i="16"/>
  <c r="D54" i="16"/>
  <c r="D53" i="16"/>
  <c r="D52" i="16"/>
  <c r="D51" i="16"/>
  <c r="C50" i="16"/>
  <c r="D50" i="16" s="1"/>
  <c r="C49" i="16"/>
  <c r="C37" i="16"/>
  <c r="C43" i="16" s="1"/>
  <c r="C76" i="16" s="1"/>
  <c r="C77" i="16" s="1"/>
  <c r="C27" i="16"/>
  <c r="C14" i="16"/>
  <c r="D14" i="16" s="1"/>
  <c r="C7" i="16"/>
  <c r="D13" i="16" s="1"/>
  <c r="C119" i="15"/>
  <c r="C118" i="15"/>
  <c r="C117" i="15"/>
  <c r="C115" i="15"/>
  <c r="C114" i="15"/>
  <c r="C86" i="15"/>
  <c r="C85" i="15"/>
  <c r="D55" i="15"/>
  <c r="D54" i="15"/>
  <c r="D53" i="15"/>
  <c r="D52" i="15"/>
  <c r="D51" i="15"/>
  <c r="C50" i="15"/>
  <c r="D50" i="15" s="1"/>
  <c r="C49" i="15"/>
  <c r="C37" i="15"/>
  <c r="C43" i="15" s="1"/>
  <c r="C27" i="15"/>
  <c r="C14" i="15"/>
  <c r="D14" i="15" s="1"/>
  <c r="C7" i="15"/>
  <c r="D13" i="15" s="1"/>
  <c r="C86" i="10"/>
  <c r="H19" i="7"/>
  <c r="H20" i="7"/>
  <c r="H21" i="7"/>
  <c r="B29" i="3"/>
  <c r="D28" i="3"/>
  <c r="E28" i="3" s="1"/>
  <c r="D27" i="3"/>
  <c r="E27" i="3" s="1"/>
  <c r="D26" i="3"/>
  <c r="E26" i="3" s="1"/>
  <c r="D25" i="3"/>
  <c r="E25" i="3" s="1"/>
  <c r="D24" i="3"/>
  <c r="B20" i="3"/>
  <c r="D19" i="3"/>
  <c r="E19" i="3" s="1"/>
  <c r="D18" i="3"/>
  <c r="E18" i="3" s="1"/>
  <c r="D17" i="3"/>
  <c r="E17" i="3" s="1"/>
  <c r="D16" i="3"/>
  <c r="E16" i="3" s="1"/>
  <c r="D15" i="3"/>
  <c r="E15" i="3" s="1"/>
  <c r="D14" i="3"/>
  <c r="D3" i="3"/>
  <c r="C38" i="3"/>
  <c r="B38" i="3"/>
  <c r="F36" i="3"/>
  <c r="E35" i="3"/>
  <c r="F35" i="3" s="1"/>
  <c r="F34" i="3"/>
  <c r="M91" i="3" l="1"/>
  <c r="C116" i="15"/>
  <c r="C136" i="15" s="1"/>
  <c r="C87" i="15"/>
  <c r="C87" i="10"/>
  <c r="C88" i="15"/>
  <c r="C88" i="10"/>
  <c r="C89" i="15"/>
  <c r="C89" i="10"/>
  <c r="C75" i="15"/>
  <c r="C76" i="15" s="1"/>
  <c r="C28" i="15"/>
  <c r="C29" i="15" s="1"/>
  <c r="D16" i="17"/>
  <c r="D16" i="15"/>
  <c r="D41" i="15" s="1"/>
  <c r="D16" i="16"/>
  <c r="C76" i="17"/>
  <c r="C77" i="17" s="1"/>
  <c r="C28" i="17"/>
  <c r="C29" i="17" s="1"/>
  <c r="C93" i="17"/>
  <c r="C94" i="17" s="1"/>
  <c r="D49" i="17"/>
  <c r="D57" i="17" s="1"/>
  <c r="D65" i="17" s="1"/>
  <c r="C93" i="16"/>
  <c r="C94" i="16" s="1"/>
  <c r="D49" i="16"/>
  <c r="D57" i="16" s="1"/>
  <c r="D65" i="16" s="1"/>
  <c r="C28" i="16"/>
  <c r="C29" i="16" s="1"/>
  <c r="C115" i="16"/>
  <c r="C135" i="16" s="1"/>
  <c r="D49" i="15"/>
  <c r="D56" i="15" s="1"/>
  <c r="D64" i="15" s="1"/>
  <c r="D29" i="3"/>
  <c r="E24" i="3"/>
  <c r="E29" i="3" s="1"/>
  <c r="B46" i="3" s="1"/>
  <c r="D20" i="3"/>
  <c r="E14" i="3"/>
  <c r="E20" i="3" s="1"/>
  <c r="B45" i="3" s="1"/>
  <c r="F38" i="3"/>
  <c r="E38" i="3"/>
  <c r="M92" i="3" l="1"/>
  <c r="B43" i="3"/>
  <c r="B47" i="3"/>
  <c r="C106" i="15" s="1"/>
  <c r="C105" i="10"/>
  <c r="D75" i="17"/>
  <c r="D76" i="17" s="1"/>
  <c r="D87" i="17"/>
  <c r="D39" i="17"/>
  <c r="D36" i="17"/>
  <c r="D87" i="15"/>
  <c r="D42" i="17"/>
  <c r="D56" i="17"/>
  <c r="D25" i="17"/>
  <c r="D74" i="17"/>
  <c r="D86" i="17"/>
  <c r="D41" i="17"/>
  <c r="D26" i="17"/>
  <c r="D40" i="17"/>
  <c r="D38" i="17"/>
  <c r="C91" i="15"/>
  <c r="C92" i="15" s="1"/>
  <c r="C93" i="15" s="1"/>
  <c r="D37" i="17"/>
  <c r="D91" i="17"/>
  <c r="D90" i="17"/>
  <c r="D89" i="17"/>
  <c r="D35" i="17"/>
  <c r="C125" i="17"/>
  <c r="D72" i="17"/>
  <c r="D73" i="17" s="1"/>
  <c r="D88" i="17"/>
  <c r="D71" i="15"/>
  <c r="D72" i="15" s="1"/>
  <c r="D26" i="15"/>
  <c r="D40" i="15"/>
  <c r="D38" i="15"/>
  <c r="D36" i="15"/>
  <c r="D25" i="15"/>
  <c r="D37" i="15"/>
  <c r="D89" i="15"/>
  <c r="D74" i="15"/>
  <c r="D75" i="15" s="1"/>
  <c r="D35" i="15"/>
  <c r="C126" i="15"/>
  <c r="D73" i="15"/>
  <c r="D86" i="15"/>
  <c r="D42" i="15"/>
  <c r="D85" i="15"/>
  <c r="D39" i="15"/>
  <c r="D88" i="15"/>
  <c r="D86" i="16"/>
  <c r="D41" i="16"/>
  <c r="D26" i="16"/>
  <c r="D56" i="16"/>
  <c r="D40" i="16"/>
  <c r="D25" i="16"/>
  <c r="D27" i="16" s="1"/>
  <c r="D28" i="16" s="1"/>
  <c r="D29" i="16" s="1"/>
  <c r="D63" i="16" s="1"/>
  <c r="D39" i="16"/>
  <c r="D87" i="16"/>
  <c r="D38" i="16"/>
  <c r="D37" i="16"/>
  <c r="D91" i="16"/>
  <c r="D75" i="16"/>
  <c r="D76" i="16" s="1"/>
  <c r="D36" i="16"/>
  <c r="D90" i="16"/>
  <c r="D74" i="16"/>
  <c r="D35" i="16"/>
  <c r="C125" i="16"/>
  <c r="D72" i="16"/>
  <c r="D73" i="16" s="1"/>
  <c r="D88" i="16"/>
  <c r="D42" i="16"/>
  <c r="D89" i="16"/>
  <c r="C107" i="15" l="1"/>
  <c r="D27" i="17"/>
  <c r="D28" i="17" s="1"/>
  <c r="D29" i="17" s="1"/>
  <c r="D63" i="17" s="1"/>
  <c r="D92" i="17"/>
  <c r="D93" i="17" s="1"/>
  <c r="D94" i="17" s="1"/>
  <c r="C99" i="17" s="1"/>
  <c r="C100" i="17" s="1"/>
  <c r="C128" i="17" s="1"/>
  <c r="D43" i="17"/>
  <c r="D64" i="17" s="1"/>
  <c r="D27" i="15"/>
  <c r="D28" i="15" s="1"/>
  <c r="D29" i="15" s="1"/>
  <c r="D62" i="15" s="1"/>
  <c r="D43" i="15"/>
  <c r="D63" i="15" s="1"/>
  <c r="D91" i="15"/>
  <c r="D92" i="15" s="1"/>
  <c r="D93" i="15" s="1"/>
  <c r="C98" i="15" s="1"/>
  <c r="C99" i="15" s="1"/>
  <c r="C129" i="15" s="1"/>
  <c r="D76" i="15"/>
  <c r="C128" i="15" s="1"/>
  <c r="D92" i="16"/>
  <c r="D43" i="16"/>
  <c r="D64" i="16" s="1"/>
  <c r="D66" i="16" s="1"/>
  <c r="C126" i="16" s="1"/>
  <c r="D77" i="16"/>
  <c r="C127" i="16" s="1"/>
  <c r="D77" i="17"/>
  <c r="C127" i="17" s="1"/>
  <c r="C114" i="11"/>
  <c r="C113" i="11"/>
  <c r="C113" i="10"/>
  <c r="C112" i="10"/>
  <c r="C14" i="11"/>
  <c r="D66" i="17" l="1"/>
  <c r="C126" i="17" s="1"/>
  <c r="D65" i="15"/>
  <c r="C127" i="15" s="1"/>
  <c r="D93" i="16"/>
  <c r="D94" i="16" s="1"/>
  <c r="C99" i="16" s="1"/>
  <c r="C100" i="16" s="1"/>
  <c r="C128" i="16" s="1"/>
  <c r="C7" i="11"/>
  <c r="C7" i="10"/>
  <c r="C118" i="11" l="1"/>
  <c r="C117" i="11"/>
  <c r="C116" i="11"/>
  <c r="C91" i="11"/>
  <c r="C90" i="11"/>
  <c r="C89" i="11"/>
  <c r="C88" i="11"/>
  <c r="C86" i="11"/>
  <c r="D55" i="11"/>
  <c r="D54" i="11"/>
  <c r="D53" i="11"/>
  <c r="D52" i="11"/>
  <c r="D51" i="11"/>
  <c r="C50" i="11"/>
  <c r="D50" i="11" s="1"/>
  <c r="C49" i="11"/>
  <c r="C27" i="11"/>
  <c r="D14" i="11"/>
  <c r="D13" i="11"/>
  <c r="C117" i="10"/>
  <c r="C116" i="10"/>
  <c r="C115" i="10"/>
  <c r="C85" i="10"/>
  <c r="C91" i="10" s="1"/>
  <c r="D55" i="10"/>
  <c r="D54" i="10"/>
  <c r="D53" i="10"/>
  <c r="D52" i="10"/>
  <c r="D51" i="10"/>
  <c r="C50" i="10"/>
  <c r="D50" i="10" s="1"/>
  <c r="C49" i="10"/>
  <c r="C27" i="10"/>
  <c r="D14" i="10"/>
  <c r="D13" i="10"/>
  <c r="C92" i="11" l="1"/>
  <c r="D16" i="11"/>
  <c r="D75" i="11" s="1"/>
  <c r="C114" i="10"/>
  <c r="C134" i="10" s="1"/>
  <c r="D49" i="10"/>
  <c r="D56" i="10" s="1"/>
  <c r="D64" i="10" s="1"/>
  <c r="C37" i="11"/>
  <c r="C43" i="11" s="1"/>
  <c r="C76" i="11" s="1"/>
  <c r="C77" i="11" s="1"/>
  <c r="D16" i="10"/>
  <c r="D74" i="10" s="1"/>
  <c r="C115" i="11"/>
  <c r="C135" i="11" s="1"/>
  <c r="C37" i="10"/>
  <c r="C43" i="10" s="1"/>
  <c r="C75" i="10" s="1"/>
  <c r="C76" i="10" s="1"/>
  <c r="D49" i="11"/>
  <c r="D57" i="11" s="1"/>
  <c r="D65" i="11" s="1"/>
  <c r="H22" i="7"/>
  <c r="C90" i="15" l="1"/>
  <c r="D90" i="15" s="1"/>
  <c r="C90" i="10"/>
  <c r="D90" i="10" s="1"/>
  <c r="D39" i="11"/>
  <c r="D88" i="11"/>
  <c r="D76" i="11"/>
  <c r="D91" i="11"/>
  <c r="D40" i="11"/>
  <c r="D42" i="11"/>
  <c r="D25" i="11"/>
  <c r="C93" i="11"/>
  <c r="C94" i="11" s="1"/>
  <c r="D26" i="11"/>
  <c r="D25" i="10"/>
  <c r="C28" i="11"/>
  <c r="C29" i="11" s="1"/>
  <c r="D41" i="10"/>
  <c r="D89" i="11"/>
  <c r="D56" i="11"/>
  <c r="D74" i="11"/>
  <c r="C125" i="11"/>
  <c r="D86" i="11"/>
  <c r="D35" i="11"/>
  <c r="D36" i="11"/>
  <c r="D37" i="11"/>
  <c r="D41" i="11"/>
  <c r="D87" i="11"/>
  <c r="D72" i="11"/>
  <c r="D73" i="11" s="1"/>
  <c r="D38" i="11"/>
  <c r="D90" i="11"/>
  <c r="D39" i="10"/>
  <c r="D87" i="10"/>
  <c r="D40" i="10"/>
  <c r="D71" i="10"/>
  <c r="D72" i="10" s="1"/>
  <c r="D89" i="10"/>
  <c r="D73" i="10"/>
  <c r="D86" i="10"/>
  <c r="D35" i="10"/>
  <c r="D88" i="10"/>
  <c r="D85" i="10"/>
  <c r="D42" i="10"/>
  <c r="D38" i="10"/>
  <c r="C124" i="10"/>
  <c r="D75" i="10"/>
  <c r="D26" i="10"/>
  <c r="D36" i="10"/>
  <c r="C92" i="10"/>
  <c r="C93" i="10" s="1"/>
  <c r="D37" i="10"/>
  <c r="C28" i="10"/>
  <c r="C29" i="10" s="1"/>
  <c r="D27" i="11" l="1"/>
  <c r="D28" i="11" s="1"/>
  <c r="D29" i="11" s="1"/>
  <c r="D63" i="11" s="1"/>
  <c r="D27" i="10"/>
  <c r="D28" i="10" s="1"/>
  <c r="D29" i="10" s="1"/>
  <c r="D62" i="10" s="1"/>
  <c r="D77" i="11"/>
  <c r="C127" i="11" s="1"/>
  <c r="D43" i="11"/>
  <c r="D64" i="11" s="1"/>
  <c r="D92" i="11"/>
  <c r="D93" i="11" s="1"/>
  <c r="D94" i="11" s="1"/>
  <c r="C99" i="11" s="1"/>
  <c r="C100" i="11" s="1"/>
  <c r="C128" i="11" s="1"/>
  <c r="D76" i="10"/>
  <c r="C126" i="10" s="1"/>
  <c r="D43" i="10"/>
  <c r="D63" i="10" s="1"/>
  <c r="D91" i="10"/>
  <c r="D92" i="10" s="1"/>
  <c r="D93" i="10" s="1"/>
  <c r="C98" i="10" s="1"/>
  <c r="C99" i="10" s="1"/>
  <c r="C127" i="10" s="1"/>
  <c r="D66" i="11" l="1"/>
  <c r="C126" i="11" s="1"/>
  <c r="D65" i="10"/>
  <c r="C125" i="10" s="1"/>
  <c r="B10" i="3" l="1"/>
  <c r="C105" i="15" l="1"/>
  <c r="C108" i="15" s="1"/>
  <c r="D9" i="3"/>
  <c r="E9" i="3" s="1"/>
  <c r="D8" i="3"/>
  <c r="D7" i="3"/>
  <c r="E7" i="3" s="1"/>
  <c r="D6" i="3"/>
  <c r="E6" i="3" s="1"/>
  <c r="D5" i="3"/>
  <c r="E5" i="3" s="1"/>
  <c r="D4" i="3"/>
  <c r="E4" i="3" s="1"/>
  <c r="E3" i="3"/>
  <c r="C130" i="15" l="1"/>
  <c r="C131" i="15" s="1"/>
  <c r="E8" i="3"/>
  <c r="E10" i="3" s="1"/>
  <c r="B44" i="3" s="1"/>
  <c r="D10" i="3"/>
  <c r="D114" i="15" l="1"/>
  <c r="C106" i="17"/>
  <c r="C107" i="17" s="1"/>
  <c r="C106" i="16"/>
  <c r="C107" i="16" s="1"/>
  <c r="C106" i="11"/>
  <c r="C107" i="11" s="1"/>
  <c r="C129" i="11" s="1"/>
  <c r="C130" i="11" s="1"/>
  <c r="C106" i="10"/>
  <c r="D115" i="15" l="1"/>
  <c r="C129" i="17"/>
  <c r="C130" i="17" s="1"/>
  <c r="C129" i="16"/>
  <c r="C130" i="16" s="1"/>
  <c r="C128" i="10"/>
  <c r="C129" i="10" s="1"/>
  <c r="D113" i="11"/>
  <c r="D114" i="11" s="1"/>
  <c r="C137" i="15" l="1"/>
  <c r="C138" i="15" s="1"/>
  <c r="C139" i="15" s="1"/>
  <c r="D119" i="15"/>
  <c r="D118" i="15"/>
  <c r="D117" i="15"/>
  <c r="D113" i="17"/>
  <c r="D114" i="17" s="1"/>
  <c r="D113" i="16"/>
  <c r="C136" i="11"/>
  <c r="C137" i="11" s="1"/>
  <c r="C138" i="11" s="1"/>
  <c r="D116" i="11"/>
  <c r="D117" i="11"/>
  <c r="D118" i="11"/>
  <c r="D112" i="10"/>
  <c r="D116" i="15" l="1"/>
  <c r="D120" i="15" s="1"/>
  <c r="C132" i="15" s="1"/>
  <c r="C133" i="15" s="1"/>
  <c r="D118" i="17"/>
  <c r="D116" i="17"/>
  <c r="D117" i="17"/>
  <c r="C136" i="17"/>
  <c r="C137" i="17" s="1"/>
  <c r="C138" i="17" s="1"/>
  <c r="D114" i="16"/>
  <c r="D117" i="16" s="1"/>
  <c r="D113" i="10"/>
  <c r="C135" i="10" s="1"/>
  <c r="C136" i="10" s="1"/>
  <c r="C137" i="10" s="1"/>
  <c r="D115" i="11"/>
  <c r="D119" i="11" s="1"/>
  <c r="C131" i="11" s="1"/>
  <c r="C132" i="11" s="1"/>
  <c r="D5" i="7" l="1"/>
  <c r="D6" i="7"/>
  <c r="D116" i="16"/>
  <c r="D118" i="16"/>
  <c r="C136" i="16"/>
  <c r="C137" i="16" s="1"/>
  <c r="C138" i="16" s="1"/>
  <c r="D115" i="17"/>
  <c r="D119" i="17" s="1"/>
  <c r="C131" i="17" s="1"/>
  <c r="C132" i="17" s="1"/>
  <c r="D9" i="7" s="1"/>
  <c r="D10" i="7"/>
  <c r="D8" i="7"/>
  <c r="D115" i="10"/>
  <c r="D117" i="10"/>
  <c r="D116" i="10"/>
  <c r="D115" i="16" l="1"/>
  <c r="D119" i="16" s="1"/>
  <c r="C131" i="16" s="1"/>
  <c r="C132" i="16" s="1"/>
  <c r="D7" i="7" s="1"/>
  <c r="D114" i="10"/>
  <c r="D118" i="10" s="1"/>
  <c r="C130" i="10" s="1"/>
  <c r="C131" i="10" s="1"/>
  <c r="D11" i="7" s="1"/>
  <c r="D12" i="7" l="1"/>
</calcChain>
</file>

<file path=xl/sharedStrings.xml><?xml version="1.0" encoding="utf-8"?>
<sst xmlns="http://schemas.openxmlformats.org/spreadsheetml/2006/main" count="1315" uniqueCount="316">
  <si>
    <t>Mão de Obra</t>
  </si>
  <si>
    <t>Cargo</t>
  </si>
  <si>
    <t>Módulo 1 - Composição da Remuneração</t>
  </si>
  <si>
    <t>Composição da Remuneração</t>
  </si>
  <si>
    <t>Valor (R$)</t>
  </si>
  <si>
    <t>Fundamentação Legal</t>
  </si>
  <si>
    <t>A</t>
  </si>
  <si>
    <t>Salário-Base</t>
  </si>
  <si>
    <t>Salário normativo da categoria de acorodo com a CCT</t>
  </si>
  <si>
    <t>B</t>
  </si>
  <si>
    <t>C</t>
  </si>
  <si>
    <t>D</t>
  </si>
  <si>
    <t>E</t>
  </si>
  <si>
    <t>F</t>
  </si>
  <si>
    <t>Total</t>
  </si>
  <si>
    <t>Módulo 2 - Encargos e Benefícios Anuais, Mensais e Diários</t>
  </si>
  <si>
    <t>2.1</t>
  </si>
  <si>
    <t>13º (décimo terceiro) Salário, Férias e Adicional de Férias</t>
  </si>
  <si>
    <t>Percentual (%)</t>
  </si>
  <si>
    <t>Lei 4090/62 Inciso VIII Art. 7 CF 88</t>
  </si>
  <si>
    <t>2.2</t>
  </si>
  <si>
    <t>13º (décimo terceiro) Salário</t>
  </si>
  <si>
    <t>2.3</t>
  </si>
  <si>
    <t>GPS, FGTS e outras contribuições</t>
  </si>
  <si>
    <t>INSS</t>
  </si>
  <si>
    <t>Art. 22, Inciso I, da Lei 8.212/91</t>
  </si>
  <si>
    <t>Salário Educação</t>
  </si>
  <si>
    <t>Artigo 3º Inciso I Decreto 87.043/82</t>
  </si>
  <si>
    <t>G</t>
  </si>
  <si>
    <t>SESC ou SESI</t>
  </si>
  <si>
    <t>Artigo 30 da Lei nº 8.036/90</t>
  </si>
  <si>
    <t>H</t>
  </si>
  <si>
    <t>SENAI - SENAC</t>
  </si>
  <si>
    <t>Decreto-Lei nº 2.318/86</t>
  </si>
  <si>
    <t>I</t>
  </si>
  <si>
    <t>SEBRAE</t>
  </si>
  <si>
    <t>Lei nº 8.029/90</t>
  </si>
  <si>
    <t>J</t>
  </si>
  <si>
    <t>INCRA</t>
  </si>
  <si>
    <t>Artigos 1º e 2º do Decreto-Lei nº 1.146/70.</t>
  </si>
  <si>
    <t>K</t>
  </si>
  <si>
    <t>FGTS</t>
  </si>
  <si>
    <t>Artigo 15 Lei 8036/90 e Art. 7º Inciso III CF/88</t>
  </si>
  <si>
    <t xml:space="preserve">Total </t>
  </si>
  <si>
    <t>2.4</t>
  </si>
  <si>
    <t>Benefícios Mensais e Diários</t>
  </si>
  <si>
    <t>Valor Total (R$)</t>
  </si>
  <si>
    <t>L</t>
  </si>
  <si>
    <t>Vale Transporte</t>
  </si>
  <si>
    <t>N</t>
  </si>
  <si>
    <t>Vale Refeição (Desconto)</t>
  </si>
  <si>
    <t>P</t>
  </si>
  <si>
    <t>Assistência Médica</t>
  </si>
  <si>
    <t>R</t>
  </si>
  <si>
    <t>Custos dos exames admssional, períodicos e demissionais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</si>
  <si>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</si>
  <si>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</si>
  <si>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</si>
  <si>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</si>
  <si>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</si>
  <si>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</si>
  <si>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Multa do FGTS e contribuição social sobre o Aviso Prévio Trabalhado e Indenizado</t>
  </si>
  <si>
    <t>Aviso Prévio Trabalhado</t>
  </si>
  <si>
    <t>Incidência dos encargos do submódulo 2.2 sobre o Aviso Prévio Trabalhado</t>
  </si>
  <si>
    <t>Módulo 4 - Custo de Reposição do Profissional Ausente</t>
  </si>
  <si>
    <t>4.1</t>
  </si>
  <si>
    <t>Quadro-Resumo do Módulo 4 - Custo de Reposição do Profissional Ausente</t>
  </si>
  <si>
    <t>Custo de Reposição do Profissional Ausente</t>
  </si>
  <si>
    <t>Módulo 5 - Insumos Diversos</t>
  </si>
  <si>
    <t>Insumos Diversos</t>
  </si>
  <si>
    <t>Módulo 6 - Custos Indiretos, Tributos e Lucro</t>
  </si>
  <si>
    <t>Custos Indiretos, Tributos e Lucro</t>
  </si>
  <si>
    <t>Custos Indiretos</t>
  </si>
  <si>
    <t>Lucro</t>
  </si>
  <si>
    <t>Tributos</t>
  </si>
  <si>
    <t>C.1. PIS (Lucro Presumido, se for Lucro Real só alterar a alíquota)</t>
  </si>
  <si>
    <t>C.2. COFINS (Lucro Presumido, se for Lucro Real só alterar a alíquota)</t>
  </si>
  <si>
    <t>C.3. ISS</t>
  </si>
  <si>
    <t>2. QUADRO-RESUMO DO CUSTO POR EMPREGADO</t>
  </si>
  <si>
    <t>Mão de obra vinculada à execução contratual (valor por empregado)</t>
  </si>
  <si>
    <t>Subtotal (A + B +C+ D+E)</t>
  </si>
  <si>
    <t>Módulo 6 – Custos Indiretos, Tributos e Lucro</t>
  </si>
  <si>
    <t xml:space="preserve">Valor Total por Empregado </t>
  </si>
  <si>
    <t>a) Tributos</t>
  </si>
  <si>
    <t>b) Total dos Módulos 1,2,3,4,5+Custos indiretos+lucro)</t>
  </si>
  <si>
    <t>C)Po/(1-TO)=P1</t>
  </si>
  <si>
    <t>Valor dos Tributos = P1-Po</t>
  </si>
  <si>
    <t>Submódulo 2.1 - 13º (décimo terceiro) Salário, Férias e Adicional de Férias</t>
  </si>
  <si>
    <t>Submódulo 2.2 - Encargos Previdenciários (GPS), Fundo de Garantia por Tempo de Serviço (FGTS) e outras contribuições.</t>
  </si>
  <si>
    <t>Submódulo 2.3 - Benefícios Mensais e Diários.</t>
  </si>
  <si>
    <t>Seguro de vida</t>
  </si>
  <si>
    <t>Outros (Descrever )</t>
  </si>
  <si>
    <t xml:space="preserve">Incidência do submódulo 2.2 sobre o submódulo 2.1 </t>
  </si>
  <si>
    <t>SUBTOTAL</t>
  </si>
  <si>
    <t>Subtotal</t>
  </si>
  <si>
    <t>Incidência do Submódulo 2.2 sobre o Submódulo 4.1</t>
  </si>
  <si>
    <t>Fundo de Formação</t>
  </si>
  <si>
    <t>Cláusula 19a da CCT</t>
  </si>
  <si>
    <t>Cláusula 32a da CCT</t>
  </si>
  <si>
    <r>
      <rPr>
        <sz val="12"/>
        <color rgb="FFFF0000"/>
        <rFont val="Times New Roman"/>
        <family val="1"/>
      </rPr>
      <t>40</t>
    </r>
    <r>
      <rPr>
        <sz val="12"/>
        <color theme="1"/>
        <rFont val="Times New Roman"/>
        <family val="1"/>
      </rPr>
      <t xml:space="preserve"> (Multa do FGTS)*</t>
    </r>
    <r>
      <rPr>
        <sz val="12"/>
        <color rgb="FFFF0000"/>
        <rFont val="Times New Roman"/>
        <family val="1"/>
      </rPr>
      <t>8%</t>
    </r>
    <r>
      <rPr>
        <sz val="12"/>
        <color theme="1"/>
        <rFont val="Times New Roman"/>
        <family val="1"/>
      </rPr>
      <t xml:space="preserve"> (Incidência do FGTS) = 3,20%</t>
    </r>
  </si>
  <si>
    <r>
      <t>[(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(unidade de salário) / 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(dias do mês)) x </t>
    </r>
    <r>
      <rPr>
        <sz val="12"/>
        <color rgb="FFFF0000"/>
        <rFont val="Times New Roman"/>
        <family val="1"/>
      </rPr>
      <t>7</t>
    </r>
    <r>
      <rPr>
        <sz val="12"/>
        <color theme="1"/>
        <rFont val="Times New Roman"/>
        <family val="1"/>
      </rPr>
      <t xml:space="preserve"> (dias da semana)] / 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(meses do ano) = 1,94%</t>
    </r>
  </si>
  <si>
    <t>Férias e Adicional de Férias</t>
  </si>
  <si>
    <t>Substituto nas Ausências Legais</t>
  </si>
  <si>
    <t>Submódulo 4.1 - Substituto nas Ausências Legais</t>
  </si>
  <si>
    <t>Substituto na cobertura de Férias</t>
  </si>
  <si>
    <t>Substituto na cobertura de Ausências Legais</t>
  </si>
  <si>
    <t>Substituto na cobertura de Licença Paternidade</t>
  </si>
  <si>
    <t>Substituto na cobertura de Licença Maternidade</t>
  </si>
  <si>
    <t>Substituto na cobertura de Ausência por acidente de trabalho</t>
  </si>
  <si>
    <t>Substituto na cobertura de Ausência por Doença</t>
  </si>
  <si>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(unidade de salário) x 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(mês não trabalhado) / 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(meses) x </t>
    </r>
    <r>
      <rPr>
        <sz val="12"/>
        <color rgb="FFFF0000"/>
        <rFont val="Times New Roman"/>
        <family val="1"/>
      </rPr>
      <t>5%</t>
    </r>
    <r>
      <rPr>
        <sz val="12"/>
        <color theme="1"/>
        <rFont val="Times New Roman"/>
        <family val="1"/>
      </rPr>
      <t xml:space="preserve"> (estatística) = 0,4167%</t>
    </r>
  </si>
  <si>
    <t>Memória de Cálculo</t>
  </si>
  <si>
    <t>Alíquota FGTS 8%</t>
  </si>
  <si>
    <t>Incidência dos encargos sociais sobre o aviso prévio trabalhado</t>
  </si>
  <si>
    <r>
      <t>(</t>
    </r>
    <r>
      <rPr>
        <sz val="12"/>
        <color rgb="FFFF0000"/>
        <rFont val="Times New Roman"/>
        <family val="1"/>
      </rPr>
      <t>5</t>
    </r>
    <r>
      <rPr>
        <sz val="12"/>
        <color theme="1"/>
        <rFont val="Times New Roman"/>
        <family val="1"/>
      </rPr>
      <t xml:space="preserve"> dias / 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dias) x 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/ 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meses) x </t>
    </r>
    <r>
      <rPr>
        <sz val="12"/>
        <color rgb="FFFF0000"/>
        <rFont val="Times New Roman"/>
        <family val="1"/>
      </rPr>
      <t>6,24%</t>
    </r>
    <r>
      <rPr>
        <sz val="12"/>
        <color theme="1"/>
        <rFont val="Times New Roman"/>
        <family val="1"/>
      </rPr>
      <t xml:space="preserve"> taxa de fecundidade x </t>
    </r>
    <r>
      <rPr>
        <sz val="12"/>
        <color rgb="FFFF0000"/>
        <rFont val="Times New Roman"/>
        <family val="1"/>
      </rPr>
      <t>4,96%</t>
    </r>
    <r>
      <rPr>
        <sz val="12"/>
        <color theme="1"/>
        <rFont val="Times New Roman"/>
        <family val="1"/>
      </rPr>
      <t xml:space="preserve"> participação masculina = </t>
    </r>
    <r>
      <rPr>
        <sz val="12"/>
        <color rgb="FFFF0000"/>
        <rFont val="Times New Roman"/>
        <family val="1"/>
      </rPr>
      <t>0,004%</t>
    </r>
  </si>
  <si>
    <r>
      <t>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dia / 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dias) x 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dia / 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meses) x </t>
    </r>
    <r>
      <rPr>
        <sz val="12"/>
        <color rgb="FFFF0000"/>
        <rFont val="Times New Roman"/>
        <family val="1"/>
      </rPr>
      <t>100</t>
    </r>
    <r>
      <rPr>
        <sz val="12"/>
        <color theme="1"/>
        <rFont val="Times New Roman"/>
        <family val="1"/>
      </rPr>
      <t xml:space="preserve"> = </t>
    </r>
    <r>
      <rPr>
        <sz val="12"/>
        <color rgb="FFFF0000"/>
        <rFont val="Times New Roman"/>
        <family val="1"/>
      </rPr>
      <t>0,28%</t>
    </r>
  </si>
  <si>
    <r>
      <t>((</t>
    </r>
    <r>
      <rPr>
        <sz val="12"/>
        <color rgb="FFFF0000"/>
        <rFont val="Times New Roman"/>
        <family val="1"/>
      </rPr>
      <t>15</t>
    </r>
    <r>
      <rPr>
        <sz val="12"/>
        <color theme="1"/>
        <rFont val="Times New Roman"/>
        <family val="1"/>
      </rPr>
      <t xml:space="preserve"> dias de ausências INSS /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mês)/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meses)*</t>
    </r>
    <r>
      <rPr>
        <sz val="12"/>
        <color rgb="FFFF0000"/>
        <rFont val="Times New Roman"/>
        <family val="1"/>
      </rPr>
      <t>8%</t>
    </r>
    <r>
      <rPr>
        <sz val="12"/>
        <color theme="1"/>
        <rFont val="Times New Roman"/>
        <family val="1"/>
      </rPr>
      <t xml:space="preserve"> (estimativa IBGE) = </t>
    </r>
    <r>
      <rPr>
        <sz val="12"/>
        <color rgb="FFFF0000"/>
        <rFont val="Times New Roman"/>
        <family val="1"/>
      </rPr>
      <t>0,33%</t>
    </r>
  </si>
  <si>
    <r>
      <t>((</t>
    </r>
    <r>
      <rPr>
        <sz val="12"/>
        <color rgb="FFFF0000"/>
        <rFont val="Times New Roman"/>
        <family val="1"/>
      </rPr>
      <t>5</t>
    </r>
    <r>
      <rPr>
        <sz val="12"/>
        <color theme="1"/>
        <rFont val="Times New Roman"/>
        <family val="1"/>
      </rPr>
      <t xml:space="preserve"> dias de ausência/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impacto sobre o mês)/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meses do ano)*</t>
    </r>
    <r>
      <rPr>
        <sz val="12"/>
        <color rgb="FFFF0000"/>
        <rFont val="Times New Roman"/>
        <family val="1"/>
      </rPr>
      <t>2%</t>
    </r>
    <r>
      <rPr>
        <sz val="12"/>
        <color theme="1"/>
        <rFont val="Times New Roman"/>
        <family val="1"/>
      </rPr>
      <t xml:space="preserve"> estimativa de ocorrência=</t>
    </r>
    <r>
      <rPr>
        <sz val="12"/>
        <color rgb="FFFF0000"/>
        <rFont val="Times New Roman"/>
        <family val="1"/>
      </rPr>
      <t>0,028%</t>
    </r>
  </si>
  <si>
    <r>
      <t>(</t>
    </r>
    <r>
      <rPr>
        <sz val="12"/>
        <color rgb="FFFF0000"/>
        <rFont val="Times New Roman"/>
        <family val="1"/>
      </rPr>
      <t>5,96</t>
    </r>
    <r>
      <rPr>
        <sz val="12"/>
        <color theme="1"/>
        <rFont val="Times New Roman"/>
        <family val="1"/>
      </rPr>
      <t xml:space="preserve"> dias/ano IBGE/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dias) x 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>/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meses) = </t>
    </r>
    <r>
      <rPr>
        <sz val="12"/>
        <color rgb="FFFF0000"/>
        <rFont val="Times New Roman"/>
        <family val="1"/>
      </rPr>
      <t>1,66%</t>
    </r>
  </si>
  <si>
    <r>
      <t>((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remuneração + </t>
    </r>
    <r>
      <rPr>
        <sz val="12"/>
        <color rgb="FFFF0000"/>
        <rFont val="Times New Roman"/>
        <family val="1"/>
      </rPr>
      <t>1/3</t>
    </r>
    <r>
      <rPr>
        <sz val="12"/>
        <color theme="1"/>
        <rFont val="Times New Roman"/>
        <family val="1"/>
      </rPr>
      <t xml:space="preserve"> terço constitucional)/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rateio prov. p/ 12 meses) / 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corresponde a 1/12 de férias  + 1/3 do substituto=</t>
    </r>
    <r>
      <rPr>
        <sz val="12"/>
        <color rgb="FFFF0000"/>
        <rFont val="Times New Roman"/>
        <family val="1"/>
      </rPr>
      <t>0,93%</t>
    </r>
  </si>
  <si>
    <t xml:space="preserve">Item </t>
  </si>
  <si>
    <t>Custo Unitário</t>
  </si>
  <si>
    <t>QTD.</t>
  </si>
  <si>
    <t>Valor Total</t>
  </si>
  <si>
    <t>Jaqueta de frio com emblema</t>
  </si>
  <si>
    <t>Crachá de identificação</t>
  </si>
  <si>
    <t>Valor Amortizado Mensalmente</t>
  </si>
  <si>
    <t>SAT/FAP</t>
  </si>
  <si>
    <r>
      <t xml:space="preserve">Art. 22, inciso II, da Lei nº 8.212/91 </t>
    </r>
    <r>
      <rPr>
        <sz val="12"/>
        <color rgb="FFFF0000"/>
        <rFont val="Times New Roman"/>
        <family val="1"/>
      </rPr>
      <t>(Apresentar memória de cálculo do SAT/FAP)</t>
    </r>
  </si>
  <si>
    <t>Cláusula 15a da CCT</t>
  </si>
  <si>
    <t>M</t>
  </si>
  <si>
    <t>O</t>
  </si>
  <si>
    <t>Q</t>
  </si>
  <si>
    <t>Jornada (Preencher horas mensais)</t>
  </si>
  <si>
    <t>Valor de acordo com a CCT (Informarr valor imtegral na célula C15)</t>
  </si>
  <si>
    <t>Lei 7.4118 (Considerar 22 dias)</t>
  </si>
  <si>
    <t xml:space="preserve">Cláusula 13a da CCT </t>
  </si>
  <si>
    <t>Benefício Social Familiar</t>
  </si>
  <si>
    <t>Salário normativo para a categoria (Preencher de acordo com a CCT)</t>
  </si>
  <si>
    <t>RESUMO</t>
  </si>
  <si>
    <t>VALOR</t>
  </si>
  <si>
    <t>Avental</t>
  </si>
  <si>
    <t>Cumulação copeira</t>
  </si>
  <si>
    <t>Materiais</t>
  </si>
  <si>
    <t>Uniformes</t>
  </si>
  <si>
    <t>VALOR TOTAL</t>
  </si>
  <si>
    <t>Servente com cumulação</t>
  </si>
  <si>
    <r>
      <t xml:space="preserve">Decreto 6.042/2007, Lei 10.666/2003 </t>
    </r>
    <r>
      <rPr>
        <sz val="12"/>
        <color rgb="FFFF0000"/>
        <rFont val="Times New Roman"/>
        <family val="1"/>
      </rPr>
      <t>(Apresentar memória de cálculo do RAT/FAP)</t>
    </r>
  </si>
  <si>
    <t>Vale Transporte (Valor de uma passagem)</t>
  </si>
  <si>
    <t>Vale Refeição (Valor integral)</t>
  </si>
  <si>
    <t>Fundo de Formação Profissional</t>
  </si>
  <si>
    <t>Assistência à Saúde</t>
  </si>
  <si>
    <t xml:space="preserve">C.2. COFINS </t>
  </si>
  <si>
    <t>Cumulação</t>
  </si>
  <si>
    <t>Adicional de Risco</t>
  </si>
  <si>
    <t>S</t>
  </si>
  <si>
    <t>Salário Servente normativo para a categoria (Preencher de acordo com a CCT)</t>
  </si>
  <si>
    <t>Salário Auxiliar normativo para a categoria (Preencher de acordo com a CCT)</t>
  </si>
  <si>
    <t>Salário Portaria normativo para a categoria (Preencher de acordo com a CCT)</t>
  </si>
  <si>
    <t>Portaria Diurna</t>
  </si>
  <si>
    <t>Auxiliar</t>
  </si>
  <si>
    <t>Intrajornada</t>
  </si>
  <si>
    <t xml:space="preserve">C.1. PIS </t>
  </si>
  <si>
    <t>Depreciação (em anos)</t>
  </si>
  <si>
    <t xml:space="preserve">Lavadora de alta pressão </t>
  </si>
  <si>
    <t>Enceradeira 350 mm</t>
  </si>
  <si>
    <t>Aspirador de pó e àgua 1400w</t>
  </si>
  <si>
    <t>Soprador de folhas</t>
  </si>
  <si>
    <t>Carrinho de limpeza 80cm x 40cm x 90cm de altura</t>
  </si>
  <si>
    <t>EQUIPAMENTOS</t>
  </si>
  <si>
    <t>EQUIPAMENTOS PARA 12 MESES</t>
  </si>
  <si>
    <t>Calça social comprida</t>
  </si>
  <si>
    <t>Camisa social manga curta</t>
  </si>
  <si>
    <t>Camisa social manga longa</t>
  </si>
  <si>
    <t>Sapato Social (par)</t>
  </si>
  <si>
    <t>Cinto</t>
  </si>
  <si>
    <t>Camiseta ou jaleco/blusa</t>
  </si>
  <si>
    <t>Calça comprida</t>
  </si>
  <si>
    <t>Sapato fechado antiderrapante</t>
  </si>
  <si>
    <t>Touca ou rede para cabelo</t>
  </si>
  <si>
    <t>camiseta manga longa</t>
  </si>
  <si>
    <t>MATERIAIS</t>
  </si>
  <si>
    <t>UNIFORMES PORTEIRO</t>
  </si>
  <si>
    <t>Equipamentos</t>
  </si>
  <si>
    <t>servente 1</t>
  </si>
  <si>
    <t>servente 2</t>
  </si>
  <si>
    <t>QUANTIDADE</t>
  </si>
  <si>
    <t>FUNÇÃO</t>
  </si>
  <si>
    <t>portaria 10</t>
  </si>
  <si>
    <t>portaria 30</t>
  </si>
  <si>
    <t>portaria 40</t>
  </si>
  <si>
    <t>ASG 1</t>
  </si>
  <si>
    <t xml:space="preserve">ASG 2 </t>
  </si>
  <si>
    <t>Custos Indiretos Servente com copeiragem</t>
  </si>
  <si>
    <t>Lucro Servente com copeiragem</t>
  </si>
  <si>
    <t>Custos Indiretos Portaria 10</t>
  </si>
  <si>
    <t>Lucro Portaria 10</t>
  </si>
  <si>
    <t>Custos Indiretos Portaria 40</t>
  </si>
  <si>
    <t>Lucro Portaria 40</t>
  </si>
  <si>
    <t>Lucro Portaria 30</t>
  </si>
  <si>
    <t>Custos Indiretos Portaria 30</t>
  </si>
  <si>
    <t>Custos Indiretos ASG</t>
  </si>
  <si>
    <t>Lucro SGP</t>
  </si>
  <si>
    <t>UNIFORMES  PORTEIRO</t>
  </si>
  <si>
    <t>UNIFORMES  SERVENTE COM COPEIRAGEM</t>
  </si>
  <si>
    <t>UNIFORMES SERVENTE COM COPEIRAGEM</t>
  </si>
  <si>
    <t xml:space="preserve">AUXILIAR DE SERVIÇOS GERAIS </t>
  </si>
  <si>
    <t>PRODUTO</t>
  </si>
  <si>
    <t>MEDIDA</t>
  </si>
  <si>
    <t>MARCAS DE REFERÊNCIAS</t>
  </si>
  <si>
    <t>VALOR UNITÁRIO</t>
  </si>
  <si>
    <t>QTD. MENSAL</t>
  </si>
  <si>
    <t>ÁGUA SANITÁRIA</t>
  </si>
  <si>
    <t>LITRO</t>
  </si>
  <si>
    <t>Qboa/Ypê/Suprema</t>
  </si>
  <si>
    <t>ÁLCOOL LÍQUIDO 70%</t>
  </si>
  <si>
    <t>Tupi/Araucária/Super Vale</t>
  </si>
  <si>
    <t>BALDE DE PLÁSTICO COM ALÇA 15 LITROS</t>
  </si>
  <si>
    <t>UNIDADE</t>
  </si>
  <si>
    <t>Sanremo/Plasvale/Arqplast</t>
  </si>
  <si>
    <t>BALDE DE PLÁSTICO COM ALÇA 8 LITROS</t>
  </si>
  <si>
    <t>BOBINA  DE PAPEL 200M E280-100% CEL.VIRGEM</t>
  </si>
  <si>
    <t>ECOLOGICA</t>
  </si>
  <si>
    <t>DESINFETANTE PARA BANHEIROS</t>
  </si>
  <si>
    <t>YPE/MINUANO/BRILHANTE</t>
  </si>
  <si>
    <t>DETERGENTE CONCENTRADO 5 LITROS</t>
  </si>
  <si>
    <t>AUDAX GOLD/LIMPOL /IPE</t>
  </si>
  <si>
    <t>ESCOVA MULTIUSO</t>
  </si>
  <si>
    <t>Bettanin/Alklin/Condor</t>
  </si>
  <si>
    <t>ESCOVA SANITÁRIA COM SUPORTE</t>
  </si>
  <si>
    <t>Bettanin/Alklin/Santa Maria</t>
  </si>
  <si>
    <t>ESCADA DE ALUMÍNIO 3 DEGRAUS</t>
  </si>
  <si>
    <t>Sem especificação</t>
  </si>
  <si>
    <t>ESCADA DE ALUMÍNIO 5 DEGRAUS</t>
  </si>
  <si>
    <t>ESPONJA DUPLA FACE</t>
  </si>
  <si>
    <t>PCT COM 4 UNIDADES</t>
  </si>
  <si>
    <t>Esfrebom/Scotch brite/Alklin</t>
  </si>
  <si>
    <t>FIBRA VERDE PARA RODO 26X10cm</t>
  </si>
  <si>
    <t>3M/Super Pró/Bralimpia</t>
  </si>
  <si>
    <t>FLANELA AMARELA 38X58cm</t>
  </si>
  <si>
    <t>Novacov/Alklin/Rossi</t>
  </si>
  <si>
    <t>FLANELA BRANCA 28X38cm</t>
  </si>
  <si>
    <t>Novacov/Zenaleti/Santa Clara</t>
  </si>
  <si>
    <t>FLANELA BRANCA 38X58cm</t>
  </si>
  <si>
    <t>Novacov/Zenaleti/Vabene</t>
  </si>
  <si>
    <t>LIMPA PEDRA ( LAVARA CALÇADA)</t>
  </si>
  <si>
    <t>METABRAIL/HIPER PLUS OU SIMILAR</t>
  </si>
  <si>
    <t>MANGUEIRA 60 METROS</t>
  </si>
  <si>
    <t>ODORIZADOR AEROSOL (CHÁ BRANCO/BAMBU)</t>
  </si>
  <si>
    <t>Bom Ar/Glade/Secar</t>
  </si>
  <si>
    <t>PÁ DE LIXO COLETADORA COM CABO GRANDE</t>
  </si>
  <si>
    <t>Noviça/Bettanin</t>
  </si>
  <si>
    <t>PÁ DE LIXO COLETADORA COM CABO PEQUENA</t>
  </si>
  <si>
    <t>Condor/Sanremo/Astra</t>
  </si>
  <si>
    <t xml:space="preserve">PALHA DE AÇO </t>
  </si>
  <si>
    <t>PACOTE</t>
  </si>
  <si>
    <t>Bombril/Assolan/.Qualitá</t>
  </si>
  <si>
    <t>PANO DE CHÃO BRANCO ALVEJADO  40X60</t>
  </si>
  <si>
    <t>PANO DE CHÃO BRANCO ALVEJADO 50X80</t>
  </si>
  <si>
    <t>PAPEL HIGIÊNICO, FOLHA DUPLA 30m  com 32 rolos</t>
  </si>
  <si>
    <t>FARDOS</t>
  </si>
  <si>
    <t>Mili/Personal/Neve</t>
  </si>
  <si>
    <t>PAR DE LUVAS</t>
  </si>
  <si>
    <t>Volk/Sanro Fit/Delta plus</t>
  </si>
  <si>
    <t>PEDRA DE SABÃO</t>
  </si>
  <si>
    <t>RODO DE BORRACHA 45cm COM CABO</t>
  </si>
  <si>
    <t>RODO DE ESPUMA PASSA CERA 30cm COM CABO</t>
  </si>
  <si>
    <t xml:space="preserve">RODO PEGA FIBRA 23X10cm COM CABO </t>
  </si>
  <si>
    <t>RODO DE ALUMÍNIO COM CABO DE ALUMÍNIO 130 CM</t>
  </si>
  <si>
    <t>RODO COM CABO MODELO LIMPA VIDROS</t>
  </si>
  <si>
    <t>SACO DE LIXO AMARELO 100 LITROS EXTRA FORTE C/100 UNIDADES</t>
  </si>
  <si>
    <t>SACO DE LIXO AZUL 100 LITROS EXTRA FORTE C/100 UNIDADES</t>
  </si>
  <si>
    <t>SACO DE LIXO CINZA 100 LITROS EXTRA FORTE C/100 UNIDADES</t>
  </si>
  <si>
    <t>SACO DE LIXO MARROM 100 LITROS EXTRA FORTE C/100 UNIDADES</t>
  </si>
  <si>
    <t>SACO DE LIXO PRETO 100 LITROS EXTRA FORTE C/100 UNIDADES</t>
  </si>
  <si>
    <t>SACO DE LIXO PRETO 60 LITROS EXTRA FORTE C/100 UNIDADES</t>
  </si>
  <si>
    <t>SACO DE LIXO VERDE 100 LITROS EXTRA FORTE C/100 UNIDADES</t>
  </si>
  <si>
    <t>SACO DE LIXO BRANCO 20 LITROS EXTRA FORTE C/100 UNIDADES</t>
  </si>
  <si>
    <t>SAPÓLIO CREMOSO - MULTIUSO</t>
  </si>
  <si>
    <t>Sanol/CIF/Radium</t>
  </si>
  <si>
    <t>VASSOURA DE NYLON 30cm COM CABO</t>
  </si>
  <si>
    <t>VASSOURA DE PALHA 40cm COM CABO</t>
  </si>
  <si>
    <t>Dalcin/Consertomaq/Rochinha</t>
  </si>
  <si>
    <t>REFIL DE ALCOOL SPRAY ANTISEPITOC CLEN - 400ML</t>
  </si>
  <si>
    <t>PREMISSE</t>
  </si>
  <si>
    <t>REFIL DE FORRO P/ASSENTO SANITARIO C/40 UNID</t>
  </si>
  <si>
    <t>CAIXA</t>
  </si>
  <si>
    <t>LIAM 210</t>
  </si>
  <si>
    <t>DESCARTE PARA ABSORVENTE C/40 UNID</t>
  </si>
  <si>
    <t>PAPEL TOALHA INTERFOLHA CELULOSE 20X21CM - 500G</t>
  </si>
  <si>
    <t>FARDO</t>
  </si>
  <si>
    <t>SMARTPELL</t>
  </si>
  <si>
    <t>PAPEL BOBINA MÃOS C/6 20X200M  - FOLHA DUPLA</t>
  </si>
  <si>
    <t>TROPICOS/HIGYECO</t>
  </si>
  <si>
    <t>PAPEL HIG ROLÃO BRANCO 100% CELULOSE  C/8 10X300 - FOLHA DUPLA</t>
  </si>
  <si>
    <t>LIMPADOR - TIRA LIMO - 500ML</t>
  </si>
  <si>
    <t>VEJA/CIF</t>
  </si>
  <si>
    <t>LIMPADOR DE LIMPESA PESADA CLORO ATIVO - 1L</t>
  </si>
  <si>
    <t>SODA CAUSTICA  EM PÓ</t>
  </si>
  <si>
    <t>BEL</t>
  </si>
  <si>
    <t>SABONETE LIQUIDO PARA MAOS - CHÁ BRANCO</t>
  </si>
  <si>
    <t>GALÃO</t>
  </si>
  <si>
    <t>COALA/OUTRAS MARCAS</t>
  </si>
  <si>
    <t xml:space="preserve">Limpador Branqueador Refil Banheiro Oxi Ativo AntiBac Sem Cloro 400ml </t>
  </si>
  <si>
    <t>PANO DE LIMPEZALAVADO DUPLO BRANCO -100% ALGODÃO 30X35</t>
  </si>
  <si>
    <t>PANO DE LIMPEZA PARA VIDROS</t>
  </si>
  <si>
    <t>QUEROSENE - 500ML</t>
  </si>
  <si>
    <t>OLEO DE PEROBA - 200ML</t>
  </si>
  <si>
    <t>LUSTRA MOVEIS - 200ML</t>
  </si>
  <si>
    <t>ALCOOL ISOPROPILICO - 500ML</t>
  </si>
  <si>
    <t>CERA INCOLOR - ARDOSIA A PROVA D'AGUA - 5L</t>
  </si>
  <si>
    <t>TOTAL</t>
  </si>
  <si>
    <t/>
  </si>
  <si>
    <t>TOTAL POR MÊS</t>
  </si>
  <si>
    <t>z</t>
  </si>
  <si>
    <t xml:space="preserve">UNIFORMES  AUXILIAR DE SERVIÇOS GERAIS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</si>
</sst>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0.000%"/>
    <numFmt numFmtId="165" formatCode="0.0000%"/>
    <numFmt numFmtId="166" formatCode="_(&quot;R$ &quot;* #,##0.00_);_(&quot;R$ &quot;* \(#,##0.00\);_(&quot;R$ &quot;* &quot;-&quot;??_);_(@_)"/>
    <numFmt numFmtId="167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242424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8BEDE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1" fillId="0" borderId="0"/>
    <xf numFmtId="166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/>
    <xf numFmtId="0" fontId="3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4" fontId="2" fillId="0" borderId="4" xfId="1" applyFont="1" applyBorder="1" applyAlignment="1">
      <alignment horizontal="center" vertical="center" wrapText="1"/>
    </xf>
    <xf numFmtId="10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4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44" fontId="2" fillId="0" borderId="4" xfId="0" applyNumberFormat="1" applyFont="1" applyBorder="1" applyAlignment="1">
      <alignment vertical="center" wrapText="1"/>
    </xf>
    <xf numFmtId="44" fontId="2" fillId="0" borderId="4" xfId="1" applyFont="1" applyBorder="1" applyAlignment="1">
      <alignment vertical="center" wrapText="1"/>
    </xf>
    <xf numFmtId="10" fontId="2" fillId="0" borderId="0" xfId="0" applyNumberFormat="1" applyFont="1"/>
    <xf numFmtId="44" fontId="2" fillId="0" borderId="0" xfId="0" applyNumberFormat="1" applyFont="1"/>
    <xf numFmtId="10" fontId="2" fillId="0" borderId="4" xfId="2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10" fontId="2" fillId="3" borderId="8" xfId="2" applyNumberFormat="1" applyFont="1" applyFill="1" applyBorder="1" applyAlignment="1" applyProtection="1">
      <alignment horizontal="center" vertical="center" wrapText="1"/>
    </xf>
    <xf numFmtId="10" fontId="2" fillId="0" borderId="8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4" fontId="2" fillId="3" borderId="4" xfId="1" applyFont="1" applyFill="1" applyBorder="1" applyAlignment="1" applyProtection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4" fontId="2" fillId="0" borderId="10" xfId="1" applyFont="1" applyBorder="1" applyAlignment="1">
      <alignment horizontal="center" vertical="center" wrapText="1"/>
    </xf>
    <xf numFmtId="44" fontId="2" fillId="0" borderId="11" xfId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10" fontId="4" fillId="3" borderId="8" xfId="2" applyNumberFormat="1" applyFont="1" applyFill="1" applyBorder="1" applyAlignment="1" applyProtection="1">
      <alignment horizontal="center" vertical="center" wrapText="1"/>
    </xf>
    <xf numFmtId="0" fontId="2" fillId="0" borderId="2" xfId="0" applyFont="1" applyBorder="1"/>
    <xf numFmtId="0" fontId="2" fillId="0" borderId="4" xfId="0" applyFont="1" applyBorder="1"/>
    <xf numFmtId="0" fontId="2" fillId="0" borderId="12" xfId="0" applyFont="1" applyBorder="1"/>
    <xf numFmtId="0" fontId="2" fillId="5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44" fontId="6" fillId="4" borderId="1" xfId="0" applyNumberFormat="1" applyFont="1" applyFill="1" applyBorder="1"/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5" fontId="2" fillId="3" borderId="8" xfId="2" applyNumberFormat="1" applyFont="1" applyFill="1" applyBorder="1" applyAlignment="1" applyProtection="1">
      <alignment horizontal="center" vertical="center" wrapText="1"/>
    </xf>
    <xf numFmtId="164" fontId="2" fillId="3" borderId="8" xfId="2" applyNumberFormat="1" applyFont="1" applyFill="1" applyBorder="1" applyAlignment="1" applyProtection="1">
      <alignment horizontal="center" vertical="center" wrapText="1"/>
    </xf>
    <xf numFmtId="10" fontId="2" fillId="3" borderId="1" xfId="2" applyNumberFormat="1" applyFont="1" applyFill="1" applyBorder="1" applyAlignment="1" applyProtection="1">
      <alignment horizontal="center" vertical="center" wrapText="1"/>
    </xf>
    <xf numFmtId="0" fontId="0" fillId="0" borderId="6" xfId="0" applyBorder="1"/>
    <xf numFmtId="0" fontId="6" fillId="0" borderId="6" xfId="0" applyFont="1" applyBorder="1" applyAlignment="1">
      <alignment horizontal="center"/>
    </xf>
    <xf numFmtId="0" fontId="0" fillId="0" borderId="6" xfId="0" applyBorder="1" applyAlignment="1">
      <alignment horizontal="left"/>
    </xf>
    <xf numFmtId="44" fontId="0" fillId="7" borderId="6" xfId="1" applyFont="1" applyFill="1" applyBorder="1" applyProtection="1">
      <protection locked="0"/>
    </xf>
    <xf numFmtId="10" fontId="0" fillId="7" borderId="6" xfId="2" applyNumberFormat="1" applyFont="1" applyFill="1" applyBorder="1" applyProtection="1">
      <protection locked="0"/>
    </xf>
    <xf numFmtId="0" fontId="2" fillId="0" borderId="6" xfId="0" applyFont="1" applyBorder="1" applyAlignment="1">
      <alignment vertical="center" wrapText="1"/>
    </xf>
    <xf numFmtId="10" fontId="2" fillId="8" borderId="6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Border="1" applyProtection="1">
      <protection locked="0"/>
    </xf>
    <xf numFmtId="164" fontId="2" fillId="8" borderId="6" xfId="2" applyNumberFormat="1" applyFont="1" applyFill="1" applyBorder="1" applyAlignment="1" applyProtection="1">
      <alignment horizontal="center" vertical="center" wrapText="1"/>
      <protection locked="0"/>
    </xf>
    <xf numFmtId="10" fontId="2" fillId="7" borderId="6" xfId="2" applyNumberFormat="1" applyFont="1" applyFill="1" applyBorder="1" applyAlignment="1" applyProtection="1">
      <alignment horizontal="center" vertical="center" wrapText="1"/>
      <protection locked="0"/>
    </xf>
    <xf numFmtId="44" fontId="4" fillId="6" borderId="1" xfId="1" applyFont="1" applyFill="1" applyBorder="1" applyProtection="1"/>
    <xf numFmtId="44" fontId="2" fillId="6" borderId="4" xfId="1" applyFont="1" applyFill="1" applyBorder="1" applyAlignment="1" applyProtection="1">
      <alignment horizontal="center" vertical="center" wrapText="1"/>
    </xf>
    <xf numFmtId="10" fontId="2" fillId="6" borderId="4" xfId="2" applyNumberFormat="1" applyFont="1" applyFill="1" applyBorder="1" applyAlignment="1" applyProtection="1">
      <alignment horizontal="center" vertical="center" wrapText="1"/>
    </xf>
    <xf numFmtId="44" fontId="0" fillId="6" borderId="1" xfId="12" applyFont="1" applyFill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/>
    </xf>
    <xf numFmtId="0" fontId="6" fillId="3" borderId="0" xfId="0" applyFont="1" applyFill="1" applyAlignment="1">
      <alignment horizontal="center" vertical="center"/>
    </xf>
    <xf numFmtId="44" fontId="0" fillId="0" borderId="1" xfId="1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44" fontId="6" fillId="4" borderId="1" xfId="0" applyNumberFormat="1" applyFont="1" applyFill="1" applyBorder="1" applyAlignment="1">
      <alignment horizontal="center"/>
    </xf>
    <xf numFmtId="44" fontId="6" fillId="4" borderId="1" xfId="1" applyFont="1" applyFill="1" applyBorder="1" applyAlignment="1">
      <alignment horizontal="center"/>
    </xf>
    <xf numFmtId="44" fontId="0" fillId="0" borderId="1" xfId="0" applyNumberFormat="1" applyBorder="1"/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44" fontId="0" fillId="0" borderId="6" xfId="0" applyNumberFormat="1" applyBorder="1"/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44" fontId="6" fillId="0" borderId="6" xfId="0" applyNumberFormat="1" applyFont="1" applyBorder="1"/>
    <xf numFmtId="0" fontId="6" fillId="9" borderId="6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4" fontId="10" fillId="6" borderId="1" xfId="12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/>
    </xf>
    <xf numFmtId="44" fontId="10" fillId="0" borderId="1" xfId="1" applyFont="1" applyBorder="1"/>
    <xf numFmtId="0" fontId="10" fillId="0" borderId="1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0" fillId="0" borderId="1" xfId="0" applyFont="1" applyBorder="1"/>
    <xf numFmtId="0" fontId="6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0" borderId="13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6" fillId="10" borderId="1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/>
    </xf>
    <xf numFmtId="0" fontId="6" fillId="10" borderId="7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</cellXfs>
  <cellStyles count="13">
    <cellStyle name="Moeda" xfId="1" builtinId="4"/>
    <cellStyle name="Moeda 2" xfId="12" xr:uid="{950767C7-8EB0-487D-83B1-54BA161E8374}"/>
    <cellStyle name="Moeda 2 2 2" xfId="5" xr:uid="{0F43D95C-3F82-42E5-A60A-B5ABFA404751}"/>
    <cellStyle name="Moeda 2 3" xfId="10" xr:uid="{C32DCE9D-81CC-4989-819A-399394C08463}"/>
    <cellStyle name="Moeda 3" xfId="11" xr:uid="{6F9712D4-3A30-4263-8C80-5EC68FA1B2DB}"/>
    <cellStyle name="Normal" xfId="0" builtinId="0"/>
    <cellStyle name="Normal 2 2 2 2" xfId="4" xr:uid="{B124C1FB-3AB0-4E6D-8AE8-B7FCC2601873}"/>
    <cellStyle name="Normal 2 3" xfId="3" xr:uid="{AE94B49D-414B-477B-8372-AB60AF6635D6}"/>
    <cellStyle name="Porcentagem" xfId="2" builtinId="5"/>
    <cellStyle name="Porcentagem 2" xfId="6" xr:uid="{224C6A0F-8F2A-4E21-9595-B1269CF5250C}"/>
    <cellStyle name="Porcentagem 2 3" xfId="9" xr:uid="{8ABB0AAD-30C4-4C50-9CAB-81129FCF6E1C}"/>
    <cellStyle name="Porcentagem 3" xfId="8" xr:uid="{19E8254B-870F-49FB-9022-A9AECF07289B}"/>
    <cellStyle name="Vírgula 2" xfId="7" xr:uid="{5B899F7C-98CC-4D06-8ACA-CE25508D87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17</xdr:row>
      <xdr:rowOff>34925</xdr:rowOff>
    </xdr:from>
    <xdr:to>
      <xdr:col>13</xdr:col>
      <xdr:colOff>111125</xdr:colOff>
      <xdr:row>21</xdr:row>
      <xdr:rowOff>193674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7B1D00E9-6AEE-4C0B-B3C4-BA99D677FA27}"/>
            </a:ext>
          </a:extLst>
        </xdr:cNvPr>
        <xdr:cNvSpPr txBox="1"/>
      </xdr:nvSpPr>
      <xdr:spPr>
        <a:xfrm>
          <a:off x="21031200" y="3282950"/>
          <a:ext cx="2520950" cy="958849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900" b="1"/>
            <a:t>PARA</a:t>
          </a:r>
          <a:r>
            <a:rPr lang="pt-BR" sz="900" b="1" baseline="0"/>
            <a:t> O SUBMÓDULO 4.1 </a:t>
          </a:r>
          <a:r>
            <a:rPr lang="pt-BR" sz="900" b="1"/>
            <a:t>A LICITANTE PODERÁ APRESENTAR ESTATISTICAS DE CUSTOS COM PROFISSIONAL AUSENTE DA EMPRESA, DESDE QUE DEVIDAMENTE JUSTIFICADA E APRESENTANDO A MEMÓRIA DE CÁLCULO.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103</xdr:row>
      <xdr:rowOff>0</xdr:rowOff>
    </xdr:from>
    <xdr:to>
      <xdr:col>4</xdr:col>
      <xdr:colOff>355600</xdr:colOff>
      <xdr:row>108</xdr:row>
      <xdr:rowOff>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C0A097AC-BF59-47D9-8DFD-F059AA98BBA9}"/>
            </a:ext>
          </a:extLst>
        </xdr:cNvPr>
        <xdr:cNvSpPr txBox="1"/>
      </xdr:nvSpPr>
      <xdr:spPr>
        <a:xfrm>
          <a:off x="7172325" y="21355050"/>
          <a:ext cx="1631950" cy="1047750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/>
            <a:t>Para este módulo preencher a aba Mód.</a:t>
          </a:r>
          <a:r>
            <a:rPr lang="pt-BR" sz="1100" b="1" baseline="0"/>
            <a:t> 5</a:t>
          </a:r>
          <a:endParaRPr lang="pt-BR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104</xdr:row>
      <xdr:rowOff>0</xdr:rowOff>
    </xdr:from>
    <xdr:to>
      <xdr:col>4</xdr:col>
      <xdr:colOff>355600</xdr:colOff>
      <xdr:row>107</xdr:row>
      <xdr:rowOff>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4F07944A-FB42-4C4B-9729-4C568D0D0ABD}"/>
            </a:ext>
          </a:extLst>
        </xdr:cNvPr>
        <xdr:cNvSpPr txBox="1"/>
      </xdr:nvSpPr>
      <xdr:spPr>
        <a:xfrm>
          <a:off x="7172325" y="21564600"/>
          <a:ext cx="1631950" cy="628650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/>
            <a:t>Para este módulo preencher a aba Mód.</a:t>
          </a:r>
          <a:r>
            <a:rPr lang="pt-BR" sz="1100" b="1" baseline="0"/>
            <a:t> 5</a:t>
          </a:r>
          <a:endParaRPr lang="pt-BR" sz="11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104</xdr:row>
      <xdr:rowOff>0</xdr:rowOff>
    </xdr:from>
    <xdr:to>
      <xdr:col>4</xdr:col>
      <xdr:colOff>355600</xdr:colOff>
      <xdr:row>107</xdr:row>
      <xdr:rowOff>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9461AEFF-8E4C-4F3C-9AD7-C012F1416460}"/>
            </a:ext>
          </a:extLst>
        </xdr:cNvPr>
        <xdr:cNvSpPr txBox="1"/>
      </xdr:nvSpPr>
      <xdr:spPr>
        <a:xfrm>
          <a:off x="7515225" y="20802600"/>
          <a:ext cx="1695450" cy="800100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/>
            <a:t>Para este módulo preencher a aba Mód.</a:t>
          </a:r>
          <a:r>
            <a:rPr lang="pt-BR" sz="1100" b="1" baseline="0"/>
            <a:t> 5</a:t>
          </a:r>
          <a:endParaRPr lang="pt-BR" sz="11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104</xdr:row>
      <xdr:rowOff>0</xdr:rowOff>
    </xdr:from>
    <xdr:to>
      <xdr:col>4</xdr:col>
      <xdr:colOff>355600</xdr:colOff>
      <xdr:row>107</xdr:row>
      <xdr:rowOff>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FD5C565-2A59-491B-B0B4-94069E05F447}"/>
            </a:ext>
          </a:extLst>
        </xdr:cNvPr>
        <xdr:cNvSpPr txBox="1"/>
      </xdr:nvSpPr>
      <xdr:spPr>
        <a:xfrm>
          <a:off x="7172325" y="21564600"/>
          <a:ext cx="1631950" cy="628650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/>
            <a:t>Para este módulo preencher a aba Mód.</a:t>
          </a:r>
          <a:r>
            <a:rPr lang="pt-BR" sz="1100" b="1" baseline="0"/>
            <a:t> 5</a:t>
          </a:r>
          <a:endParaRPr lang="pt-BR" sz="11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103</xdr:row>
      <xdr:rowOff>0</xdr:rowOff>
    </xdr:from>
    <xdr:to>
      <xdr:col>4</xdr:col>
      <xdr:colOff>355600</xdr:colOff>
      <xdr:row>106</xdr:row>
      <xdr:rowOff>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CA5F8AAC-EB67-4286-ABFE-30338B1A1AF6}"/>
            </a:ext>
          </a:extLst>
        </xdr:cNvPr>
        <xdr:cNvSpPr txBox="1"/>
      </xdr:nvSpPr>
      <xdr:spPr>
        <a:xfrm>
          <a:off x="7515225" y="20802600"/>
          <a:ext cx="1695450" cy="800100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/>
            <a:t>Para este módulo preencher a aba Mód.</a:t>
          </a:r>
          <a:r>
            <a:rPr lang="pt-BR" sz="1100" b="1" baseline="0"/>
            <a:t> 5</a:t>
          </a:r>
          <a:endParaRPr lang="pt-B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Azul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80EC3-C3BE-4840-B29F-1953A501D535}">
  <dimension ref="B1:I40"/>
  <sheetViews>
    <sheetView showGridLines="0" tabSelected="1" workbookViewId="0">
      <selection activeCell="D26" sqref="D25:D26"/>
    </sheetView>
  </sheetViews>
  <sheetFormatPr defaultRowHeight="14.5" x14ac:dyDescent="0.35"/>
  <cols>
    <col min="2" max="2" width="12.54296875" bestFit="1" customWidth="1"/>
    <col min="3" max="3" width="33.26953125" bestFit="1" customWidth="1"/>
    <col min="4" max="4" width="13.26953125" bestFit="1" customWidth="1"/>
    <col min="7" max="7" width="70.7265625" bestFit="1" customWidth="1"/>
    <col min="8" max="8" width="16.453125" customWidth="1"/>
    <col min="9" max="9" width="95.1796875" bestFit="1" customWidth="1"/>
  </cols>
  <sheetData>
    <row r="1" spans="2:9" x14ac:dyDescent="0.35">
      <c r="G1" s="95" t="s">
        <v>88</v>
      </c>
      <c r="H1" s="95"/>
      <c r="I1" s="95"/>
    </row>
    <row r="2" spans="2:9" x14ac:dyDescent="0.35">
      <c r="G2" s="59" t="s">
        <v>156</v>
      </c>
      <c r="H2" s="60"/>
      <c r="I2" s="58"/>
    </row>
    <row r="3" spans="2:9" x14ac:dyDescent="0.35">
      <c r="G3" s="59" t="s">
        <v>156</v>
      </c>
      <c r="H3" s="60"/>
      <c r="I3" s="58"/>
    </row>
    <row r="4" spans="2:9" x14ac:dyDescent="0.35">
      <c r="B4" s="84" t="s">
        <v>186</v>
      </c>
      <c r="C4" s="84" t="s">
        <v>187</v>
      </c>
      <c r="D4" s="84" t="s">
        <v>140</v>
      </c>
      <c r="G4" s="59" t="s">
        <v>157</v>
      </c>
      <c r="H4" s="60"/>
      <c r="I4" s="58"/>
    </row>
    <row r="5" spans="2:9" x14ac:dyDescent="0.35">
      <c r="B5" s="71">
        <v>1</v>
      </c>
      <c r="C5" s="57" t="s">
        <v>184</v>
      </c>
      <c r="D5" s="80">
        <f>'SERV COM CUMULAÇÃO  2 postos'!C133</f>
        <v>0</v>
      </c>
      <c r="G5" s="59" t="s">
        <v>158</v>
      </c>
      <c r="H5" s="60"/>
      <c r="I5" s="58"/>
    </row>
    <row r="6" spans="2:9" x14ac:dyDescent="0.35">
      <c r="B6" s="33">
        <v>1</v>
      </c>
      <c r="C6" s="78" t="s">
        <v>185</v>
      </c>
      <c r="D6" s="80">
        <f>'SERV COM CUMULAÇÃO  2 postos'!C133</f>
        <v>0</v>
      </c>
      <c r="G6" s="59" t="s">
        <v>153</v>
      </c>
      <c r="H6" s="60"/>
      <c r="I6" s="58"/>
    </row>
    <row r="7" spans="2:9" x14ac:dyDescent="0.35">
      <c r="B7" s="71">
        <v>1</v>
      </c>
      <c r="C7" s="57" t="s">
        <v>188</v>
      </c>
      <c r="D7" s="80">
        <f>'PORTARIA 10'!C132</f>
        <v>0</v>
      </c>
      <c r="G7" s="59" t="s">
        <v>154</v>
      </c>
      <c r="H7" s="60"/>
      <c r="I7" s="58"/>
    </row>
    <row r="8" spans="2:9" ht="15.5" x14ac:dyDescent="0.35">
      <c r="B8" s="71">
        <v>1</v>
      </c>
      <c r="C8" s="57" t="s">
        <v>190</v>
      </c>
      <c r="D8" s="80">
        <f>'PORTARIA 40'!C132</f>
        <v>0</v>
      </c>
      <c r="G8" s="57" t="s">
        <v>127</v>
      </c>
      <c r="H8" s="61"/>
      <c r="I8" s="62" t="s">
        <v>147</v>
      </c>
    </row>
    <row r="9" spans="2:9" x14ac:dyDescent="0.35">
      <c r="B9" s="71">
        <v>1</v>
      </c>
      <c r="C9" s="57" t="s">
        <v>189</v>
      </c>
      <c r="D9" s="80">
        <f>'PORTARIA 30'!C132</f>
        <v>0</v>
      </c>
      <c r="G9" s="95" t="s">
        <v>89</v>
      </c>
      <c r="H9" s="95"/>
      <c r="I9" s="95"/>
    </row>
    <row r="10" spans="2:9" x14ac:dyDescent="0.35">
      <c r="B10" s="81">
        <v>1</v>
      </c>
      <c r="C10" s="79" t="s">
        <v>191</v>
      </c>
      <c r="D10" s="80">
        <f>'PORTARIA 40'!C132</f>
        <v>0</v>
      </c>
      <c r="G10" s="57" t="s">
        <v>148</v>
      </c>
      <c r="H10" s="60"/>
      <c r="I10" s="57"/>
    </row>
    <row r="11" spans="2:9" x14ac:dyDescent="0.35">
      <c r="B11" s="33">
        <v>1</v>
      </c>
      <c r="C11" s="82" t="s">
        <v>192</v>
      </c>
      <c r="D11" s="80">
        <f>'ASH 2 postos'!C131</f>
        <v>0</v>
      </c>
      <c r="G11" s="57" t="s">
        <v>149</v>
      </c>
      <c r="H11" s="60"/>
      <c r="I11" s="57"/>
    </row>
    <row r="12" spans="2:9" x14ac:dyDescent="0.35">
      <c r="B12" s="95" t="s">
        <v>145</v>
      </c>
      <c r="C12" s="95"/>
      <c r="D12" s="83">
        <f>SUM(D5:D11)</f>
        <v>0</v>
      </c>
      <c r="G12" s="57" t="s">
        <v>137</v>
      </c>
      <c r="H12" s="60"/>
      <c r="I12" s="57"/>
    </row>
    <row r="13" spans="2:9" x14ac:dyDescent="0.35">
      <c r="G13" s="57" t="s">
        <v>150</v>
      </c>
      <c r="H13" s="60"/>
      <c r="I13" s="57"/>
    </row>
    <row r="14" spans="2:9" x14ac:dyDescent="0.35">
      <c r="G14" s="57" t="s">
        <v>151</v>
      </c>
      <c r="H14" s="60"/>
      <c r="I14" s="57"/>
    </row>
    <row r="15" spans="2:9" x14ac:dyDescent="0.35">
      <c r="G15" s="57" t="s">
        <v>90</v>
      </c>
      <c r="H15" s="60"/>
      <c r="I15" s="57"/>
    </row>
    <row r="16" spans="2:9" x14ac:dyDescent="0.35">
      <c r="G16" s="57" t="s">
        <v>54</v>
      </c>
      <c r="H16" s="60"/>
      <c r="I16" s="57"/>
    </row>
    <row r="17" spans="7:9" x14ac:dyDescent="0.35">
      <c r="G17" s="95" t="s">
        <v>103</v>
      </c>
      <c r="H17" s="95"/>
      <c r="I17" s="95"/>
    </row>
    <row r="18" spans="7:9" ht="15.5" x14ac:dyDescent="0.35">
      <c r="G18" s="57" t="s">
        <v>105</v>
      </c>
      <c r="H18" s="63">
        <v>2.8E-3</v>
      </c>
      <c r="I18" s="64" t="s">
        <v>115</v>
      </c>
    </row>
    <row r="19" spans="7:9" ht="15.5" x14ac:dyDescent="0.35">
      <c r="G19" s="57" t="s">
        <v>106</v>
      </c>
      <c r="H19" s="65">
        <f>((5/30)/12)*2%</f>
        <v>2.7777777777777778E-4</v>
      </c>
      <c r="I19" s="64" t="s">
        <v>117</v>
      </c>
    </row>
    <row r="20" spans="7:9" ht="15.5" x14ac:dyDescent="0.35">
      <c r="G20" s="57" t="s">
        <v>108</v>
      </c>
      <c r="H20" s="63">
        <f>((15/30)/12)*8%</f>
        <v>3.3333333333333331E-3</v>
      </c>
      <c r="I20" s="64" t="s">
        <v>116</v>
      </c>
    </row>
    <row r="21" spans="7:9" ht="15.5" x14ac:dyDescent="0.35">
      <c r="G21" s="57" t="s">
        <v>109</v>
      </c>
      <c r="H21" s="63">
        <f>(5.96/30)*(1/12)</f>
        <v>1.6555555555555553E-2</v>
      </c>
      <c r="I21" s="64" t="s">
        <v>118</v>
      </c>
    </row>
    <row r="22" spans="7:9" ht="15.5" x14ac:dyDescent="0.35">
      <c r="G22" s="57" t="s">
        <v>107</v>
      </c>
      <c r="H22" s="65">
        <f>(5/30)*(1/12)*6.24%*4.96%</f>
        <v>4.2986666666666666E-5</v>
      </c>
      <c r="I22" s="64" t="s">
        <v>114</v>
      </c>
    </row>
    <row r="23" spans="7:9" x14ac:dyDescent="0.35">
      <c r="G23" s="95" t="s">
        <v>70</v>
      </c>
      <c r="H23" s="95"/>
      <c r="I23" s="95"/>
    </row>
    <row r="24" spans="7:9" ht="15.5" x14ac:dyDescent="0.35">
      <c r="G24" s="57" t="s">
        <v>193</v>
      </c>
      <c r="H24" s="66"/>
      <c r="I24" s="58"/>
    </row>
    <row r="25" spans="7:9" ht="15.5" x14ac:dyDescent="0.35">
      <c r="G25" s="57" t="s">
        <v>194</v>
      </c>
      <c r="H25" s="66"/>
      <c r="I25" s="58"/>
    </row>
    <row r="26" spans="7:9" ht="15.5" x14ac:dyDescent="0.35">
      <c r="G26" s="57" t="s">
        <v>193</v>
      </c>
      <c r="H26" s="66"/>
      <c r="I26" s="58"/>
    </row>
    <row r="27" spans="7:9" ht="15.5" x14ac:dyDescent="0.35">
      <c r="G27" s="57" t="s">
        <v>194</v>
      </c>
      <c r="H27" s="66"/>
      <c r="I27" s="58"/>
    </row>
    <row r="28" spans="7:9" ht="15.5" x14ac:dyDescent="0.35">
      <c r="G28" s="57" t="s">
        <v>195</v>
      </c>
      <c r="H28" s="66"/>
      <c r="I28" s="58"/>
    </row>
    <row r="29" spans="7:9" ht="15.5" x14ac:dyDescent="0.35">
      <c r="G29" s="57" t="s">
        <v>196</v>
      </c>
      <c r="H29" s="66"/>
      <c r="I29" s="58"/>
    </row>
    <row r="30" spans="7:9" ht="15.5" x14ac:dyDescent="0.35">
      <c r="G30" s="57" t="s">
        <v>197</v>
      </c>
      <c r="H30" s="66"/>
      <c r="I30" s="58"/>
    </row>
    <row r="31" spans="7:9" ht="15.5" x14ac:dyDescent="0.35">
      <c r="G31" s="57" t="s">
        <v>198</v>
      </c>
      <c r="H31" s="66"/>
      <c r="I31" s="58"/>
    </row>
    <row r="32" spans="7:9" ht="15.5" x14ac:dyDescent="0.35">
      <c r="G32" s="57" t="s">
        <v>200</v>
      </c>
      <c r="H32" s="66"/>
      <c r="I32" s="58"/>
    </row>
    <row r="33" spans="7:9" ht="15.5" x14ac:dyDescent="0.35">
      <c r="G33" s="57" t="s">
        <v>199</v>
      </c>
      <c r="H33" s="66"/>
      <c r="I33" s="58"/>
    </row>
    <row r="34" spans="7:9" ht="15.5" x14ac:dyDescent="0.35">
      <c r="G34" s="57" t="s">
        <v>201</v>
      </c>
      <c r="H34" s="66"/>
      <c r="I34" s="58"/>
    </row>
    <row r="35" spans="7:9" ht="15.5" x14ac:dyDescent="0.35">
      <c r="G35" s="57" t="s">
        <v>202</v>
      </c>
      <c r="H35" s="66"/>
      <c r="I35" s="58"/>
    </row>
    <row r="36" spans="7:9" ht="15.5" x14ac:dyDescent="0.35">
      <c r="G36" s="57" t="s">
        <v>201</v>
      </c>
      <c r="H36" s="66"/>
      <c r="I36" s="57"/>
    </row>
    <row r="37" spans="7:9" ht="15.5" x14ac:dyDescent="0.35">
      <c r="G37" s="57" t="s">
        <v>202</v>
      </c>
      <c r="H37" s="66"/>
      <c r="I37" s="57"/>
    </row>
    <row r="38" spans="7:9" ht="15.5" x14ac:dyDescent="0.35">
      <c r="G38" s="57" t="s">
        <v>162</v>
      </c>
      <c r="H38" s="66"/>
      <c r="I38" s="57"/>
    </row>
    <row r="39" spans="7:9" ht="15.5" x14ac:dyDescent="0.35">
      <c r="G39" s="57" t="s">
        <v>152</v>
      </c>
      <c r="H39" s="66"/>
      <c r="I39" s="57"/>
    </row>
    <row r="40" spans="7:9" ht="15.5" x14ac:dyDescent="0.35">
      <c r="G40" s="57" t="s">
        <v>77</v>
      </c>
      <c r="H40" s="66"/>
      <c r="I40" s="57"/>
    </row>
  </sheetData>
  <sheetProtection algorithmName="SHA-512" hashValue="gR0ifqetMAlbbo8vFRfuHPBY+hVuupsvxgvWClrNFheHt14kJzmbzJOTkp6a1HCBZajEv86HASu2HmGx4IRwCw==" saltValue="qP4mphmZbkvUztjlGCJSyQ==" spinCount="100000" sheet="1" objects="1" scenarios="1"/>
  <mergeCells count="5">
    <mergeCell ref="B12:C12"/>
    <mergeCell ref="G1:I1"/>
    <mergeCell ref="G9:I9"/>
    <mergeCell ref="G17:I17"/>
    <mergeCell ref="G23:I23"/>
  </mergeCells>
  <pageMargins left="0.511811024" right="0.511811024" top="0.78740157499999996" bottom="0.78740157499999996" header="0.31496062000000002" footer="0.31496062000000002"/>
  <pageSetup paperSize="9" orientation="portrait" r:id="rId1"/>
  <ignoredErrors>
    <ignoredError sqref="D9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1775C-0F39-47F1-8942-2328F007EA0D}">
  <dimension ref="A3:N139"/>
  <sheetViews>
    <sheetView showGridLines="0" topLeftCell="A117" zoomScaleNormal="100" workbookViewId="0">
      <selection activeCell="E126" sqref="E126"/>
    </sheetView>
  </sheetViews>
  <sheetFormatPr defaultColWidth="9.1796875" defaultRowHeight="15.5" x14ac:dyDescent="0.35"/>
  <cols>
    <col min="1" max="1" width="9.1796875" style="1"/>
    <col min="2" max="2" width="75.453125" style="1" bestFit="1" customWidth="1"/>
    <col min="3" max="3" width="23" style="1" bestFit="1" customWidth="1"/>
    <col min="4" max="4" width="19.1796875" style="1" customWidth="1"/>
    <col min="5" max="5" width="119.81640625" style="1" bestFit="1" customWidth="1"/>
    <col min="6" max="6" width="12" style="1" customWidth="1"/>
    <col min="7" max="7" width="15.1796875" style="1" customWidth="1"/>
    <col min="8" max="16384" width="9.1796875" style="1"/>
  </cols>
  <sheetData>
    <row r="3" spans="1:5" x14ac:dyDescent="0.35">
      <c r="B3" s="98" t="s">
        <v>0</v>
      </c>
      <c r="C3" s="98"/>
    </row>
    <row r="4" spans="1:5" ht="16" thickBot="1" x14ac:dyDescent="0.4">
      <c r="B4" s="2"/>
      <c r="C4" s="2"/>
    </row>
    <row r="5" spans="1:5" ht="16" thickBot="1" x14ac:dyDescent="0.4">
      <c r="B5" s="3" t="s">
        <v>1</v>
      </c>
      <c r="C5" s="52" t="s">
        <v>146</v>
      </c>
    </row>
    <row r="6" spans="1:5" ht="16" thickBot="1" x14ac:dyDescent="0.4">
      <c r="B6" s="44" t="s">
        <v>133</v>
      </c>
      <c r="C6" s="53">
        <v>200</v>
      </c>
    </row>
    <row r="7" spans="1:5" ht="15.65" customHeight="1" thickBot="1" x14ac:dyDescent="0.4">
      <c r="B7" s="44" t="s">
        <v>138</v>
      </c>
      <c r="C7" s="67">
        <f>Resumo!H2</f>
        <v>0</v>
      </c>
    </row>
    <row r="8" spans="1:5" x14ac:dyDescent="0.35">
      <c r="B8" s="4"/>
    </row>
    <row r="9" spans="1:5" x14ac:dyDescent="0.35">
      <c r="B9" s="4"/>
    </row>
    <row r="10" spans="1:5" x14ac:dyDescent="0.35">
      <c r="A10" s="98" t="s">
        <v>2</v>
      </c>
      <c r="B10" s="98"/>
      <c r="C10" s="98"/>
      <c r="D10" s="98"/>
      <c r="E10" s="98"/>
    </row>
    <row r="11" spans="1:5" ht="16" thickBot="1" x14ac:dyDescent="0.4"/>
    <row r="12" spans="1:5" ht="16" thickBot="1" x14ac:dyDescent="0.4">
      <c r="A12" s="5">
        <v>1</v>
      </c>
      <c r="B12" s="6" t="s">
        <v>3</v>
      </c>
      <c r="C12" s="5" t="s">
        <v>4</v>
      </c>
      <c r="D12" s="5" t="s">
        <v>4</v>
      </c>
      <c r="E12" s="6" t="s">
        <v>5</v>
      </c>
    </row>
    <row r="13" spans="1:5" ht="15.65" customHeight="1" thickBot="1" x14ac:dyDescent="0.4">
      <c r="A13" s="7" t="s">
        <v>6</v>
      </c>
      <c r="B13" s="8" t="s">
        <v>7</v>
      </c>
      <c r="C13" s="9"/>
      <c r="D13" s="10">
        <f>C7/220*C6</f>
        <v>0</v>
      </c>
      <c r="E13" s="8" t="s">
        <v>8</v>
      </c>
    </row>
    <row r="14" spans="1:5" ht="15.65" customHeight="1" thickBot="1" x14ac:dyDescent="0.4">
      <c r="A14" s="7" t="s">
        <v>9</v>
      </c>
      <c r="B14" s="8" t="s">
        <v>142</v>
      </c>
      <c r="C14" s="68">
        <f>Resumo!H6</f>
        <v>0</v>
      </c>
      <c r="D14" s="10">
        <f>ROUND((C14/220*C6),2)</f>
        <v>0</v>
      </c>
      <c r="E14" s="8" t="s">
        <v>134</v>
      </c>
    </row>
    <row r="15" spans="1:5" ht="15.65" customHeight="1" thickBot="1" x14ac:dyDescent="0.4">
      <c r="A15" s="7" t="s">
        <v>10</v>
      </c>
      <c r="B15" s="8" t="s">
        <v>91</v>
      </c>
      <c r="C15" s="11"/>
      <c r="D15" s="10"/>
      <c r="E15" s="8"/>
    </row>
    <row r="16" spans="1:5" ht="16" thickBot="1" x14ac:dyDescent="0.4">
      <c r="A16" s="99" t="s">
        <v>14</v>
      </c>
      <c r="B16" s="100"/>
      <c r="C16" s="9"/>
      <c r="D16" s="10">
        <f>SUM(D13:D15)</f>
        <v>0</v>
      </c>
      <c r="E16" s="6"/>
    </row>
    <row r="19" spans="1:5" x14ac:dyDescent="0.35">
      <c r="A19" s="98" t="s">
        <v>15</v>
      </c>
      <c r="B19" s="98"/>
      <c r="C19" s="98"/>
      <c r="D19" s="98"/>
      <c r="E19" s="98"/>
    </row>
    <row r="20" spans="1:5" x14ac:dyDescent="0.35">
      <c r="A20" s="12"/>
    </row>
    <row r="21" spans="1:5" x14ac:dyDescent="0.35">
      <c r="A21" s="15"/>
      <c r="B21" s="15"/>
      <c r="C21" s="16"/>
      <c r="D21" s="17"/>
      <c r="E21" s="15"/>
    </row>
    <row r="22" spans="1:5" x14ac:dyDescent="0.35">
      <c r="A22" s="98" t="s">
        <v>87</v>
      </c>
      <c r="B22" s="98"/>
      <c r="C22" s="98"/>
      <c r="D22" s="98"/>
      <c r="E22" s="98"/>
    </row>
    <row r="23" spans="1:5" ht="16" thickBot="1" x14ac:dyDescent="0.4"/>
    <row r="24" spans="1:5" ht="16" thickBot="1" x14ac:dyDescent="0.4">
      <c r="A24" s="5" t="s">
        <v>20</v>
      </c>
      <c r="B24" s="6" t="s">
        <v>17</v>
      </c>
      <c r="C24" s="6" t="s">
        <v>18</v>
      </c>
      <c r="D24" s="6" t="s">
        <v>4</v>
      </c>
      <c r="E24" s="6" t="s">
        <v>5</v>
      </c>
    </row>
    <row r="25" spans="1:5" ht="16" thickBot="1" x14ac:dyDescent="0.4">
      <c r="A25" s="7" t="s">
        <v>6</v>
      </c>
      <c r="B25" s="8" t="s">
        <v>21</v>
      </c>
      <c r="C25" s="14">
        <v>8.3299999999999999E-2</v>
      </c>
      <c r="D25" s="13">
        <f>ROUND(D16*C25,2)</f>
        <v>0</v>
      </c>
      <c r="E25" s="8" t="s">
        <v>19</v>
      </c>
    </row>
    <row r="26" spans="1:5" ht="16" thickBot="1" x14ac:dyDescent="0.4">
      <c r="A26" s="7" t="s">
        <v>9</v>
      </c>
      <c r="B26" s="8" t="s">
        <v>101</v>
      </c>
      <c r="C26" s="14">
        <v>0.1111</v>
      </c>
      <c r="D26" s="13">
        <f>ROUND(D16*C26,2)</f>
        <v>0</v>
      </c>
      <c r="E26" s="8"/>
    </row>
    <row r="27" spans="1:5" ht="16" thickBot="1" x14ac:dyDescent="0.4">
      <c r="A27" s="96" t="s">
        <v>93</v>
      </c>
      <c r="B27" s="97"/>
      <c r="C27" s="14">
        <f>SUM(C25:C26)</f>
        <v>0.19440000000000002</v>
      </c>
      <c r="D27" s="13">
        <f>SUM(D25:D26)</f>
        <v>0</v>
      </c>
      <c r="E27" s="8"/>
    </row>
    <row r="28" spans="1:5" ht="16" thickBot="1" x14ac:dyDescent="0.4">
      <c r="A28" s="7" t="s">
        <v>10</v>
      </c>
      <c r="B28" s="8" t="s">
        <v>92</v>
      </c>
      <c r="C28" s="14">
        <f>(C27*C43)</f>
        <v>6.5707200000000007E-2</v>
      </c>
      <c r="D28" s="13">
        <f>ROUND(D27*C28,2)</f>
        <v>0</v>
      </c>
      <c r="E28" s="8"/>
    </row>
    <row r="29" spans="1:5" ht="16" thickBot="1" x14ac:dyDescent="0.4">
      <c r="A29" s="99" t="s">
        <v>14</v>
      </c>
      <c r="B29" s="100"/>
      <c r="C29" s="14">
        <f>SUM(C27:C28)</f>
        <v>0.26010720000000004</v>
      </c>
      <c r="D29" s="13">
        <f>SUM(D27:D28)</f>
        <v>0</v>
      </c>
      <c r="E29" s="6"/>
    </row>
    <row r="32" spans="1:5" ht="15.65" customHeight="1" x14ac:dyDescent="0.35">
      <c r="A32" s="101" t="s">
        <v>88</v>
      </c>
      <c r="B32" s="101"/>
      <c r="C32" s="101"/>
      <c r="D32" s="101"/>
      <c r="E32" s="101"/>
    </row>
    <row r="33" spans="1:5" ht="16" thickBot="1" x14ac:dyDescent="0.4"/>
    <row r="34" spans="1:5" ht="16" thickBot="1" x14ac:dyDescent="0.4">
      <c r="A34" s="5" t="s">
        <v>22</v>
      </c>
      <c r="B34" s="6" t="s">
        <v>23</v>
      </c>
      <c r="C34" s="6" t="s">
        <v>18</v>
      </c>
      <c r="D34" s="6" t="s">
        <v>4</v>
      </c>
      <c r="E34" s="6" t="s">
        <v>5</v>
      </c>
    </row>
    <row r="35" spans="1:5" ht="16" thickBot="1" x14ac:dyDescent="0.4">
      <c r="A35" s="7" t="s">
        <v>11</v>
      </c>
      <c r="B35" s="8" t="s">
        <v>24</v>
      </c>
      <c r="C35" s="14">
        <v>0.2</v>
      </c>
      <c r="D35" s="13">
        <f>ROUND(D16*C35,2)</f>
        <v>0</v>
      </c>
      <c r="E35" s="8" t="s">
        <v>25</v>
      </c>
    </row>
    <row r="36" spans="1:5" ht="16" thickBot="1" x14ac:dyDescent="0.4">
      <c r="A36" s="7" t="s">
        <v>12</v>
      </c>
      <c r="B36" s="8" t="s">
        <v>26</v>
      </c>
      <c r="C36" s="14">
        <v>2.5000000000000001E-2</v>
      </c>
      <c r="D36" s="13">
        <f>ROUND(D16*C36,2)</f>
        <v>0</v>
      </c>
      <c r="E36" s="8" t="s">
        <v>27</v>
      </c>
    </row>
    <row r="37" spans="1:5" ht="16" thickBot="1" x14ac:dyDescent="0.4">
      <c r="A37" s="7" t="s">
        <v>13</v>
      </c>
      <c r="B37" s="8" t="s">
        <v>127</v>
      </c>
      <c r="C37" s="69">
        <f>Resumo!H8</f>
        <v>0</v>
      </c>
      <c r="D37" s="13">
        <f>ROUND(D16*C37,2)</f>
        <v>0</v>
      </c>
      <c r="E37" s="8" t="s">
        <v>128</v>
      </c>
    </row>
    <row r="38" spans="1:5" ht="16" thickBot="1" x14ac:dyDescent="0.4">
      <c r="A38" s="7" t="s">
        <v>28</v>
      </c>
      <c r="B38" s="8" t="s">
        <v>29</v>
      </c>
      <c r="C38" s="14">
        <v>1.4999999999999999E-2</v>
      </c>
      <c r="D38" s="13">
        <f>ROUND(D16*C38,2)</f>
        <v>0</v>
      </c>
      <c r="E38" s="8" t="s">
        <v>30</v>
      </c>
    </row>
    <row r="39" spans="1:5" ht="16" thickBot="1" x14ac:dyDescent="0.4">
      <c r="A39" s="7" t="s">
        <v>31</v>
      </c>
      <c r="B39" s="8" t="s">
        <v>32</v>
      </c>
      <c r="C39" s="14">
        <v>0.01</v>
      </c>
      <c r="D39" s="13">
        <f>ROUND(D16*C39,2)</f>
        <v>0</v>
      </c>
      <c r="E39" s="8" t="s">
        <v>33</v>
      </c>
    </row>
    <row r="40" spans="1:5" ht="16" thickBot="1" x14ac:dyDescent="0.4">
      <c r="A40" s="7" t="s">
        <v>34</v>
      </c>
      <c r="B40" s="8" t="s">
        <v>35</v>
      </c>
      <c r="C40" s="14">
        <v>6.0000000000000001E-3</v>
      </c>
      <c r="D40" s="13">
        <f>ROUND(D16*C40,2)</f>
        <v>0</v>
      </c>
      <c r="E40" s="8" t="s">
        <v>36</v>
      </c>
    </row>
    <row r="41" spans="1:5" ht="16" thickBot="1" x14ac:dyDescent="0.4">
      <c r="A41" s="7" t="s">
        <v>37</v>
      </c>
      <c r="B41" s="8" t="s">
        <v>38</v>
      </c>
      <c r="C41" s="14">
        <v>2E-3</v>
      </c>
      <c r="D41" s="13">
        <f>ROUND(D16*C41,2)</f>
        <v>0</v>
      </c>
      <c r="E41" s="8" t="s">
        <v>39</v>
      </c>
    </row>
    <row r="42" spans="1:5" ht="16" thickBot="1" x14ac:dyDescent="0.4">
      <c r="A42" s="7" t="s">
        <v>40</v>
      </c>
      <c r="B42" s="8" t="s">
        <v>41</v>
      </c>
      <c r="C42" s="14">
        <v>0.08</v>
      </c>
      <c r="D42" s="13">
        <f>ROUND(D16*C42,2)</f>
        <v>0</v>
      </c>
      <c r="E42" s="8" t="s">
        <v>42</v>
      </c>
    </row>
    <row r="43" spans="1:5" ht="16" thickBot="1" x14ac:dyDescent="0.4">
      <c r="A43" s="99" t="s">
        <v>43</v>
      </c>
      <c r="B43" s="100"/>
      <c r="C43" s="14">
        <f>SUM(C35:C42)</f>
        <v>0.33800000000000002</v>
      </c>
      <c r="D43" s="13">
        <f>SUM(D35:D42)</f>
        <v>0</v>
      </c>
      <c r="E43" s="6"/>
    </row>
    <row r="46" spans="1:5" x14ac:dyDescent="0.35">
      <c r="A46" s="98" t="s">
        <v>89</v>
      </c>
      <c r="B46" s="98"/>
      <c r="C46" s="98"/>
      <c r="D46" s="98"/>
      <c r="E46" s="98"/>
    </row>
    <row r="47" spans="1:5" ht="16" thickBot="1" x14ac:dyDescent="0.4"/>
    <row r="48" spans="1:5" ht="16" thickBot="1" x14ac:dyDescent="0.4">
      <c r="A48" s="5" t="s">
        <v>44</v>
      </c>
      <c r="B48" s="6" t="s">
        <v>45</v>
      </c>
      <c r="C48" s="6" t="s">
        <v>4</v>
      </c>
      <c r="D48" s="6" t="s">
        <v>46</v>
      </c>
      <c r="E48" s="6" t="s">
        <v>5</v>
      </c>
    </row>
    <row r="49" spans="1:5" ht="16" thickBot="1" x14ac:dyDescent="0.4">
      <c r="A49" s="7" t="s">
        <v>47</v>
      </c>
      <c r="B49" s="8" t="s">
        <v>48</v>
      </c>
      <c r="C49" s="68">
        <f>Resumo!H10</f>
        <v>0</v>
      </c>
      <c r="D49" s="13">
        <f>ROUND((C49*2*22)-(D13*0.06),2)</f>
        <v>0</v>
      </c>
      <c r="E49" s="8" t="s">
        <v>135</v>
      </c>
    </row>
    <row r="50" spans="1:5" ht="16" thickBot="1" x14ac:dyDescent="0.4">
      <c r="A50" s="7" t="s">
        <v>130</v>
      </c>
      <c r="B50" s="8" t="s">
        <v>50</v>
      </c>
      <c r="C50" s="68">
        <f>Resumo!H11</f>
        <v>0</v>
      </c>
      <c r="D50" s="13">
        <f>ROUND(((C50+(C50/12))*0.8),2)</f>
        <v>0</v>
      </c>
      <c r="E50" s="8" t="s">
        <v>136</v>
      </c>
    </row>
    <row r="51" spans="1:5" ht="16" thickBot="1" x14ac:dyDescent="0.4">
      <c r="A51" s="7" t="s">
        <v>49</v>
      </c>
      <c r="B51" s="8" t="s">
        <v>96</v>
      </c>
      <c r="C51" s="13"/>
      <c r="D51" s="68">
        <f>Resumo!H13</f>
        <v>0</v>
      </c>
      <c r="E51" s="8" t="s">
        <v>98</v>
      </c>
    </row>
    <row r="52" spans="1:5" ht="16" thickBot="1" x14ac:dyDescent="0.4">
      <c r="A52" s="7" t="s">
        <v>131</v>
      </c>
      <c r="B52" s="8" t="s">
        <v>137</v>
      </c>
      <c r="C52" s="13"/>
      <c r="D52" s="68">
        <f>Resumo!H12</f>
        <v>0</v>
      </c>
      <c r="E52" s="8" t="s">
        <v>129</v>
      </c>
    </row>
    <row r="53" spans="1:5" ht="16" thickBot="1" x14ac:dyDescent="0.4">
      <c r="A53" s="7" t="s">
        <v>51</v>
      </c>
      <c r="B53" s="8" t="s">
        <v>52</v>
      </c>
      <c r="C53" s="13"/>
      <c r="D53" s="68">
        <f>Resumo!H14</f>
        <v>0</v>
      </c>
      <c r="E53" s="8" t="s">
        <v>97</v>
      </c>
    </row>
    <row r="54" spans="1:5" ht="16" thickBot="1" x14ac:dyDescent="0.4">
      <c r="A54" s="7" t="s">
        <v>132</v>
      </c>
      <c r="B54" s="8" t="s">
        <v>90</v>
      </c>
      <c r="C54" s="28"/>
      <c r="D54" s="68">
        <f>Resumo!H15</f>
        <v>0</v>
      </c>
      <c r="E54" s="8"/>
    </row>
    <row r="55" spans="1:5" ht="16" thickBot="1" x14ac:dyDescent="0.4">
      <c r="A55" s="7" t="s">
        <v>53</v>
      </c>
      <c r="B55" s="8" t="s">
        <v>54</v>
      </c>
      <c r="C55" s="28"/>
      <c r="D55" s="68">
        <f>Resumo!H16</f>
        <v>0</v>
      </c>
      <c r="E55" s="8"/>
    </row>
    <row r="56" spans="1:5" ht="16" thickBot="1" x14ac:dyDescent="0.4">
      <c r="A56" s="99" t="s">
        <v>14</v>
      </c>
      <c r="B56" s="100"/>
      <c r="C56" s="13"/>
      <c r="D56" s="13">
        <f>SUM(D49:D55)</f>
        <v>0</v>
      </c>
      <c r="E56" s="18"/>
    </row>
    <row r="57" spans="1:5" x14ac:dyDescent="0.35">
      <c r="E57" s="15"/>
    </row>
    <row r="59" spans="1:5" x14ac:dyDescent="0.35">
      <c r="A59" s="98" t="s">
        <v>55</v>
      </c>
      <c r="B59" s="98"/>
      <c r="C59" s="98"/>
      <c r="D59" s="98"/>
    </row>
    <row r="60" spans="1:5" ht="16" thickBot="1" x14ac:dyDescent="0.4"/>
    <row r="61" spans="1:5" ht="16" thickBot="1" x14ac:dyDescent="0.4">
      <c r="A61" s="5">
        <v>2</v>
      </c>
      <c r="B61" s="6" t="s">
        <v>56</v>
      </c>
      <c r="C61" s="6" t="s">
        <v>18</v>
      </c>
      <c r="D61" s="6" t="s">
        <v>4</v>
      </c>
    </row>
    <row r="62" spans="1:5" ht="16" thickBot="1" x14ac:dyDescent="0.4">
      <c r="A62" s="7" t="s">
        <v>16</v>
      </c>
      <c r="B62" s="8" t="s">
        <v>17</v>
      </c>
      <c r="C62" s="9"/>
      <c r="D62" s="19">
        <f>D29</f>
        <v>0</v>
      </c>
    </row>
    <row r="63" spans="1:5" ht="16" thickBot="1" x14ac:dyDescent="0.4">
      <c r="A63" s="7" t="s">
        <v>20</v>
      </c>
      <c r="B63" s="8" t="s">
        <v>23</v>
      </c>
      <c r="C63" s="9"/>
      <c r="D63" s="19">
        <f>D43</f>
        <v>0</v>
      </c>
    </row>
    <row r="64" spans="1:5" ht="16" thickBot="1" x14ac:dyDescent="0.4">
      <c r="A64" s="7" t="s">
        <v>22</v>
      </c>
      <c r="B64" s="8" t="s">
        <v>45</v>
      </c>
      <c r="C64" s="9"/>
      <c r="D64" s="19">
        <f>D56</f>
        <v>0</v>
      </c>
    </row>
    <row r="65" spans="1:12" ht="16" thickBot="1" x14ac:dyDescent="0.4">
      <c r="A65" s="99" t="s">
        <v>14</v>
      </c>
      <c r="B65" s="100"/>
      <c r="C65" s="9"/>
      <c r="D65" s="19">
        <f>SUM(D62:D64)</f>
        <v>0</v>
      </c>
    </row>
    <row r="66" spans="1:12" x14ac:dyDescent="0.35">
      <c r="A66" s="20"/>
    </row>
    <row r="68" spans="1:12" x14ac:dyDescent="0.35">
      <c r="A68" s="98" t="s">
        <v>57</v>
      </c>
      <c r="B68" s="98"/>
      <c r="C68" s="98"/>
      <c r="D68" s="98"/>
      <c r="I68" s="29"/>
      <c r="J68" s="29"/>
      <c r="K68" s="29"/>
      <c r="L68" s="29"/>
    </row>
    <row r="69" spans="1:12" ht="16" thickBot="1" x14ac:dyDescent="0.4">
      <c r="I69" s="29"/>
      <c r="J69" s="29"/>
      <c r="K69" s="29"/>
      <c r="L69" s="29"/>
    </row>
    <row r="70" spans="1:12" ht="16" customHeight="1" thickBot="1" x14ac:dyDescent="0.4">
      <c r="A70" s="5">
        <v>3</v>
      </c>
      <c r="B70" s="6" t="s">
        <v>58</v>
      </c>
      <c r="C70" s="30" t="s">
        <v>18</v>
      </c>
      <c r="D70" s="5" t="s">
        <v>4</v>
      </c>
      <c r="E70" s="35" t="s">
        <v>111</v>
      </c>
      <c r="I70" s="29"/>
      <c r="J70" s="29"/>
      <c r="K70" s="29"/>
      <c r="L70" s="29"/>
    </row>
    <row r="71" spans="1:12" ht="16" thickBot="1" x14ac:dyDescent="0.4">
      <c r="A71" s="7" t="s">
        <v>6</v>
      </c>
      <c r="B71" s="21" t="s">
        <v>59</v>
      </c>
      <c r="C71" s="54">
        <v>4.1669999999999997E-3</v>
      </c>
      <c r="D71" s="36">
        <f>ROUND(C71*$D$16,2)</f>
        <v>0</v>
      </c>
      <c r="E71" s="3" t="s">
        <v>110</v>
      </c>
      <c r="I71" s="29"/>
      <c r="J71" s="29"/>
      <c r="K71" s="29"/>
      <c r="L71" s="29"/>
    </row>
    <row r="72" spans="1:12" ht="16" thickBot="1" x14ac:dyDescent="0.4">
      <c r="A72" s="7" t="s">
        <v>9</v>
      </c>
      <c r="B72" s="21" t="s">
        <v>60</v>
      </c>
      <c r="C72" s="31">
        <v>0.08</v>
      </c>
      <c r="D72" s="37">
        <f>ROUND(D71*C72,2)</f>
        <v>0</v>
      </c>
      <c r="E72" s="39" t="s">
        <v>112</v>
      </c>
      <c r="I72" s="29"/>
      <c r="J72" s="29"/>
      <c r="K72" s="29"/>
      <c r="L72" s="29"/>
    </row>
    <row r="73" spans="1:12" ht="31.5" thickBot="1" x14ac:dyDescent="0.4">
      <c r="A73" s="7" t="s">
        <v>10</v>
      </c>
      <c r="B73" s="21" t="s">
        <v>61</v>
      </c>
      <c r="C73" s="31">
        <v>3.2000000000000001E-2</v>
      </c>
      <c r="D73" s="37">
        <f t="shared" ref="D73:D74" si="0">ROUND(C73*$D$16,2)</f>
        <v>0</v>
      </c>
      <c r="E73" s="3" t="s">
        <v>99</v>
      </c>
      <c r="I73" s="29"/>
      <c r="J73" s="29"/>
      <c r="K73" s="29"/>
      <c r="L73" s="29"/>
    </row>
    <row r="74" spans="1:12" ht="16" thickBot="1" x14ac:dyDescent="0.4">
      <c r="A74" s="7" t="s">
        <v>11</v>
      </c>
      <c r="B74" s="21" t="s">
        <v>62</v>
      </c>
      <c r="C74" s="31">
        <v>1.9400000000000001E-2</v>
      </c>
      <c r="D74" s="38">
        <f t="shared" si="0"/>
        <v>0</v>
      </c>
      <c r="E74" s="3" t="s">
        <v>100</v>
      </c>
      <c r="I74" s="29"/>
      <c r="J74" s="29"/>
      <c r="K74" s="29"/>
      <c r="L74" s="29"/>
    </row>
    <row r="75" spans="1:12" ht="16" thickBot="1" x14ac:dyDescent="0.4">
      <c r="A75" s="7" t="s">
        <v>12</v>
      </c>
      <c r="B75" s="21" t="s">
        <v>63</v>
      </c>
      <c r="C75" s="31">
        <f>C74*C43</f>
        <v>6.5572000000000009E-3</v>
      </c>
      <c r="D75" s="38">
        <f>ROUND(D74*C75,2)</f>
        <v>0</v>
      </c>
      <c r="E75" s="3" t="s">
        <v>113</v>
      </c>
      <c r="I75" s="29"/>
      <c r="J75" s="29"/>
      <c r="K75" s="29"/>
      <c r="L75" s="29"/>
    </row>
    <row r="76" spans="1:12" ht="16" thickBot="1" x14ac:dyDescent="0.4">
      <c r="A76" s="99" t="s">
        <v>14</v>
      </c>
      <c r="B76" s="100"/>
      <c r="C76" s="32">
        <f>SUM(C71:C75)</f>
        <v>0.14212420000000001</v>
      </c>
      <c r="D76" s="10">
        <f>SUM(D71:D75)</f>
        <v>0</v>
      </c>
      <c r="E76" s="3"/>
    </row>
    <row r="79" spans="1:12" x14ac:dyDescent="0.35">
      <c r="A79" s="98" t="s">
        <v>64</v>
      </c>
      <c r="B79" s="98"/>
      <c r="C79" s="98"/>
      <c r="D79" s="98"/>
    </row>
    <row r="82" spans="1:14" x14ac:dyDescent="0.35">
      <c r="A82" s="98" t="s">
        <v>103</v>
      </c>
      <c r="B82" s="98"/>
      <c r="C82" s="98"/>
      <c r="D82" s="98"/>
    </row>
    <row r="83" spans="1:14" ht="16" thickBot="1" x14ac:dyDescent="0.4">
      <c r="A83" s="12"/>
    </row>
    <row r="84" spans="1:14" ht="16" thickBot="1" x14ac:dyDescent="0.4">
      <c r="A84" s="5" t="s">
        <v>65</v>
      </c>
      <c r="B84" s="6" t="s">
        <v>102</v>
      </c>
      <c r="C84" s="30" t="s">
        <v>18</v>
      </c>
      <c r="D84" s="5" t="s">
        <v>4</v>
      </c>
      <c r="E84" s="35" t="s">
        <v>111</v>
      </c>
      <c r="K84" s="29"/>
      <c r="L84" s="29"/>
      <c r="M84" s="29"/>
      <c r="N84" s="29"/>
    </row>
    <row r="85" spans="1:14" ht="16" thickBot="1" x14ac:dyDescent="0.4">
      <c r="A85" s="7" t="s">
        <v>6</v>
      </c>
      <c r="B85" s="8" t="s">
        <v>104</v>
      </c>
      <c r="C85" s="40">
        <f>((1+1/3)/12)/12</f>
        <v>9.2592592592592587E-3</v>
      </c>
      <c r="D85" s="10">
        <f>ROUND(($D$16)*C85,2)</f>
        <v>0</v>
      </c>
      <c r="E85" s="41" t="s">
        <v>119</v>
      </c>
      <c r="K85" s="29"/>
      <c r="L85" s="29"/>
      <c r="M85" s="29"/>
      <c r="N85" s="29"/>
    </row>
    <row r="86" spans="1:14" ht="16" thickBot="1" x14ac:dyDescent="0.4">
      <c r="A86" s="7" t="s">
        <v>9</v>
      </c>
      <c r="B86" s="8" t="s">
        <v>105</v>
      </c>
      <c r="C86" s="31">
        <f>Resumo!H18</f>
        <v>2.8E-3</v>
      </c>
      <c r="D86" s="10">
        <f t="shared" ref="D86:D90" si="1">ROUND(($D$16)*C86,2)</f>
        <v>0</v>
      </c>
      <c r="E86" s="42" t="s">
        <v>115</v>
      </c>
      <c r="K86" s="29"/>
      <c r="L86" s="29"/>
      <c r="M86" s="29"/>
      <c r="N86" s="29"/>
    </row>
    <row r="87" spans="1:14" ht="16" thickBot="1" x14ac:dyDescent="0.4">
      <c r="A87" s="7" t="s">
        <v>10</v>
      </c>
      <c r="B87" s="8" t="s">
        <v>106</v>
      </c>
      <c r="C87" s="55">
        <f>Resumo!H19</f>
        <v>2.7777777777777778E-4</v>
      </c>
      <c r="D87" s="38">
        <f t="shared" si="1"/>
        <v>0</v>
      </c>
      <c r="E87" s="43" t="s">
        <v>117</v>
      </c>
      <c r="K87" s="29"/>
      <c r="L87" s="29"/>
      <c r="M87" s="29"/>
      <c r="N87" s="29"/>
    </row>
    <row r="88" spans="1:14" ht="16" thickBot="1" x14ac:dyDescent="0.4">
      <c r="A88" s="7" t="s">
        <v>11</v>
      </c>
      <c r="B88" s="8" t="s">
        <v>108</v>
      </c>
      <c r="C88" s="56">
        <f>Resumo!H20</f>
        <v>3.3333333333333331E-3</v>
      </c>
      <c r="D88" s="36">
        <f t="shared" si="1"/>
        <v>0</v>
      </c>
      <c r="E88" s="41" t="s">
        <v>116</v>
      </c>
      <c r="K88" s="29"/>
      <c r="L88" s="29"/>
      <c r="M88" s="29"/>
      <c r="N88" s="29"/>
    </row>
    <row r="89" spans="1:14" ht="16" thickBot="1" x14ac:dyDescent="0.4">
      <c r="A89" s="7" t="s">
        <v>12</v>
      </c>
      <c r="B89" s="8" t="s">
        <v>109</v>
      </c>
      <c r="C89" s="31">
        <f>Resumo!H21</f>
        <v>1.6555555555555553E-2</v>
      </c>
      <c r="D89" s="38">
        <f t="shared" si="1"/>
        <v>0</v>
      </c>
      <c r="E89" s="41" t="s">
        <v>118</v>
      </c>
      <c r="K89" s="29"/>
      <c r="L89" s="29"/>
      <c r="M89" s="29"/>
      <c r="N89" s="29"/>
    </row>
    <row r="90" spans="1:14" ht="16" thickBot="1" x14ac:dyDescent="0.4">
      <c r="A90" s="7" t="s">
        <v>13</v>
      </c>
      <c r="B90" s="8" t="s">
        <v>107</v>
      </c>
      <c r="C90" s="55">
        <f>Resumo!H22</f>
        <v>4.2986666666666666E-5</v>
      </c>
      <c r="D90" s="10">
        <f t="shared" si="1"/>
        <v>0</v>
      </c>
      <c r="E90" s="41" t="s">
        <v>114</v>
      </c>
      <c r="K90" s="29"/>
      <c r="L90" s="29"/>
      <c r="M90" s="29"/>
      <c r="N90" s="29"/>
    </row>
    <row r="91" spans="1:14" ht="16" thickBot="1" x14ac:dyDescent="0.4">
      <c r="A91" s="99" t="s">
        <v>94</v>
      </c>
      <c r="B91" s="100"/>
      <c r="C91" s="31">
        <f>SUM(C85:C89)</f>
        <v>3.2225925925925922E-2</v>
      </c>
      <c r="D91" s="10">
        <f>SUM(D85:D89)</f>
        <v>0</v>
      </c>
      <c r="E91" s="42"/>
      <c r="K91" s="29"/>
      <c r="L91" s="29"/>
      <c r="M91" s="29"/>
      <c r="N91" s="29"/>
    </row>
    <row r="92" spans="1:14" ht="16" thickBot="1" x14ac:dyDescent="0.4">
      <c r="A92" s="7" t="s">
        <v>28</v>
      </c>
      <c r="B92" s="8" t="s">
        <v>95</v>
      </c>
      <c r="C92" s="31">
        <f>C91*C43</f>
        <v>1.0892362962962962E-2</v>
      </c>
      <c r="D92" s="10">
        <f>D91*C92</f>
        <v>0</v>
      </c>
      <c r="E92" s="43"/>
    </row>
    <row r="93" spans="1:14" ht="16" thickBot="1" x14ac:dyDescent="0.4">
      <c r="A93" s="99" t="s">
        <v>43</v>
      </c>
      <c r="B93" s="100"/>
      <c r="C93" s="32">
        <f>SUM(C91:C92)</f>
        <v>4.3118288888888884E-2</v>
      </c>
      <c r="D93" s="10">
        <f>SUM(D91:D92)</f>
        <v>0</v>
      </c>
      <c r="E93" s="41"/>
    </row>
    <row r="95" spans="1:14" x14ac:dyDescent="0.35">
      <c r="A95" s="98" t="s">
        <v>66</v>
      </c>
      <c r="B95" s="98"/>
      <c r="C95" s="98"/>
    </row>
    <row r="96" spans="1:14" ht="16" thickBot="1" x14ac:dyDescent="0.4">
      <c r="A96" s="12"/>
    </row>
    <row r="97" spans="1:4" ht="16" thickBot="1" x14ac:dyDescent="0.4">
      <c r="A97" s="5">
        <v>4</v>
      </c>
      <c r="B97" s="6" t="s">
        <v>67</v>
      </c>
      <c r="C97" s="6" t="s">
        <v>4</v>
      </c>
    </row>
    <row r="98" spans="1:4" ht="16" thickBot="1" x14ac:dyDescent="0.4">
      <c r="A98" s="7" t="s">
        <v>65</v>
      </c>
      <c r="B98" s="8" t="s">
        <v>102</v>
      </c>
      <c r="C98" s="19">
        <f>D93</f>
        <v>0</v>
      </c>
    </row>
    <row r="99" spans="1:4" ht="16" thickBot="1" x14ac:dyDescent="0.4">
      <c r="A99" s="99" t="s">
        <v>14</v>
      </c>
      <c r="B99" s="100"/>
      <c r="C99" s="19">
        <f>C98</f>
        <v>0</v>
      </c>
    </row>
    <row r="102" spans="1:4" x14ac:dyDescent="0.35">
      <c r="A102" s="98" t="s">
        <v>68</v>
      </c>
      <c r="B102" s="98"/>
      <c r="C102" s="98"/>
    </row>
    <row r="103" spans="1:4" ht="16" thickBot="1" x14ac:dyDescent="0.4"/>
    <row r="104" spans="1:4" ht="16" thickBot="1" x14ac:dyDescent="0.4">
      <c r="A104" s="5">
        <v>5</v>
      </c>
      <c r="B104" s="22" t="s">
        <v>69</v>
      </c>
      <c r="C104" s="6" t="s">
        <v>4</v>
      </c>
    </row>
    <row r="105" spans="1:4" ht="16" thickBot="1" x14ac:dyDescent="0.4">
      <c r="A105" s="7" t="s">
        <v>6</v>
      </c>
      <c r="B105" s="8" t="s">
        <v>143</v>
      </c>
      <c r="C105" s="34">
        <f>'MODULO 5 MATERIAIS_EQUIP_UNIF'!B43</f>
        <v>0</v>
      </c>
    </row>
    <row r="106" spans="1:4" ht="16" thickBot="1" x14ac:dyDescent="0.4">
      <c r="A106" s="7" t="s">
        <v>9</v>
      </c>
      <c r="B106" s="8" t="s">
        <v>183</v>
      </c>
      <c r="C106" s="34">
        <f>'MODULO 5 MATERIAIS_EQUIP_UNIF'!B47</f>
        <v>0</v>
      </c>
    </row>
    <row r="107" spans="1:4" ht="16" thickBot="1" x14ac:dyDescent="0.4">
      <c r="A107" s="7" t="s">
        <v>10</v>
      </c>
      <c r="B107" s="8" t="s">
        <v>144</v>
      </c>
      <c r="C107" s="34">
        <f>'MODULO 5 MATERIAIS_EQUIP_UNIF'!B46</f>
        <v>0</v>
      </c>
    </row>
    <row r="108" spans="1:4" ht="16" thickBot="1" x14ac:dyDescent="0.4">
      <c r="A108" s="99" t="s">
        <v>43</v>
      </c>
      <c r="B108" s="100"/>
      <c r="C108" s="13">
        <f>SUM(C105:C107)</f>
        <v>0</v>
      </c>
    </row>
    <row r="111" spans="1:4" x14ac:dyDescent="0.35">
      <c r="A111" s="98" t="s">
        <v>70</v>
      </c>
      <c r="B111" s="98"/>
      <c r="C111" s="98"/>
      <c r="D111" s="98"/>
    </row>
    <row r="112" spans="1:4" ht="16" thickBot="1" x14ac:dyDescent="0.4"/>
    <row r="113" spans="1:4" ht="16" thickBot="1" x14ac:dyDescent="0.4">
      <c r="A113" s="5">
        <v>6</v>
      </c>
      <c r="B113" s="22" t="s">
        <v>71</v>
      </c>
      <c r="C113" s="6" t="s">
        <v>18</v>
      </c>
      <c r="D113" s="6" t="s">
        <v>4</v>
      </c>
    </row>
    <row r="114" spans="1:4" ht="16" thickBot="1" x14ac:dyDescent="0.4">
      <c r="A114" s="7" t="s">
        <v>6</v>
      </c>
      <c r="B114" s="8" t="s">
        <v>72</v>
      </c>
      <c r="C114" s="69">
        <f>Resumo!H24</f>
        <v>0</v>
      </c>
      <c r="D114" s="13">
        <f>ROUND(((C131)*C114),2)</f>
        <v>0</v>
      </c>
    </row>
    <row r="115" spans="1:4" ht="16" thickBot="1" x14ac:dyDescent="0.4">
      <c r="A115" s="7" t="s">
        <v>9</v>
      </c>
      <c r="B115" s="8" t="s">
        <v>73</v>
      </c>
      <c r="C115" s="69">
        <f>Resumo!H25</f>
        <v>0</v>
      </c>
      <c r="D115" s="13">
        <f>ROUND(((C131+D114)*C115),2)</f>
        <v>0</v>
      </c>
    </row>
    <row r="116" spans="1:4" ht="16" thickBot="1" x14ac:dyDescent="0.4">
      <c r="A116" s="7" t="s">
        <v>10</v>
      </c>
      <c r="B116" s="8" t="s">
        <v>74</v>
      </c>
      <c r="C116" s="14">
        <f>SUM(C117:C119)</f>
        <v>0</v>
      </c>
      <c r="D116" s="13">
        <f>ROUND(SUM(D117:D119),2)</f>
        <v>0</v>
      </c>
    </row>
    <row r="117" spans="1:4" ht="16" thickBot="1" x14ac:dyDescent="0.4">
      <c r="A117" s="7"/>
      <c r="B117" s="8" t="s">
        <v>75</v>
      </c>
      <c r="C117" s="69">
        <f>Resumo!H38</f>
        <v>0</v>
      </c>
      <c r="D117" s="13">
        <f>ROUND(C117*((C131+D114+D115)/(1-C136)),2)</f>
        <v>0</v>
      </c>
    </row>
    <row r="118" spans="1:4" ht="16" thickBot="1" x14ac:dyDescent="0.4">
      <c r="A118" s="7"/>
      <c r="B118" s="8" t="s">
        <v>76</v>
      </c>
      <c r="C118" s="69">
        <f>Resumo!H39</f>
        <v>0</v>
      </c>
      <c r="D118" s="13">
        <f>ROUND(C118*((C131+D114+D115)/(1-C136)),2)</f>
        <v>0</v>
      </c>
    </row>
    <row r="119" spans="1:4" ht="16" thickBot="1" x14ac:dyDescent="0.4">
      <c r="A119" s="7"/>
      <c r="B119" s="8" t="s">
        <v>77</v>
      </c>
      <c r="C119" s="69">
        <f>Resumo!H40</f>
        <v>0</v>
      </c>
      <c r="D119" s="13">
        <f>ROUND(C119*((C131+D114+D115)/(1-C136)),2)</f>
        <v>0</v>
      </c>
    </row>
    <row r="120" spans="1:4" ht="16" thickBot="1" x14ac:dyDescent="0.4">
      <c r="A120" s="99" t="s">
        <v>43</v>
      </c>
      <c r="B120" s="100"/>
      <c r="C120" s="11"/>
      <c r="D120" s="13">
        <f>ROUND(SUM(D114:D116),2)</f>
        <v>0</v>
      </c>
    </row>
    <row r="123" spans="1:4" x14ac:dyDescent="0.35">
      <c r="A123" s="98" t="s">
        <v>78</v>
      </c>
      <c r="B123" s="98"/>
      <c r="C123" s="98"/>
    </row>
    <row r="124" spans="1:4" ht="16" thickBot="1" x14ac:dyDescent="0.4"/>
    <row r="125" spans="1:4" ht="16" thickBot="1" x14ac:dyDescent="0.4">
      <c r="A125" s="5"/>
      <c r="B125" s="6" t="s">
        <v>79</v>
      </c>
      <c r="C125" s="6" t="s">
        <v>4</v>
      </c>
    </row>
    <row r="126" spans="1:4" ht="16" thickBot="1" x14ac:dyDescent="0.4">
      <c r="A126" s="23" t="s">
        <v>6</v>
      </c>
      <c r="B126" s="8" t="s">
        <v>2</v>
      </c>
      <c r="C126" s="24">
        <f>D16</f>
        <v>0</v>
      </c>
    </row>
    <row r="127" spans="1:4" ht="16" thickBot="1" x14ac:dyDescent="0.4">
      <c r="A127" s="23" t="s">
        <v>9</v>
      </c>
      <c r="B127" s="8" t="s">
        <v>15</v>
      </c>
      <c r="C127" s="24">
        <f>D65</f>
        <v>0</v>
      </c>
    </row>
    <row r="128" spans="1:4" ht="16" thickBot="1" x14ac:dyDescent="0.4">
      <c r="A128" s="23" t="s">
        <v>10</v>
      </c>
      <c r="B128" s="8" t="s">
        <v>57</v>
      </c>
      <c r="C128" s="24">
        <f>D76</f>
        <v>0</v>
      </c>
    </row>
    <row r="129" spans="1:3" ht="16" thickBot="1" x14ac:dyDescent="0.4">
      <c r="A129" s="23" t="s">
        <v>11</v>
      </c>
      <c r="B129" s="8" t="s">
        <v>64</v>
      </c>
      <c r="C129" s="24">
        <f>C99</f>
        <v>0</v>
      </c>
    </row>
    <row r="130" spans="1:3" ht="16" thickBot="1" x14ac:dyDescent="0.4">
      <c r="A130" s="23" t="s">
        <v>12</v>
      </c>
      <c r="B130" s="8" t="s">
        <v>68</v>
      </c>
      <c r="C130" s="24">
        <f>C108</f>
        <v>0</v>
      </c>
    </row>
    <row r="131" spans="1:3" ht="16" thickBot="1" x14ac:dyDescent="0.4">
      <c r="A131" s="99" t="s">
        <v>80</v>
      </c>
      <c r="B131" s="100"/>
      <c r="C131" s="24">
        <f>ROUND(C126+C127+C128+C129+C130,2)</f>
        <v>0</v>
      </c>
    </row>
    <row r="132" spans="1:3" ht="16" thickBot="1" x14ac:dyDescent="0.4">
      <c r="A132" s="23" t="s">
        <v>13</v>
      </c>
      <c r="B132" s="8" t="s">
        <v>81</v>
      </c>
      <c r="C132" s="25">
        <f>D120</f>
        <v>0</v>
      </c>
    </row>
    <row r="133" spans="1:3" ht="16" thickBot="1" x14ac:dyDescent="0.4">
      <c r="A133" s="99" t="s">
        <v>82</v>
      </c>
      <c r="B133" s="100"/>
      <c r="C133" s="24">
        <f>ROUND(C131+C132,2)</f>
        <v>0</v>
      </c>
    </row>
    <row r="136" spans="1:3" hidden="1" x14ac:dyDescent="0.35">
      <c r="A136" s="1" t="s">
        <v>83</v>
      </c>
      <c r="C136" s="26">
        <f>C116</f>
        <v>0</v>
      </c>
    </row>
    <row r="137" spans="1:3" hidden="1" x14ac:dyDescent="0.35">
      <c r="A137" s="1" t="s">
        <v>84</v>
      </c>
      <c r="C137" s="27">
        <f>D16+D65+D76+C99+C108+D114+D115</f>
        <v>0</v>
      </c>
    </row>
    <row r="138" spans="1:3" hidden="1" x14ac:dyDescent="0.35">
      <c r="A138" s="1" t="s">
        <v>85</v>
      </c>
      <c r="C138" s="1">
        <f>TRUNC(C137/(1-C136),2)</f>
        <v>0</v>
      </c>
    </row>
    <row r="139" spans="1:3" hidden="1" x14ac:dyDescent="0.35">
      <c r="A139" s="1" t="s">
        <v>86</v>
      </c>
      <c r="C139" s="27">
        <f>C138-C137</f>
        <v>0</v>
      </c>
    </row>
  </sheetData>
  <sheetProtection algorithmName="SHA-512" hashValue="iHhSlCnOwqbnOqdamDzbc3F6UYAigtUR3954u1nj/rwVEGBH9E9YLdBdO+UTLvXk0DEGbfuTd+NouRTPRBChEA==" saltValue="rv8Z3T8pTlB1Oz9SzCkB+w==" spinCount="100000" sheet="1" selectLockedCells="1"/>
  <protectedRanges>
    <protectedRange algorithmName="SHA-512" hashValue="DTBgpaHhc9nEoKLGjHatGhRXNTNOGWWhyoMlimvXfB33n6TdEsBn1EGaaKdtAgwVI/wzYa/LHnrei0wXE60UFA==" saltValue="MjcTX6eLnyf4eF8erjOakA==" spinCount="100000" sqref="A14:B14 A16 D16 A15:D15 A13:D13" name="Intervalo2"/>
    <protectedRange algorithmName="SHA-512" hashValue="xnqye0zzuEsJ5+2oYzqX+qnSX1pyDiUdwgcXvT3bbZx4Ki9MNkk3bDrNvMPw+swgOr7oO7f3gPiUaGsamZmqBQ==" saltValue="g5tvExNTSJVdZ2A3KoDzbA==" spinCount="100000" sqref="B7" name="Intervalo1"/>
  </protectedRanges>
  <mergeCells count="28">
    <mergeCell ref="A120:B120"/>
    <mergeCell ref="A123:C123"/>
    <mergeCell ref="A131:B131"/>
    <mergeCell ref="A133:B133"/>
    <mergeCell ref="A93:B93"/>
    <mergeCell ref="A95:C95"/>
    <mergeCell ref="A99:B99"/>
    <mergeCell ref="A102:C102"/>
    <mergeCell ref="A108:B108"/>
    <mergeCell ref="A111:D111"/>
    <mergeCell ref="A91:B91"/>
    <mergeCell ref="A29:B29"/>
    <mergeCell ref="A32:E32"/>
    <mergeCell ref="A43:B43"/>
    <mergeCell ref="A46:E46"/>
    <mergeCell ref="A56:B56"/>
    <mergeCell ref="A59:D59"/>
    <mergeCell ref="A65:B65"/>
    <mergeCell ref="A68:D68"/>
    <mergeCell ref="A76:B76"/>
    <mergeCell ref="A79:D79"/>
    <mergeCell ref="A82:D82"/>
    <mergeCell ref="A27:B27"/>
    <mergeCell ref="B3:C3"/>
    <mergeCell ref="A10:E10"/>
    <mergeCell ref="A16:B16"/>
    <mergeCell ref="A19:E19"/>
    <mergeCell ref="A22:E22"/>
  </mergeCell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&amp;R&amp;"Calibri"&amp;20&amp;K0000FF Interno&amp;1#_x000D_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5D004-95A8-4354-A2D0-1273078EDEB3}">
  <dimension ref="A3:N138"/>
  <sheetViews>
    <sheetView showGridLines="0" topLeftCell="A96" zoomScaleNormal="100" workbookViewId="0">
      <selection activeCell="C106" sqref="C106"/>
    </sheetView>
  </sheetViews>
  <sheetFormatPr defaultColWidth="9.1796875" defaultRowHeight="15.5" x14ac:dyDescent="0.35"/>
  <cols>
    <col min="1" max="1" width="9.1796875" style="1"/>
    <col min="2" max="2" width="75.453125" style="1" bestFit="1" customWidth="1"/>
    <col min="3" max="3" width="23" style="1" bestFit="1" customWidth="1"/>
    <col min="4" max="4" width="19.1796875" style="1" customWidth="1"/>
    <col min="5" max="5" width="119.81640625" style="1" bestFit="1" customWidth="1"/>
    <col min="6" max="6" width="12" style="1" customWidth="1"/>
    <col min="7" max="7" width="15.1796875" style="1" customWidth="1"/>
    <col min="8" max="16384" width="9.1796875" style="1"/>
  </cols>
  <sheetData>
    <row r="3" spans="1:5" x14ac:dyDescent="0.35">
      <c r="B3" s="98" t="s">
        <v>0</v>
      </c>
      <c r="C3" s="98"/>
    </row>
    <row r="4" spans="1:5" ht="16" thickBot="1" x14ac:dyDescent="0.4">
      <c r="B4" s="2"/>
      <c r="C4" s="2"/>
    </row>
    <row r="5" spans="1:5" ht="16" thickBot="1" x14ac:dyDescent="0.4">
      <c r="B5" s="3" t="s">
        <v>1</v>
      </c>
      <c r="C5" s="52" t="s">
        <v>159</v>
      </c>
    </row>
    <row r="6" spans="1:5" ht="16" thickBot="1" x14ac:dyDescent="0.4">
      <c r="B6" s="44" t="s">
        <v>133</v>
      </c>
      <c r="C6" s="53">
        <v>50</v>
      </c>
    </row>
    <row r="7" spans="1:5" ht="15.65" customHeight="1" thickBot="1" x14ac:dyDescent="0.4">
      <c r="B7" s="44" t="s">
        <v>138</v>
      </c>
      <c r="C7" s="67">
        <f>Resumo!H5</f>
        <v>0</v>
      </c>
    </row>
    <row r="8" spans="1:5" x14ac:dyDescent="0.35">
      <c r="B8" s="4"/>
    </row>
    <row r="9" spans="1:5" x14ac:dyDescent="0.35">
      <c r="B9" s="4"/>
    </row>
    <row r="10" spans="1:5" x14ac:dyDescent="0.35">
      <c r="A10" s="98" t="s">
        <v>2</v>
      </c>
      <c r="B10" s="98"/>
      <c r="C10" s="98"/>
      <c r="D10" s="98"/>
      <c r="E10" s="98"/>
    </row>
    <row r="11" spans="1:5" ht="16" thickBot="1" x14ac:dyDescent="0.4"/>
    <row r="12" spans="1:5" ht="16" thickBot="1" x14ac:dyDescent="0.4">
      <c r="A12" s="5">
        <v>1</v>
      </c>
      <c r="B12" s="6" t="s">
        <v>3</v>
      </c>
      <c r="C12" s="5" t="s">
        <v>4</v>
      </c>
      <c r="D12" s="5" t="s">
        <v>4</v>
      </c>
      <c r="E12" s="6" t="s">
        <v>5</v>
      </c>
    </row>
    <row r="13" spans="1:5" ht="15.65" customHeight="1" thickBot="1" x14ac:dyDescent="0.4">
      <c r="A13" s="7" t="s">
        <v>6</v>
      </c>
      <c r="B13" s="8" t="s">
        <v>7</v>
      </c>
      <c r="C13" s="9"/>
      <c r="D13" s="10">
        <f>C7/220*C6</f>
        <v>0</v>
      </c>
      <c r="E13" s="8" t="s">
        <v>8</v>
      </c>
    </row>
    <row r="14" spans="1:5" ht="15.65" customHeight="1" thickBot="1" x14ac:dyDescent="0.4">
      <c r="A14" s="7" t="s">
        <v>9</v>
      </c>
      <c r="B14" s="8" t="s">
        <v>154</v>
      </c>
      <c r="C14" s="68">
        <f>Resumo!H7</f>
        <v>0</v>
      </c>
      <c r="D14" s="10">
        <f>ROUND((C14/220*C6),2)</f>
        <v>0</v>
      </c>
      <c r="E14" s="8" t="s">
        <v>134</v>
      </c>
    </row>
    <row r="15" spans="1:5" ht="15.65" customHeight="1" thickBot="1" x14ac:dyDescent="0.4">
      <c r="A15" s="7" t="s">
        <v>10</v>
      </c>
      <c r="B15" s="8" t="s">
        <v>91</v>
      </c>
      <c r="C15" s="11"/>
      <c r="D15" s="10"/>
      <c r="E15" s="8"/>
    </row>
    <row r="16" spans="1:5" ht="16" thickBot="1" x14ac:dyDescent="0.4">
      <c r="A16" s="99" t="s">
        <v>14</v>
      </c>
      <c r="B16" s="100"/>
      <c r="C16" s="9"/>
      <c r="D16" s="10">
        <f>SUM(D13:D15)</f>
        <v>0</v>
      </c>
      <c r="E16" s="6"/>
    </row>
    <row r="19" spans="1:5" x14ac:dyDescent="0.35">
      <c r="A19" s="98" t="s">
        <v>15</v>
      </c>
      <c r="B19" s="98"/>
      <c r="C19" s="98"/>
      <c r="D19" s="98"/>
      <c r="E19" s="98"/>
    </row>
    <row r="20" spans="1:5" x14ac:dyDescent="0.35">
      <c r="A20" s="12"/>
    </row>
    <row r="21" spans="1:5" x14ac:dyDescent="0.35">
      <c r="A21" s="15"/>
      <c r="B21" s="15"/>
      <c r="C21" s="16"/>
      <c r="D21" s="17"/>
      <c r="E21" s="15"/>
    </row>
    <row r="22" spans="1:5" x14ac:dyDescent="0.35">
      <c r="A22" s="98" t="s">
        <v>87</v>
      </c>
      <c r="B22" s="98"/>
      <c r="C22" s="98"/>
      <c r="D22" s="98"/>
      <c r="E22" s="98"/>
    </row>
    <row r="23" spans="1:5" ht="16" thickBot="1" x14ac:dyDescent="0.4"/>
    <row r="24" spans="1:5" ht="16" thickBot="1" x14ac:dyDescent="0.4">
      <c r="A24" s="5" t="s">
        <v>20</v>
      </c>
      <c r="B24" s="6" t="s">
        <v>17</v>
      </c>
      <c r="C24" s="6" t="s">
        <v>18</v>
      </c>
      <c r="D24" s="6" t="s">
        <v>4</v>
      </c>
      <c r="E24" s="6" t="s">
        <v>5</v>
      </c>
    </row>
    <row r="25" spans="1:5" ht="16" thickBot="1" x14ac:dyDescent="0.4">
      <c r="A25" s="7" t="s">
        <v>6</v>
      </c>
      <c r="B25" s="8" t="s">
        <v>21</v>
      </c>
      <c r="C25" s="14">
        <v>8.3299999999999999E-2</v>
      </c>
      <c r="D25" s="13">
        <f>ROUND(D16*C25,2)</f>
        <v>0</v>
      </c>
      <c r="E25" s="8" t="s">
        <v>19</v>
      </c>
    </row>
    <row r="26" spans="1:5" ht="16" thickBot="1" x14ac:dyDescent="0.4">
      <c r="A26" s="7" t="s">
        <v>9</v>
      </c>
      <c r="B26" s="8" t="s">
        <v>101</v>
      </c>
      <c r="C26" s="14">
        <v>0.1111</v>
      </c>
      <c r="D26" s="13">
        <f>ROUND(D16*C26,2)</f>
        <v>0</v>
      </c>
      <c r="E26" s="8"/>
    </row>
    <row r="27" spans="1:5" ht="16" thickBot="1" x14ac:dyDescent="0.4">
      <c r="A27" s="96" t="s">
        <v>93</v>
      </c>
      <c r="B27" s="97"/>
      <c r="C27" s="14">
        <f>SUM(C25:C26)</f>
        <v>0.19440000000000002</v>
      </c>
      <c r="D27" s="13">
        <f>SUM(D25:D26)</f>
        <v>0</v>
      </c>
      <c r="E27" s="8"/>
    </row>
    <row r="28" spans="1:5" ht="16" thickBot="1" x14ac:dyDescent="0.4">
      <c r="A28" s="7" t="s">
        <v>10</v>
      </c>
      <c r="B28" s="8" t="s">
        <v>92</v>
      </c>
      <c r="C28" s="14">
        <f>(C27*C43)</f>
        <v>6.5707200000000007E-2</v>
      </c>
      <c r="D28" s="13">
        <f>ROUND(D27*C28,2)</f>
        <v>0</v>
      </c>
      <c r="E28" s="8"/>
    </row>
    <row r="29" spans="1:5" ht="16" thickBot="1" x14ac:dyDescent="0.4">
      <c r="A29" s="99" t="s">
        <v>14</v>
      </c>
      <c r="B29" s="100"/>
      <c r="C29" s="14">
        <f>SUM(C27:C28)</f>
        <v>0.26010720000000004</v>
      </c>
      <c r="D29" s="13">
        <f>SUM(D27:D28)</f>
        <v>0</v>
      </c>
      <c r="E29" s="6"/>
    </row>
    <row r="32" spans="1:5" ht="15.65" customHeight="1" x14ac:dyDescent="0.35">
      <c r="A32" s="101" t="s">
        <v>88</v>
      </c>
      <c r="B32" s="101"/>
      <c r="C32" s="101"/>
      <c r="D32" s="101"/>
      <c r="E32" s="101"/>
    </row>
    <row r="33" spans="1:5" ht="16" thickBot="1" x14ac:dyDescent="0.4"/>
    <row r="34" spans="1:5" ht="16" thickBot="1" x14ac:dyDescent="0.4">
      <c r="A34" s="5" t="s">
        <v>22</v>
      </c>
      <c r="B34" s="6" t="s">
        <v>23</v>
      </c>
      <c r="C34" s="6" t="s">
        <v>18</v>
      </c>
      <c r="D34" s="6" t="s">
        <v>4</v>
      </c>
      <c r="E34" s="6" t="s">
        <v>5</v>
      </c>
    </row>
    <row r="35" spans="1:5" ht="16" thickBot="1" x14ac:dyDescent="0.4">
      <c r="A35" s="7" t="s">
        <v>11</v>
      </c>
      <c r="B35" s="8" t="s">
        <v>24</v>
      </c>
      <c r="C35" s="14">
        <v>0.2</v>
      </c>
      <c r="D35" s="13">
        <f>ROUND(D16*C35,2)</f>
        <v>0</v>
      </c>
      <c r="E35" s="8" t="s">
        <v>25</v>
      </c>
    </row>
    <row r="36" spans="1:5" ht="16" thickBot="1" x14ac:dyDescent="0.4">
      <c r="A36" s="7" t="s">
        <v>12</v>
      </c>
      <c r="B36" s="8" t="s">
        <v>26</v>
      </c>
      <c r="C36" s="14">
        <v>2.5000000000000001E-2</v>
      </c>
      <c r="D36" s="13">
        <f>ROUND(D16*C36,2)</f>
        <v>0</v>
      </c>
      <c r="E36" s="8" t="s">
        <v>27</v>
      </c>
    </row>
    <row r="37" spans="1:5" ht="16" thickBot="1" x14ac:dyDescent="0.4">
      <c r="A37" s="7" t="s">
        <v>13</v>
      </c>
      <c r="B37" s="8" t="s">
        <v>127</v>
      </c>
      <c r="C37" s="69">
        <f>Resumo!H8</f>
        <v>0</v>
      </c>
      <c r="D37" s="13">
        <f>ROUND(D16*C37,2)</f>
        <v>0</v>
      </c>
      <c r="E37" s="8" t="s">
        <v>128</v>
      </c>
    </row>
    <row r="38" spans="1:5" ht="16" thickBot="1" x14ac:dyDescent="0.4">
      <c r="A38" s="7" t="s">
        <v>28</v>
      </c>
      <c r="B38" s="8" t="s">
        <v>29</v>
      </c>
      <c r="C38" s="14">
        <v>1.4999999999999999E-2</v>
      </c>
      <c r="D38" s="13">
        <f>ROUND(D16*C38,2)</f>
        <v>0</v>
      </c>
      <c r="E38" s="8" t="s">
        <v>30</v>
      </c>
    </row>
    <row r="39" spans="1:5" ht="16" thickBot="1" x14ac:dyDescent="0.4">
      <c r="A39" s="7" t="s">
        <v>31</v>
      </c>
      <c r="B39" s="8" t="s">
        <v>32</v>
      </c>
      <c r="C39" s="14">
        <v>0.01</v>
      </c>
      <c r="D39" s="13">
        <f>ROUND(D16*C39,2)</f>
        <v>0</v>
      </c>
      <c r="E39" s="8" t="s">
        <v>33</v>
      </c>
    </row>
    <row r="40" spans="1:5" ht="16" thickBot="1" x14ac:dyDescent="0.4">
      <c r="A40" s="7" t="s">
        <v>34</v>
      </c>
      <c r="B40" s="8" t="s">
        <v>35</v>
      </c>
      <c r="C40" s="14">
        <v>6.0000000000000001E-3</v>
      </c>
      <c r="D40" s="13">
        <f>ROUND(D16*C40,2)</f>
        <v>0</v>
      </c>
      <c r="E40" s="8" t="s">
        <v>36</v>
      </c>
    </row>
    <row r="41" spans="1:5" ht="16" thickBot="1" x14ac:dyDescent="0.4">
      <c r="A41" s="7" t="s">
        <v>37</v>
      </c>
      <c r="B41" s="8" t="s">
        <v>38</v>
      </c>
      <c r="C41" s="14">
        <v>2E-3</v>
      </c>
      <c r="D41" s="13">
        <f>ROUND(D16*C41,2)</f>
        <v>0</v>
      </c>
      <c r="E41" s="8" t="s">
        <v>39</v>
      </c>
    </row>
    <row r="42" spans="1:5" ht="16" thickBot="1" x14ac:dyDescent="0.4">
      <c r="A42" s="7" t="s">
        <v>40</v>
      </c>
      <c r="B42" s="8" t="s">
        <v>41</v>
      </c>
      <c r="C42" s="14">
        <v>0.08</v>
      </c>
      <c r="D42" s="13">
        <f>ROUND(D16*C42,2)</f>
        <v>0</v>
      </c>
      <c r="E42" s="8" t="s">
        <v>42</v>
      </c>
    </row>
    <row r="43" spans="1:5" ht="16" thickBot="1" x14ac:dyDescent="0.4">
      <c r="A43" s="99" t="s">
        <v>43</v>
      </c>
      <c r="B43" s="100"/>
      <c r="C43" s="14">
        <f>SUM(C35:C42)</f>
        <v>0.33800000000000002</v>
      </c>
      <c r="D43" s="13">
        <f>SUM(D35:D42)</f>
        <v>0</v>
      </c>
      <c r="E43" s="6"/>
    </row>
    <row r="46" spans="1:5" x14ac:dyDescent="0.35">
      <c r="A46" s="98" t="s">
        <v>89</v>
      </c>
      <c r="B46" s="98"/>
      <c r="C46" s="98"/>
      <c r="D46" s="98"/>
      <c r="E46" s="98"/>
    </row>
    <row r="47" spans="1:5" ht="16" thickBot="1" x14ac:dyDescent="0.4"/>
    <row r="48" spans="1:5" ht="16" thickBot="1" x14ac:dyDescent="0.4">
      <c r="A48" s="5" t="s">
        <v>44</v>
      </c>
      <c r="B48" s="6" t="s">
        <v>45</v>
      </c>
      <c r="C48" s="6" t="s">
        <v>4</v>
      </c>
      <c r="D48" s="6" t="s">
        <v>46</v>
      </c>
      <c r="E48" s="6" t="s">
        <v>5</v>
      </c>
    </row>
    <row r="49" spans="1:5" ht="16" thickBot="1" x14ac:dyDescent="0.4">
      <c r="A49" s="7" t="s">
        <v>47</v>
      </c>
      <c r="B49" s="8" t="s">
        <v>48</v>
      </c>
      <c r="C49" s="68">
        <f>Resumo!H10</f>
        <v>0</v>
      </c>
      <c r="D49" s="13">
        <f>ROUND((C49*2*22)-(D13*0.06),2)</f>
        <v>0</v>
      </c>
      <c r="E49" s="8" t="s">
        <v>135</v>
      </c>
    </row>
    <row r="50" spans="1:5" ht="16" thickBot="1" x14ac:dyDescent="0.4">
      <c r="A50" s="7" t="s">
        <v>130</v>
      </c>
      <c r="B50" s="8" t="s">
        <v>50</v>
      </c>
      <c r="C50" s="68">
        <f>Resumo!H11</f>
        <v>0</v>
      </c>
      <c r="D50" s="13">
        <f>ROUND(((C50+(C50/12))*0.8),2)</f>
        <v>0</v>
      </c>
      <c r="E50" s="8" t="s">
        <v>136</v>
      </c>
    </row>
    <row r="51" spans="1:5" ht="16" thickBot="1" x14ac:dyDescent="0.4">
      <c r="A51" s="7" t="s">
        <v>49</v>
      </c>
      <c r="B51" s="8" t="s">
        <v>96</v>
      </c>
      <c r="C51" s="13"/>
      <c r="D51" s="68">
        <f>Resumo!H13</f>
        <v>0</v>
      </c>
      <c r="E51" s="8" t="s">
        <v>98</v>
      </c>
    </row>
    <row r="52" spans="1:5" ht="16" thickBot="1" x14ac:dyDescent="0.4">
      <c r="A52" s="7" t="s">
        <v>131</v>
      </c>
      <c r="B52" s="8" t="s">
        <v>137</v>
      </c>
      <c r="C52" s="13"/>
      <c r="D52" s="68">
        <f>Resumo!H12</f>
        <v>0</v>
      </c>
      <c r="E52" s="8" t="s">
        <v>129</v>
      </c>
    </row>
    <row r="53" spans="1:5" ht="16" thickBot="1" x14ac:dyDescent="0.4">
      <c r="A53" s="7" t="s">
        <v>51</v>
      </c>
      <c r="B53" s="8" t="s">
        <v>52</v>
      </c>
      <c r="C53" s="13"/>
      <c r="D53" s="68">
        <f>Resumo!H14</f>
        <v>0</v>
      </c>
      <c r="E53" s="8" t="s">
        <v>97</v>
      </c>
    </row>
    <row r="54" spans="1:5" ht="16" thickBot="1" x14ac:dyDescent="0.4">
      <c r="A54" s="7" t="s">
        <v>132</v>
      </c>
      <c r="B54" s="8" t="s">
        <v>90</v>
      </c>
      <c r="C54" s="28"/>
      <c r="D54" s="68">
        <f>Resumo!H15</f>
        <v>0</v>
      </c>
      <c r="E54" s="8"/>
    </row>
    <row r="55" spans="1:5" ht="16" thickBot="1" x14ac:dyDescent="0.4">
      <c r="A55" s="7" t="s">
        <v>53</v>
      </c>
      <c r="B55" s="8" t="s">
        <v>54</v>
      </c>
      <c r="C55" s="28"/>
      <c r="D55" s="68">
        <f>Resumo!H16</f>
        <v>0</v>
      </c>
      <c r="E55" s="8"/>
    </row>
    <row r="56" spans="1:5" ht="16" thickBot="1" x14ac:dyDescent="0.4">
      <c r="A56" s="7" t="s">
        <v>155</v>
      </c>
      <c r="B56" s="8" t="s">
        <v>161</v>
      </c>
      <c r="C56" s="28"/>
      <c r="D56" s="68">
        <f>D16/C6*1.5*22</f>
        <v>0</v>
      </c>
      <c r="E56" s="8"/>
    </row>
    <row r="57" spans="1:5" ht="16" thickBot="1" x14ac:dyDescent="0.4">
      <c r="A57" s="99" t="s">
        <v>14</v>
      </c>
      <c r="B57" s="100"/>
      <c r="C57" s="13"/>
      <c r="D57" s="13">
        <f>SUM(D49:D55)</f>
        <v>0</v>
      </c>
      <c r="E57" s="18"/>
    </row>
    <row r="58" spans="1:5" x14ac:dyDescent="0.35">
      <c r="E58" s="15"/>
    </row>
    <row r="60" spans="1:5" x14ac:dyDescent="0.35">
      <c r="A60" s="98" t="s">
        <v>55</v>
      </c>
      <c r="B60" s="98"/>
      <c r="C60" s="98"/>
      <c r="D60" s="98"/>
    </row>
    <row r="61" spans="1:5" ht="16" thickBot="1" x14ac:dyDescent="0.4"/>
    <row r="62" spans="1:5" ht="16" thickBot="1" x14ac:dyDescent="0.4">
      <c r="A62" s="5">
        <v>2</v>
      </c>
      <c r="B62" s="6" t="s">
        <v>56</v>
      </c>
      <c r="C62" s="6" t="s">
        <v>18</v>
      </c>
      <c r="D62" s="6" t="s">
        <v>4</v>
      </c>
    </row>
    <row r="63" spans="1:5" ht="16" thickBot="1" x14ac:dyDescent="0.4">
      <c r="A63" s="7" t="s">
        <v>16</v>
      </c>
      <c r="B63" s="8" t="s">
        <v>17</v>
      </c>
      <c r="C63" s="9"/>
      <c r="D63" s="19">
        <f>D29</f>
        <v>0</v>
      </c>
    </row>
    <row r="64" spans="1:5" ht="16" thickBot="1" x14ac:dyDescent="0.4">
      <c r="A64" s="7" t="s">
        <v>20</v>
      </c>
      <c r="B64" s="8" t="s">
        <v>23</v>
      </c>
      <c r="C64" s="9"/>
      <c r="D64" s="19">
        <f>D43</f>
        <v>0</v>
      </c>
    </row>
    <row r="65" spans="1:12" ht="16" thickBot="1" x14ac:dyDescent="0.4">
      <c r="A65" s="7" t="s">
        <v>22</v>
      </c>
      <c r="B65" s="8" t="s">
        <v>45</v>
      </c>
      <c r="C65" s="9"/>
      <c r="D65" s="19">
        <f>D57</f>
        <v>0</v>
      </c>
    </row>
    <row r="66" spans="1:12" ht="16" thickBot="1" x14ac:dyDescent="0.4">
      <c r="A66" s="99" t="s">
        <v>14</v>
      </c>
      <c r="B66" s="100"/>
      <c r="C66" s="9"/>
      <c r="D66" s="19">
        <f>SUM(D63:D65)</f>
        <v>0</v>
      </c>
    </row>
    <row r="67" spans="1:12" x14ac:dyDescent="0.35">
      <c r="A67" s="20"/>
    </row>
    <row r="69" spans="1:12" x14ac:dyDescent="0.35">
      <c r="A69" s="98" t="s">
        <v>57</v>
      </c>
      <c r="B69" s="98"/>
      <c r="C69" s="98"/>
      <c r="D69" s="98"/>
      <c r="I69" s="29"/>
      <c r="J69" s="29"/>
      <c r="K69" s="29"/>
      <c r="L69" s="29"/>
    </row>
    <row r="70" spans="1:12" ht="16" thickBot="1" x14ac:dyDescent="0.4">
      <c r="I70" s="29"/>
      <c r="J70" s="29"/>
      <c r="K70" s="29"/>
      <c r="L70" s="29"/>
    </row>
    <row r="71" spans="1:12" ht="16" customHeight="1" thickBot="1" x14ac:dyDescent="0.4">
      <c r="A71" s="5">
        <v>3</v>
      </c>
      <c r="B71" s="6" t="s">
        <v>58</v>
      </c>
      <c r="C71" s="30" t="s">
        <v>18</v>
      </c>
      <c r="D71" s="5" t="s">
        <v>4</v>
      </c>
      <c r="E71" s="35" t="s">
        <v>111</v>
      </c>
      <c r="I71" s="29"/>
      <c r="J71" s="29"/>
      <c r="K71" s="29"/>
      <c r="L71" s="29"/>
    </row>
    <row r="72" spans="1:12" ht="16" thickBot="1" x14ac:dyDescent="0.4">
      <c r="A72" s="7" t="s">
        <v>6</v>
      </c>
      <c r="B72" s="21" t="s">
        <v>59</v>
      </c>
      <c r="C72" s="54">
        <v>4.1669999999999997E-3</v>
      </c>
      <c r="D72" s="36">
        <f>ROUND(C72*$D$16,2)</f>
        <v>0</v>
      </c>
      <c r="E72" s="3" t="s">
        <v>110</v>
      </c>
      <c r="I72" s="29"/>
      <c r="J72" s="29"/>
      <c r="K72" s="29"/>
      <c r="L72" s="29"/>
    </row>
    <row r="73" spans="1:12" ht="16" thickBot="1" x14ac:dyDescent="0.4">
      <c r="A73" s="7" t="s">
        <v>9</v>
      </c>
      <c r="B73" s="21" t="s">
        <v>60</v>
      </c>
      <c r="C73" s="31">
        <v>0.08</v>
      </c>
      <c r="D73" s="37">
        <f>ROUND(D72*C73,2)</f>
        <v>0</v>
      </c>
      <c r="E73" s="39" t="s">
        <v>112</v>
      </c>
      <c r="I73" s="29"/>
      <c r="J73" s="29"/>
      <c r="K73" s="29"/>
      <c r="L73" s="29"/>
    </row>
    <row r="74" spans="1:12" ht="31.5" thickBot="1" x14ac:dyDescent="0.4">
      <c r="A74" s="7" t="s">
        <v>10</v>
      </c>
      <c r="B74" s="21" t="s">
        <v>61</v>
      </c>
      <c r="C74" s="31">
        <v>3.2000000000000001E-2</v>
      </c>
      <c r="D74" s="37">
        <f t="shared" ref="D74:D75" si="0">ROUND(C74*$D$16,2)</f>
        <v>0</v>
      </c>
      <c r="E74" s="3" t="s">
        <v>99</v>
      </c>
      <c r="I74" s="29"/>
      <c r="J74" s="29"/>
      <c r="K74" s="29"/>
      <c r="L74" s="29"/>
    </row>
    <row r="75" spans="1:12" ht="16" thickBot="1" x14ac:dyDescent="0.4">
      <c r="A75" s="7" t="s">
        <v>11</v>
      </c>
      <c r="B75" s="21" t="s">
        <v>62</v>
      </c>
      <c r="C75" s="31">
        <v>1.9400000000000001E-2</v>
      </c>
      <c r="D75" s="38">
        <f t="shared" si="0"/>
        <v>0</v>
      </c>
      <c r="E75" s="3" t="s">
        <v>100</v>
      </c>
      <c r="I75" s="29"/>
      <c r="J75" s="29"/>
      <c r="K75" s="29"/>
      <c r="L75" s="29"/>
    </row>
    <row r="76" spans="1:12" ht="16" thickBot="1" x14ac:dyDescent="0.4">
      <c r="A76" s="7" t="s">
        <v>12</v>
      </c>
      <c r="B76" s="21" t="s">
        <v>63</v>
      </c>
      <c r="C76" s="31">
        <f>C75*C43</f>
        <v>6.5572000000000009E-3</v>
      </c>
      <c r="D76" s="38">
        <f>ROUND(D75*C76,2)</f>
        <v>0</v>
      </c>
      <c r="E76" s="3" t="s">
        <v>113</v>
      </c>
      <c r="I76" s="29"/>
      <c r="J76" s="29"/>
      <c r="K76" s="29"/>
      <c r="L76" s="29"/>
    </row>
    <row r="77" spans="1:12" ht="16" thickBot="1" x14ac:dyDescent="0.4">
      <c r="A77" s="99" t="s">
        <v>14</v>
      </c>
      <c r="B77" s="100"/>
      <c r="C77" s="32">
        <f>SUM(C72:C76)</f>
        <v>0.14212420000000001</v>
      </c>
      <c r="D77" s="10">
        <f>SUM(D72:D76)</f>
        <v>0</v>
      </c>
      <c r="E77" s="3"/>
    </row>
    <row r="80" spans="1:12" x14ac:dyDescent="0.35">
      <c r="A80" s="98" t="s">
        <v>64</v>
      </c>
      <c r="B80" s="98"/>
      <c r="C80" s="98"/>
      <c r="D80" s="98"/>
    </row>
    <row r="83" spans="1:14" x14ac:dyDescent="0.35">
      <c r="A83" s="98" t="s">
        <v>103</v>
      </c>
      <c r="B83" s="98"/>
      <c r="C83" s="98"/>
      <c r="D83" s="98"/>
    </row>
    <row r="84" spans="1:14" ht="16" thickBot="1" x14ac:dyDescent="0.4">
      <c r="A84" s="12"/>
    </row>
    <row r="85" spans="1:14" ht="16" thickBot="1" x14ac:dyDescent="0.4">
      <c r="A85" s="5" t="s">
        <v>65</v>
      </c>
      <c r="B85" s="6" t="s">
        <v>102</v>
      </c>
      <c r="C85" s="30" t="s">
        <v>18</v>
      </c>
      <c r="D85" s="5" t="s">
        <v>4</v>
      </c>
      <c r="E85" s="35" t="s">
        <v>111</v>
      </c>
      <c r="K85" s="29"/>
      <c r="L85" s="29"/>
      <c r="M85" s="29"/>
      <c r="N85" s="29"/>
    </row>
    <row r="86" spans="1:14" ht="16" thickBot="1" x14ac:dyDescent="0.4">
      <c r="A86" s="7" t="s">
        <v>6</v>
      </c>
      <c r="B86" s="8" t="s">
        <v>104</v>
      </c>
      <c r="C86" s="40">
        <f>((1+1/3)/12)/12</f>
        <v>9.2592592592592587E-3</v>
      </c>
      <c r="D86" s="10">
        <f>ROUND(($D$16)*C86,2)</f>
        <v>0</v>
      </c>
      <c r="E86" s="41" t="s">
        <v>119</v>
      </c>
      <c r="K86" s="29"/>
      <c r="L86" s="29"/>
      <c r="M86" s="29"/>
      <c r="N86" s="29"/>
    </row>
    <row r="87" spans="1:14" ht="16" thickBot="1" x14ac:dyDescent="0.4">
      <c r="A87" s="7" t="s">
        <v>9</v>
      </c>
      <c r="B87" s="8" t="s">
        <v>105</v>
      </c>
      <c r="C87" s="31">
        <v>2.8E-3</v>
      </c>
      <c r="D87" s="10">
        <f t="shared" ref="D87:D91" si="1">ROUND(($D$16)*C87,2)</f>
        <v>0</v>
      </c>
      <c r="E87" s="42" t="s">
        <v>115</v>
      </c>
      <c r="K87" s="29"/>
      <c r="L87" s="29"/>
      <c r="M87" s="29"/>
      <c r="N87" s="29"/>
    </row>
    <row r="88" spans="1:14" ht="16" thickBot="1" x14ac:dyDescent="0.4">
      <c r="A88" s="7" t="s">
        <v>10</v>
      </c>
      <c r="B88" s="8" t="s">
        <v>106</v>
      </c>
      <c r="C88" s="55">
        <f>((5/30)/12)*2%</f>
        <v>2.7777777777777778E-4</v>
      </c>
      <c r="D88" s="38">
        <f t="shared" si="1"/>
        <v>0</v>
      </c>
      <c r="E88" s="43" t="s">
        <v>117</v>
      </c>
      <c r="K88" s="29"/>
      <c r="L88" s="29"/>
      <c r="M88" s="29"/>
      <c r="N88" s="29"/>
    </row>
    <row r="89" spans="1:14" ht="16" thickBot="1" x14ac:dyDescent="0.4">
      <c r="A89" s="7" t="s">
        <v>11</v>
      </c>
      <c r="B89" s="8" t="s">
        <v>108</v>
      </c>
      <c r="C89" s="56">
        <f>((15/30)/12)*8%</f>
        <v>3.3333333333333331E-3</v>
      </c>
      <c r="D89" s="36">
        <f t="shared" si="1"/>
        <v>0</v>
      </c>
      <c r="E89" s="41" t="s">
        <v>116</v>
      </c>
      <c r="K89" s="29"/>
      <c r="L89" s="29"/>
      <c r="M89" s="29"/>
      <c r="N89" s="29"/>
    </row>
    <row r="90" spans="1:14" ht="16" thickBot="1" x14ac:dyDescent="0.4">
      <c r="A90" s="7" t="s">
        <v>12</v>
      </c>
      <c r="B90" s="8" t="s">
        <v>109</v>
      </c>
      <c r="C90" s="31">
        <f>(5.96/30)*(1/12)</f>
        <v>1.6555555555555553E-2</v>
      </c>
      <c r="D90" s="38">
        <f t="shared" si="1"/>
        <v>0</v>
      </c>
      <c r="E90" s="41" t="s">
        <v>118</v>
      </c>
      <c r="K90" s="29"/>
      <c r="L90" s="29"/>
      <c r="M90" s="29"/>
      <c r="N90" s="29"/>
    </row>
    <row r="91" spans="1:14" ht="16" thickBot="1" x14ac:dyDescent="0.4">
      <c r="A91" s="7" t="s">
        <v>13</v>
      </c>
      <c r="B91" s="8" t="s">
        <v>107</v>
      </c>
      <c r="C91" s="55">
        <f>(5/30)*(1/12)*6.24%*4.96%</f>
        <v>4.2986666666666666E-5</v>
      </c>
      <c r="D91" s="10">
        <f t="shared" si="1"/>
        <v>0</v>
      </c>
      <c r="E91" s="41" t="s">
        <v>114</v>
      </c>
      <c r="K91" s="29"/>
      <c r="L91" s="29"/>
      <c r="M91" s="29"/>
      <c r="N91" s="29"/>
    </row>
    <row r="92" spans="1:14" ht="16" thickBot="1" x14ac:dyDescent="0.4">
      <c r="A92" s="99" t="s">
        <v>94</v>
      </c>
      <c r="B92" s="100"/>
      <c r="C92" s="31">
        <f>SUM(C86:C90)</f>
        <v>3.2225925925925922E-2</v>
      </c>
      <c r="D92" s="10">
        <f>SUM(D86:D90)</f>
        <v>0</v>
      </c>
      <c r="E92" s="42"/>
      <c r="K92" s="29"/>
      <c r="L92" s="29"/>
      <c r="M92" s="29"/>
      <c r="N92" s="29"/>
    </row>
    <row r="93" spans="1:14" ht="16" thickBot="1" x14ac:dyDescent="0.4">
      <c r="A93" s="7" t="s">
        <v>28</v>
      </c>
      <c r="B93" s="8" t="s">
        <v>95</v>
      </c>
      <c r="C93" s="31">
        <f>C92*C43</f>
        <v>1.0892362962962962E-2</v>
      </c>
      <c r="D93" s="10">
        <f>D92*C93</f>
        <v>0</v>
      </c>
      <c r="E93" s="43"/>
    </row>
    <row r="94" spans="1:14" ht="16" thickBot="1" x14ac:dyDescent="0.4">
      <c r="A94" s="99" t="s">
        <v>43</v>
      </c>
      <c r="B94" s="100"/>
      <c r="C94" s="32">
        <f>SUM(C92:C93)</f>
        <v>4.3118288888888884E-2</v>
      </c>
      <c r="D94" s="10">
        <f>SUM(D92:D93)</f>
        <v>0</v>
      </c>
      <c r="E94" s="41"/>
    </row>
    <row r="96" spans="1:14" x14ac:dyDescent="0.35">
      <c r="A96" s="98" t="s">
        <v>66</v>
      </c>
      <c r="B96" s="98"/>
      <c r="C96" s="98"/>
    </row>
    <row r="97" spans="1:4" ht="16" thickBot="1" x14ac:dyDescent="0.4">
      <c r="A97" s="12"/>
    </row>
    <row r="98" spans="1:4" ht="16" thickBot="1" x14ac:dyDescent="0.4">
      <c r="A98" s="5">
        <v>4</v>
      </c>
      <c r="B98" s="6" t="s">
        <v>67</v>
      </c>
      <c r="C98" s="6" t="s">
        <v>4</v>
      </c>
    </row>
    <row r="99" spans="1:4" ht="16" thickBot="1" x14ac:dyDescent="0.4">
      <c r="A99" s="7" t="s">
        <v>65</v>
      </c>
      <c r="B99" s="8" t="s">
        <v>102</v>
      </c>
      <c r="C99" s="19">
        <f>D94</f>
        <v>0</v>
      </c>
    </row>
    <row r="100" spans="1:4" ht="16" thickBot="1" x14ac:dyDescent="0.4">
      <c r="A100" s="99" t="s">
        <v>14</v>
      </c>
      <c r="B100" s="100"/>
      <c r="C100" s="19">
        <f>C99</f>
        <v>0</v>
      </c>
    </row>
    <row r="103" spans="1:4" x14ac:dyDescent="0.35">
      <c r="A103" s="98" t="s">
        <v>68</v>
      </c>
      <c r="B103" s="98"/>
      <c r="C103" s="98"/>
    </row>
    <row r="104" spans="1:4" ht="16" thickBot="1" x14ac:dyDescent="0.4"/>
    <row r="105" spans="1:4" ht="16" thickBot="1" x14ac:dyDescent="0.4">
      <c r="A105" s="5">
        <v>5</v>
      </c>
      <c r="B105" s="22" t="s">
        <v>69</v>
      </c>
      <c r="C105" s="6" t="s">
        <v>4</v>
      </c>
    </row>
    <row r="106" spans="1:4" ht="16" thickBot="1" x14ac:dyDescent="0.4">
      <c r="A106" s="7" t="s">
        <v>6</v>
      </c>
      <c r="B106" s="8" t="s">
        <v>144</v>
      </c>
      <c r="C106" s="34">
        <f>'MODULO 5 MATERIAIS_EQUIP_UNIF'!B44</f>
        <v>0</v>
      </c>
    </row>
    <row r="107" spans="1:4" ht="16" thickBot="1" x14ac:dyDescent="0.4">
      <c r="A107" s="99" t="s">
        <v>43</v>
      </c>
      <c r="B107" s="100"/>
      <c r="C107" s="13">
        <f>SUM(C106:C106)</f>
        <v>0</v>
      </c>
    </row>
    <row r="110" spans="1:4" x14ac:dyDescent="0.35">
      <c r="A110" s="98" t="s">
        <v>70</v>
      </c>
      <c r="B110" s="98"/>
      <c r="C110" s="98"/>
      <c r="D110" s="98"/>
    </row>
    <row r="111" spans="1:4" ht="16" thickBot="1" x14ac:dyDescent="0.4"/>
    <row r="112" spans="1:4" ht="16" thickBot="1" x14ac:dyDescent="0.4">
      <c r="A112" s="5">
        <v>6</v>
      </c>
      <c r="B112" s="22" t="s">
        <v>71</v>
      </c>
      <c r="C112" s="6" t="s">
        <v>18</v>
      </c>
      <c r="D112" s="6" t="s">
        <v>4</v>
      </c>
    </row>
    <row r="113" spans="1:4" ht="16" thickBot="1" x14ac:dyDescent="0.4">
      <c r="A113" s="7" t="s">
        <v>6</v>
      </c>
      <c r="B113" s="8" t="s">
        <v>72</v>
      </c>
      <c r="C113" s="69">
        <f>Resumo!H36</f>
        <v>0</v>
      </c>
      <c r="D113" s="13">
        <f>ROUND(((C130)*C113),2)</f>
        <v>0</v>
      </c>
    </row>
    <row r="114" spans="1:4" ht="16" thickBot="1" x14ac:dyDescent="0.4">
      <c r="A114" s="7" t="s">
        <v>9</v>
      </c>
      <c r="B114" s="8" t="s">
        <v>73</v>
      </c>
      <c r="C114" s="69">
        <f>Resumo!H37</f>
        <v>0</v>
      </c>
      <c r="D114" s="13">
        <f>ROUND(((C130+D113)*C114),2)</f>
        <v>0</v>
      </c>
    </row>
    <row r="115" spans="1:4" ht="16" thickBot="1" x14ac:dyDescent="0.4">
      <c r="A115" s="7" t="s">
        <v>10</v>
      </c>
      <c r="B115" s="8" t="s">
        <v>74</v>
      </c>
      <c r="C115" s="14">
        <f>SUM(C116:C118)</f>
        <v>0</v>
      </c>
      <c r="D115" s="13">
        <f>ROUND(SUM(D116:D118),2)</f>
        <v>0</v>
      </c>
    </row>
    <row r="116" spans="1:4" ht="16" thickBot="1" x14ac:dyDescent="0.4">
      <c r="A116" s="7"/>
      <c r="B116" s="8" t="s">
        <v>75</v>
      </c>
      <c r="C116" s="69">
        <f>Resumo!H38</f>
        <v>0</v>
      </c>
      <c r="D116" s="13">
        <f>ROUND(C116*((C130+D113+D114)/(1-C135)),2)</f>
        <v>0</v>
      </c>
    </row>
    <row r="117" spans="1:4" ht="16" thickBot="1" x14ac:dyDescent="0.4">
      <c r="A117" s="7"/>
      <c r="B117" s="8" t="s">
        <v>76</v>
      </c>
      <c r="C117" s="69">
        <f>Resumo!H39</f>
        <v>0</v>
      </c>
      <c r="D117" s="13">
        <f>ROUND(C117*((C130+D113+D114)/(1-C135)),2)</f>
        <v>0</v>
      </c>
    </row>
    <row r="118" spans="1:4" ht="16" thickBot="1" x14ac:dyDescent="0.4">
      <c r="A118" s="7"/>
      <c r="B118" s="8" t="s">
        <v>77</v>
      </c>
      <c r="C118" s="69">
        <f>Resumo!H40</f>
        <v>0</v>
      </c>
      <c r="D118" s="13">
        <f>ROUND(C118*((C130+D113+D114)/(1-C135)),2)</f>
        <v>0</v>
      </c>
    </row>
    <row r="119" spans="1:4" ht="16" thickBot="1" x14ac:dyDescent="0.4">
      <c r="A119" s="99" t="s">
        <v>43</v>
      </c>
      <c r="B119" s="100"/>
      <c r="C119" s="11"/>
      <c r="D119" s="13">
        <f>ROUND(SUM(D113:D115),2)</f>
        <v>0</v>
      </c>
    </row>
    <row r="122" spans="1:4" x14ac:dyDescent="0.35">
      <c r="A122" s="98" t="s">
        <v>78</v>
      </c>
      <c r="B122" s="98"/>
      <c r="C122" s="98"/>
    </row>
    <row r="123" spans="1:4" ht="16" thickBot="1" x14ac:dyDescent="0.4"/>
    <row r="124" spans="1:4" ht="16" thickBot="1" x14ac:dyDescent="0.4">
      <c r="A124" s="5"/>
      <c r="B124" s="6" t="s">
        <v>79</v>
      </c>
      <c r="C124" s="6" t="s">
        <v>4</v>
      </c>
    </row>
    <row r="125" spans="1:4" ht="16" thickBot="1" x14ac:dyDescent="0.4">
      <c r="A125" s="23" t="s">
        <v>6</v>
      </c>
      <c r="B125" s="8" t="s">
        <v>2</v>
      </c>
      <c r="C125" s="24">
        <f>D16</f>
        <v>0</v>
      </c>
    </row>
    <row r="126" spans="1:4" ht="16" thickBot="1" x14ac:dyDescent="0.4">
      <c r="A126" s="23" t="s">
        <v>9</v>
      </c>
      <c r="B126" s="8" t="s">
        <v>15</v>
      </c>
      <c r="C126" s="24">
        <f>D66</f>
        <v>0</v>
      </c>
    </row>
    <row r="127" spans="1:4" ht="16" thickBot="1" x14ac:dyDescent="0.4">
      <c r="A127" s="23" t="s">
        <v>10</v>
      </c>
      <c r="B127" s="8" t="s">
        <v>57</v>
      </c>
      <c r="C127" s="24">
        <f>D77</f>
        <v>0</v>
      </c>
    </row>
    <row r="128" spans="1:4" ht="16" thickBot="1" x14ac:dyDescent="0.4">
      <c r="A128" s="23" t="s">
        <v>11</v>
      </c>
      <c r="B128" s="8" t="s">
        <v>64</v>
      </c>
      <c r="C128" s="24">
        <f>C100</f>
        <v>0</v>
      </c>
    </row>
    <row r="129" spans="1:3" ht="16" thickBot="1" x14ac:dyDescent="0.4">
      <c r="A129" s="23" t="s">
        <v>12</v>
      </c>
      <c r="B129" s="8" t="s">
        <v>68</v>
      </c>
      <c r="C129" s="24">
        <f>C107</f>
        <v>0</v>
      </c>
    </row>
    <row r="130" spans="1:3" ht="16" thickBot="1" x14ac:dyDescent="0.4">
      <c r="A130" s="99" t="s">
        <v>80</v>
      </c>
      <c r="B130" s="100"/>
      <c r="C130" s="24">
        <f>ROUND(C125+C126+C127+C128+C129,2)</f>
        <v>0</v>
      </c>
    </row>
    <row r="131" spans="1:3" ht="16" thickBot="1" x14ac:dyDescent="0.4">
      <c r="A131" s="23" t="s">
        <v>13</v>
      </c>
      <c r="B131" s="8" t="s">
        <v>81</v>
      </c>
      <c r="C131" s="25">
        <f>D119</f>
        <v>0</v>
      </c>
    </row>
    <row r="132" spans="1:3" ht="16" thickBot="1" x14ac:dyDescent="0.4">
      <c r="A132" s="99" t="s">
        <v>82</v>
      </c>
      <c r="B132" s="100"/>
      <c r="C132" s="24">
        <f>ROUND(C130+C131,2)</f>
        <v>0</v>
      </c>
    </row>
    <row r="135" spans="1:3" hidden="1" x14ac:dyDescent="0.35">
      <c r="A135" s="1" t="s">
        <v>83</v>
      </c>
      <c r="C135" s="26">
        <f>C115</f>
        <v>0</v>
      </c>
    </row>
    <row r="136" spans="1:3" hidden="1" x14ac:dyDescent="0.35">
      <c r="A136" s="1" t="s">
        <v>84</v>
      </c>
      <c r="C136" s="27">
        <f>D16+D66+D77+C100+C107+D113+D114</f>
        <v>0</v>
      </c>
    </row>
    <row r="137" spans="1:3" hidden="1" x14ac:dyDescent="0.35">
      <c r="A137" s="1" t="s">
        <v>85</v>
      </c>
      <c r="C137" s="1">
        <f>TRUNC(C136/(1-C135),2)</f>
        <v>0</v>
      </c>
    </row>
    <row r="138" spans="1:3" hidden="1" x14ac:dyDescent="0.35">
      <c r="A138" s="1" t="s">
        <v>86</v>
      </c>
      <c r="C138" s="27">
        <f>C137-C136</f>
        <v>0</v>
      </c>
    </row>
  </sheetData>
  <sheetProtection algorithmName="SHA-512" hashValue="8co37b0zO08OP+e9VxYT4pf411PwpXOi4jIJcd90XN96X+EihO6IIbQtwWj2khw/HYxOW69g1X3o8uLKh3OeDQ==" saltValue="HNFqfPYQeQ7+KPMFyuX0EA==" spinCount="100000" sheet="1" selectLockedCells="1"/>
  <protectedRanges>
    <protectedRange algorithmName="SHA-512" hashValue="DTBgpaHhc9nEoKLGjHatGhRXNTNOGWWhyoMlimvXfB33n6TdEsBn1EGaaKdtAgwVI/wzYa/LHnrei0wXE60UFA==" saltValue="MjcTX6eLnyf4eF8erjOakA==" spinCount="100000" sqref="A14:B14 A16 D16 A15:D15 A13:D13" name="Intervalo2"/>
    <protectedRange algorithmName="SHA-512" hashValue="xnqye0zzuEsJ5+2oYzqX+qnSX1pyDiUdwgcXvT3bbZx4Ki9MNkk3bDrNvMPw+swgOr7oO7f3gPiUaGsamZmqBQ==" saltValue="g5tvExNTSJVdZ2A3KoDzbA==" spinCount="100000" sqref="B7" name="Intervalo1"/>
  </protectedRanges>
  <mergeCells count="28">
    <mergeCell ref="A119:B119"/>
    <mergeCell ref="A122:C122"/>
    <mergeCell ref="A130:B130"/>
    <mergeCell ref="A132:B132"/>
    <mergeCell ref="A94:B94"/>
    <mergeCell ref="A96:C96"/>
    <mergeCell ref="A100:B100"/>
    <mergeCell ref="A103:C103"/>
    <mergeCell ref="A107:B107"/>
    <mergeCell ref="A110:D110"/>
    <mergeCell ref="A92:B92"/>
    <mergeCell ref="A29:B29"/>
    <mergeCell ref="A32:E32"/>
    <mergeCell ref="A43:B43"/>
    <mergeCell ref="A46:E46"/>
    <mergeCell ref="A57:B57"/>
    <mergeCell ref="A60:D60"/>
    <mergeCell ref="A66:B66"/>
    <mergeCell ref="A69:D69"/>
    <mergeCell ref="A77:B77"/>
    <mergeCell ref="A80:D80"/>
    <mergeCell ref="A83:D83"/>
    <mergeCell ref="A27:B27"/>
    <mergeCell ref="B3:C3"/>
    <mergeCell ref="A10:E10"/>
    <mergeCell ref="A16:B16"/>
    <mergeCell ref="A19:E19"/>
    <mergeCell ref="A22:E22"/>
  </mergeCell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&amp;R&amp;"Calibri"&amp;20&amp;K0000FF Interno&amp;1#_x000D_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8734D-4064-420F-93BA-8F09B2CF1F73}">
  <dimension ref="A3:N138"/>
  <sheetViews>
    <sheetView showGridLines="0" topLeftCell="A93" zoomScaleNormal="100" workbookViewId="0">
      <selection activeCell="C25" sqref="C25"/>
    </sheetView>
  </sheetViews>
  <sheetFormatPr defaultColWidth="9.1796875" defaultRowHeight="15.5" x14ac:dyDescent="0.35"/>
  <cols>
    <col min="1" max="1" width="9.1796875" style="1"/>
    <col min="2" max="2" width="75.453125" style="1" bestFit="1" customWidth="1"/>
    <col min="3" max="3" width="23" style="1" bestFit="1" customWidth="1"/>
    <col min="4" max="4" width="19.1796875" style="1" customWidth="1"/>
    <col min="5" max="5" width="119.81640625" style="1" bestFit="1" customWidth="1"/>
    <col min="6" max="6" width="12" style="1" customWidth="1"/>
    <col min="7" max="7" width="15.1796875" style="1" customWidth="1"/>
    <col min="8" max="16384" width="9.1796875" style="1"/>
  </cols>
  <sheetData>
    <row r="3" spans="1:5" x14ac:dyDescent="0.35">
      <c r="B3" s="98" t="s">
        <v>0</v>
      </c>
      <c r="C3" s="98"/>
    </row>
    <row r="4" spans="1:5" ht="16" thickBot="1" x14ac:dyDescent="0.4">
      <c r="B4" s="2"/>
      <c r="C4" s="2"/>
    </row>
    <row r="5" spans="1:5" ht="16" thickBot="1" x14ac:dyDescent="0.4">
      <c r="B5" s="3" t="s">
        <v>1</v>
      </c>
      <c r="C5" s="52" t="s">
        <v>159</v>
      </c>
    </row>
    <row r="6" spans="1:5" ht="16" thickBot="1" x14ac:dyDescent="0.4">
      <c r="B6" s="44" t="s">
        <v>133</v>
      </c>
      <c r="C6" s="53">
        <v>200</v>
      </c>
    </row>
    <row r="7" spans="1:5" ht="15.65" customHeight="1" thickBot="1" x14ac:dyDescent="0.4">
      <c r="B7" s="44" t="s">
        <v>138</v>
      </c>
      <c r="C7" s="67">
        <f>Resumo!H5</f>
        <v>0</v>
      </c>
    </row>
    <row r="8" spans="1:5" x14ac:dyDescent="0.35">
      <c r="B8" s="4"/>
    </row>
    <row r="9" spans="1:5" x14ac:dyDescent="0.35">
      <c r="B9" s="4"/>
    </row>
    <row r="10" spans="1:5" x14ac:dyDescent="0.35">
      <c r="A10" s="98" t="s">
        <v>2</v>
      </c>
      <c r="B10" s="98"/>
      <c r="C10" s="98"/>
      <c r="D10" s="98"/>
      <c r="E10" s="98"/>
    </row>
    <row r="11" spans="1:5" ht="16" thickBot="1" x14ac:dyDescent="0.4"/>
    <row r="12" spans="1:5" ht="16" thickBot="1" x14ac:dyDescent="0.4">
      <c r="A12" s="5">
        <v>1</v>
      </c>
      <c r="B12" s="6" t="s">
        <v>3</v>
      </c>
      <c r="C12" s="5" t="s">
        <v>4</v>
      </c>
      <c r="D12" s="5" t="s">
        <v>4</v>
      </c>
      <c r="E12" s="6" t="s">
        <v>5</v>
      </c>
    </row>
    <row r="13" spans="1:5" ht="15.65" customHeight="1" thickBot="1" x14ac:dyDescent="0.4">
      <c r="A13" s="7" t="s">
        <v>6</v>
      </c>
      <c r="B13" s="8" t="s">
        <v>7</v>
      </c>
      <c r="C13" s="9"/>
      <c r="D13" s="10">
        <f>C7/220*C6</f>
        <v>0</v>
      </c>
      <c r="E13" s="8" t="s">
        <v>8</v>
      </c>
    </row>
    <row r="14" spans="1:5" ht="15.65" customHeight="1" thickBot="1" x14ac:dyDescent="0.4">
      <c r="A14" s="7" t="s">
        <v>9</v>
      </c>
      <c r="B14" s="8" t="s">
        <v>154</v>
      </c>
      <c r="C14" s="68">
        <f>Resumo!H7</f>
        <v>0</v>
      </c>
      <c r="D14" s="10">
        <f>ROUND((C14/220*C6),2)</f>
        <v>0</v>
      </c>
      <c r="E14" s="8" t="s">
        <v>134</v>
      </c>
    </row>
    <row r="15" spans="1:5" ht="15.65" customHeight="1" thickBot="1" x14ac:dyDescent="0.4">
      <c r="A15" s="7" t="s">
        <v>10</v>
      </c>
      <c r="B15" s="8" t="s">
        <v>91</v>
      </c>
      <c r="C15" s="11"/>
      <c r="D15" s="10"/>
      <c r="E15" s="8"/>
    </row>
    <row r="16" spans="1:5" ht="16" thickBot="1" x14ac:dyDescent="0.4">
      <c r="A16" s="99" t="s">
        <v>14</v>
      </c>
      <c r="B16" s="100"/>
      <c r="C16" s="9"/>
      <c r="D16" s="10">
        <f>SUM(D13:D15)</f>
        <v>0</v>
      </c>
      <c r="E16" s="6"/>
    </row>
    <row r="19" spans="1:5" x14ac:dyDescent="0.35">
      <c r="A19" s="98" t="s">
        <v>15</v>
      </c>
      <c r="B19" s="98"/>
      <c r="C19" s="98"/>
      <c r="D19" s="98"/>
      <c r="E19" s="98"/>
    </row>
    <row r="20" spans="1:5" x14ac:dyDescent="0.35">
      <c r="A20" s="12"/>
    </row>
    <row r="21" spans="1:5" x14ac:dyDescent="0.35">
      <c r="A21" s="15"/>
      <c r="B21" s="15"/>
      <c r="C21" s="16"/>
      <c r="D21" s="17"/>
      <c r="E21" s="15"/>
    </row>
    <row r="22" spans="1:5" x14ac:dyDescent="0.35">
      <c r="A22" s="98" t="s">
        <v>87</v>
      </c>
      <c r="B22" s="98"/>
      <c r="C22" s="98"/>
      <c r="D22" s="98"/>
      <c r="E22" s="98"/>
    </row>
    <row r="23" spans="1:5" ht="16" thickBot="1" x14ac:dyDescent="0.4"/>
    <row r="24" spans="1:5" ht="16" thickBot="1" x14ac:dyDescent="0.4">
      <c r="A24" s="5" t="s">
        <v>20</v>
      </c>
      <c r="B24" s="6" t="s">
        <v>17</v>
      </c>
      <c r="C24" s="6" t="s">
        <v>18</v>
      </c>
      <c r="D24" s="6" t="s">
        <v>4</v>
      </c>
      <c r="E24" s="6" t="s">
        <v>5</v>
      </c>
    </row>
    <row r="25" spans="1:5" ht="16" thickBot="1" x14ac:dyDescent="0.4">
      <c r="A25" s="7" t="s">
        <v>6</v>
      </c>
      <c r="B25" s="8" t="s">
        <v>21</v>
      </c>
      <c r="C25" s="14">
        <v>8.3299999999999999E-2</v>
      </c>
      <c r="D25" s="13">
        <f>ROUND(D16*C25,2)</f>
        <v>0</v>
      </c>
      <c r="E25" s="8" t="s">
        <v>19</v>
      </c>
    </row>
    <row r="26" spans="1:5" ht="16" thickBot="1" x14ac:dyDescent="0.4">
      <c r="A26" s="7" t="s">
        <v>9</v>
      </c>
      <c r="B26" s="8" t="s">
        <v>101</v>
      </c>
      <c r="C26" s="14">
        <v>0.1111</v>
      </c>
      <c r="D26" s="13">
        <f>ROUND(D16*C26,2)</f>
        <v>0</v>
      </c>
      <c r="E26" s="8"/>
    </row>
    <row r="27" spans="1:5" ht="16" thickBot="1" x14ac:dyDescent="0.4">
      <c r="A27" s="96" t="s">
        <v>93</v>
      </c>
      <c r="B27" s="97"/>
      <c r="C27" s="14">
        <f>SUM(C25:C26)</f>
        <v>0.19440000000000002</v>
      </c>
      <c r="D27" s="13">
        <f>SUM(D25:D26)</f>
        <v>0</v>
      </c>
      <c r="E27" s="8"/>
    </row>
    <row r="28" spans="1:5" ht="16" thickBot="1" x14ac:dyDescent="0.4">
      <c r="A28" s="7" t="s">
        <v>10</v>
      </c>
      <c r="B28" s="8" t="s">
        <v>92</v>
      </c>
      <c r="C28" s="14">
        <f>(C27*C43)</f>
        <v>6.5707200000000007E-2</v>
      </c>
      <c r="D28" s="13">
        <f>ROUND(D27*C28,2)</f>
        <v>0</v>
      </c>
      <c r="E28" s="8"/>
    </row>
    <row r="29" spans="1:5" ht="16" thickBot="1" x14ac:dyDescent="0.4">
      <c r="A29" s="99" t="s">
        <v>14</v>
      </c>
      <c r="B29" s="100"/>
      <c r="C29" s="14">
        <f>SUM(C27:C28)</f>
        <v>0.26010720000000004</v>
      </c>
      <c r="D29" s="13">
        <f>SUM(D27:D28)</f>
        <v>0</v>
      </c>
      <c r="E29" s="6"/>
    </row>
    <row r="32" spans="1:5" ht="15.65" customHeight="1" x14ac:dyDescent="0.35">
      <c r="A32" s="101" t="s">
        <v>88</v>
      </c>
      <c r="B32" s="101"/>
      <c r="C32" s="101"/>
      <c r="D32" s="101"/>
      <c r="E32" s="101"/>
    </row>
    <row r="33" spans="1:5" ht="16" thickBot="1" x14ac:dyDescent="0.4"/>
    <row r="34" spans="1:5" ht="16" thickBot="1" x14ac:dyDescent="0.4">
      <c r="A34" s="5" t="s">
        <v>22</v>
      </c>
      <c r="B34" s="6" t="s">
        <v>23</v>
      </c>
      <c r="C34" s="6" t="s">
        <v>18</v>
      </c>
      <c r="D34" s="6" t="s">
        <v>4</v>
      </c>
      <c r="E34" s="6" t="s">
        <v>5</v>
      </c>
    </row>
    <row r="35" spans="1:5" ht="16" thickBot="1" x14ac:dyDescent="0.4">
      <c r="A35" s="7" t="s">
        <v>11</v>
      </c>
      <c r="B35" s="8" t="s">
        <v>24</v>
      </c>
      <c r="C35" s="14">
        <v>0.2</v>
      </c>
      <c r="D35" s="13">
        <f>ROUND(D16*C35,2)</f>
        <v>0</v>
      </c>
      <c r="E35" s="8" t="s">
        <v>25</v>
      </c>
    </row>
    <row r="36" spans="1:5" ht="16" thickBot="1" x14ac:dyDescent="0.4">
      <c r="A36" s="7" t="s">
        <v>12</v>
      </c>
      <c r="B36" s="8" t="s">
        <v>26</v>
      </c>
      <c r="C36" s="14">
        <v>2.5000000000000001E-2</v>
      </c>
      <c r="D36" s="13">
        <f>ROUND(D16*C36,2)</f>
        <v>0</v>
      </c>
      <c r="E36" s="8" t="s">
        <v>27</v>
      </c>
    </row>
    <row r="37" spans="1:5" ht="16" thickBot="1" x14ac:dyDescent="0.4">
      <c r="A37" s="7" t="s">
        <v>13</v>
      </c>
      <c r="B37" s="8" t="s">
        <v>127</v>
      </c>
      <c r="C37" s="69">
        <f>Resumo!H8</f>
        <v>0</v>
      </c>
      <c r="D37" s="13">
        <f>ROUND(D16*C37,2)</f>
        <v>0</v>
      </c>
      <c r="E37" s="8" t="s">
        <v>128</v>
      </c>
    </row>
    <row r="38" spans="1:5" ht="16" thickBot="1" x14ac:dyDescent="0.4">
      <c r="A38" s="7" t="s">
        <v>28</v>
      </c>
      <c r="B38" s="8" t="s">
        <v>29</v>
      </c>
      <c r="C38" s="14">
        <v>1.4999999999999999E-2</v>
      </c>
      <c r="D38" s="13">
        <f>ROUND(D16*C38,2)</f>
        <v>0</v>
      </c>
      <c r="E38" s="8" t="s">
        <v>30</v>
      </c>
    </row>
    <row r="39" spans="1:5" ht="16" thickBot="1" x14ac:dyDescent="0.4">
      <c r="A39" s="7" t="s">
        <v>31</v>
      </c>
      <c r="B39" s="8" t="s">
        <v>32</v>
      </c>
      <c r="C39" s="14">
        <v>0.01</v>
      </c>
      <c r="D39" s="13">
        <f>ROUND(D16*C39,2)</f>
        <v>0</v>
      </c>
      <c r="E39" s="8" t="s">
        <v>33</v>
      </c>
    </row>
    <row r="40" spans="1:5" ht="16" thickBot="1" x14ac:dyDescent="0.4">
      <c r="A40" s="7" t="s">
        <v>34</v>
      </c>
      <c r="B40" s="8" t="s">
        <v>35</v>
      </c>
      <c r="C40" s="14">
        <v>6.0000000000000001E-3</v>
      </c>
      <c r="D40" s="13">
        <f>ROUND(D16*C40,2)</f>
        <v>0</v>
      </c>
      <c r="E40" s="8" t="s">
        <v>36</v>
      </c>
    </row>
    <row r="41" spans="1:5" ht="16" thickBot="1" x14ac:dyDescent="0.4">
      <c r="A41" s="7" t="s">
        <v>37</v>
      </c>
      <c r="B41" s="8" t="s">
        <v>38</v>
      </c>
      <c r="C41" s="14">
        <v>2E-3</v>
      </c>
      <c r="D41" s="13">
        <f>ROUND(D16*C41,2)</f>
        <v>0</v>
      </c>
      <c r="E41" s="8" t="s">
        <v>39</v>
      </c>
    </row>
    <row r="42" spans="1:5" ht="16" thickBot="1" x14ac:dyDescent="0.4">
      <c r="A42" s="7" t="s">
        <v>40</v>
      </c>
      <c r="B42" s="8" t="s">
        <v>41</v>
      </c>
      <c r="C42" s="14">
        <v>0.08</v>
      </c>
      <c r="D42" s="13">
        <f>ROUND(D16*C42,2)</f>
        <v>0</v>
      </c>
      <c r="E42" s="8" t="s">
        <v>42</v>
      </c>
    </row>
    <row r="43" spans="1:5" ht="16" thickBot="1" x14ac:dyDescent="0.4">
      <c r="A43" s="99" t="s">
        <v>43</v>
      </c>
      <c r="B43" s="100"/>
      <c r="C43" s="14">
        <f>SUM(C35:C42)</f>
        <v>0.33800000000000002</v>
      </c>
      <c r="D43" s="13">
        <f>SUM(D35:D42)</f>
        <v>0</v>
      </c>
      <c r="E43" s="6"/>
    </row>
    <row r="46" spans="1:5" x14ac:dyDescent="0.35">
      <c r="A46" s="98" t="s">
        <v>89</v>
      </c>
      <c r="B46" s="98"/>
      <c r="C46" s="98"/>
      <c r="D46" s="98"/>
      <c r="E46" s="98"/>
    </row>
    <row r="47" spans="1:5" ht="16" thickBot="1" x14ac:dyDescent="0.4"/>
    <row r="48" spans="1:5" ht="16" thickBot="1" x14ac:dyDescent="0.4">
      <c r="A48" s="5" t="s">
        <v>44</v>
      </c>
      <c r="B48" s="6" t="s">
        <v>45</v>
      </c>
      <c r="C48" s="6" t="s">
        <v>4</v>
      </c>
      <c r="D48" s="6" t="s">
        <v>46</v>
      </c>
      <c r="E48" s="6" t="s">
        <v>5</v>
      </c>
    </row>
    <row r="49" spans="1:5" ht="16" thickBot="1" x14ac:dyDescent="0.4">
      <c r="A49" s="7" t="s">
        <v>47</v>
      </c>
      <c r="B49" s="8" t="s">
        <v>48</v>
      </c>
      <c r="C49" s="68">
        <f>Resumo!H10</f>
        <v>0</v>
      </c>
      <c r="D49" s="13">
        <f>ROUND((C49*2*22)-(D13*0.06),2)</f>
        <v>0</v>
      </c>
      <c r="E49" s="8" t="s">
        <v>135</v>
      </c>
    </row>
    <row r="50" spans="1:5" ht="16" thickBot="1" x14ac:dyDescent="0.4">
      <c r="A50" s="7" t="s">
        <v>130</v>
      </c>
      <c r="B50" s="8" t="s">
        <v>50</v>
      </c>
      <c r="C50" s="68">
        <f>Resumo!H11</f>
        <v>0</v>
      </c>
      <c r="D50" s="13">
        <f>ROUND(((C50+(C50/12))*0.8),2)</f>
        <v>0</v>
      </c>
      <c r="E50" s="8" t="s">
        <v>136</v>
      </c>
    </row>
    <row r="51" spans="1:5" ht="16" thickBot="1" x14ac:dyDescent="0.4">
      <c r="A51" s="7" t="s">
        <v>49</v>
      </c>
      <c r="B51" s="8" t="s">
        <v>96</v>
      </c>
      <c r="C51" s="13"/>
      <c r="D51" s="68">
        <f>Resumo!H13</f>
        <v>0</v>
      </c>
      <c r="E51" s="8" t="s">
        <v>98</v>
      </c>
    </row>
    <row r="52" spans="1:5" ht="16" thickBot="1" x14ac:dyDescent="0.4">
      <c r="A52" s="7" t="s">
        <v>131</v>
      </c>
      <c r="B52" s="8" t="s">
        <v>137</v>
      </c>
      <c r="C52" s="13"/>
      <c r="D52" s="68">
        <f>Resumo!H12</f>
        <v>0</v>
      </c>
      <c r="E52" s="8" t="s">
        <v>129</v>
      </c>
    </row>
    <row r="53" spans="1:5" ht="16" thickBot="1" x14ac:dyDescent="0.4">
      <c r="A53" s="7" t="s">
        <v>51</v>
      </c>
      <c r="B53" s="8" t="s">
        <v>52</v>
      </c>
      <c r="C53" s="13"/>
      <c r="D53" s="68">
        <f>Resumo!H14</f>
        <v>0</v>
      </c>
      <c r="E53" s="8" t="s">
        <v>97</v>
      </c>
    </row>
    <row r="54" spans="1:5" ht="16" thickBot="1" x14ac:dyDescent="0.4">
      <c r="A54" s="7" t="s">
        <v>132</v>
      </c>
      <c r="B54" s="8" t="s">
        <v>90</v>
      </c>
      <c r="C54" s="28"/>
      <c r="D54" s="68">
        <f>Resumo!H15</f>
        <v>0</v>
      </c>
      <c r="E54" s="8"/>
    </row>
    <row r="55" spans="1:5" ht="16" thickBot="1" x14ac:dyDescent="0.4">
      <c r="A55" s="7" t="s">
        <v>53</v>
      </c>
      <c r="B55" s="8" t="s">
        <v>54</v>
      </c>
      <c r="C55" s="28"/>
      <c r="D55" s="68">
        <f>Resumo!H16</f>
        <v>0</v>
      </c>
      <c r="E55" s="8"/>
    </row>
    <row r="56" spans="1:5" ht="16" thickBot="1" x14ac:dyDescent="0.4">
      <c r="A56" s="7" t="s">
        <v>155</v>
      </c>
      <c r="B56" s="8" t="s">
        <v>161</v>
      </c>
      <c r="C56" s="28"/>
      <c r="D56" s="68">
        <f>D16/C6*1.5*22</f>
        <v>0</v>
      </c>
      <c r="E56" s="8"/>
    </row>
    <row r="57" spans="1:5" ht="16" thickBot="1" x14ac:dyDescent="0.4">
      <c r="A57" s="99" t="s">
        <v>14</v>
      </c>
      <c r="B57" s="100"/>
      <c r="C57" s="13"/>
      <c r="D57" s="13">
        <f>SUM(D49:D55)</f>
        <v>0</v>
      </c>
      <c r="E57" s="18"/>
    </row>
    <row r="58" spans="1:5" x14ac:dyDescent="0.35">
      <c r="E58" s="15"/>
    </row>
    <row r="60" spans="1:5" x14ac:dyDescent="0.35">
      <c r="A60" s="98" t="s">
        <v>55</v>
      </c>
      <c r="B60" s="98"/>
      <c r="C60" s="98"/>
      <c r="D60" s="98"/>
    </row>
    <row r="61" spans="1:5" ht="16" thickBot="1" x14ac:dyDescent="0.4"/>
    <row r="62" spans="1:5" ht="16" thickBot="1" x14ac:dyDescent="0.4">
      <c r="A62" s="5">
        <v>2</v>
      </c>
      <c r="B62" s="6" t="s">
        <v>56</v>
      </c>
      <c r="C62" s="6" t="s">
        <v>18</v>
      </c>
      <c r="D62" s="6" t="s">
        <v>4</v>
      </c>
    </row>
    <row r="63" spans="1:5" ht="16" thickBot="1" x14ac:dyDescent="0.4">
      <c r="A63" s="7" t="s">
        <v>16</v>
      </c>
      <c r="B63" s="8" t="s">
        <v>17</v>
      </c>
      <c r="C63" s="9"/>
      <c r="D63" s="19">
        <f>D29</f>
        <v>0</v>
      </c>
    </row>
    <row r="64" spans="1:5" ht="16" thickBot="1" x14ac:dyDescent="0.4">
      <c r="A64" s="7" t="s">
        <v>20</v>
      </c>
      <c r="B64" s="8" t="s">
        <v>23</v>
      </c>
      <c r="C64" s="9"/>
      <c r="D64" s="19">
        <f>D43</f>
        <v>0</v>
      </c>
    </row>
    <row r="65" spans="1:12" ht="16" thickBot="1" x14ac:dyDescent="0.4">
      <c r="A65" s="7" t="s">
        <v>22</v>
      </c>
      <c r="B65" s="8" t="s">
        <v>45</v>
      </c>
      <c r="C65" s="9"/>
      <c r="D65" s="19">
        <f>D57</f>
        <v>0</v>
      </c>
    </row>
    <row r="66" spans="1:12" ht="16" thickBot="1" x14ac:dyDescent="0.4">
      <c r="A66" s="99" t="s">
        <v>14</v>
      </c>
      <c r="B66" s="100"/>
      <c r="C66" s="9"/>
      <c r="D66" s="19">
        <f>SUM(D63:D65)</f>
        <v>0</v>
      </c>
    </row>
    <row r="67" spans="1:12" x14ac:dyDescent="0.35">
      <c r="A67" s="20"/>
    </row>
    <row r="69" spans="1:12" x14ac:dyDescent="0.35">
      <c r="A69" s="98" t="s">
        <v>57</v>
      </c>
      <c r="B69" s="98"/>
      <c r="C69" s="98"/>
      <c r="D69" s="98"/>
      <c r="I69" s="29"/>
      <c r="J69" s="29"/>
      <c r="K69" s="29"/>
      <c r="L69" s="29"/>
    </row>
    <row r="70" spans="1:12" ht="16" thickBot="1" x14ac:dyDescent="0.4">
      <c r="I70" s="29"/>
      <c r="J70" s="29"/>
      <c r="K70" s="29"/>
      <c r="L70" s="29"/>
    </row>
    <row r="71" spans="1:12" ht="16" customHeight="1" thickBot="1" x14ac:dyDescent="0.4">
      <c r="A71" s="5">
        <v>3</v>
      </c>
      <c r="B71" s="6" t="s">
        <v>58</v>
      </c>
      <c r="C71" s="30" t="s">
        <v>18</v>
      </c>
      <c r="D71" s="5" t="s">
        <v>4</v>
      </c>
      <c r="E71" s="35" t="s">
        <v>111</v>
      </c>
      <c r="I71" s="29"/>
      <c r="J71" s="29"/>
      <c r="K71" s="29"/>
      <c r="L71" s="29"/>
    </row>
    <row r="72" spans="1:12" ht="16" thickBot="1" x14ac:dyDescent="0.4">
      <c r="A72" s="7" t="s">
        <v>6</v>
      </c>
      <c r="B72" s="21" t="s">
        <v>59</v>
      </c>
      <c r="C72" s="54">
        <v>4.1669999999999997E-3</v>
      </c>
      <c r="D72" s="36">
        <f>ROUND(C72*$D$16,2)</f>
        <v>0</v>
      </c>
      <c r="E72" s="3" t="s">
        <v>110</v>
      </c>
      <c r="I72" s="29"/>
      <c r="J72" s="29"/>
      <c r="K72" s="29"/>
      <c r="L72" s="29"/>
    </row>
    <row r="73" spans="1:12" ht="16" thickBot="1" x14ac:dyDescent="0.4">
      <c r="A73" s="7" t="s">
        <v>9</v>
      </c>
      <c r="B73" s="21" t="s">
        <v>60</v>
      </c>
      <c r="C73" s="31">
        <v>0.08</v>
      </c>
      <c r="D73" s="37">
        <f>ROUND(D72*C73,2)</f>
        <v>0</v>
      </c>
      <c r="E73" s="39" t="s">
        <v>112</v>
      </c>
      <c r="I73" s="29"/>
      <c r="J73" s="29"/>
      <c r="K73" s="29"/>
      <c r="L73" s="29"/>
    </row>
    <row r="74" spans="1:12" ht="31.5" thickBot="1" x14ac:dyDescent="0.4">
      <c r="A74" s="7" t="s">
        <v>10</v>
      </c>
      <c r="B74" s="21" t="s">
        <v>61</v>
      </c>
      <c r="C74" s="31">
        <v>3.2000000000000001E-2</v>
      </c>
      <c r="D74" s="37">
        <f t="shared" ref="D74:D75" si="0">ROUND(C74*$D$16,2)</f>
        <v>0</v>
      </c>
      <c r="E74" s="3" t="s">
        <v>99</v>
      </c>
      <c r="I74" s="29"/>
      <c r="J74" s="29"/>
      <c r="K74" s="29"/>
      <c r="L74" s="29"/>
    </row>
    <row r="75" spans="1:12" ht="16" thickBot="1" x14ac:dyDescent="0.4">
      <c r="A75" s="7" t="s">
        <v>11</v>
      </c>
      <c r="B75" s="21" t="s">
        <v>62</v>
      </c>
      <c r="C75" s="31">
        <v>1.9400000000000001E-2</v>
      </c>
      <c r="D75" s="38">
        <f t="shared" si="0"/>
        <v>0</v>
      </c>
      <c r="E75" s="3" t="s">
        <v>100</v>
      </c>
      <c r="I75" s="29"/>
      <c r="J75" s="29"/>
      <c r="K75" s="29"/>
      <c r="L75" s="29"/>
    </row>
    <row r="76" spans="1:12" ht="16" thickBot="1" x14ac:dyDescent="0.4">
      <c r="A76" s="7" t="s">
        <v>12</v>
      </c>
      <c r="B76" s="21" t="s">
        <v>63</v>
      </c>
      <c r="C76" s="31">
        <f>C75*C43</f>
        <v>6.5572000000000009E-3</v>
      </c>
      <c r="D76" s="38">
        <f>ROUND(D75*C76,2)</f>
        <v>0</v>
      </c>
      <c r="E76" s="3" t="s">
        <v>113</v>
      </c>
      <c r="I76" s="29"/>
      <c r="J76" s="29"/>
      <c r="K76" s="29"/>
      <c r="L76" s="29"/>
    </row>
    <row r="77" spans="1:12" ht="16" thickBot="1" x14ac:dyDescent="0.4">
      <c r="A77" s="99" t="s">
        <v>14</v>
      </c>
      <c r="B77" s="100"/>
      <c r="C77" s="32">
        <f>SUM(C72:C76)</f>
        <v>0.14212420000000001</v>
      </c>
      <c r="D77" s="10">
        <f>SUM(D72:D76)</f>
        <v>0</v>
      </c>
      <c r="E77" s="3"/>
    </row>
    <row r="80" spans="1:12" x14ac:dyDescent="0.35">
      <c r="A80" s="98" t="s">
        <v>64</v>
      </c>
      <c r="B80" s="98"/>
      <c r="C80" s="98"/>
      <c r="D80" s="98"/>
    </row>
    <row r="83" spans="1:14" x14ac:dyDescent="0.35">
      <c r="A83" s="98" t="s">
        <v>103</v>
      </c>
      <c r="B83" s="98"/>
      <c r="C83" s="98"/>
      <c r="D83" s="98"/>
    </row>
    <row r="84" spans="1:14" ht="16" thickBot="1" x14ac:dyDescent="0.4">
      <c r="A84" s="12"/>
    </row>
    <row r="85" spans="1:14" ht="16" thickBot="1" x14ac:dyDescent="0.4">
      <c r="A85" s="5" t="s">
        <v>65</v>
      </c>
      <c r="B85" s="6" t="s">
        <v>102</v>
      </c>
      <c r="C85" s="30" t="s">
        <v>18</v>
      </c>
      <c r="D85" s="5" t="s">
        <v>4</v>
      </c>
      <c r="E85" s="35" t="s">
        <v>111</v>
      </c>
      <c r="K85" s="29"/>
      <c r="L85" s="29"/>
      <c r="M85" s="29"/>
      <c r="N85" s="29"/>
    </row>
    <row r="86" spans="1:14" ht="16" thickBot="1" x14ac:dyDescent="0.4">
      <c r="A86" s="7" t="s">
        <v>6</v>
      </c>
      <c r="B86" s="8" t="s">
        <v>104</v>
      </c>
      <c r="C86" s="40">
        <f>((1+1/3)/12)/12</f>
        <v>9.2592592592592587E-3</v>
      </c>
      <c r="D86" s="10">
        <f>ROUND(($D$16)*C86,2)</f>
        <v>0</v>
      </c>
      <c r="E86" s="41" t="s">
        <v>119</v>
      </c>
      <c r="K86" s="29"/>
      <c r="L86" s="29"/>
      <c r="M86" s="29"/>
      <c r="N86" s="29"/>
    </row>
    <row r="87" spans="1:14" ht="16" thickBot="1" x14ac:dyDescent="0.4">
      <c r="A87" s="7" t="s">
        <v>9</v>
      </c>
      <c r="B87" s="8" t="s">
        <v>105</v>
      </c>
      <c r="C87" s="31">
        <v>2.8E-3</v>
      </c>
      <c r="D87" s="10">
        <f t="shared" ref="D87:D91" si="1">ROUND(($D$16)*C87,2)</f>
        <v>0</v>
      </c>
      <c r="E87" s="42" t="s">
        <v>115</v>
      </c>
      <c r="K87" s="29"/>
      <c r="L87" s="29"/>
      <c r="M87" s="29"/>
      <c r="N87" s="29"/>
    </row>
    <row r="88" spans="1:14" ht="16" thickBot="1" x14ac:dyDescent="0.4">
      <c r="A88" s="7" t="s">
        <v>10</v>
      </c>
      <c r="B88" s="8" t="s">
        <v>106</v>
      </c>
      <c r="C88" s="55">
        <f>((5/30)/12)*2%</f>
        <v>2.7777777777777778E-4</v>
      </c>
      <c r="D88" s="38">
        <f t="shared" si="1"/>
        <v>0</v>
      </c>
      <c r="E88" s="43" t="s">
        <v>117</v>
      </c>
      <c r="K88" s="29"/>
      <c r="L88" s="29"/>
      <c r="M88" s="29"/>
      <c r="N88" s="29"/>
    </row>
    <row r="89" spans="1:14" ht="16" thickBot="1" x14ac:dyDescent="0.4">
      <c r="A89" s="7" t="s">
        <v>11</v>
      </c>
      <c r="B89" s="8" t="s">
        <v>108</v>
      </c>
      <c r="C89" s="56">
        <f>((15/30)/12)*8%</f>
        <v>3.3333333333333331E-3</v>
      </c>
      <c r="D89" s="36">
        <f t="shared" si="1"/>
        <v>0</v>
      </c>
      <c r="E89" s="41" t="s">
        <v>116</v>
      </c>
      <c r="K89" s="29"/>
      <c r="L89" s="29"/>
      <c r="M89" s="29"/>
      <c r="N89" s="29"/>
    </row>
    <row r="90" spans="1:14" ht="16" thickBot="1" x14ac:dyDescent="0.4">
      <c r="A90" s="7" t="s">
        <v>12</v>
      </c>
      <c r="B90" s="8" t="s">
        <v>109</v>
      </c>
      <c r="C90" s="31">
        <f>(5.96/30)*(1/12)</f>
        <v>1.6555555555555553E-2</v>
      </c>
      <c r="D90" s="38">
        <f t="shared" si="1"/>
        <v>0</v>
      </c>
      <c r="E90" s="41" t="s">
        <v>118</v>
      </c>
      <c r="K90" s="29"/>
      <c r="L90" s="29"/>
      <c r="M90" s="29"/>
      <c r="N90" s="29"/>
    </row>
    <row r="91" spans="1:14" ht="16" thickBot="1" x14ac:dyDescent="0.4">
      <c r="A91" s="7" t="s">
        <v>13</v>
      </c>
      <c r="B91" s="8" t="s">
        <v>107</v>
      </c>
      <c r="C91" s="55">
        <f>(5/30)*(1/12)*6.24%*4.96%</f>
        <v>4.2986666666666666E-5</v>
      </c>
      <c r="D91" s="10">
        <f t="shared" si="1"/>
        <v>0</v>
      </c>
      <c r="E91" s="41" t="s">
        <v>114</v>
      </c>
      <c r="K91" s="29"/>
      <c r="L91" s="29"/>
      <c r="M91" s="29"/>
      <c r="N91" s="29"/>
    </row>
    <row r="92" spans="1:14" ht="16" thickBot="1" x14ac:dyDescent="0.4">
      <c r="A92" s="99" t="s">
        <v>94</v>
      </c>
      <c r="B92" s="100"/>
      <c r="C92" s="31">
        <f>SUM(C86:C90)</f>
        <v>3.2225925925925922E-2</v>
      </c>
      <c r="D92" s="10">
        <f>SUM(D86:D90)</f>
        <v>0</v>
      </c>
      <c r="E92" s="42"/>
      <c r="K92" s="29"/>
      <c r="L92" s="29"/>
      <c r="M92" s="29"/>
      <c r="N92" s="29"/>
    </row>
    <row r="93" spans="1:14" ht="16" thickBot="1" x14ac:dyDescent="0.4">
      <c r="A93" s="7" t="s">
        <v>28</v>
      </c>
      <c r="B93" s="8" t="s">
        <v>95</v>
      </c>
      <c r="C93" s="31">
        <f>C92*C43</f>
        <v>1.0892362962962962E-2</v>
      </c>
      <c r="D93" s="10">
        <f>D92*C93</f>
        <v>0</v>
      </c>
      <c r="E93" s="43"/>
    </row>
    <row r="94" spans="1:14" ht="16" thickBot="1" x14ac:dyDescent="0.4">
      <c r="A94" s="99" t="s">
        <v>43</v>
      </c>
      <c r="B94" s="100"/>
      <c r="C94" s="32">
        <f>SUM(C92:C93)</f>
        <v>4.3118288888888884E-2</v>
      </c>
      <c r="D94" s="10">
        <f>SUM(D92:D93)</f>
        <v>0</v>
      </c>
      <c r="E94" s="41"/>
    </row>
    <row r="96" spans="1:14" x14ac:dyDescent="0.35">
      <c r="A96" s="98" t="s">
        <v>66</v>
      </c>
      <c r="B96" s="98"/>
      <c r="C96" s="98"/>
    </row>
    <row r="97" spans="1:4" ht="16" thickBot="1" x14ac:dyDescent="0.4">
      <c r="A97" s="12"/>
    </row>
    <row r="98" spans="1:4" ht="16" thickBot="1" x14ac:dyDescent="0.4">
      <c r="A98" s="5">
        <v>4</v>
      </c>
      <c r="B98" s="6" t="s">
        <v>67</v>
      </c>
      <c r="C98" s="6" t="s">
        <v>4</v>
      </c>
    </row>
    <row r="99" spans="1:4" ht="16" thickBot="1" x14ac:dyDescent="0.4">
      <c r="A99" s="7" t="s">
        <v>65</v>
      </c>
      <c r="B99" s="8" t="s">
        <v>102</v>
      </c>
      <c r="C99" s="19">
        <f>D94</f>
        <v>0</v>
      </c>
    </row>
    <row r="100" spans="1:4" ht="16" thickBot="1" x14ac:dyDescent="0.4">
      <c r="A100" s="99" t="s">
        <v>14</v>
      </c>
      <c r="B100" s="100"/>
      <c r="C100" s="19">
        <f>C99</f>
        <v>0</v>
      </c>
    </row>
    <row r="103" spans="1:4" x14ac:dyDescent="0.35">
      <c r="A103" s="98" t="s">
        <v>68</v>
      </c>
      <c r="B103" s="98"/>
      <c r="C103" s="98"/>
    </row>
    <row r="104" spans="1:4" ht="16" thickBot="1" x14ac:dyDescent="0.4"/>
    <row r="105" spans="1:4" ht="16" thickBot="1" x14ac:dyDescent="0.4">
      <c r="A105" s="5">
        <v>5</v>
      </c>
      <c r="B105" s="22" t="s">
        <v>69</v>
      </c>
      <c r="C105" s="6" t="s">
        <v>4</v>
      </c>
    </row>
    <row r="106" spans="1:4" ht="16" thickBot="1" x14ac:dyDescent="0.4">
      <c r="A106" s="7" t="s">
        <v>6</v>
      </c>
      <c r="B106" s="8" t="s">
        <v>144</v>
      </c>
      <c r="C106" s="34">
        <f>'MODULO 5 MATERIAIS_EQUIP_UNIF'!B44</f>
        <v>0</v>
      </c>
    </row>
    <row r="107" spans="1:4" ht="16" thickBot="1" x14ac:dyDescent="0.4">
      <c r="A107" s="99" t="s">
        <v>43</v>
      </c>
      <c r="B107" s="100"/>
      <c r="C107" s="13">
        <f>SUM(C106:C106)</f>
        <v>0</v>
      </c>
    </row>
    <row r="110" spans="1:4" x14ac:dyDescent="0.35">
      <c r="A110" s="98" t="s">
        <v>70</v>
      </c>
      <c r="B110" s="98"/>
      <c r="C110" s="98"/>
      <c r="D110" s="98"/>
    </row>
    <row r="111" spans="1:4" ht="16" thickBot="1" x14ac:dyDescent="0.4"/>
    <row r="112" spans="1:4" ht="16" thickBot="1" x14ac:dyDescent="0.4">
      <c r="A112" s="5">
        <v>6</v>
      </c>
      <c r="B112" s="22" t="s">
        <v>71</v>
      </c>
      <c r="C112" s="6" t="s">
        <v>18</v>
      </c>
      <c r="D112" s="6" t="s">
        <v>4</v>
      </c>
    </row>
    <row r="113" spans="1:4" ht="16" thickBot="1" x14ac:dyDescent="0.4">
      <c r="A113" s="7" t="s">
        <v>6</v>
      </c>
      <c r="B113" s="8" t="s">
        <v>72</v>
      </c>
      <c r="C113" s="69">
        <f>Resumo!H36</f>
        <v>0</v>
      </c>
      <c r="D113" s="13">
        <f>ROUND(((C130)*C113),2)</f>
        <v>0</v>
      </c>
    </row>
    <row r="114" spans="1:4" ht="16" thickBot="1" x14ac:dyDescent="0.4">
      <c r="A114" s="7" t="s">
        <v>9</v>
      </c>
      <c r="B114" s="8" t="s">
        <v>73</v>
      </c>
      <c r="C114" s="69">
        <f>Resumo!H37</f>
        <v>0</v>
      </c>
      <c r="D114" s="13">
        <f>ROUND(((C130+D113)*C114),2)</f>
        <v>0</v>
      </c>
    </row>
    <row r="115" spans="1:4" ht="16" thickBot="1" x14ac:dyDescent="0.4">
      <c r="A115" s="7" t="s">
        <v>10</v>
      </c>
      <c r="B115" s="8" t="s">
        <v>74</v>
      </c>
      <c r="C115" s="14">
        <f>SUM(C116:C118)</f>
        <v>0</v>
      </c>
      <c r="D115" s="13">
        <f>ROUND(SUM(D116:D118),2)</f>
        <v>0</v>
      </c>
    </row>
    <row r="116" spans="1:4" ht="16" thickBot="1" x14ac:dyDescent="0.4">
      <c r="A116" s="7"/>
      <c r="B116" s="8" t="s">
        <v>75</v>
      </c>
      <c r="C116" s="69">
        <f>Resumo!H38</f>
        <v>0</v>
      </c>
      <c r="D116" s="13">
        <f>ROUND(C116*((C130+D113+D114)/(1-C135)),2)</f>
        <v>0</v>
      </c>
    </row>
    <row r="117" spans="1:4" ht="16" thickBot="1" x14ac:dyDescent="0.4">
      <c r="A117" s="7"/>
      <c r="B117" s="8" t="s">
        <v>76</v>
      </c>
      <c r="C117" s="69">
        <f>Resumo!H39</f>
        <v>0</v>
      </c>
      <c r="D117" s="13">
        <f>ROUND(C117*((C130+D113+D114)/(1-C135)),2)</f>
        <v>0</v>
      </c>
    </row>
    <row r="118" spans="1:4" ht="16" thickBot="1" x14ac:dyDescent="0.4">
      <c r="A118" s="7"/>
      <c r="B118" s="8" t="s">
        <v>77</v>
      </c>
      <c r="C118" s="69">
        <f>Resumo!H40</f>
        <v>0</v>
      </c>
      <c r="D118" s="13">
        <f>ROUND(C118*((C130+D113+D114)/(1-C135)),2)</f>
        <v>0</v>
      </c>
    </row>
    <row r="119" spans="1:4" ht="16" thickBot="1" x14ac:dyDescent="0.4">
      <c r="A119" s="99" t="s">
        <v>43</v>
      </c>
      <c r="B119" s="100"/>
      <c r="C119" s="11"/>
      <c r="D119" s="13">
        <f>ROUND(SUM(D113:D115),2)</f>
        <v>0</v>
      </c>
    </row>
    <row r="122" spans="1:4" x14ac:dyDescent="0.35">
      <c r="A122" s="98" t="s">
        <v>78</v>
      </c>
      <c r="B122" s="98"/>
      <c r="C122" s="98"/>
    </row>
    <row r="123" spans="1:4" ht="16" thickBot="1" x14ac:dyDescent="0.4"/>
    <row r="124" spans="1:4" ht="16" thickBot="1" x14ac:dyDescent="0.4">
      <c r="A124" s="5"/>
      <c r="B124" s="6" t="s">
        <v>79</v>
      </c>
      <c r="C124" s="6" t="s">
        <v>4</v>
      </c>
    </row>
    <row r="125" spans="1:4" ht="16" thickBot="1" x14ac:dyDescent="0.4">
      <c r="A125" s="23" t="s">
        <v>6</v>
      </c>
      <c r="B125" s="8" t="s">
        <v>2</v>
      </c>
      <c r="C125" s="24">
        <f>D16</f>
        <v>0</v>
      </c>
    </row>
    <row r="126" spans="1:4" ht="16" thickBot="1" x14ac:dyDescent="0.4">
      <c r="A126" s="23" t="s">
        <v>9</v>
      </c>
      <c r="B126" s="8" t="s">
        <v>15</v>
      </c>
      <c r="C126" s="24">
        <f>D66</f>
        <v>0</v>
      </c>
    </row>
    <row r="127" spans="1:4" ht="16" thickBot="1" x14ac:dyDescent="0.4">
      <c r="A127" s="23" t="s">
        <v>10</v>
      </c>
      <c r="B127" s="8" t="s">
        <v>57</v>
      </c>
      <c r="C127" s="24">
        <f>D77</f>
        <v>0</v>
      </c>
    </row>
    <row r="128" spans="1:4" ht="16" thickBot="1" x14ac:dyDescent="0.4">
      <c r="A128" s="23" t="s">
        <v>11</v>
      </c>
      <c r="B128" s="8" t="s">
        <v>64</v>
      </c>
      <c r="C128" s="24">
        <f>C100</f>
        <v>0</v>
      </c>
    </row>
    <row r="129" spans="1:3" ht="16" thickBot="1" x14ac:dyDescent="0.4">
      <c r="A129" s="23" t="s">
        <v>12</v>
      </c>
      <c r="B129" s="8" t="s">
        <v>68</v>
      </c>
      <c r="C129" s="24">
        <f>C107</f>
        <v>0</v>
      </c>
    </row>
    <row r="130" spans="1:3" ht="16" thickBot="1" x14ac:dyDescent="0.4">
      <c r="A130" s="99" t="s">
        <v>80</v>
      </c>
      <c r="B130" s="100"/>
      <c r="C130" s="24">
        <f>ROUND(C125+C126+C127+C128+C129,2)</f>
        <v>0</v>
      </c>
    </row>
    <row r="131" spans="1:3" ht="16" thickBot="1" x14ac:dyDescent="0.4">
      <c r="A131" s="23" t="s">
        <v>13</v>
      </c>
      <c r="B131" s="8" t="s">
        <v>81</v>
      </c>
      <c r="C131" s="25">
        <f>D119</f>
        <v>0</v>
      </c>
    </row>
    <row r="132" spans="1:3" ht="16" thickBot="1" x14ac:dyDescent="0.4">
      <c r="A132" s="99" t="s">
        <v>82</v>
      </c>
      <c r="B132" s="100"/>
      <c r="C132" s="24">
        <f>ROUND(C130+C131,2)</f>
        <v>0</v>
      </c>
    </row>
    <row r="135" spans="1:3" hidden="1" x14ac:dyDescent="0.35">
      <c r="A135" s="1" t="s">
        <v>83</v>
      </c>
      <c r="C135" s="26">
        <f>C115</f>
        <v>0</v>
      </c>
    </row>
    <row r="136" spans="1:3" hidden="1" x14ac:dyDescent="0.35">
      <c r="A136" s="1" t="s">
        <v>84</v>
      </c>
      <c r="C136" s="27">
        <f>D16+D66+D77+C100+C107+D113+D114</f>
        <v>0</v>
      </c>
    </row>
    <row r="137" spans="1:3" hidden="1" x14ac:dyDescent="0.35">
      <c r="A137" s="1" t="s">
        <v>85</v>
      </c>
      <c r="C137" s="1">
        <f>TRUNC(C136/(1-C135),2)</f>
        <v>0</v>
      </c>
    </row>
    <row r="138" spans="1:3" hidden="1" x14ac:dyDescent="0.35">
      <c r="A138" s="1" t="s">
        <v>86</v>
      </c>
      <c r="C138" s="27">
        <f>C137-C136</f>
        <v>0</v>
      </c>
    </row>
  </sheetData>
  <sheetProtection algorithmName="SHA-512" hashValue="vULOUaOk1NXAfcjsYmSEiassIkqx6LV+hDOoIr0nzBrpOP6GBGgXNT32s69mJqIvfIJ4I68Wb/zB6OQ+juXwag==" saltValue="FgXkWlePGws35huFxn6TAQ==" spinCount="100000" sheet="1" selectLockedCells="1"/>
  <protectedRanges>
    <protectedRange algorithmName="SHA-512" hashValue="DTBgpaHhc9nEoKLGjHatGhRXNTNOGWWhyoMlimvXfB33n6TdEsBn1EGaaKdtAgwVI/wzYa/LHnrei0wXE60UFA==" saltValue="MjcTX6eLnyf4eF8erjOakA==" spinCount="100000" sqref="A14:B14 A16 D16 A15:D15 A13:D13" name="Intervalo2"/>
    <protectedRange algorithmName="SHA-512" hashValue="xnqye0zzuEsJ5+2oYzqX+qnSX1pyDiUdwgcXvT3bbZx4Ki9MNkk3bDrNvMPw+swgOr7oO7f3gPiUaGsamZmqBQ==" saltValue="g5tvExNTSJVdZ2A3KoDzbA==" spinCount="100000" sqref="B7" name="Intervalo1"/>
  </protectedRanges>
  <mergeCells count="28">
    <mergeCell ref="A27:B27"/>
    <mergeCell ref="B3:C3"/>
    <mergeCell ref="A10:E10"/>
    <mergeCell ref="A16:B16"/>
    <mergeCell ref="A19:E19"/>
    <mergeCell ref="A22:E22"/>
    <mergeCell ref="A92:B92"/>
    <mergeCell ref="A29:B29"/>
    <mergeCell ref="A32:E32"/>
    <mergeCell ref="A43:B43"/>
    <mergeCell ref="A46:E46"/>
    <mergeCell ref="A57:B57"/>
    <mergeCell ref="A60:D60"/>
    <mergeCell ref="A66:B66"/>
    <mergeCell ref="A69:D69"/>
    <mergeCell ref="A77:B77"/>
    <mergeCell ref="A80:D80"/>
    <mergeCell ref="A83:D83"/>
    <mergeCell ref="A119:B119"/>
    <mergeCell ref="A122:C122"/>
    <mergeCell ref="A130:B130"/>
    <mergeCell ref="A132:B132"/>
    <mergeCell ref="A94:B94"/>
    <mergeCell ref="A96:C96"/>
    <mergeCell ref="A100:B100"/>
    <mergeCell ref="A103:C103"/>
    <mergeCell ref="A107:B107"/>
    <mergeCell ref="A110:D110"/>
  </mergeCell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&amp;R&amp;"Calibri"&amp;20&amp;K0000FF Interno&amp;1#_x000D_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9D9F0-CCE5-4B99-A280-55F569743E6B}">
  <dimension ref="A3:N138"/>
  <sheetViews>
    <sheetView showGridLines="0" topLeftCell="A96" zoomScaleNormal="100" workbookViewId="0">
      <selection activeCell="C7" sqref="C7"/>
    </sheetView>
  </sheetViews>
  <sheetFormatPr defaultColWidth="9.1796875" defaultRowHeight="15.5" x14ac:dyDescent="0.35"/>
  <cols>
    <col min="1" max="1" width="9.1796875" style="1"/>
    <col min="2" max="2" width="75.453125" style="1" bestFit="1" customWidth="1"/>
    <col min="3" max="3" width="23" style="1" bestFit="1" customWidth="1"/>
    <col min="4" max="4" width="19.1796875" style="1" customWidth="1"/>
    <col min="5" max="5" width="119.81640625" style="1" bestFit="1" customWidth="1"/>
    <col min="6" max="6" width="12" style="1" customWidth="1"/>
    <col min="7" max="7" width="15.1796875" style="1" customWidth="1"/>
    <col min="8" max="16384" width="9.1796875" style="1"/>
  </cols>
  <sheetData>
    <row r="3" spans="1:5" x14ac:dyDescent="0.35">
      <c r="B3" s="98" t="s">
        <v>0</v>
      </c>
      <c r="C3" s="98"/>
    </row>
    <row r="4" spans="1:5" ht="16" thickBot="1" x14ac:dyDescent="0.4">
      <c r="B4" s="2"/>
      <c r="C4" s="2"/>
    </row>
    <row r="5" spans="1:5" ht="16" thickBot="1" x14ac:dyDescent="0.4">
      <c r="B5" s="3" t="s">
        <v>1</v>
      </c>
      <c r="C5" s="52" t="s">
        <v>159</v>
      </c>
    </row>
    <row r="6" spans="1:5" ht="16" thickBot="1" x14ac:dyDescent="0.4">
      <c r="B6" s="44" t="s">
        <v>133</v>
      </c>
      <c r="C6" s="53">
        <v>150</v>
      </c>
    </row>
    <row r="7" spans="1:5" ht="15.65" customHeight="1" thickBot="1" x14ac:dyDescent="0.4">
      <c r="B7" s="44" t="s">
        <v>138</v>
      </c>
      <c r="C7" s="67">
        <f>Resumo!H5</f>
        <v>0</v>
      </c>
    </row>
    <row r="8" spans="1:5" x14ac:dyDescent="0.35">
      <c r="B8" s="4"/>
    </row>
    <row r="9" spans="1:5" x14ac:dyDescent="0.35">
      <c r="B9" s="4"/>
    </row>
    <row r="10" spans="1:5" x14ac:dyDescent="0.35">
      <c r="A10" s="98" t="s">
        <v>2</v>
      </c>
      <c r="B10" s="98"/>
      <c r="C10" s="98"/>
      <c r="D10" s="98"/>
      <c r="E10" s="98"/>
    </row>
    <row r="11" spans="1:5" ht="16" thickBot="1" x14ac:dyDescent="0.4"/>
    <row r="12" spans="1:5" ht="16" thickBot="1" x14ac:dyDescent="0.4">
      <c r="A12" s="5">
        <v>1</v>
      </c>
      <c r="B12" s="6" t="s">
        <v>3</v>
      </c>
      <c r="C12" s="5" t="s">
        <v>4</v>
      </c>
      <c r="D12" s="5" t="s">
        <v>4</v>
      </c>
      <c r="E12" s="6" t="s">
        <v>5</v>
      </c>
    </row>
    <row r="13" spans="1:5" ht="15.65" customHeight="1" thickBot="1" x14ac:dyDescent="0.4">
      <c r="A13" s="7" t="s">
        <v>6</v>
      </c>
      <c r="B13" s="8" t="s">
        <v>7</v>
      </c>
      <c r="C13" s="9"/>
      <c r="D13" s="10">
        <f>C7/220*C6</f>
        <v>0</v>
      </c>
      <c r="E13" s="8" t="s">
        <v>8</v>
      </c>
    </row>
    <row r="14" spans="1:5" ht="15.65" customHeight="1" thickBot="1" x14ac:dyDescent="0.4">
      <c r="A14" s="7" t="s">
        <v>9</v>
      </c>
      <c r="B14" s="8" t="s">
        <v>154</v>
      </c>
      <c r="C14" s="68">
        <f>Resumo!H7</f>
        <v>0</v>
      </c>
      <c r="D14" s="10">
        <f>ROUND((C14/220*C6),2)</f>
        <v>0</v>
      </c>
      <c r="E14" s="8" t="s">
        <v>134</v>
      </c>
    </row>
    <row r="15" spans="1:5" ht="15.65" customHeight="1" thickBot="1" x14ac:dyDescent="0.4">
      <c r="A15" s="7" t="s">
        <v>10</v>
      </c>
      <c r="B15" s="8" t="s">
        <v>91</v>
      </c>
      <c r="C15" s="11"/>
      <c r="D15" s="10"/>
      <c r="E15" s="8"/>
    </row>
    <row r="16" spans="1:5" ht="16" thickBot="1" x14ac:dyDescent="0.4">
      <c r="A16" s="99" t="s">
        <v>14</v>
      </c>
      <c r="B16" s="100"/>
      <c r="C16" s="9"/>
      <c r="D16" s="10">
        <f>SUM(D13:D15)</f>
        <v>0</v>
      </c>
      <c r="E16" s="6"/>
    </row>
    <row r="19" spans="1:5" x14ac:dyDescent="0.35">
      <c r="A19" s="98" t="s">
        <v>15</v>
      </c>
      <c r="B19" s="98"/>
      <c r="C19" s="98"/>
      <c r="D19" s="98"/>
      <c r="E19" s="98"/>
    </row>
    <row r="20" spans="1:5" x14ac:dyDescent="0.35">
      <c r="A20" s="12"/>
    </row>
    <row r="21" spans="1:5" x14ac:dyDescent="0.35">
      <c r="A21" s="15"/>
      <c r="B21" s="15"/>
      <c r="C21" s="16"/>
      <c r="D21" s="17"/>
      <c r="E21" s="15"/>
    </row>
    <row r="22" spans="1:5" x14ac:dyDescent="0.35">
      <c r="A22" s="98" t="s">
        <v>87</v>
      </c>
      <c r="B22" s="98"/>
      <c r="C22" s="98"/>
      <c r="D22" s="98"/>
      <c r="E22" s="98"/>
    </row>
    <row r="23" spans="1:5" ht="16" thickBot="1" x14ac:dyDescent="0.4"/>
    <row r="24" spans="1:5" ht="16" thickBot="1" x14ac:dyDescent="0.4">
      <c r="A24" s="5" t="s">
        <v>20</v>
      </c>
      <c r="B24" s="6" t="s">
        <v>17</v>
      </c>
      <c r="C24" s="6" t="s">
        <v>18</v>
      </c>
      <c r="D24" s="6" t="s">
        <v>4</v>
      </c>
      <c r="E24" s="6" t="s">
        <v>5</v>
      </c>
    </row>
    <row r="25" spans="1:5" ht="16" thickBot="1" x14ac:dyDescent="0.4">
      <c r="A25" s="7" t="s">
        <v>6</v>
      </c>
      <c r="B25" s="8" t="s">
        <v>21</v>
      </c>
      <c r="C25" s="14">
        <v>8.3299999999999999E-2</v>
      </c>
      <c r="D25" s="13">
        <f>ROUND(D16*C25,2)</f>
        <v>0</v>
      </c>
      <c r="E25" s="8" t="s">
        <v>19</v>
      </c>
    </row>
    <row r="26" spans="1:5" ht="16" thickBot="1" x14ac:dyDescent="0.4">
      <c r="A26" s="7" t="s">
        <v>9</v>
      </c>
      <c r="B26" s="8" t="s">
        <v>101</v>
      </c>
      <c r="C26" s="14">
        <v>0.1111</v>
      </c>
      <c r="D26" s="13">
        <f>ROUND(D16*C26,2)</f>
        <v>0</v>
      </c>
      <c r="E26" s="8"/>
    </row>
    <row r="27" spans="1:5" ht="16" thickBot="1" x14ac:dyDescent="0.4">
      <c r="A27" s="96" t="s">
        <v>93</v>
      </c>
      <c r="B27" s="97"/>
      <c r="C27" s="14">
        <f>SUM(C25:C26)</f>
        <v>0.19440000000000002</v>
      </c>
      <c r="D27" s="13">
        <f>SUM(D25:D26)</f>
        <v>0</v>
      </c>
      <c r="E27" s="8"/>
    </row>
    <row r="28" spans="1:5" ht="16" thickBot="1" x14ac:dyDescent="0.4">
      <c r="A28" s="7" t="s">
        <v>10</v>
      </c>
      <c r="B28" s="8" t="s">
        <v>92</v>
      </c>
      <c r="C28" s="14">
        <f>(C27*C43)</f>
        <v>6.5707200000000007E-2</v>
      </c>
      <c r="D28" s="13">
        <f>ROUND(D27*C28,2)</f>
        <v>0</v>
      </c>
      <c r="E28" s="8"/>
    </row>
    <row r="29" spans="1:5" ht="16" thickBot="1" x14ac:dyDescent="0.4">
      <c r="A29" s="99" t="s">
        <v>14</v>
      </c>
      <c r="B29" s="100"/>
      <c r="C29" s="14">
        <f>SUM(C27:C28)</f>
        <v>0.26010720000000004</v>
      </c>
      <c r="D29" s="13">
        <f>SUM(D27:D28)</f>
        <v>0</v>
      </c>
      <c r="E29" s="6"/>
    </row>
    <row r="32" spans="1:5" ht="15.65" customHeight="1" x14ac:dyDescent="0.35">
      <c r="A32" s="101" t="s">
        <v>88</v>
      </c>
      <c r="B32" s="101"/>
      <c r="C32" s="101"/>
      <c r="D32" s="101"/>
      <c r="E32" s="101"/>
    </row>
    <row r="33" spans="1:5" ht="16" thickBot="1" x14ac:dyDescent="0.4"/>
    <row r="34" spans="1:5" ht="16" thickBot="1" x14ac:dyDescent="0.4">
      <c r="A34" s="5" t="s">
        <v>22</v>
      </c>
      <c r="B34" s="6" t="s">
        <v>23</v>
      </c>
      <c r="C34" s="6" t="s">
        <v>18</v>
      </c>
      <c r="D34" s="6" t="s">
        <v>4</v>
      </c>
      <c r="E34" s="6" t="s">
        <v>5</v>
      </c>
    </row>
    <row r="35" spans="1:5" ht="16" thickBot="1" x14ac:dyDescent="0.4">
      <c r="A35" s="7" t="s">
        <v>11</v>
      </c>
      <c r="B35" s="8" t="s">
        <v>24</v>
      </c>
      <c r="C35" s="14">
        <v>0.2</v>
      </c>
      <c r="D35" s="13">
        <f>ROUND(D16*C35,2)</f>
        <v>0</v>
      </c>
      <c r="E35" s="8" t="s">
        <v>25</v>
      </c>
    </row>
    <row r="36" spans="1:5" ht="16" thickBot="1" x14ac:dyDescent="0.4">
      <c r="A36" s="7" t="s">
        <v>12</v>
      </c>
      <c r="B36" s="8" t="s">
        <v>26</v>
      </c>
      <c r="C36" s="14">
        <v>2.5000000000000001E-2</v>
      </c>
      <c r="D36" s="13">
        <f>ROUND(D16*C36,2)</f>
        <v>0</v>
      </c>
      <c r="E36" s="8" t="s">
        <v>27</v>
      </c>
    </row>
    <row r="37" spans="1:5" ht="16" thickBot="1" x14ac:dyDescent="0.4">
      <c r="A37" s="7" t="s">
        <v>13</v>
      </c>
      <c r="B37" s="8" t="s">
        <v>127</v>
      </c>
      <c r="C37" s="69">
        <f>Resumo!H8</f>
        <v>0</v>
      </c>
      <c r="D37" s="13">
        <f>ROUND(D16*C37,2)</f>
        <v>0</v>
      </c>
      <c r="E37" s="8" t="s">
        <v>128</v>
      </c>
    </row>
    <row r="38" spans="1:5" ht="16" thickBot="1" x14ac:dyDescent="0.4">
      <c r="A38" s="7" t="s">
        <v>28</v>
      </c>
      <c r="B38" s="8" t="s">
        <v>29</v>
      </c>
      <c r="C38" s="14">
        <v>1.4999999999999999E-2</v>
      </c>
      <c r="D38" s="13">
        <f>ROUND(D16*C38,2)</f>
        <v>0</v>
      </c>
      <c r="E38" s="8" t="s">
        <v>30</v>
      </c>
    </row>
    <row r="39" spans="1:5" ht="16" thickBot="1" x14ac:dyDescent="0.4">
      <c r="A39" s="7" t="s">
        <v>31</v>
      </c>
      <c r="B39" s="8" t="s">
        <v>32</v>
      </c>
      <c r="C39" s="14">
        <v>0.01</v>
      </c>
      <c r="D39" s="13">
        <f>ROUND(D16*C39,2)</f>
        <v>0</v>
      </c>
      <c r="E39" s="8" t="s">
        <v>33</v>
      </c>
    </row>
    <row r="40" spans="1:5" ht="16" thickBot="1" x14ac:dyDescent="0.4">
      <c r="A40" s="7" t="s">
        <v>34</v>
      </c>
      <c r="B40" s="8" t="s">
        <v>35</v>
      </c>
      <c r="C40" s="14">
        <v>6.0000000000000001E-3</v>
      </c>
      <c r="D40" s="13">
        <f>ROUND(D16*C40,2)</f>
        <v>0</v>
      </c>
      <c r="E40" s="8" t="s">
        <v>36</v>
      </c>
    </row>
    <row r="41" spans="1:5" ht="16" thickBot="1" x14ac:dyDescent="0.4">
      <c r="A41" s="7" t="s">
        <v>37</v>
      </c>
      <c r="B41" s="8" t="s">
        <v>38</v>
      </c>
      <c r="C41" s="14">
        <v>2E-3</v>
      </c>
      <c r="D41" s="13">
        <f>ROUND(D16*C41,2)</f>
        <v>0</v>
      </c>
      <c r="E41" s="8" t="s">
        <v>39</v>
      </c>
    </row>
    <row r="42" spans="1:5" ht="16" thickBot="1" x14ac:dyDescent="0.4">
      <c r="A42" s="7" t="s">
        <v>40</v>
      </c>
      <c r="B42" s="8" t="s">
        <v>41</v>
      </c>
      <c r="C42" s="14">
        <v>0.08</v>
      </c>
      <c r="D42" s="13">
        <f>ROUND(D16*C42,2)</f>
        <v>0</v>
      </c>
      <c r="E42" s="8" t="s">
        <v>42</v>
      </c>
    </row>
    <row r="43" spans="1:5" ht="16" thickBot="1" x14ac:dyDescent="0.4">
      <c r="A43" s="99" t="s">
        <v>43</v>
      </c>
      <c r="B43" s="100"/>
      <c r="C43" s="14">
        <f>SUM(C35:C42)</f>
        <v>0.33800000000000002</v>
      </c>
      <c r="D43" s="13">
        <f>SUM(D35:D42)</f>
        <v>0</v>
      </c>
      <c r="E43" s="6"/>
    </row>
    <row r="46" spans="1:5" x14ac:dyDescent="0.35">
      <c r="A46" s="98" t="s">
        <v>89</v>
      </c>
      <c r="B46" s="98"/>
      <c r="C46" s="98"/>
      <c r="D46" s="98"/>
      <c r="E46" s="98"/>
    </row>
    <row r="47" spans="1:5" ht="16" thickBot="1" x14ac:dyDescent="0.4"/>
    <row r="48" spans="1:5" ht="16" thickBot="1" x14ac:dyDescent="0.4">
      <c r="A48" s="5" t="s">
        <v>44</v>
      </c>
      <c r="B48" s="6" t="s">
        <v>45</v>
      </c>
      <c r="C48" s="6" t="s">
        <v>4</v>
      </c>
      <c r="D48" s="6" t="s">
        <v>46</v>
      </c>
      <c r="E48" s="6" t="s">
        <v>5</v>
      </c>
    </row>
    <row r="49" spans="1:5" ht="16" thickBot="1" x14ac:dyDescent="0.4">
      <c r="A49" s="7" t="s">
        <v>47</v>
      </c>
      <c r="B49" s="8" t="s">
        <v>48</v>
      </c>
      <c r="C49" s="68">
        <f>Resumo!H10</f>
        <v>0</v>
      </c>
      <c r="D49" s="13">
        <f>ROUND((C49*2*22)-(D13*0.06),2)</f>
        <v>0</v>
      </c>
      <c r="E49" s="8" t="s">
        <v>135</v>
      </c>
    </row>
    <row r="50" spans="1:5" ht="16" thickBot="1" x14ac:dyDescent="0.4">
      <c r="A50" s="7" t="s">
        <v>130</v>
      </c>
      <c r="B50" s="8" t="s">
        <v>50</v>
      </c>
      <c r="C50" s="68">
        <f>Resumo!H11</f>
        <v>0</v>
      </c>
      <c r="D50" s="13">
        <f>ROUND(((C50+(C50/12))*0.8),2)</f>
        <v>0</v>
      </c>
      <c r="E50" s="8" t="s">
        <v>136</v>
      </c>
    </row>
    <row r="51" spans="1:5" ht="16" thickBot="1" x14ac:dyDescent="0.4">
      <c r="A51" s="7" t="s">
        <v>49</v>
      </c>
      <c r="B51" s="8" t="s">
        <v>96</v>
      </c>
      <c r="C51" s="13"/>
      <c r="D51" s="68">
        <f>Resumo!H13</f>
        <v>0</v>
      </c>
      <c r="E51" s="8" t="s">
        <v>98</v>
      </c>
    </row>
    <row r="52" spans="1:5" ht="16" thickBot="1" x14ac:dyDescent="0.4">
      <c r="A52" s="7" t="s">
        <v>131</v>
      </c>
      <c r="B52" s="8" t="s">
        <v>137</v>
      </c>
      <c r="C52" s="13"/>
      <c r="D52" s="68">
        <f>Resumo!H12</f>
        <v>0</v>
      </c>
      <c r="E52" s="8" t="s">
        <v>129</v>
      </c>
    </row>
    <row r="53" spans="1:5" ht="16" thickBot="1" x14ac:dyDescent="0.4">
      <c r="A53" s="7" t="s">
        <v>51</v>
      </c>
      <c r="B53" s="8" t="s">
        <v>52</v>
      </c>
      <c r="C53" s="13"/>
      <c r="D53" s="68">
        <f>Resumo!H14</f>
        <v>0</v>
      </c>
      <c r="E53" s="8" t="s">
        <v>97</v>
      </c>
    </row>
    <row r="54" spans="1:5" ht="16" thickBot="1" x14ac:dyDescent="0.4">
      <c r="A54" s="7" t="s">
        <v>132</v>
      </c>
      <c r="B54" s="8" t="s">
        <v>90</v>
      </c>
      <c r="C54" s="28"/>
      <c r="D54" s="68">
        <f>Resumo!H15</f>
        <v>0</v>
      </c>
      <c r="E54" s="8"/>
    </row>
    <row r="55" spans="1:5" ht="16" thickBot="1" x14ac:dyDescent="0.4">
      <c r="A55" s="7" t="s">
        <v>53</v>
      </c>
      <c r="B55" s="8" t="s">
        <v>54</v>
      </c>
      <c r="C55" s="28"/>
      <c r="D55" s="68">
        <f>Resumo!H16</f>
        <v>0</v>
      </c>
      <c r="E55" s="8"/>
    </row>
    <row r="56" spans="1:5" ht="16" thickBot="1" x14ac:dyDescent="0.4">
      <c r="A56" s="7" t="s">
        <v>155</v>
      </c>
      <c r="B56" s="8" t="s">
        <v>161</v>
      </c>
      <c r="C56" s="28"/>
      <c r="D56" s="68">
        <f>D16/C6*1.5*22</f>
        <v>0</v>
      </c>
      <c r="E56" s="8"/>
    </row>
    <row r="57" spans="1:5" ht="16" thickBot="1" x14ac:dyDescent="0.4">
      <c r="A57" s="99" t="s">
        <v>14</v>
      </c>
      <c r="B57" s="100"/>
      <c r="C57" s="13"/>
      <c r="D57" s="13">
        <f>SUM(D49:D55)</f>
        <v>0</v>
      </c>
      <c r="E57" s="18"/>
    </row>
    <row r="58" spans="1:5" x14ac:dyDescent="0.35">
      <c r="E58" s="15"/>
    </row>
    <row r="60" spans="1:5" x14ac:dyDescent="0.35">
      <c r="A60" s="98" t="s">
        <v>55</v>
      </c>
      <c r="B60" s="98"/>
      <c r="C60" s="98"/>
      <c r="D60" s="98"/>
    </row>
    <row r="61" spans="1:5" ht="16" thickBot="1" x14ac:dyDescent="0.4"/>
    <row r="62" spans="1:5" ht="16" thickBot="1" x14ac:dyDescent="0.4">
      <c r="A62" s="5">
        <v>2</v>
      </c>
      <c r="B62" s="6" t="s">
        <v>56</v>
      </c>
      <c r="C62" s="6" t="s">
        <v>18</v>
      </c>
      <c r="D62" s="6" t="s">
        <v>4</v>
      </c>
    </row>
    <row r="63" spans="1:5" ht="16" thickBot="1" x14ac:dyDescent="0.4">
      <c r="A63" s="7" t="s">
        <v>16</v>
      </c>
      <c r="B63" s="8" t="s">
        <v>17</v>
      </c>
      <c r="C63" s="9"/>
      <c r="D63" s="19">
        <f>D29</f>
        <v>0</v>
      </c>
    </row>
    <row r="64" spans="1:5" ht="16" thickBot="1" x14ac:dyDescent="0.4">
      <c r="A64" s="7" t="s">
        <v>20</v>
      </c>
      <c r="B64" s="8" t="s">
        <v>23</v>
      </c>
      <c r="C64" s="9"/>
      <c r="D64" s="19">
        <f>D43</f>
        <v>0</v>
      </c>
    </row>
    <row r="65" spans="1:12" ht="16" thickBot="1" x14ac:dyDescent="0.4">
      <c r="A65" s="7" t="s">
        <v>22</v>
      </c>
      <c r="B65" s="8" t="s">
        <v>45</v>
      </c>
      <c r="C65" s="9"/>
      <c r="D65" s="19">
        <f>D57</f>
        <v>0</v>
      </c>
    </row>
    <row r="66" spans="1:12" ht="16" thickBot="1" x14ac:dyDescent="0.4">
      <c r="A66" s="99" t="s">
        <v>14</v>
      </c>
      <c r="B66" s="100"/>
      <c r="C66" s="9"/>
      <c r="D66" s="19">
        <f>SUM(D63:D65)</f>
        <v>0</v>
      </c>
    </row>
    <row r="67" spans="1:12" x14ac:dyDescent="0.35">
      <c r="A67" s="20"/>
    </row>
    <row r="69" spans="1:12" x14ac:dyDescent="0.35">
      <c r="A69" s="98" t="s">
        <v>57</v>
      </c>
      <c r="B69" s="98"/>
      <c r="C69" s="98"/>
      <c r="D69" s="98"/>
      <c r="I69" s="29"/>
      <c r="J69" s="29"/>
      <c r="K69" s="29"/>
      <c r="L69" s="29"/>
    </row>
    <row r="70" spans="1:12" ht="16" thickBot="1" x14ac:dyDescent="0.4">
      <c r="I70" s="29"/>
      <c r="J70" s="29"/>
      <c r="K70" s="29"/>
      <c r="L70" s="29"/>
    </row>
    <row r="71" spans="1:12" ht="16" customHeight="1" thickBot="1" x14ac:dyDescent="0.4">
      <c r="A71" s="5">
        <v>3</v>
      </c>
      <c r="B71" s="6" t="s">
        <v>58</v>
      </c>
      <c r="C71" s="30" t="s">
        <v>18</v>
      </c>
      <c r="D71" s="5" t="s">
        <v>4</v>
      </c>
      <c r="E71" s="35" t="s">
        <v>111</v>
      </c>
      <c r="I71" s="29"/>
      <c r="J71" s="29"/>
      <c r="K71" s="29"/>
      <c r="L71" s="29"/>
    </row>
    <row r="72" spans="1:12" ht="16" thickBot="1" x14ac:dyDescent="0.4">
      <c r="A72" s="7" t="s">
        <v>6</v>
      </c>
      <c r="B72" s="21" t="s">
        <v>59</v>
      </c>
      <c r="C72" s="54">
        <v>4.1669999999999997E-3</v>
      </c>
      <c r="D72" s="36">
        <f>ROUND(C72*$D$16,2)</f>
        <v>0</v>
      </c>
      <c r="E72" s="3" t="s">
        <v>110</v>
      </c>
      <c r="I72" s="29"/>
      <c r="J72" s="29"/>
      <c r="K72" s="29"/>
      <c r="L72" s="29"/>
    </row>
    <row r="73" spans="1:12" ht="16" thickBot="1" x14ac:dyDescent="0.4">
      <c r="A73" s="7" t="s">
        <v>9</v>
      </c>
      <c r="B73" s="21" t="s">
        <v>60</v>
      </c>
      <c r="C73" s="31">
        <v>0.08</v>
      </c>
      <c r="D73" s="37">
        <f>ROUND(D72*C73,2)</f>
        <v>0</v>
      </c>
      <c r="E73" s="39" t="s">
        <v>112</v>
      </c>
      <c r="I73" s="29"/>
      <c r="J73" s="29"/>
      <c r="K73" s="29"/>
      <c r="L73" s="29"/>
    </row>
    <row r="74" spans="1:12" ht="31.5" thickBot="1" x14ac:dyDescent="0.4">
      <c r="A74" s="7" t="s">
        <v>10</v>
      </c>
      <c r="B74" s="21" t="s">
        <v>61</v>
      </c>
      <c r="C74" s="31">
        <v>3.2000000000000001E-2</v>
      </c>
      <c r="D74" s="37">
        <f t="shared" ref="D74:D75" si="0">ROUND(C74*$D$16,2)</f>
        <v>0</v>
      </c>
      <c r="E74" s="3" t="s">
        <v>99</v>
      </c>
      <c r="I74" s="29"/>
      <c r="J74" s="29"/>
      <c r="K74" s="29"/>
      <c r="L74" s="29"/>
    </row>
    <row r="75" spans="1:12" ht="16" thickBot="1" x14ac:dyDescent="0.4">
      <c r="A75" s="7" t="s">
        <v>11</v>
      </c>
      <c r="B75" s="21" t="s">
        <v>62</v>
      </c>
      <c r="C75" s="31">
        <v>1.9400000000000001E-2</v>
      </c>
      <c r="D75" s="38">
        <f t="shared" si="0"/>
        <v>0</v>
      </c>
      <c r="E75" s="3" t="s">
        <v>100</v>
      </c>
      <c r="I75" s="29"/>
      <c r="J75" s="29"/>
      <c r="K75" s="29"/>
      <c r="L75" s="29"/>
    </row>
    <row r="76" spans="1:12" ht="16" thickBot="1" x14ac:dyDescent="0.4">
      <c r="A76" s="7" t="s">
        <v>12</v>
      </c>
      <c r="B76" s="21" t="s">
        <v>63</v>
      </c>
      <c r="C76" s="31">
        <f>C75*C43</f>
        <v>6.5572000000000009E-3</v>
      </c>
      <c r="D76" s="38">
        <f>ROUND(D75*C76,2)</f>
        <v>0</v>
      </c>
      <c r="E76" s="3" t="s">
        <v>113</v>
      </c>
      <c r="I76" s="29"/>
      <c r="J76" s="29"/>
      <c r="K76" s="29"/>
      <c r="L76" s="29"/>
    </row>
    <row r="77" spans="1:12" ht="16" thickBot="1" x14ac:dyDescent="0.4">
      <c r="A77" s="99" t="s">
        <v>14</v>
      </c>
      <c r="B77" s="100"/>
      <c r="C77" s="32">
        <f>SUM(C72:C76)</f>
        <v>0.14212420000000001</v>
      </c>
      <c r="D77" s="10">
        <f>SUM(D72:D76)</f>
        <v>0</v>
      </c>
      <c r="E77" s="3"/>
    </row>
    <row r="80" spans="1:12" x14ac:dyDescent="0.35">
      <c r="A80" s="98" t="s">
        <v>64</v>
      </c>
      <c r="B80" s="98"/>
      <c r="C80" s="98"/>
      <c r="D80" s="98"/>
    </row>
    <row r="83" spans="1:14" x14ac:dyDescent="0.35">
      <c r="A83" s="98" t="s">
        <v>103</v>
      </c>
      <c r="B83" s="98"/>
      <c r="C83" s="98"/>
      <c r="D83" s="98"/>
    </row>
    <row r="84" spans="1:14" ht="16" thickBot="1" x14ac:dyDescent="0.4">
      <c r="A84" s="12"/>
    </row>
    <row r="85" spans="1:14" ht="16" thickBot="1" x14ac:dyDescent="0.4">
      <c r="A85" s="5" t="s">
        <v>65</v>
      </c>
      <c r="B85" s="6" t="s">
        <v>102</v>
      </c>
      <c r="C85" s="30" t="s">
        <v>18</v>
      </c>
      <c r="D85" s="5" t="s">
        <v>4</v>
      </c>
      <c r="E85" s="35" t="s">
        <v>111</v>
      </c>
      <c r="K85" s="29"/>
      <c r="L85" s="29"/>
      <c r="M85" s="29"/>
      <c r="N85" s="29"/>
    </row>
    <row r="86" spans="1:14" ht="16" thickBot="1" x14ac:dyDescent="0.4">
      <c r="A86" s="7" t="s">
        <v>6</v>
      </c>
      <c r="B86" s="8" t="s">
        <v>104</v>
      </c>
      <c r="C86" s="40">
        <f>((1+1/3)/12)/12</f>
        <v>9.2592592592592587E-3</v>
      </c>
      <c r="D86" s="10">
        <f>ROUND(($D$16)*C86,2)</f>
        <v>0</v>
      </c>
      <c r="E86" s="41" t="s">
        <v>119</v>
      </c>
      <c r="K86" s="29"/>
      <c r="L86" s="29"/>
      <c r="M86" s="29"/>
      <c r="N86" s="29"/>
    </row>
    <row r="87" spans="1:14" ht="16" thickBot="1" x14ac:dyDescent="0.4">
      <c r="A87" s="7" t="s">
        <v>9</v>
      </c>
      <c r="B87" s="8" t="s">
        <v>105</v>
      </c>
      <c r="C87" s="31">
        <v>2.8E-3</v>
      </c>
      <c r="D87" s="10">
        <f t="shared" ref="D87:D91" si="1">ROUND(($D$16)*C87,2)</f>
        <v>0</v>
      </c>
      <c r="E87" s="42" t="s">
        <v>115</v>
      </c>
      <c r="K87" s="29"/>
      <c r="L87" s="29"/>
      <c r="M87" s="29"/>
      <c r="N87" s="29"/>
    </row>
    <row r="88" spans="1:14" ht="16" thickBot="1" x14ac:dyDescent="0.4">
      <c r="A88" s="7" t="s">
        <v>10</v>
      </c>
      <c r="B88" s="8" t="s">
        <v>106</v>
      </c>
      <c r="C88" s="55">
        <f>((5/30)/12)*2%</f>
        <v>2.7777777777777778E-4</v>
      </c>
      <c r="D88" s="38">
        <f t="shared" si="1"/>
        <v>0</v>
      </c>
      <c r="E88" s="43" t="s">
        <v>117</v>
      </c>
      <c r="K88" s="29"/>
      <c r="L88" s="29"/>
      <c r="M88" s="29"/>
      <c r="N88" s="29"/>
    </row>
    <row r="89" spans="1:14" ht="16" thickBot="1" x14ac:dyDescent="0.4">
      <c r="A89" s="7" t="s">
        <v>11</v>
      </c>
      <c r="B89" s="8" t="s">
        <v>108</v>
      </c>
      <c r="C89" s="56">
        <f>((15/30)/12)*8%</f>
        <v>3.3333333333333331E-3</v>
      </c>
      <c r="D89" s="36">
        <f t="shared" si="1"/>
        <v>0</v>
      </c>
      <c r="E89" s="41" t="s">
        <v>116</v>
      </c>
      <c r="K89" s="29"/>
      <c r="L89" s="29"/>
      <c r="M89" s="29"/>
      <c r="N89" s="29"/>
    </row>
    <row r="90" spans="1:14" ht="16" thickBot="1" x14ac:dyDescent="0.4">
      <c r="A90" s="7" t="s">
        <v>12</v>
      </c>
      <c r="B90" s="8" t="s">
        <v>109</v>
      </c>
      <c r="C90" s="31">
        <f>(5.96/30)*(1/12)</f>
        <v>1.6555555555555553E-2</v>
      </c>
      <c r="D90" s="38">
        <f t="shared" si="1"/>
        <v>0</v>
      </c>
      <c r="E90" s="41" t="s">
        <v>118</v>
      </c>
      <c r="K90" s="29"/>
      <c r="L90" s="29"/>
      <c r="M90" s="29"/>
      <c r="N90" s="29"/>
    </row>
    <row r="91" spans="1:14" ht="16" thickBot="1" x14ac:dyDescent="0.4">
      <c r="A91" s="7" t="s">
        <v>13</v>
      </c>
      <c r="B91" s="8" t="s">
        <v>107</v>
      </c>
      <c r="C91" s="55">
        <f>(5/30)*(1/12)*6.24%*4.96%</f>
        <v>4.2986666666666666E-5</v>
      </c>
      <c r="D91" s="10">
        <f t="shared" si="1"/>
        <v>0</v>
      </c>
      <c r="E91" s="41" t="s">
        <v>114</v>
      </c>
      <c r="K91" s="29"/>
      <c r="L91" s="29"/>
      <c r="M91" s="29"/>
      <c r="N91" s="29"/>
    </row>
    <row r="92" spans="1:14" ht="16" thickBot="1" x14ac:dyDescent="0.4">
      <c r="A92" s="99" t="s">
        <v>94</v>
      </c>
      <c r="B92" s="100"/>
      <c r="C92" s="31">
        <f>SUM(C86:C90)</f>
        <v>3.2225925925925922E-2</v>
      </c>
      <c r="D92" s="10">
        <f>SUM(D86:D90)</f>
        <v>0</v>
      </c>
      <c r="E92" s="42"/>
      <c r="K92" s="29"/>
      <c r="L92" s="29"/>
      <c r="M92" s="29"/>
      <c r="N92" s="29"/>
    </row>
    <row r="93" spans="1:14" ht="16" thickBot="1" x14ac:dyDescent="0.4">
      <c r="A93" s="7" t="s">
        <v>28</v>
      </c>
      <c r="B93" s="8" t="s">
        <v>95</v>
      </c>
      <c r="C93" s="31">
        <f>C92*C43</f>
        <v>1.0892362962962962E-2</v>
      </c>
      <c r="D93" s="10">
        <f>D92*C93</f>
        <v>0</v>
      </c>
      <c r="E93" s="43"/>
    </row>
    <row r="94" spans="1:14" ht="16" thickBot="1" x14ac:dyDescent="0.4">
      <c r="A94" s="99" t="s">
        <v>43</v>
      </c>
      <c r="B94" s="100"/>
      <c r="C94" s="32">
        <f>SUM(C92:C93)</f>
        <v>4.3118288888888884E-2</v>
      </c>
      <c r="D94" s="10">
        <f>SUM(D92:D93)</f>
        <v>0</v>
      </c>
      <c r="E94" s="41"/>
    </row>
    <row r="96" spans="1:14" x14ac:dyDescent="0.35">
      <c r="A96" s="98" t="s">
        <v>66</v>
      </c>
      <c r="B96" s="98"/>
      <c r="C96" s="98"/>
    </row>
    <row r="97" spans="1:4" ht="16" thickBot="1" x14ac:dyDescent="0.4">
      <c r="A97" s="12"/>
    </row>
    <row r="98" spans="1:4" ht="16" thickBot="1" x14ac:dyDescent="0.4">
      <c r="A98" s="5">
        <v>4</v>
      </c>
      <c r="B98" s="6" t="s">
        <v>67</v>
      </c>
      <c r="C98" s="6" t="s">
        <v>4</v>
      </c>
    </row>
    <row r="99" spans="1:4" ht="16" thickBot="1" x14ac:dyDescent="0.4">
      <c r="A99" s="7" t="s">
        <v>65</v>
      </c>
      <c r="B99" s="8" t="s">
        <v>102</v>
      </c>
      <c r="C99" s="19">
        <f>D94</f>
        <v>0</v>
      </c>
    </row>
    <row r="100" spans="1:4" ht="16" thickBot="1" x14ac:dyDescent="0.4">
      <c r="A100" s="99" t="s">
        <v>14</v>
      </c>
      <c r="B100" s="100"/>
      <c r="C100" s="19">
        <f>C99</f>
        <v>0</v>
      </c>
    </row>
    <row r="103" spans="1:4" x14ac:dyDescent="0.35">
      <c r="A103" s="98" t="s">
        <v>68</v>
      </c>
      <c r="B103" s="98"/>
      <c r="C103" s="98"/>
    </row>
    <row r="104" spans="1:4" ht="16" thickBot="1" x14ac:dyDescent="0.4"/>
    <row r="105" spans="1:4" ht="16" thickBot="1" x14ac:dyDescent="0.4">
      <c r="A105" s="5">
        <v>5</v>
      </c>
      <c r="B105" s="22" t="s">
        <v>69</v>
      </c>
      <c r="C105" s="6" t="s">
        <v>4</v>
      </c>
    </row>
    <row r="106" spans="1:4" ht="16" thickBot="1" x14ac:dyDescent="0.4">
      <c r="A106" s="7" t="s">
        <v>6</v>
      </c>
      <c r="B106" s="8" t="s">
        <v>144</v>
      </c>
      <c r="C106" s="34">
        <f>'MODULO 5 MATERIAIS_EQUIP_UNIF'!B44</f>
        <v>0</v>
      </c>
    </row>
    <row r="107" spans="1:4" ht="16" thickBot="1" x14ac:dyDescent="0.4">
      <c r="A107" s="99" t="s">
        <v>43</v>
      </c>
      <c r="B107" s="100"/>
      <c r="C107" s="13">
        <f>SUM(C106:C106)</f>
        <v>0</v>
      </c>
    </row>
    <row r="110" spans="1:4" x14ac:dyDescent="0.35">
      <c r="A110" s="98" t="s">
        <v>70</v>
      </c>
      <c r="B110" s="98"/>
      <c r="C110" s="98"/>
      <c r="D110" s="98"/>
    </row>
    <row r="111" spans="1:4" ht="16" thickBot="1" x14ac:dyDescent="0.4"/>
    <row r="112" spans="1:4" ht="16" thickBot="1" x14ac:dyDescent="0.4">
      <c r="A112" s="5">
        <v>6</v>
      </c>
      <c r="B112" s="22" t="s">
        <v>71</v>
      </c>
      <c r="C112" s="6" t="s">
        <v>18</v>
      </c>
      <c r="D112" s="6" t="s">
        <v>4</v>
      </c>
    </row>
    <row r="113" spans="1:4" ht="16" thickBot="1" x14ac:dyDescent="0.4">
      <c r="A113" s="7" t="s">
        <v>6</v>
      </c>
      <c r="B113" s="8" t="s">
        <v>72</v>
      </c>
      <c r="C113" s="69">
        <f>Resumo!H36</f>
        <v>0</v>
      </c>
      <c r="D113" s="13">
        <f>ROUND(((C130)*C113),2)</f>
        <v>0</v>
      </c>
    </row>
    <row r="114" spans="1:4" ht="16" thickBot="1" x14ac:dyDescent="0.4">
      <c r="A114" s="7" t="s">
        <v>9</v>
      </c>
      <c r="B114" s="8" t="s">
        <v>73</v>
      </c>
      <c r="C114" s="69">
        <f>Resumo!H37</f>
        <v>0</v>
      </c>
      <c r="D114" s="13">
        <f>ROUND(((C130+D113)*C114),2)</f>
        <v>0</v>
      </c>
    </row>
    <row r="115" spans="1:4" ht="16" thickBot="1" x14ac:dyDescent="0.4">
      <c r="A115" s="7" t="s">
        <v>10</v>
      </c>
      <c r="B115" s="8" t="s">
        <v>74</v>
      </c>
      <c r="C115" s="14">
        <f>SUM(C116:C118)</f>
        <v>0</v>
      </c>
      <c r="D115" s="13">
        <f>ROUND(SUM(D116:D118),2)</f>
        <v>0</v>
      </c>
    </row>
    <row r="116" spans="1:4" ht="16" thickBot="1" x14ac:dyDescent="0.4">
      <c r="A116" s="7"/>
      <c r="B116" s="8" t="s">
        <v>75</v>
      </c>
      <c r="C116" s="69">
        <f>Resumo!H38</f>
        <v>0</v>
      </c>
      <c r="D116" s="13">
        <f>ROUND(C116*((C130+D113+D114)/(1-C135)),2)</f>
        <v>0</v>
      </c>
    </row>
    <row r="117" spans="1:4" ht="16" thickBot="1" x14ac:dyDescent="0.4">
      <c r="A117" s="7"/>
      <c r="B117" s="8" t="s">
        <v>76</v>
      </c>
      <c r="C117" s="69">
        <f>Resumo!H39</f>
        <v>0</v>
      </c>
      <c r="D117" s="13">
        <f>ROUND(C117*((C130+D113+D114)/(1-C135)),2)</f>
        <v>0</v>
      </c>
    </row>
    <row r="118" spans="1:4" ht="16" thickBot="1" x14ac:dyDescent="0.4">
      <c r="A118" s="7"/>
      <c r="B118" s="8" t="s">
        <v>77</v>
      </c>
      <c r="C118" s="69">
        <f>Resumo!H40</f>
        <v>0</v>
      </c>
      <c r="D118" s="13">
        <f>ROUND(C118*((C130+D113+D114)/(1-C135)),2)</f>
        <v>0</v>
      </c>
    </row>
    <row r="119" spans="1:4" ht="16" thickBot="1" x14ac:dyDescent="0.4">
      <c r="A119" s="99" t="s">
        <v>43</v>
      </c>
      <c r="B119" s="100"/>
      <c r="C119" s="11"/>
      <c r="D119" s="13">
        <f>ROUND(SUM(D113:D115),2)</f>
        <v>0</v>
      </c>
    </row>
    <row r="122" spans="1:4" x14ac:dyDescent="0.35">
      <c r="A122" s="98" t="s">
        <v>78</v>
      </c>
      <c r="B122" s="98"/>
      <c r="C122" s="98"/>
    </row>
    <row r="123" spans="1:4" ht="16" thickBot="1" x14ac:dyDescent="0.4"/>
    <row r="124" spans="1:4" ht="16" thickBot="1" x14ac:dyDescent="0.4">
      <c r="A124" s="5"/>
      <c r="B124" s="6" t="s">
        <v>79</v>
      </c>
      <c r="C124" s="6" t="s">
        <v>4</v>
      </c>
    </row>
    <row r="125" spans="1:4" ht="16" thickBot="1" x14ac:dyDescent="0.4">
      <c r="A125" s="23" t="s">
        <v>6</v>
      </c>
      <c r="B125" s="8" t="s">
        <v>2</v>
      </c>
      <c r="C125" s="24">
        <f>D16</f>
        <v>0</v>
      </c>
    </row>
    <row r="126" spans="1:4" ht="16" thickBot="1" x14ac:dyDescent="0.4">
      <c r="A126" s="23" t="s">
        <v>9</v>
      </c>
      <c r="B126" s="8" t="s">
        <v>15</v>
      </c>
      <c r="C126" s="24">
        <f>D66</f>
        <v>0</v>
      </c>
    </row>
    <row r="127" spans="1:4" ht="16" thickBot="1" x14ac:dyDescent="0.4">
      <c r="A127" s="23" t="s">
        <v>10</v>
      </c>
      <c r="B127" s="8" t="s">
        <v>57</v>
      </c>
      <c r="C127" s="24">
        <f>D77</f>
        <v>0</v>
      </c>
    </row>
    <row r="128" spans="1:4" ht="16" thickBot="1" x14ac:dyDescent="0.4">
      <c r="A128" s="23" t="s">
        <v>11</v>
      </c>
      <c r="B128" s="8" t="s">
        <v>64</v>
      </c>
      <c r="C128" s="24">
        <f>C100</f>
        <v>0</v>
      </c>
    </row>
    <row r="129" spans="1:3" ht="16" thickBot="1" x14ac:dyDescent="0.4">
      <c r="A129" s="23" t="s">
        <v>12</v>
      </c>
      <c r="B129" s="8" t="s">
        <v>68</v>
      </c>
      <c r="C129" s="24">
        <f>C107</f>
        <v>0</v>
      </c>
    </row>
    <row r="130" spans="1:3" ht="16" thickBot="1" x14ac:dyDescent="0.4">
      <c r="A130" s="99" t="s">
        <v>80</v>
      </c>
      <c r="B130" s="100"/>
      <c r="C130" s="24">
        <f>ROUND(C125+C126+C127+C128+C129,2)</f>
        <v>0</v>
      </c>
    </row>
    <row r="131" spans="1:3" ht="16" thickBot="1" x14ac:dyDescent="0.4">
      <c r="A131" s="23" t="s">
        <v>13</v>
      </c>
      <c r="B131" s="8" t="s">
        <v>81</v>
      </c>
      <c r="C131" s="25">
        <f>D119</f>
        <v>0</v>
      </c>
    </row>
    <row r="132" spans="1:3" ht="16" thickBot="1" x14ac:dyDescent="0.4">
      <c r="A132" s="99" t="s">
        <v>82</v>
      </c>
      <c r="B132" s="100"/>
      <c r="C132" s="24">
        <f>ROUND(C130+C131,2)</f>
        <v>0</v>
      </c>
    </row>
    <row r="135" spans="1:3" hidden="1" x14ac:dyDescent="0.35">
      <c r="A135" s="1" t="s">
        <v>83</v>
      </c>
      <c r="C135" s="26">
        <f>C115</f>
        <v>0</v>
      </c>
    </row>
    <row r="136" spans="1:3" hidden="1" x14ac:dyDescent="0.35">
      <c r="A136" s="1" t="s">
        <v>84</v>
      </c>
      <c r="C136" s="27">
        <f>D16+D66+D77+C100+C107+D113+D114</f>
        <v>0</v>
      </c>
    </row>
    <row r="137" spans="1:3" hidden="1" x14ac:dyDescent="0.35">
      <c r="A137" s="1" t="s">
        <v>85</v>
      </c>
      <c r="C137" s="1">
        <f>TRUNC(C136/(1-C135),2)</f>
        <v>0</v>
      </c>
    </row>
    <row r="138" spans="1:3" hidden="1" x14ac:dyDescent="0.35">
      <c r="A138" s="1" t="s">
        <v>86</v>
      </c>
      <c r="C138" s="27">
        <f>C137-C136</f>
        <v>0</v>
      </c>
    </row>
  </sheetData>
  <sheetProtection algorithmName="SHA-512" hashValue="e4b9rs7cc8inoTGro2LVgC8ZrBEPk8bKLeRyo2yYKaqinFnBE+xaUj3B0R+S7/+qzVjgaqERHRbTonECqhbqfg==" saltValue="aoL1pYr8XmsfdDZyiThqjA==" spinCount="100000" sheet="1" selectLockedCells="1"/>
  <protectedRanges>
    <protectedRange algorithmName="SHA-512" hashValue="DTBgpaHhc9nEoKLGjHatGhRXNTNOGWWhyoMlimvXfB33n6TdEsBn1EGaaKdtAgwVI/wzYa/LHnrei0wXE60UFA==" saltValue="MjcTX6eLnyf4eF8erjOakA==" spinCount="100000" sqref="A14:B14 A16 D16 A15:D15 A13:D13" name="Intervalo2"/>
    <protectedRange algorithmName="SHA-512" hashValue="xnqye0zzuEsJ5+2oYzqX+qnSX1pyDiUdwgcXvT3bbZx4Ki9MNkk3bDrNvMPw+swgOr7oO7f3gPiUaGsamZmqBQ==" saltValue="g5tvExNTSJVdZ2A3KoDzbA==" spinCount="100000" sqref="B7" name="Intervalo1"/>
  </protectedRanges>
  <mergeCells count="28">
    <mergeCell ref="A119:B119"/>
    <mergeCell ref="A122:C122"/>
    <mergeCell ref="A130:B130"/>
    <mergeCell ref="A132:B132"/>
    <mergeCell ref="A94:B94"/>
    <mergeCell ref="A96:C96"/>
    <mergeCell ref="A100:B100"/>
    <mergeCell ref="A103:C103"/>
    <mergeCell ref="A107:B107"/>
    <mergeCell ref="A110:D110"/>
    <mergeCell ref="A92:B92"/>
    <mergeCell ref="A29:B29"/>
    <mergeCell ref="A32:E32"/>
    <mergeCell ref="A43:B43"/>
    <mergeCell ref="A46:E46"/>
    <mergeCell ref="A57:B57"/>
    <mergeCell ref="A60:D60"/>
    <mergeCell ref="A66:B66"/>
    <mergeCell ref="A69:D69"/>
    <mergeCell ref="A77:B77"/>
    <mergeCell ref="A80:D80"/>
    <mergeCell ref="A83:D83"/>
    <mergeCell ref="A27:B27"/>
    <mergeCell ref="B3:C3"/>
    <mergeCell ref="A10:E10"/>
    <mergeCell ref="A16:B16"/>
    <mergeCell ref="A19:E19"/>
    <mergeCell ref="A22:E22"/>
  </mergeCell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&amp;R&amp;"Calibri"&amp;20&amp;K0000FF Interno&amp;1#_x000D_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4A97E-EAFB-4AA6-AB37-59F9C37F0625}">
  <dimension ref="A3:N137"/>
  <sheetViews>
    <sheetView showGridLines="0" topLeftCell="A84" zoomScaleNormal="100" workbookViewId="0">
      <selection activeCell="A22" sqref="A22:E22"/>
    </sheetView>
  </sheetViews>
  <sheetFormatPr defaultColWidth="9.1796875" defaultRowHeight="15.5" x14ac:dyDescent="0.35"/>
  <cols>
    <col min="1" max="1" width="9.1796875" style="1"/>
    <col min="2" max="2" width="75.453125" style="1" bestFit="1" customWidth="1"/>
    <col min="3" max="3" width="23" style="1" bestFit="1" customWidth="1"/>
    <col min="4" max="4" width="19.1796875" style="1" customWidth="1"/>
    <col min="5" max="5" width="119.81640625" style="1" bestFit="1" customWidth="1"/>
    <col min="6" max="6" width="12" style="1" customWidth="1"/>
    <col min="7" max="7" width="15.1796875" style="1" customWidth="1"/>
    <col min="8" max="16384" width="9.1796875" style="1"/>
  </cols>
  <sheetData>
    <row r="3" spans="1:5" x14ac:dyDescent="0.35">
      <c r="B3" s="98" t="s">
        <v>0</v>
      </c>
      <c r="C3" s="98"/>
    </row>
    <row r="4" spans="1:5" ht="16" thickBot="1" x14ac:dyDescent="0.4">
      <c r="B4" s="2"/>
      <c r="C4" s="2"/>
    </row>
    <row r="5" spans="1:5" ht="16" thickBot="1" x14ac:dyDescent="0.4">
      <c r="B5" s="3" t="s">
        <v>1</v>
      </c>
      <c r="C5" s="52" t="s">
        <v>160</v>
      </c>
    </row>
    <row r="6" spans="1:5" ht="16" thickBot="1" x14ac:dyDescent="0.4">
      <c r="B6" s="44" t="s">
        <v>133</v>
      </c>
      <c r="C6" s="53">
        <v>200</v>
      </c>
    </row>
    <row r="7" spans="1:5" ht="15.65" customHeight="1" thickBot="1" x14ac:dyDescent="0.4">
      <c r="B7" s="44" t="s">
        <v>138</v>
      </c>
      <c r="C7" s="67">
        <f>Resumo!H4</f>
        <v>0</v>
      </c>
    </row>
    <row r="8" spans="1:5" x14ac:dyDescent="0.35">
      <c r="B8" s="4"/>
    </row>
    <row r="9" spans="1:5" x14ac:dyDescent="0.35">
      <c r="B9" s="4"/>
    </row>
    <row r="10" spans="1:5" x14ac:dyDescent="0.35">
      <c r="A10" s="98" t="s">
        <v>2</v>
      </c>
      <c r="B10" s="98"/>
      <c r="C10" s="98"/>
      <c r="D10" s="98"/>
      <c r="E10" s="98"/>
    </row>
    <row r="11" spans="1:5" ht="16" thickBot="1" x14ac:dyDescent="0.4"/>
    <row r="12" spans="1:5" ht="16" thickBot="1" x14ac:dyDescent="0.4">
      <c r="A12" s="5">
        <v>1</v>
      </c>
      <c r="B12" s="6" t="s">
        <v>3</v>
      </c>
      <c r="C12" s="5" t="s">
        <v>4</v>
      </c>
      <c r="D12" s="5" t="s">
        <v>4</v>
      </c>
      <c r="E12" s="6" t="s">
        <v>5</v>
      </c>
    </row>
    <row r="13" spans="1:5" ht="15.65" customHeight="1" thickBot="1" x14ac:dyDescent="0.4">
      <c r="A13" s="7" t="s">
        <v>6</v>
      </c>
      <c r="B13" s="8" t="s">
        <v>7</v>
      </c>
      <c r="C13" s="9"/>
      <c r="D13" s="10">
        <f>C7/220*C6</f>
        <v>0</v>
      </c>
      <c r="E13" s="8" t="s">
        <v>8</v>
      </c>
    </row>
    <row r="14" spans="1:5" ht="15.65" customHeight="1" thickBot="1" x14ac:dyDescent="0.4">
      <c r="A14" s="7" t="s">
        <v>9</v>
      </c>
      <c r="B14" s="8" t="s">
        <v>142</v>
      </c>
      <c r="C14" s="34"/>
      <c r="D14" s="10">
        <f>ROUND((C14/220*C6),2)</f>
        <v>0</v>
      </c>
      <c r="E14" s="8" t="s">
        <v>134</v>
      </c>
    </row>
    <row r="15" spans="1:5" ht="15.65" customHeight="1" thickBot="1" x14ac:dyDescent="0.4">
      <c r="A15" s="7" t="s">
        <v>10</v>
      </c>
      <c r="B15" s="8" t="s">
        <v>91</v>
      </c>
      <c r="C15" s="11"/>
      <c r="D15" s="10"/>
      <c r="E15" s="8"/>
    </row>
    <row r="16" spans="1:5" ht="16" thickBot="1" x14ac:dyDescent="0.4">
      <c r="A16" s="99" t="s">
        <v>14</v>
      </c>
      <c r="B16" s="100"/>
      <c r="C16" s="9"/>
      <c r="D16" s="10">
        <f>SUM(D13:D15)</f>
        <v>0</v>
      </c>
      <c r="E16" s="6"/>
    </row>
    <row r="19" spans="1:5" x14ac:dyDescent="0.35">
      <c r="A19" s="98" t="s">
        <v>15</v>
      </c>
      <c r="B19" s="98"/>
      <c r="C19" s="98"/>
      <c r="D19" s="98"/>
      <c r="E19" s="98"/>
    </row>
    <row r="20" spans="1:5" x14ac:dyDescent="0.35">
      <c r="A20" s="12"/>
    </row>
    <row r="21" spans="1:5" x14ac:dyDescent="0.35">
      <c r="A21" s="15"/>
      <c r="B21" s="15"/>
      <c r="C21" s="16"/>
      <c r="D21" s="17"/>
      <c r="E21" s="15"/>
    </row>
    <row r="22" spans="1:5" x14ac:dyDescent="0.35">
      <c r="A22" s="98" t="s">
        <v>87</v>
      </c>
      <c r="B22" s="98"/>
      <c r="C22" s="98"/>
      <c r="D22" s="98"/>
      <c r="E22" s="98"/>
    </row>
    <row r="23" spans="1:5" ht="16" thickBot="1" x14ac:dyDescent="0.4"/>
    <row r="24" spans="1:5" ht="16" thickBot="1" x14ac:dyDescent="0.4">
      <c r="A24" s="5" t="s">
        <v>20</v>
      </c>
      <c r="B24" s="6" t="s">
        <v>17</v>
      </c>
      <c r="C24" s="6" t="s">
        <v>18</v>
      </c>
      <c r="D24" s="6" t="s">
        <v>4</v>
      </c>
      <c r="E24" s="6" t="s">
        <v>5</v>
      </c>
    </row>
    <row r="25" spans="1:5" ht="16" thickBot="1" x14ac:dyDescent="0.4">
      <c r="A25" s="7" t="s">
        <v>6</v>
      </c>
      <c r="B25" s="8" t="s">
        <v>21</v>
      </c>
      <c r="C25" s="14">
        <v>8.3299999999999999E-2</v>
      </c>
      <c r="D25" s="13">
        <f>ROUND(D16*C25,2)</f>
        <v>0</v>
      </c>
      <c r="E25" s="8" t="s">
        <v>19</v>
      </c>
    </row>
    <row r="26" spans="1:5" ht="16" thickBot="1" x14ac:dyDescent="0.4">
      <c r="A26" s="7" t="s">
        <v>9</v>
      </c>
      <c r="B26" s="8" t="s">
        <v>101</v>
      </c>
      <c r="C26" s="14">
        <v>0.1111</v>
      </c>
      <c r="D26" s="13">
        <f>ROUND(D16*C26,2)</f>
        <v>0</v>
      </c>
      <c r="E26" s="8"/>
    </row>
    <row r="27" spans="1:5" ht="16" thickBot="1" x14ac:dyDescent="0.4">
      <c r="A27" s="96" t="s">
        <v>93</v>
      </c>
      <c r="B27" s="97"/>
      <c r="C27" s="14">
        <f>SUM(C25:C26)</f>
        <v>0.19440000000000002</v>
      </c>
      <c r="D27" s="13">
        <f>SUM(D25:D26)</f>
        <v>0</v>
      </c>
      <c r="E27" s="8"/>
    </row>
    <row r="28" spans="1:5" ht="16" thickBot="1" x14ac:dyDescent="0.4">
      <c r="A28" s="7" t="s">
        <v>10</v>
      </c>
      <c r="B28" s="8" t="s">
        <v>92</v>
      </c>
      <c r="C28" s="14">
        <f>(C27*C43)</f>
        <v>6.5707200000000007E-2</v>
      </c>
      <c r="D28" s="13">
        <f>ROUND(D27*C28,2)</f>
        <v>0</v>
      </c>
      <c r="E28" s="8"/>
    </row>
    <row r="29" spans="1:5" ht="16" thickBot="1" x14ac:dyDescent="0.4">
      <c r="A29" s="99" t="s">
        <v>14</v>
      </c>
      <c r="B29" s="100"/>
      <c r="C29" s="14">
        <f>SUM(C27:C28)</f>
        <v>0.26010720000000004</v>
      </c>
      <c r="D29" s="13">
        <f>SUM(D27:D28)</f>
        <v>0</v>
      </c>
      <c r="E29" s="6"/>
    </row>
    <row r="32" spans="1:5" ht="15.65" customHeight="1" x14ac:dyDescent="0.35">
      <c r="A32" s="101" t="s">
        <v>88</v>
      </c>
      <c r="B32" s="101"/>
      <c r="C32" s="101"/>
      <c r="D32" s="101"/>
      <c r="E32" s="101"/>
    </row>
    <row r="33" spans="1:5" ht="16" thickBot="1" x14ac:dyDescent="0.4"/>
    <row r="34" spans="1:5" ht="16" thickBot="1" x14ac:dyDescent="0.4">
      <c r="A34" s="5" t="s">
        <v>22</v>
      </c>
      <c r="B34" s="6" t="s">
        <v>23</v>
      </c>
      <c r="C34" s="6" t="s">
        <v>18</v>
      </c>
      <c r="D34" s="6" t="s">
        <v>4</v>
      </c>
      <c r="E34" s="6" t="s">
        <v>5</v>
      </c>
    </row>
    <row r="35" spans="1:5" ht="16" thickBot="1" x14ac:dyDescent="0.4">
      <c r="A35" s="7" t="s">
        <v>11</v>
      </c>
      <c r="B35" s="8" t="s">
        <v>24</v>
      </c>
      <c r="C35" s="14">
        <v>0.2</v>
      </c>
      <c r="D35" s="13">
        <f>ROUND(D16*C35,2)</f>
        <v>0</v>
      </c>
      <c r="E35" s="8" t="s">
        <v>25</v>
      </c>
    </row>
    <row r="36" spans="1:5" ht="16" thickBot="1" x14ac:dyDescent="0.4">
      <c r="A36" s="7" t="s">
        <v>12</v>
      </c>
      <c r="B36" s="8" t="s">
        <v>26</v>
      </c>
      <c r="C36" s="14">
        <v>2.5000000000000001E-2</v>
      </c>
      <c r="D36" s="13">
        <f>ROUND(D16*C36,2)</f>
        <v>0</v>
      </c>
      <c r="E36" s="8" t="s">
        <v>27</v>
      </c>
    </row>
    <row r="37" spans="1:5" ht="16" thickBot="1" x14ac:dyDescent="0.4">
      <c r="A37" s="7" t="s">
        <v>13</v>
      </c>
      <c r="B37" s="8" t="s">
        <v>127</v>
      </c>
      <c r="C37" s="69">
        <f>Resumo!H8</f>
        <v>0</v>
      </c>
      <c r="D37" s="13">
        <f>ROUND(D16*C37,2)</f>
        <v>0</v>
      </c>
      <c r="E37" s="8" t="s">
        <v>128</v>
      </c>
    </row>
    <row r="38" spans="1:5" ht="16" thickBot="1" x14ac:dyDescent="0.4">
      <c r="A38" s="7" t="s">
        <v>28</v>
      </c>
      <c r="B38" s="8" t="s">
        <v>29</v>
      </c>
      <c r="C38" s="14">
        <v>1.4999999999999999E-2</v>
      </c>
      <c r="D38" s="13">
        <f>ROUND(D16*C38,2)</f>
        <v>0</v>
      </c>
      <c r="E38" s="8" t="s">
        <v>30</v>
      </c>
    </row>
    <row r="39" spans="1:5" ht="16" thickBot="1" x14ac:dyDescent="0.4">
      <c r="A39" s="7" t="s">
        <v>31</v>
      </c>
      <c r="B39" s="8" t="s">
        <v>32</v>
      </c>
      <c r="C39" s="14">
        <v>0.01</v>
      </c>
      <c r="D39" s="13">
        <f>ROUND(D16*C39,2)</f>
        <v>0</v>
      </c>
      <c r="E39" s="8" t="s">
        <v>33</v>
      </c>
    </row>
    <row r="40" spans="1:5" ht="16" thickBot="1" x14ac:dyDescent="0.4">
      <c r="A40" s="7" t="s">
        <v>34</v>
      </c>
      <c r="B40" s="8" t="s">
        <v>35</v>
      </c>
      <c r="C40" s="14">
        <v>6.0000000000000001E-3</v>
      </c>
      <c r="D40" s="13">
        <f>ROUND(D16*C40,2)</f>
        <v>0</v>
      </c>
      <c r="E40" s="8" t="s">
        <v>36</v>
      </c>
    </row>
    <row r="41" spans="1:5" ht="16" thickBot="1" x14ac:dyDescent="0.4">
      <c r="A41" s="7" t="s">
        <v>37</v>
      </c>
      <c r="B41" s="8" t="s">
        <v>38</v>
      </c>
      <c r="C41" s="14">
        <v>2E-3</v>
      </c>
      <c r="D41" s="13">
        <f>ROUND(D16*C41,2)</f>
        <v>0</v>
      </c>
      <c r="E41" s="8" t="s">
        <v>39</v>
      </c>
    </row>
    <row r="42" spans="1:5" ht="16" thickBot="1" x14ac:dyDescent="0.4">
      <c r="A42" s="7" t="s">
        <v>40</v>
      </c>
      <c r="B42" s="8" t="s">
        <v>41</v>
      </c>
      <c r="C42" s="14">
        <v>0.08</v>
      </c>
      <c r="D42" s="13">
        <f>ROUND(D16*C42,2)</f>
        <v>0</v>
      </c>
      <c r="E42" s="8" t="s">
        <v>42</v>
      </c>
    </row>
    <row r="43" spans="1:5" ht="16" thickBot="1" x14ac:dyDescent="0.4">
      <c r="A43" s="99" t="s">
        <v>43</v>
      </c>
      <c r="B43" s="100"/>
      <c r="C43" s="14">
        <f>SUM(C35:C42)</f>
        <v>0.33800000000000002</v>
      </c>
      <c r="D43" s="13">
        <f>SUM(D35:D42)</f>
        <v>0</v>
      </c>
      <c r="E43" s="6"/>
    </row>
    <row r="46" spans="1:5" x14ac:dyDescent="0.35">
      <c r="A46" s="98" t="s">
        <v>89</v>
      </c>
      <c r="B46" s="98"/>
      <c r="C46" s="98"/>
      <c r="D46" s="98"/>
      <c r="E46" s="98"/>
    </row>
    <row r="47" spans="1:5" ht="16" thickBot="1" x14ac:dyDescent="0.4"/>
    <row r="48" spans="1:5" ht="16" thickBot="1" x14ac:dyDescent="0.4">
      <c r="A48" s="5" t="s">
        <v>44</v>
      </c>
      <c r="B48" s="6" t="s">
        <v>45</v>
      </c>
      <c r="C48" s="6" t="s">
        <v>4</v>
      </c>
      <c r="D48" s="6" t="s">
        <v>46</v>
      </c>
      <c r="E48" s="6" t="s">
        <v>5</v>
      </c>
    </row>
    <row r="49" spans="1:5" ht="16" thickBot="1" x14ac:dyDescent="0.4">
      <c r="A49" s="7" t="s">
        <v>47</v>
      </c>
      <c r="B49" s="8" t="s">
        <v>48</v>
      </c>
      <c r="C49" s="68">
        <f>Resumo!H10</f>
        <v>0</v>
      </c>
      <c r="D49" s="13">
        <f>ROUND((C49*2*22)-(D13*0.06),2)</f>
        <v>0</v>
      </c>
      <c r="E49" s="8" t="s">
        <v>135</v>
      </c>
    </row>
    <row r="50" spans="1:5" ht="16" thickBot="1" x14ac:dyDescent="0.4">
      <c r="A50" s="7" t="s">
        <v>130</v>
      </c>
      <c r="B50" s="8" t="s">
        <v>50</v>
      </c>
      <c r="C50" s="68">
        <f>Resumo!H11</f>
        <v>0</v>
      </c>
      <c r="D50" s="13">
        <f>ROUND(((C50+(C50/12))*0.8),2)</f>
        <v>0</v>
      </c>
      <c r="E50" s="8" t="s">
        <v>136</v>
      </c>
    </row>
    <row r="51" spans="1:5" ht="16" thickBot="1" x14ac:dyDescent="0.4">
      <c r="A51" s="7" t="s">
        <v>49</v>
      </c>
      <c r="B51" s="8" t="s">
        <v>96</v>
      </c>
      <c r="C51" s="13"/>
      <c r="D51" s="68">
        <f>Resumo!H13</f>
        <v>0</v>
      </c>
      <c r="E51" s="8" t="s">
        <v>98</v>
      </c>
    </row>
    <row r="52" spans="1:5" ht="16" thickBot="1" x14ac:dyDescent="0.4">
      <c r="A52" s="7" t="s">
        <v>131</v>
      </c>
      <c r="B52" s="8" t="s">
        <v>137</v>
      </c>
      <c r="C52" s="13"/>
      <c r="D52" s="68">
        <f>Resumo!H12</f>
        <v>0</v>
      </c>
      <c r="E52" s="8" t="s">
        <v>129</v>
      </c>
    </row>
    <row r="53" spans="1:5" ht="16" thickBot="1" x14ac:dyDescent="0.4">
      <c r="A53" s="7" t="s">
        <v>51</v>
      </c>
      <c r="B53" s="8" t="s">
        <v>52</v>
      </c>
      <c r="C53" s="13"/>
      <c r="D53" s="68">
        <f>Resumo!H14</f>
        <v>0</v>
      </c>
      <c r="E53" s="8" t="s">
        <v>97</v>
      </c>
    </row>
    <row r="54" spans="1:5" ht="16" thickBot="1" x14ac:dyDescent="0.4">
      <c r="A54" s="7" t="s">
        <v>132</v>
      </c>
      <c r="B54" s="8" t="s">
        <v>90</v>
      </c>
      <c r="C54" s="28"/>
      <c r="D54" s="68">
        <f>Resumo!H15</f>
        <v>0</v>
      </c>
      <c r="E54" s="8"/>
    </row>
    <row r="55" spans="1:5" ht="16" thickBot="1" x14ac:dyDescent="0.4">
      <c r="A55" s="7" t="s">
        <v>53</v>
      </c>
      <c r="B55" s="8" t="s">
        <v>54</v>
      </c>
      <c r="C55" s="28"/>
      <c r="D55" s="68">
        <f>Resumo!H16</f>
        <v>0</v>
      </c>
      <c r="E55" s="8"/>
    </row>
    <row r="56" spans="1:5" ht="16" thickBot="1" x14ac:dyDescent="0.4">
      <c r="A56" s="99" t="s">
        <v>14</v>
      </c>
      <c r="B56" s="100"/>
      <c r="C56" s="13"/>
      <c r="D56" s="13">
        <f>SUM(D49:D55)</f>
        <v>0</v>
      </c>
      <c r="E56" s="18"/>
    </row>
    <row r="57" spans="1:5" x14ac:dyDescent="0.35">
      <c r="E57" s="15"/>
    </row>
    <row r="59" spans="1:5" x14ac:dyDescent="0.35">
      <c r="A59" s="98" t="s">
        <v>55</v>
      </c>
      <c r="B59" s="98"/>
      <c r="C59" s="98"/>
      <c r="D59" s="98"/>
    </row>
    <row r="60" spans="1:5" ht="16" thickBot="1" x14ac:dyDescent="0.4"/>
    <row r="61" spans="1:5" ht="16" thickBot="1" x14ac:dyDescent="0.4">
      <c r="A61" s="5">
        <v>2</v>
      </c>
      <c r="B61" s="6" t="s">
        <v>56</v>
      </c>
      <c r="C61" s="6" t="s">
        <v>18</v>
      </c>
      <c r="D61" s="6" t="s">
        <v>4</v>
      </c>
    </row>
    <row r="62" spans="1:5" ht="16" thickBot="1" x14ac:dyDescent="0.4">
      <c r="A62" s="7" t="s">
        <v>16</v>
      </c>
      <c r="B62" s="8" t="s">
        <v>17</v>
      </c>
      <c r="C62" s="9"/>
      <c r="D62" s="19">
        <f>D29</f>
        <v>0</v>
      </c>
    </row>
    <row r="63" spans="1:5" ht="16" thickBot="1" x14ac:dyDescent="0.4">
      <c r="A63" s="7" t="s">
        <v>20</v>
      </c>
      <c r="B63" s="8" t="s">
        <v>23</v>
      </c>
      <c r="C63" s="9"/>
      <c r="D63" s="19">
        <f>D43</f>
        <v>0</v>
      </c>
    </row>
    <row r="64" spans="1:5" ht="16" thickBot="1" x14ac:dyDescent="0.4">
      <c r="A64" s="7" t="s">
        <v>22</v>
      </c>
      <c r="B64" s="8" t="s">
        <v>45</v>
      </c>
      <c r="C64" s="9"/>
      <c r="D64" s="19">
        <f>D56</f>
        <v>0</v>
      </c>
    </row>
    <row r="65" spans="1:12" ht="16" thickBot="1" x14ac:dyDescent="0.4">
      <c r="A65" s="99" t="s">
        <v>14</v>
      </c>
      <c r="B65" s="100"/>
      <c r="C65" s="9"/>
      <c r="D65" s="19">
        <f>SUM(D62:D64)</f>
        <v>0</v>
      </c>
    </row>
    <row r="66" spans="1:12" x14ac:dyDescent="0.35">
      <c r="A66" s="20"/>
    </row>
    <row r="68" spans="1:12" x14ac:dyDescent="0.35">
      <c r="A68" s="98" t="s">
        <v>57</v>
      </c>
      <c r="B68" s="98"/>
      <c r="C68" s="98"/>
      <c r="D68" s="98"/>
      <c r="I68" s="29"/>
      <c r="J68" s="29"/>
      <c r="K68" s="29"/>
      <c r="L68" s="29"/>
    </row>
    <row r="69" spans="1:12" ht="16" thickBot="1" x14ac:dyDescent="0.4">
      <c r="I69" s="29"/>
      <c r="J69" s="29"/>
      <c r="K69" s="29"/>
      <c r="L69" s="29"/>
    </row>
    <row r="70" spans="1:12" ht="16" customHeight="1" thickBot="1" x14ac:dyDescent="0.4">
      <c r="A70" s="5">
        <v>3</v>
      </c>
      <c r="B70" s="6" t="s">
        <v>58</v>
      </c>
      <c r="C70" s="30" t="s">
        <v>18</v>
      </c>
      <c r="D70" s="5" t="s">
        <v>4</v>
      </c>
      <c r="E70" s="35" t="s">
        <v>111</v>
      </c>
      <c r="I70" s="29"/>
      <c r="J70" s="29"/>
      <c r="K70" s="29"/>
      <c r="L70" s="29"/>
    </row>
    <row r="71" spans="1:12" ht="16" thickBot="1" x14ac:dyDescent="0.4">
      <c r="A71" s="7" t="s">
        <v>6</v>
      </c>
      <c r="B71" s="21" t="s">
        <v>59</v>
      </c>
      <c r="C71" s="54">
        <v>4.1669999999999997E-3</v>
      </c>
      <c r="D71" s="36">
        <f>ROUND(C71*$D$16,2)</f>
        <v>0</v>
      </c>
      <c r="E71" s="3" t="s">
        <v>110</v>
      </c>
      <c r="I71" s="29"/>
      <c r="J71" s="29"/>
      <c r="K71" s="29"/>
      <c r="L71" s="29"/>
    </row>
    <row r="72" spans="1:12" ht="16" thickBot="1" x14ac:dyDescent="0.4">
      <c r="A72" s="7" t="s">
        <v>9</v>
      </c>
      <c r="B72" s="21" t="s">
        <v>60</v>
      </c>
      <c r="C72" s="31">
        <v>0.08</v>
      </c>
      <c r="D72" s="37">
        <f>ROUND(D71*C72,2)</f>
        <v>0</v>
      </c>
      <c r="E72" s="39" t="s">
        <v>112</v>
      </c>
      <c r="I72" s="29"/>
      <c r="J72" s="29"/>
      <c r="K72" s="29"/>
      <c r="L72" s="29"/>
    </row>
    <row r="73" spans="1:12" ht="31.5" thickBot="1" x14ac:dyDescent="0.4">
      <c r="A73" s="7" t="s">
        <v>10</v>
      </c>
      <c r="B73" s="21" t="s">
        <v>61</v>
      </c>
      <c r="C73" s="31">
        <v>3.2000000000000001E-2</v>
      </c>
      <c r="D73" s="37">
        <f t="shared" ref="D73:D74" si="0">ROUND(C73*$D$16,2)</f>
        <v>0</v>
      </c>
      <c r="E73" s="3" t="s">
        <v>99</v>
      </c>
      <c r="I73" s="29"/>
      <c r="J73" s="29"/>
      <c r="K73" s="29"/>
      <c r="L73" s="29"/>
    </row>
    <row r="74" spans="1:12" ht="16" thickBot="1" x14ac:dyDescent="0.4">
      <c r="A74" s="7" t="s">
        <v>11</v>
      </c>
      <c r="B74" s="21" t="s">
        <v>62</v>
      </c>
      <c r="C74" s="31">
        <v>1.9400000000000001E-2</v>
      </c>
      <c r="D74" s="38">
        <f t="shared" si="0"/>
        <v>0</v>
      </c>
      <c r="E74" s="3" t="s">
        <v>100</v>
      </c>
      <c r="I74" s="29"/>
      <c r="J74" s="29"/>
      <c r="K74" s="29"/>
      <c r="L74" s="29"/>
    </row>
    <row r="75" spans="1:12" ht="16" thickBot="1" x14ac:dyDescent="0.4">
      <c r="A75" s="7" t="s">
        <v>12</v>
      </c>
      <c r="B75" s="21" t="s">
        <v>63</v>
      </c>
      <c r="C75" s="31">
        <f>C74*C43</f>
        <v>6.5572000000000009E-3</v>
      </c>
      <c r="D75" s="38">
        <f>ROUND(D74*C75,2)</f>
        <v>0</v>
      </c>
      <c r="E75" s="3" t="s">
        <v>113</v>
      </c>
      <c r="I75" s="29"/>
      <c r="J75" s="29"/>
      <c r="K75" s="29"/>
      <c r="L75" s="29"/>
    </row>
    <row r="76" spans="1:12" ht="16" thickBot="1" x14ac:dyDescent="0.4">
      <c r="A76" s="99" t="s">
        <v>14</v>
      </c>
      <c r="B76" s="100"/>
      <c r="C76" s="32">
        <f>SUM(C71:C75)</f>
        <v>0.14212420000000001</v>
      </c>
      <c r="D76" s="10">
        <f>SUM(D71:D75)</f>
        <v>0</v>
      </c>
      <c r="E76" s="3"/>
    </row>
    <row r="79" spans="1:12" x14ac:dyDescent="0.35">
      <c r="A79" s="98" t="s">
        <v>64</v>
      </c>
      <c r="B79" s="98"/>
      <c r="C79" s="98"/>
      <c r="D79" s="98"/>
    </row>
    <row r="82" spans="1:14" x14ac:dyDescent="0.35">
      <c r="A82" s="98" t="s">
        <v>103</v>
      </c>
      <c r="B82" s="98"/>
      <c r="C82" s="98"/>
      <c r="D82" s="98"/>
    </row>
    <row r="83" spans="1:14" ht="16" thickBot="1" x14ac:dyDescent="0.4">
      <c r="A83" s="12"/>
    </row>
    <row r="84" spans="1:14" ht="16" thickBot="1" x14ac:dyDescent="0.4">
      <c r="A84" s="5" t="s">
        <v>65</v>
      </c>
      <c r="B84" s="6" t="s">
        <v>102</v>
      </c>
      <c r="C84" s="30" t="s">
        <v>18</v>
      </c>
      <c r="D84" s="5" t="s">
        <v>4</v>
      </c>
      <c r="E84" s="35" t="s">
        <v>111</v>
      </c>
      <c r="K84" s="29"/>
      <c r="L84" s="29"/>
      <c r="M84" s="29"/>
      <c r="N84" s="29"/>
    </row>
    <row r="85" spans="1:14" ht="16" thickBot="1" x14ac:dyDescent="0.4">
      <c r="A85" s="7" t="s">
        <v>6</v>
      </c>
      <c r="B85" s="8" t="s">
        <v>104</v>
      </c>
      <c r="C85" s="40">
        <f>((1+1/3)/12)/12</f>
        <v>9.2592592592592587E-3</v>
      </c>
      <c r="D85" s="10">
        <f>ROUND(($D$16)*C85,2)</f>
        <v>0</v>
      </c>
      <c r="E85" s="41" t="s">
        <v>119</v>
      </c>
      <c r="K85" s="29"/>
      <c r="L85" s="29"/>
      <c r="M85" s="29"/>
      <c r="N85" s="29"/>
    </row>
    <row r="86" spans="1:14" ht="16" thickBot="1" x14ac:dyDescent="0.4">
      <c r="A86" s="7" t="s">
        <v>9</v>
      </c>
      <c r="B86" s="8" t="s">
        <v>105</v>
      </c>
      <c r="C86" s="31">
        <f>Resumo!H18</f>
        <v>2.8E-3</v>
      </c>
      <c r="D86" s="10">
        <f t="shared" ref="D86:D90" si="1">ROUND(($D$16)*C86,2)</f>
        <v>0</v>
      </c>
      <c r="E86" s="42" t="s">
        <v>115</v>
      </c>
      <c r="K86" s="29"/>
      <c r="L86" s="29"/>
      <c r="M86" s="29"/>
      <c r="N86" s="29"/>
    </row>
    <row r="87" spans="1:14" ht="16" thickBot="1" x14ac:dyDescent="0.4">
      <c r="A87" s="7" t="s">
        <v>10</v>
      </c>
      <c r="B87" s="8" t="s">
        <v>106</v>
      </c>
      <c r="C87" s="55">
        <f>Resumo!H19</f>
        <v>2.7777777777777778E-4</v>
      </c>
      <c r="D87" s="38">
        <f t="shared" si="1"/>
        <v>0</v>
      </c>
      <c r="E87" s="43" t="s">
        <v>117</v>
      </c>
      <c r="K87" s="29"/>
      <c r="L87" s="29"/>
      <c r="M87" s="29"/>
      <c r="N87" s="29"/>
    </row>
    <row r="88" spans="1:14" ht="16" thickBot="1" x14ac:dyDescent="0.4">
      <c r="A88" s="7" t="s">
        <v>11</v>
      </c>
      <c r="B88" s="8" t="s">
        <v>108</v>
      </c>
      <c r="C88" s="56">
        <f>Resumo!H20</f>
        <v>3.3333333333333331E-3</v>
      </c>
      <c r="D88" s="36">
        <f t="shared" si="1"/>
        <v>0</v>
      </c>
      <c r="E88" s="41" t="s">
        <v>116</v>
      </c>
      <c r="K88" s="29"/>
      <c r="L88" s="29"/>
      <c r="M88" s="29"/>
      <c r="N88" s="29"/>
    </row>
    <row r="89" spans="1:14" ht="16" thickBot="1" x14ac:dyDescent="0.4">
      <c r="A89" s="7" t="s">
        <v>12</v>
      </c>
      <c r="B89" s="8" t="s">
        <v>109</v>
      </c>
      <c r="C89" s="31">
        <f>Resumo!H21</f>
        <v>1.6555555555555553E-2</v>
      </c>
      <c r="D89" s="38">
        <f t="shared" si="1"/>
        <v>0</v>
      </c>
      <c r="E89" s="41" t="s">
        <v>118</v>
      </c>
      <c r="K89" s="29"/>
      <c r="L89" s="29"/>
      <c r="M89" s="29"/>
      <c r="N89" s="29"/>
    </row>
    <row r="90" spans="1:14" ht="16" thickBot="1" x14ac:dyDescent="0.4">
      <c r="A90" s="7" t="s">
        <v>13</v>
      </c>
      <c r="B90" s="8" t="s">
        <v>107</v>
      </c>
      <c r="C90" s="55">
        <f>Resumo!H22</f>
        <v>4.2986666666666666E-5</v>
      </c>
      <c r="D90" s="10">
        <f t="shared" si="1"/>
        <v>0</v>
      </c>
      <c r="E90" s="41" t="s">
        <v>114</v>
      </c>
      <c r="K90" s="29"/>
      <c r="L90" s="29"/>
      <c r="M90" s="29"/>
      <c r="N90" s="29"/>
    </row>
    <row r="91" spans="1:14" ht="16" thickBot="1" x14ac:dyDescent="0.4">
      <c r="A91" s="99" t="s">
        <v>94</v>
      </c>
      <c r="B91" s="100"/>
      <c r="C91" s="31">
        <f>SUM(C85:C89)</f>
        <v>3.2225925925925922E-2</v>
      </c>
      <c r="D91" s="10">
        <f>SUM(D85:D89)</f>
        <v>0</v>
      </c>
      <c r="E91" s="42"/>
      <c r="K91" s="29"/>
      <c r="L91" s="29"/>
      <c r="M91" s="29"/>
      <c r="N91" s="29"/>
    </row>
    <row r="92" spans="1:14" ht="16" thickBot="1" x14ac:dyDescent="0.4">
      <c r="A92" s="7" t="s">
        <v>28</v>
      </c>
      <c r="B92" s="8" t="s">
        <v>95</v>
      </c>
      <c r="C92" s="31">
        <f>C91*C43</f>
        <v>1.0892362962962962E-2</v>
      </c>
      <c r="D92" s="10">
        <f>D91*C92</f>
        <v>0</v>
      </c>
      <c r="E92" s="43"/>
    </row>
    <row r="93" spans="1:14" ht="16" thickBot="1" x14ac:dyDescent="0.4">
      <c r="A93" s="99" t="s">
        <v>43</v>
      </c>
      <c r="B93" s="100"/>
      <c r="C93" s="32">
        <f>SUM(C91:C92)</f>
        <v>4.3118288888888884E-2</v>
      </c>
      <c r="D93" s="10">
        <f>SUM(D91:D92)</f>
        <v>0</v>
      </c>
      <c r="E93" s="41"/>
    </row>
    <row r="95" spans="1:14" x14ac:dyDescent="0.35">
      <c r="A95" s="98" t="s">
        <v>66</v>
      </c>
      <c r="B95" s="98"/>
      <c r="C95" s="98"/>
    </row>
    <row r="96" spans="1:14" ht="16" thickBot="1" x14ac:dyDescent="0.4">
      <c r="A96" s="12"/>
    </row>
    <row r="97" spans="1:4" ht="16" thickBot="1" x14ac:dyDescent="0.4">
      <c r="A97" s="5">
        <v>4</v>
      </c>
      <c r="B97" s="6" t="s">
        <v>67</v>
      </c>
      <c r="C97" s="6" t="s">
        <v>4</v>
      </c>
    </row>
    <row r="98" spans="1:4" ht="16" thickBot="1" x14ac:dyDescent="0.4">
      <c r="A98" s="7" t="s">
        <v>65</v>
      </c>
      <c r="B98" s="8" t="s">
        <v>102</v>
      </c>
      <c r="C98" s="19">
        <f>D93</f>
        <v>0</v>
      </c>
    </row>
    <row r="99" spans="1:4" ht="16" thickBot="1" x14ac:dyDescent="0.4">
      <c r="A99" s="99" t="s">
        <v>14</v>
      </c>
      <c r="B99" s="100"/>
      <c r="C99" s="19">
        <f>C98</f>
        <v>0</v>
      </c>
    </row>
    <row r="102" spans="1:4" x14ac:dyDescent="0.35">
      <c r="A102" s="98" t="s">
        <v>68</v>
      </c>
      <c r="B102" s="98"/>
      <c r="C102" s="98"/>
    </row>
    <row r="103" spans="1:4" ht="16" thickBot="1" x14ac:dyDescent="0.4"/>
    <row r="104" spans="1:4" ht="16" thickBot="1" x14ac:dyDescent="0.4">
      <c r="A104" s="5">
        <v>5</v>
      </c>
      <c r="B104" s="22" t="s">
        <v>69</v>
      </c>
      <c r="C104" s="6" t="s">
        <v>4</v>
      </c>
    </row>
    <row r="105" spans="1:4" ht="16" thickBot="1" x14ac:dyDescent="0.4">
      <c r="A105" s="7" t="s">
        <v>9</v>
      </c>
      <c r="B105" s="8" t="s">
        <v>144</v>
      </c>
      <c r="C105" s="34">
        <f>'MODULO 5 MATERIAIS_EQUIP_UNIF'!B46</f>
        <v>0</v>
      </c>
    </row>
    <row r="106" spans="1:4" ht="16" thickBot="1" x14ac:dyDescent="0.4">
      <c r="A106" s="99" t="s">
        <v>43</v>
      </c>
      <c r="B106" s="100"/>
      <c r="C106" s="13">
        <f>SUM(C105:C105)</f>
        <v>0</v>
      </c>
    </row>
    <row r="109" spans="1:4" x14ac:dyDescent="0.35">
      <c r="A109" s="98" t="s">
        <v>70</v>
      </c>
      <c r="B109" s="98"/>
      <c r="C109" s="98"/>
      <c r="D109" s="98"/>
    </row>
    <row r="110" spans="1:4" ht="16" thickBot="1" x14ac:dyDescent="0.4"/>
    <row r="111" spans="1:4" ht="16" thickBot="1" x14ac:dyDescent="0.4">
      <c r="A111" s="5">
        <v>6</v>
      </c>
      <c r="B111" s="22" t="s">
        <v>71</v>
      </c>
      <c r="C111" s="6" t="s">
        <v>18</v>
      </c>
      <c r="D111" s="6" t="s">
        <v>4</v>
      </c>
    </row>
    <row r="112" spans="1:4" ht="16" thickBot="1" x14ac:dyDescent="0.4">
      <c r="A112" s="7" t="s">
        <v>6</v>
      </c>
      <c r="B112" s="8" t="s">
        <v>72</v>
      </c>
      <c r="C112" s="69">
        <f>Resumo!H32</f>
        <v>0</v>
      </c>
      <c r="D112" s="13">
        <f>ROUND(((C129)*C112),2)</f>
        <v>0</v>
      </c>
    </row>
    <row r="113" spans="1:4" ht="16" thickBot="1" x14ac:dyDescent="0.4">
      <c r="A113" s="7" t="s">
        <v>9</v>
      </c>
      <c r="B113" s="8" t="s">
        <v>73</v>
      </c>
      <c r="C113" s="69">
        <f>Resumo!H33</f>
        <v>0</v>
      </c>
      <c r="D113" s="13">
        <f>ROUND(((C129+D112)*C113),2)</f>
        <v>0</v>
      </c>
    </row>
    <row r="114" spans="1:4" ht="16" thickBot="1" x14ac:dyDescent="0.4">
      <c r="A114" s="7" t="s">
        <v>10</v>
      </c>
      <c r="B114" s="8" t="s">
        <v>74</v>
      </c>
      <c r="C114" s="14">
        <f>SUM(C115:C117)</f>
        <v>0</v>
      </c>
      <c r="D114" s="13">
        <f>ROUND(SUM(D115:D117),2)</f>
        <v>0</v>
      </c>
    </row>
    <row r="115" spans="1:4" ht="16" thickBot="1" x14ac:dyDescent="0.4">
      <c r="A115" s="7"/>
      <c r="B115" s="8" t="s">
        <v>75</v>
      </c>
      <c r="C115" s="69">
        <f>Resumo!H38</f>
        <v>0</v>
      </c>
      <c r="D115" s="13">
        <f>ROUND(C115*((C129+D112+D113)/(1-C134)),2)</f>
        <v>0</v>
      </c>
    </row>
    <row r="116" spans="1:4" ht="16" thickBot="1" x14ac:dyDescent="0.4">
      <c r="A116" s="7"/>
      <c r="B116" s="8" t="s">
        <v>76</v>
      </c>
      <c r="C116" s="69">
        <f>Resumo!H39</f>
        <v>0</v>
      </c>
      <c r="D116" s="13">
        <f>ROUND(C116*((C129+D112+D113)/(1-C134)),2)</f>
        <v>0</v>
      </c>
    </row>
    <row r="117" spans="1:4" ht="16" thickBot="1" x14ac:dyDescent="0.4">
      <c r="A117" s="7"/>
      <c r="B117" s="8" t="s">
        <v>77</v>
      </c>
      <c r="C117" s="69">
        <f>Resumo!H40</f>
        <v>0</v>
      </c>
      <c r="D117" s="13">
        <f>ROUND(C117*((C129+D112+D113)/(1-C134)),2)</f>
        <v>0</v>
      </c>
    </row>
    <row r="118" spans="1:4" ht="16" thickBot="1" x14ac:dyDescent="0.4">
      <c r="A118" s="99" t="s">
        <v>43</v>
      </c>
      <c r="B118" s="100"/>
      <c r="C118" s="11"/>
      <c r="D118" s="13">
        <f>ROUND(SUM(D112:D114),2)</f>
        <v>0</v>
      </c>
    </row>
    <row r="121" spans="1:4" x14ac:dyDescent="0.35">
      <c r="A121" s="98" t="s">
        <v>78</v>
      </c>
      <c r="B121" s="98"/>
      <c r="C121" s="98"/>
    </row>
    <row r="122" spans="1:4" ht="16" thickBot="1" x14ac:dyDescent="0.4"/>
    <row r="123" spans="1:4" ht="16" thickBot="1" x14ac:dyDescent="0.4">
      <c r="A123" s="5"/>
      <c r="B123" s="6" t="s">
        <v>79</v>
      </c>
      <c r="C123" s="6" t="s">
        <v>4</v>
      </c>
    </row>
    <row r="124" spans="1:4" ht="16" thickBot="1" x14ac:dyDescent="0.4">
      <c r="A124" s="23" t="s">
        <v>6</v>
      </c>
      <c r="B124" s="8" t="s">
        <v>2</v>
      </c>
      <c r="C124" s="24">
        <f>D16</f>
        <v>0</v>
      </c>
    </row>
    <row r="125" spans="1:4" ht="16" thickBot="1" x14ac:dyDescent="0.4">
      <c r="A125" s="23" t="s">
        <v>9</v>
      </c>
      <c r="B125" s="8" t="s">
        <v>15</v>
      </c>
      <c r="C125" s="24">
        <f>D65</f>
        <v>0</v>
      </c>
    </row>
    <row r="126" spans="1:4" ht="16" thickBot="1" x14ac:dyDescent="0.4">
      <c r="A126" s="23" t="s">
        <v>10</v>
      </c>
      <c r="B126" s="8" t="s">
        <v>57</v>
      </c>
      <c r="C126" s="24">
        <f>D76</f>
        <v>0</v>
      </c>
    </row>
    <row r="127" spans="1:4" ht="16" thickBot="1" x14ac:dyDescent="0.4">
      <c r="A127" s="23" t="s">
        <v>11</v>
      </c>
      <c r="B127" s="8" t="s">
        <v>64</v>
      </c>
      <c r="C127" s="24">
        <f>C99</f>
        <v>0</v>
      </c>
    </row>
    <row r="128" spans="1:4" ht="16" thickBot="1" x14ac:dyDescent="0.4">
      <c r="A128" s="23" t="s">
        <v>12</v>
      </c>
      <c r="B128" s="8" t="s">
        <v>68</v>
      </c>
      <c r="C128" s="24">
        <f>C106</f>
        <v>0</v>
      </c>
    </row>
    <row r="129" spans="1:3" ht="16" thickBot="1" x14ac:dyDescent="0.4">
      <c r="A129" s="99" t="s">
        <v>80</v>
      </c>
      <c r="B129" s="100"/>
      <c r="C129" s="24">
        <f>ROUND(C124+C125+C126+C127+C128,2)</f>
        <v>0</v>
      </c>
    </row>
    <row r="130" spans="1:3" ht="16" thickBot="1" x14ac:dyDescent="0.4">
      <c r="A130" s="23" t="s">
        <v>13</v>
      </c>
      <c r="B130" s="8" t="s">
        <v>81</v>
      </c>
      <c r="C130" s="25">
        <f>D118</f>
        <v>0</v>
      </c>
    </row>
    <row r="131" spans="1:3" ht="16" thickBot="1" x14ac:dyDescent="0.4">
      <c r="A131" s="99" t="s">
        <v>82</v>
      </c>
      <c r="B131" s="100"/>
      <c r="C131" s="24">
        <f>ROUND(C129+C130,2)</f>
        <v>0</v>
      </c>
    </row>
    <row r="134" spans="1:3" hidden="1" x14ac:dyDescent="0.35">
      <c r="A134" s="1" t="s">
        <v>83</v>
      </c>
      <c r="C134" s="26">
        <f>C114</f>
        <v>0</v>
      </c>
    </row>
    <row r="135" spans="1:3" hidden="1" x14ac:dyDescent="0.35">
      <c r="A135" s="1" t="s">
        <v>84</v>
      </c>
      <c r="C135" s="27">
        <f>D16+D65+D76+C99+C106+D112+D113</f>
        <v>0</v>
      </c>
    </row>
    <row r="136" spans="1:3" hidden="1" x14ac:dyDescent="0.35">
      <c r="A136" s="1" t="s">
        <v>85</v>
      </c>
      <c r="C136" s="1">
        <f>TRUNC(C135/(1-C134),2)</f>
        <v>0</v>
      </c>
    </row>
    <row r="137" spans="1:3" hidden="1" x14ac:dyDescent="0.35">
      <c r="A137" s="1" t="s">
        <v>86</v>
      </c>
      <c r="C137" s="27">
        <f>C136-C135</f>
        <v>0</v>
      </c>
    </row>
  </sheetData>
  <sheetProtection algorithmName="SHA-512" hashValue="JPtNhhUmZ6LeXbqNGwz7wwQh8+7Z6TVauO9bUw3tGVq67whXiOHywhunN6S1FIYWmWD9ta1rzjnLefcgadn1Sg==" saltValue="/wvs6XEBuESEN+LqXwbXHg==" spinCount="100000" sheet="1" selectLockedCells="1"/>
  <protectedRanges>
    <protectedRange algorithmName="SHA-512" hashValue="DTBgpaHhc9nEoKLGjHatGhRXNTNOGWWhyoMlimvXfB33n6TdEsBn1EGaaKdtAgwVI/wzYa/LHnrei0wXE60UFA==" saltValue="MjcTX6eLnyf4eF8erjOakA==" spinCount="100000" sqref="A14:B14 A16 D16 A15:D15 A13:D13" name="Intervalo2"/>
    <protectedRange algorithmName="SHA-512" hashValue="xnqye0zzuEsJ5+2oYzqX+qnSX1pyDiUdwgcXvT3bbZx4Ki9MNkk3bDrNvMPw+swgOr7oO7f3gPiUaGsamZmqBQ==" saltValue="g5tvExNTSJVdZ2A3KoDzbA==" spinCount="100000" sqref="B7" name="Intervalo1"/>
  </protectedRanges>
  <mergeCells count="28">
    <mergeCell ref="A27:B27"/>
    <mergeCell ref="B3:C3"/>
    <mergeCell ref="A10:E10"/>
    <mergeCell ref="A16:B16"/>
    <mergeCell ref="A19:E19"/>
    <mergeCell ref="A22:E22"/>
    <mergeCell ref="A91:B91"/>
    <mergeCell ref="A29:B29"/>
    <mergeCell ref="A32:E32"/>
    <mergeCell ref="A43:B43"/>
    <mergeCell ref="A46:E46"/>
    <mergeCell ref="A56:B56"/>
    <mergeCell ref="A59:D59"/>
    <mergeCell ref="A65:B65"/>
    <mergeCell ref="A68:D68"/>
    <mergeCell ref="A76:B76"/>
    <mergeCell ref="A79:D79"/>
    <mergeCell ref="A82:D82"/>
    <mergeCell ref="A118:B118"/>
    <mergeCell ref="A121:C121"/>
    <mergeCell ref="A129:B129"/>
    <mergeCell ref="A131:B131"/>
    <mergeCell ref="A93:B93"/>
    <mergeCell ref="A95:C95"/>
    <mergeCell ref="A99:B99"/>
    <mergeCell ref="A102:C102"/>
    <mergeCell ref="A106:B106"/>
    <mergeCell ref="A109:D109"/>
  </mergeCell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&amp;R&amp;"Calibri"&amp;20&amp;K0000FF Interno&amp;1#_x000D_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94DA3-AD80-463C-B482-9A94D6F2F33F}">
  <dimension ref="A1:M92"/>
  <sheetViews>
    <sheetView showGridLines="0" zoomScaleNormal="100" workbookViewId="0">
      <selection activeCell="D26" sqref="D26"/>
    </sheetView>
  </sheetViews>
  <sheetFormatPr defaultRowHeight="14.5" x14ac:dyDescent="0.35"/>
  <cols>
    <col min="1" max="1" width="60" bestFit="1" customWidth="1"/>
    <col min="2" max="2" width="13.81640625" bestFit="1" customWidth="1"/>
    <col min="3" max="3" width="10.26953125" bestFit="1" customWidth="1"/>
    <col min="4" max="4" width="20.54296875" bestFit="1" customWidth="1"/>
    <col min="5" max="5" width="28.453125" bestFit="1" customWidth="1"/>
    <col min="6" max="6" width="30" bestFit="1" customWidth="1"/>
    <col min="8" max="8" width="59.26953125" bestFit="1" customWidth="1"/>
    <col min="10" max="10" width="29.1796875" bestFit="1" customWidth="1"/>
    <col min="13" max="13" width="10" bestFit="1" customWidth="1"/>
  </cols>
  <sheetData>
    <row r="1" spans="1:6" ht="15" thickBot="1" x14ac:dyDescent="0.4"/>
    <row r="2" spans="1:6" ht="15" thickBot="1" x14ac:dyDescent="0.4">
      <c r="A2" s="108" t="s">
        <v>203</v>
      </c>
      <c r="B2" s="108"/>
      <c r="C2" s="108"/>
      <c r="D2" s="108"/>
      <c r="E2" s="108"/>
      <c r="F2" s="72"/>
    </row>
    <row r="3" spans="1:6" ht="15" thickBot="1" x14ac:dyDescent="0.4">
      <c r="A3" s="33" t="s">
        <v>171</v>
      </c>
      <c r="B3" s="70"/>
      <c r="C3" s="48">
        <v>3</v>
      </c>
      <c r="D3" s="49">
        <f>C3*B3</f>
        <v>0</v>
      </c>
      <c r="E3" s="49">
        <f t="shared" ref="E3:E9" si="0">IF(C3&gt;0,((D3/12)),"0")</f>
        <v>0</v>
      </c>
    </row>
    <row r="4" spans="1:6" ht="15" thickBot="1" x14ac:dyDescent="0.4">
      <c r="A4" s="33" t="s">
        <v>172</v>
      </c>
      <c r="B4" s="70"/>
      <c r="C4" s="48">
        <v>2</v>
      </c>
      <c r="D4" s="49">
        <f t="shared" ref="D4:D9" si="1">C4*B4</f>
        <v>0</v>
      </c>
      <c r="E4" s="49">
        <f t="shared" si="0"/>
        <v>0</v>
      </c>
    </row>
    <row r="5" spans="1:6" ht="15" thickBot="1" x14ac:dyDescent="0.4">
      <c r="A5" s="33" t="s">
        <v>173</v>
      </c>
      <c r="B5" s="70"/>
      <c r="C5" s="48">
        <v>2</v>
      </c>
      <c r="D5" s="49">
        <f t="shared" si="1"/>
        <v>0</v>
      </c>
      <c r="E5" s="49">
        <f t="shared" si="0"/>
        <v>0</v>
      </c>
    </row>
    <row r="6" spans="1:6" ht="15" thickBot="1" x14ac:dyDescent="0.4">
      <c r="A6" s="33" t="s">
        <v>174</v>
      </c>
      <c r="B6" s="70"/>
      <c r="C6" s="48">
        <v>1</v>
      </c>
      <c r="D6" s="49">
        <f t="shared" si="1"/>
        <v>0</v>
      </c>
      <c r="E6" s="49">
        <f t="shared" si="0"/>
        <v>0</v>
      </c>
    </row>
    <row r="7" spans="1:6" ht="15" thickBot="1" x14ac:dyDescent="0.4">
      <c r="A7" s="33" t="s">
        <v>175</v>
      </c>
      <c r="B7" s="70"/>
      <c r="C7" s="48">
        <v>1</v>
      </c>
      <c r="D7" s="49">
        <f t="shared" si="1"/>
        <v>0</v>
      </c>
      <c r="E7" s="49">
        <f t="shared" si="0"/>
        <v>0</v>
      </c>
    </row>
    <row r="8" spans="1:6" ht="15" thickBot="1" x14ac:dyDescent="0.4">
      <c r="A8" s="33" t="s">
        <v>124</v>
      </c>
      <c r="B8" s="70"/>
      <c r="C8" s="48">
        <v>1</v>
      </c>
      <c r="D8" s="49">
        <f t="shared" si="1"/>
        <v>0</v>
      </c>
      <c r="E8" s="49">
        <f t="shared" si="0"/>
        <v>0</v>
      </c>
    </row>
    <row r="9" spans="1:6" ht="15" thickBot="1" x14ac:dyDescent="0.4">
      <c r="A9" s="33" t="s">
        <v>125</v>
      </c>
      <c r="B9" s="70"/>
      <c r="C9" s="48">
        <v>1</v>
      </c>
      <c r="D9" s="49">
        <f t="shared" si="1"/>
        <v>0</v>
      </c>
      <c r="E9" s="49">
        <f t="shared" si="0"/>
        <v>0</v>
      </c>
    </row>
    <row r="10" spans="1:6" ht="15" thickBot="1" x14ac:dyDescent="0.4">
      <c r="A10" s="50" t="s">
        <v>14</v>
      </c>
      <c r="B10" s="51">
        <f>SUM(B3:B9)</f>
        <v>0</v>
      </c>
      <c r="C10" s="50"/>
      <c r="D10" s="51">
        <f>SUM(D3:D9)</f>
        <v>0</v>
      </c>
      <c r="E10" s="51">
        <f>SUM(E3:E9)</f>
        <v>0</v>
      </c>
    </row>
    <row r="11" spans="1:6" ht="15" thickBot="1" x14ac:dyDescent="0.4"/>
    <row r="12" spans="1:6" ht="15" thickBot="1" x14ac:dyDescent="0.4">
      <c r="A12" s="108" t="s">
        <v>204</v>
      </c>
      <c r="B12" s="108"/>
      <c r="C12" s="108"/>
      <c r="D12" s="108"/>
      <c r="E12" s="108"/>
    </row>
    <row r="13" spans="1:6" ht="15" thickBot="1" x14ac:dyDescent="0.4">
      <c r="A13" s="47" t="s">
        <v>120</v>
      </c>
      <c r="B13" s="47" t="s">
        <v>121</v>
      </c>
      <c r="C13" s="47" t="s">
        <v>122</v>
      </c>
      <c r="D13" s="47" t="s">
        <v>123</v>
      </c>
      <c r="E13" s="47" t="s">
        <v>126</v>
      </c>
    </row>
    <row r="14" spans="1:6" ht="15" thickBot="1" x14ac:dyDescent="0.4">
      <c r="A14" s="71" t="s">
        <v>176</v>
      </c>
      <c r="B14" s="70"/>
      <c r="C14" s="48">
        <v>3</v>
      </c>
      <c r="D14" s="49">
        <f>C14*B14</f>
        <v>0</v>
      </c>
      <c r="E14" s="49">
        <f t="shared" ref="E14:E19" si="2">IF(C14&gt;0,((D14/12)),"0")</f>
        <v>0</v>
      </c>
    </row>
    <row r="15" spans="1:6" ht="15" thickBot="1" x14ac:dyDescent="0.4">
      <c r="A15" s="71" t="s">
        <v>177</v>
      </c>
      <c r="B15" s="70"/>
      <c r="C15" s="48">
        <v>3</v>
      </c>
      <c r="D15" s="49">
        <f t="shared" ref="D15:D19" si="3">C15*B15</f>
        <v>0</v>
      </c>
      <c r="E15" s="49">
        <f t="shared" si="2"/>
        <v>0</v>
      </c>
    </row>
    <row r="16" spans="1:6" ht="15" thickBot="1" x14ac:dyDescent="0.4">
      <c r="A16" s="71" t="s">
        <v>141</v>
      </c>
      <c r="B16" s="70"/>
      <c r="C16" s="48">
        <v>2</v>
      </c>
      <c r="D16" s="49">
        <f t="shared" si="3"/>
        <v>0</v>
      </c>
      <c r="E16" s="49">
        <f t="shared" si="2"/>
        <v>0</v>
      </c>
    </row>
    <row r="17" spans="1:13" ht="15" thickBot="1" x14ac:dyDescent="0.4">
      <c r="A17" s="71" t="s">
        <v>178</v>
      </c>
      <c r="B17" s="70"/>
      <c r="C17" s="48">
        <v>1</v>
      </c>
      <c r="D17" s="49">
        <f t="shared" si="3"/>
        <v>0</v>
      </c>
      <c r="E17" s="49">
        <f t="shared" si="2"/>
        <v>0</v>
      </c>
    </row>
    <row r="18" spans="1:13" ht="15" thickBot="1" x14ac:dyDescent="0.4">
      <c r="A18" s="71" t="s">
        <v>179</v>
      </c>
      <c r="B18" s="70"/>
      <c r="C18" s="48">
        <v>1</v>
      </c>
      <c r="D18" s="49">
        <f t="shared" si="3"/>
        <v>0</v>
      </c>
      <c r="E18" s="49">
        <f t="shared" si="2"/>
        <v>0</v>
      </c>
    </row>
    <row r="19" spans="1:13" ht="15" thickBot="1" x14ac:dyDescent="0.4">
      <c r="A19" s="71" t="s">
        <v>125</v>
      </c>
      <c r="B19" s="70"/>
      <c r="C19" s="48">
        <v>1</v>
      </c>
      <c r="D19" s="49">
        <f t="shared" si="3"/>
        <v>0</v>
      </c>
      <c r="E19" s="49">
        <f t="shared" si="2"/>
        <v>0</v>
      </c>
    </row>
    <row r="20" spans="1:13" ht="15" thickBot="1" x14ac:dyDescent="0.4">
      <c r="A20" s="50" t="s">
        <v>14</v>
      </c>
      <c r="B20" s="51">
        <f>SUM(B14:B19)</f>
        <v>0</v>
      </c>
      <c r="C20" s="50"/>
      <c r="D20" s="51">
        <f>SUM(D14:D19)</f>
        <v>0</v>
      </c>
      <c r="E20" s="51">
        <f>SUM(E14:E19)</f>
        <v>0</v>
      </c>
    </row>
    <row r="21" spans="1:13" ht="15" thickBot="1" x14ac:dyDescent="0.4"/>
    <row r="22" spans="1:13" ht="15" thickBot="1" x14ac:dyDescent="0.4">
      <c r="A22" s="108" t="s">
        <v>206</v>
      </c>
      <c r="B22" s="108"/>
      <c r="C22" s="108"/>
      <c r="D22" s="108"/>
      <c r="E22" s="108"/>
    </row>
    <row r="23" spans="1:13" ht="15" thickBot="1" x14ac:dyDescent="0.4">
      <c r="A23" s="47" t="s">
        <v>120</v>
      </c>
      <c r="B23" s="47" t="s">
        <v>121</v>
      </c>
      <c r="C23" s="47" t="s">
        <v>122</v>
      </c>
      <c r="D23" s="47" t="s">
        <v>123</v>
      </c>
      <c r="E23" s="47" t="s">
        <v>126</v>
      </c>
    </row>
    <row r="24" spans="1:13" ht="15" thickBot="1" x14ac:dyDescent="0.4">
      <c r="A24" s="71" t="s">
        <v>176</v>
      </c>
      <c r="B24" s="70"/>
      <c r="C24" s="48">
        <v>3</v>
      </c>
      <c r="D24" s="49">
        <f>C24*B24</f>
        <v>0</v>
      </c>
      <c r="E24" s="49">
        <f t="shared" ref="E24:E28" si="4">IF(C24&gt;0,((D24/12)),"0")</f>
        <v>0</v>
      </c>
    </row>
    <row r="25" spans="1:13" ht="15" thickBot="1" x14ac:dyDescent="0.4">
      <c r="A25" s="71" t="s">
        <v>180</v>
      </c>
      <c r="B25" s="70"/>
      <c r="C25" s="48">
        <v>2</v>
      </c>
      <c r="D25" s="49">
        <f t="shared" ref="D25:D28" si="5">C25*B25</f>
        <v>0</v>
      </c>
      <c r="E25" s="49">
        <f t="shared" si="4"/>
        <v>0</v>
      </c>
    </row>
    <row r="26" spans="1:13" ht="15" thickBot="1" x14ac:dyDescent="0.4">
      <c r="A26" s="71" t="s">
        <v>177</v>
      </c>
      <c r="B26" s="70"/>
      <c r="C26" s="48">
        <v>3</v>
      </c>
      <c r="D26" s="49">
        <f t="shared" si="5"/>
        <v>0</v>
      </c>
      <c r="E26" s="49">
        <f t="shared" si="4"/>
        <v>0</v>
      </c>
    </row>
    <row r="27" spans="1:13" ht="15" thickBot="1" x14ac:dyDescent="0.4">
      <c r="A27" s="71" t="s">
        <v>178</v>
      </c>
      <c r="B27" s="70"/>
      <c r="C27" s="48">
        <v>1</v>
      </c>
      <c r="D27" s="49">
        <f t="shared" si="5"/>
        <v>0</v>
      </c>
      <c r="E27" s="49">
        <f t="shared" si="4"/>
        <v>0</v>
      </c>
    </row>
    <row r="28" spans="1:13" ht="15" thickBot="1" x14ac:dyDescent="0.4">
      <c r="A28" s="71" t="s">
        <v>125</v>
      </c>
      <c r="B28" s="70"/>
      <c r="C28" s="48">
        <v>1</v>
      </c>
      <c r="D28" s="49">
        <f t="shared" si="5"/>
        <v>0</v>
      </c>
      <c r="E28" s="49">
        <f t="shared" si="4"/>
        <v>0</v>
      </c>
    </row>
    <row r="29" spans="1:13" ht="26.5" thickBot="1" x14ac:dyDescent="0.4">
      <c r="A29" s="50" t="s">
        <v>14</v>
      </c>
      <c r="B29" s="51">
        <f>SUM(B24:B28)</f>
        <v>0</v>
      </c>
      <c r="C29" s="50"/>
      <c r="D29" s="51">
        <f>SUM(D24:D28)</f>
        <v>0</v>
      </c>
      <c r="E29" s="51">
        <f>SUM(E24:E28)</f>
        <v>0</v>
      </c>
      <c r="H29" s="85" t="s">
        <v>207</v>
      </c>
      <c r="I29" s="85" t="s">
        <v>208</v>
      </c>
      <c r="J29" s="85" t="s">
        <v>209</v>
      </c>
      <c r="K29" s="85" t="s">
        <v>210</v>
      </c>
      <c r="L29" s="85" t="s">
        <v>211</v>
      </c>
      <c r="M29" s="85" t="s">
        <v>145</v>
      </c>
    </row>
    <row r="30" spans="1:13" ht="15" thickBot="1" x14ac:dyDescent="0.4">
      <c r="H30" s="86" t="s">
        <v>212</v>
      </c>
      <c r="I30" s="86" t="s">
        <v>213</v>
      </c>
      <c r="J30" s="86" t="s">
        <v>214</v>
      </c>
      <c r="K30" s="87"/>
      <c r="L30" s="88">
        <v>10</v>
      </c>
      <c r="M30" s="89">
        <f>L30*K30</f>
        <v>0</v>
      </c>
    </row>
    <row r="31" spans="1:13" ht="15" thickBot="1" x14ac:dyDescent="0.4">
      <c r="A31" s="109" t="s">
        <v>170</v>
      </c>
      <c r="B31" s="110"/>
      <c r="C31" s="110"/>
      <c r="D31" s="110"/>
      <c r="E31" s="110"/>
      <c r="F31" s="111"/>
      <c r="H31" s="86" t="s">
        <v>215</v>
      </c>
      <c r="I31" s="86" t="s">
        <v>213</v>
      </c>
      <c r="J31" s="86" t="s">
        <v>216</v>
      </c>
      <c r="K31" s="87"/>
      <c r="L31" s="88">
        <v>10</v>
      </c>
      <c r="M31" s="89">
        <f t="shared" ref="M31:M90" si="6">L31*K31</f>
        <v>0</v>
      </c>
    </row>
    <row r="32" spans="1:13" ht="15" thickBot="1" x14ac:dyDescent="0.4">
      <c r="A32" s="50" t="s">
        <v>120</v>
      </c>
      <c r="B32" s="50" t="s">
        <v>121</v>
      </c>
      <c r="C32" s="50" t="s">
        <v>122</v>
      </c>
      <c r="D32" s="50" t="s">
        <v>163</v>
      </c>
      <c r="E32" s="50" t="s">
        <v>123</v>
      </c>
      <c r="F32" s="47" t="s">
        <v>126</v>
      </c>
      <c r="H32" s="86" t="s">
        <v>217</v>
      </c>
      <c r="I32" s="86" t="s">
        <v>218</v>
      </c>
      <c r="J32" s="86" t="s">
        <v>219</v>
      </c>
      <c r="K32" s="87"/>
      <c r="L32" s="88">
        <v>2</v>
      </c>
      <c r="M32" s="89">
        <f t="shared" si="6"/>
        <v>0</v>
      </c>
    </row>
    <row r="33" spans="1:13" ht="15" thickBot="1" x14ac:dyDescent="0.4">
      <c r="A33" s="46" t="s">
        <v>164</v>
      </c>
      <c r="B33" s="70"/>
      <c r="C33" s="46">
        <v>1</v>
      </c>
      <c r="D33" s="46">
        <v>5</v>
      </c>
      <c r="E33" s="73">
        <f>C33*B33/D33</f>
        <v>0</v>
      </c>
      <c r="F33" s="73">
        <f>IF(C33&gt;0,((E33/12)),"0")</f>
        <v>0</v>
      </c>
      <c r="H33" s="86" t="s">
        <v>220</v>
      </c>
      <c r="I33" s="86" t="s">
        <v>218</v>
      </c>
      <c r="J33" s="86" t="s">
        <v>219</v>
      </c>
      <c r="K33" s="87"/>
      <c r="L33" s="88">
        <v>4</v>
      </c>
      <c r="M33" s="89">
        <f t="shared" si="6"/>
        <v>0</v>
      </c>
    </row>
    <row r="34" spans="1:13" ht="15" thickBot="1" x14ac:dyDescent="0.4">
      <c r="A34" s="46" t="s">
        <v>165</v>
      </c>
      <c r="B34" s="70"/>
      <c r="C34" s="46">
        <v>1</v>
      </c>
      <c r="D34" s="46">
        <v>5</v>
      </c>
      <c r="E34" s="73">
        <f>C34*B34/D34</f>
        <v>0</v>
      </c>
      <c r="F34" s="73">
        <f>IF(C34&gt;0,((E34/12)),"0")</f>
        <v>0</v>
      </c>
      <c r="H34" s="86" t="s">
        <v>221</v>
      </c>
      <c r="I34" s="86" t="s">
        <v>218</v>
      </c>
      <c r="J34" s="86" t="s">
        <v>222</v>
      </c>
      <c r="K34" s="87"/>
      <c r="L34" s="88">
        <v>10</v>
      </c>
      <c r="M34" s="89">
        <f t="shared" si="6"/>
        <v>0</v>
      </c>
    </row>
    <row r="35" spans="1:13" ht="15" thickBot="1" x14ac:dyDescent="0.4">
      <c r="A35" s="46" t="s">
        <v>166</v>
      </c>
      <c r="B35" s="70"/>
      <c r="C35" s="46">
        <v>1</v>
      </c>
      <c r="D35" s="46">
        <v>5</v>
      </c>
      <c r="E35" s="73">
        <f>C35*B35/D35</f>
        <v>0</v>
      </c>
      <c r="F35" s="73">
        <f>IF(C35&gt;0,((E35/12)),"0")</f>
        <v>0</v>
      </c>
      <c r="H35" s="86" t="s">
        <v>223</v>
      </c>
      <c r="I35" s="86" t="s">
        <v>213</v>
      </c>
      <c r="J35" s="86" t="s">
        <v>224</v>
      </c>
      <c r="K35" s="87"/>
      <c r="L35" s="88">
        <v>10</v>
      </c>
      <c r="M35" s="89">
        <f t="shared" si="6"/>
        <v>0</v>
      </c>
    </row>
    <row r="36" spans="1:13" ht="15" thickBot="1" x14ac:dyDescent="0.4">
      <c r="A36" s="46" t="s">
        <v>167</v>
      </c>
      <c r="B36" s="70"/>
      <c r="C36" s="46">
        <v>1</v>
      </c>
      <c r="D36" s="46">
        <v>5</v>
      </c>
      <c r="E36" s="73">
        <f>C36*B36/D36</f>
        <v>0</v>
      </c>
      <c r="F36" s="73">
        <f>IF(C36&gt;0,((E36/12)),"0")</f>
        <v>0</v>
      </c>
      <c r="H36" s="86" t="s">
        <v>225</v>
      </c>
      <c r="I36" s="86" t="s">
        <v>218</v>
      </c>
      <c r="J36" s="86" t="s">
        <v>226</v>
      </c>
      <c r="K36" s="87"/>
      <c r="L36" s="88">
        <v>10</v>
      </c>
      <c r="M36" s="89">
        <f t="shared" si="6"/>
        <v>0</v>
      </c>
    </row>
    <row r="37" spans="1:13" ht="16" thickBot="1" x14ac:dyDescent="0.4">
      <c r="A37" s="74" t="s">
        <v>168</v>
      </c>
      <c r="B37" s="70"/>
      <c r="C37" s="46">
        <v>1</v>
      </c>
      <c r="D37" s="46">
        <v>10</v>
      </c>
      <c r="E37" s="73">
        <f>C37*B37/D37</f>
        <v>0</v>
      </c>
      <c r="F37" s="73">
        <f>IF(C37&gt;0,((E37/12)),"0")</f>
        <v>0</v>
      </c>
      <c r="H37" s="86" t="s">
        <v>227</v>
      </c>
      <c r="I37" s="86" t="s">
        <v>218</v>
      </c>
      <c r="J37" s="86" t="s">
        <v>228</v>
      </c>
      <c r="K37" s="87"/>
      <c r="L37" s="88">
        <v>2</v>
      </c>
      <c r="M37" s="89">
        <f t="shared" si="6"/>
        <v>0</v>
      </c>
    </row>
    <row r="38" spans="1:13" ht="15" thickBot="1" x14ac:dyDescent="0.4">
      <c r="A38" s="50" t="s">
        <v>14</v>
      </c>
      <c r="B38" s="75">
        <f>SUM(B33:B37)</f>
        <v>0</v>
      </c>
      <c r="C38" s="50">
        <f>SUM(C33:C37)</f>
        <v>5</v>
      </c>
      <c r="D38" s="50"/>
      <c r="E38" s="76">
        <f>SUM(E33:E37)</f>
        <v>0</v>
      </c>
      <c r="F38" s="76">
        <f>SUM(F33:F37)</f>
        <v>0</v>
      </c>
      <c r="H38" s="86" t="s">
        <v>229</v>
      </c>
      <c r="I38" s="86" t="s">
        <v>218</v>
      </c>
      <c r="J38" s="86" t="s">
        <v>230</v>
      </c>
      <c r="K38" s="87"/>
      <c r="L38" s="88">
        <v>12</v>
      </c>
      <c r="M38" s="89">
        <f t="shared" si="6"/>
        <v>0</v>
      </c>
    </row>
    <row r="39" spans="1:13" ht="15" thickBot="1" x14ac:dyDescent="0.4">
      <c r="H39" s="86" t="s">
        <v>231</v>
      </c>
      <c r="I39" s="86" t="s">
        <v>218</v>
      </c>
      <c r="J39" s="86" t="s">
        <v>232</v>
      </c>
      <c r="K39" s="87"/>
      <c r="L39" s="88">
        <v>1</v>
      </c>
      <c r="M39" s="89">
        <f t="shared" si="6"/>
        <v>0</v>
      </c>
    </row>
    <row r="40" spans="1:13" ht="15" thickBot="1" x14ac:dyDescent="0.4">
      <c r="H40" s="86" t="s">
        <v>233</v>
      </c>
      <c r="I40" s="86" t="s">
        <v>218</v>
      </c>
      <c r="J40" s="86" t="s">
        <v>232</v>
      </c>
      <c r="K40" s="87"/>
      <c r="L40" s="88">
        <v>1</v>
      </c>
      <c r="M40" s="89">
        <f t="shared" si="6"/>
        <v>0</v>
      </c>
    </row>
    <row r="41" spans="1:13" ht="15" thickBot="1" x14ac:dyDescent="0.4">
      <c r="H41" s="86" t="s">
        <v>234</v>
      </c>
      <c r="I41" s="86" t="s">
        <v>235</v>
      </c>
      <c r="J41" s="86" t="s">
        <v>236</v>
      </c>
      <c r="K41" s="87"/>
      <c r="L41" s="88">
        <v>4</v>
      </c>
      <c r="M41" s="89">
        <f t="shared" si="6"/>
        <v>0</v>
      </c>
    </row>
    <row r="42" spans="1:13" ht="15" thickBot="1" x14ac:dyDescent="0.4">
      <c r="A42" s="112" t="s">
        <v>139</v>
      </c>
      <c r="B42" s="112"/>
      <c r="H42" s="86" t="s">
        <v>237</v>
      </c>
      <c r="I42" s="86" t="s">
        <v>218</v>
      </c>
      <c r="J42" s="86" t="s">
        <v>238</v>
      </c>
      <c r="K42" s="87"/>
      <c r="L42" s="88">
        <v>8</v>
      </c>
      <c r="M42" s="89">
        <f t="shared" si="6"/>
        <v>0</v>
      </c>
    </row>
    <row r="43" spans="1:13" ht="15" thickBot="1" x14ac:dyDescent="0.4">
      <c r="A43" s="45" t="s">
        <v>181</v>
      </c>
      <c r="B43" s="77">
        <f>M91</f>
        <v>0</v>
      </c>
      <c r="H43" s="86" t="s">
        <v>239</v>
      </c>
      <c r="I43" s="86" t="s">
        <v>218</v>
      </c>
      <c r="J43" s="86" t="s">
        <v>240</v>
      </c>
      <c r="K43" s="87"/>
      <c r="L43" s="88">
        <v>12</v>
      </c>
      <c r="M43" s="89">
        <f t="shared" si="6"/>
        <v>0</v>
      </c>
    </row>
    <row r="44" spans="1:13" ht="15" thickBot="1" x14ac:dyDescent="0.4">
      <c r="A44" s="45" t="s">
        <v>182</v>
      </c>
      <c r="B44" s="77">
        <f>E10</f>
        <v>0</v>
      </c>
      <c r="H44" s="86" t="s">
        <v>241</v>
      </c>
      <c r="I44" s="86" t="s">
        <v>218</v>
      </c>
      <c r="J44" s="86" t="s">
        <v>242</v>
      </c>
      <c r="K44" s="87"/>
      <c r="L44" s="88">
        <v>12</v>
      </c>
      <c r="M44" s="89">
        <f t="shared" si="6"/>
        <v>0</v>
      </c>
    </row>
    <row r="45" spans="1:13" ht="15" thickBot="1" x14ac:dyDescent="0.4">
      <c r="A45" s="45" t="s">
        <v>205</v>
      </c>
      <c r="B45" s="77">
        <f>E20</f>
        <v>0</v>
      </c>
      <c r="H45" s="86" t="s">
        <v>243</v>
      </c>
      <c r="I45" s="86" t="s">
        <v>218</v>
      </c>
      <c r="J45" s="86" t="s">
        <v>244</v>
      </c>
      <c r="K45" s="87"/>
      <c r="L45" s="88">
        <v>12</v>
      </c>
      <c r="M45" s="89">
        <f t="shared" si="6"/>
        <v>0</v>
      </c>
    </row>
    <row r="46" spans="1:13" ht="15" thickBot="1" x14ac:dyDescent="0.4">
      <c r="A46" s="45" t="s">
        <v>315</v>
      </c>
      <c r="B46" s="77">
        <f>E29</f>
        <v>0</v>
      </c>
      <c r="H46" s="86" t="s">
        <v>245</v>
      </c>
      <c r="I46" s="86" t="s">
        <v>213</v>
      </c>
      <c r="J46" s="86" t="s">
        <v>246</v>
      </c>
      <c r="K46" s="87"/>
      <c r="L46" s="88">
        <v>10</v>
      </c>
      <c r="M46" s="89">
        <f t="shared" si="6"/>
        <v>0</v>
      </c>
    </row>
    <row r="47" spans="1:13" ht="15" thickBot="1" x14ac:dyDescent="0.4">
      <c r="A47" s="45" t="s">
        <v>169</v>
      </c>
      <c r="B47" s="77">
        <f>F38</f>
        <v>0</v>
      </c>
      <c r="H47" s="86" t="s">
        <v>247</v>
      </c>
      <c r="I47" s="86" t="s">
        <v>218</v>
      </c>
      <c r="J47" s="86" t="s">
        <v>232</v>
      </c>
      <c r="K47" s="87"/>
      <c r="L47" s="88">
        <v>3</v>
      </c>
      <c r="M47" s="89">
        <f t="shared" si="6"/>
        <v>0</v>
      </c>
    </row>
    <row r="48" spans="1:13" ht="15" thickBot="1" x14ac:dyDescent="0.4">
      <c r="H48" s="86" t="s">
        <v>248</v>
      </c>
      <c r="I48" s="86" t="s">
        <v>218</v>
      </c>
      <c r="J48" s="86" t="s">
        <v>249</v>
      </c>
      <c r="K48" s="87"/>
      <c r="L48" s="88">
        <v>10</v>
      </c>
      <c r="M48" s="89">
        <f t="shared" si="6"/>
        <v>0</v>
      </c>
    </row>
    <row r="49" spans="8:13" ht="15" thickBot="1" x14ac:dyDescent="0.4">
      <c r="H49" s="86" t="s">
        <v>250</v>
      </c>
      <c r="I49" s="86" t="s">
        <v>218</v>
      </c>
      <c r="J49" s="86" t="s">
        <v>251</v>
      </c>
      <c r="K49" s="87"/>
      <c r="L49" s="88">
        <v>2</v>
      </c>
      <c r="M49" s="89">
        <f t="shared" si="6"/>
        <v>0</v>
      </c>
    </row>
    <row r="50" spans="8:13" ht="15" thickBot="1" x14ac:dyDescent="0.4">
      <c r="H50" s="86" t="s">
        <v>252</v>
      </c>
      <c r="I50" s="86" t="s">
        <v>218</v>
      </c>
      <c r="J50" s="86" t="s">
        <v>253</v>
      </c>
      <c r="K50" s="87"/>
      <c r="L50" s="88">
        <v>2</v>
      </c>
      <c r="M50" s="89">
        <f t="shared" si="6"/>
        <v>0</v>
      </c>
    </row>
    <row r="51" spans="8:13" ht="15" thickBot="1" x14ac:dyDescent="0.4">
      <c r="H51" s="86" t="s">
        <v>254</v>
      </c>
      <c r="I51" s="86" t="s">
        <v>255</v>
      </c>
      <c r="J51" s="86" t="s">
        <v>256</v>
      </c>
      <c r="K51" s="87"/>
      <c r="L51" s="88">
        <v>3</v>
      </c>
      <c r="M51" s="89">
        <f t="shared" si="6"/>
        <v>0</v>
      </c>
    </row>
    <row r="52" spans="8:13" ht="15" thickBot="1" x14ac:dyDescent="0.4">
      <c r="H52" s="86" t="s">
        <v>257</v>
      </c>
      <c r="I52" s="86" t="s">
        <v>218</v>
      </c>
      <c r="J52" s="86" t="s">
        <v>232</v>
      </c>
      <c r="K52" s="87"/>
      <c r="L52" s="88">
        <v>10</v>
      </c>
      <c r="M52" s="89">
        <f t="shared" si="6"/>
        <v>0</v>
      </c>
    </row>
    <row r="53" spans="8:13" ht="15" thickBot="1" x14ac:dyDescent="0.4">
      <c r="H53" s="86" t="s">
        <v>258</v>
      </c>
      <c r="I53" s="86" t="s">
        <v>218</v>
      </c>
      <c r="J53" s="86" t="s">
        <v>232</v>
      </c>
      <c r="K53" s="87"/>
      <c r="L53" s="88">
        <v>10</v>
      </c>
      <c r="M53" s="89">
        <f t="shared" si="6"/>
        <v>0</v>
      </c>
    </row>
    <row r="54" spans="8:13" ht="15" thickBot="1" x14ac:dyDescent="0.4">
      <c r="H54" s="86" t="s">
        <v>259</v>
      </c>
      <c r="I54" s="86" t="s">
        <v>260</v>
      </c>
      <c r="J54" s="86" t="s">
        <v>261</v>
      </c>
      <c r="K54" s="87"/>
      <c r="L54" s="88">
        <v>2</v>
      </c>
      <c r="M54" s="89">
        <f t="shared" si="6"/>
        <v>0</v>
      </c>
    </row>
    <row r="55" spans="8:13" ht="15" thickBot="1" x14ac:dyDescent="0.4">
      <c r="H55" s="86" t="s">
        <v>262</v>
      </c>
      <c r="I55" s="86" t="s">
        <v>218</v>
      </c>
      <c r="J55" s="86" t="s">
        <v>263</v>
      </c>
      <c r="K55" s="87"/>
      <c r="L55" s="88">
        <v>10</v>
      </c>
      <c r="M55" s="89">
        <f t="shared" si="6"/>
        <v>0</v>
      </c>
    </row>
    <row r="56" spans="8:13" ht="15" thickBot="1" x14ac:dyDescent="0.4">
      <c r="H56" s="86" t="s">
        <v>264</v>
      </c>
      <c r="I56" s="86" t="s">
        <v>218</v>
      </c>
      <c r="J56" s="86" t="s">
        <v>224</v>
      </c>
      <c r="K56" s="87"/>
      <c r="L56" s="88">
        <v>5</v>
      </c>
      <c r="M56" s="89">
        <f t="shared" si="6"/>
        <v>0</v>
      </c>
    </row>
    <row r="57" spans="8:13" ht="15" thickBot="1" x14ac:dyDescent="0.4">
      <c r="H57" s="86" t="s">
        <v>265</v>
      </c>
      <c r="I57" s="86" t="s">
        <v>218</v>
      </c>
      <c r="J57" s="86" t="s">
        <v>232</v>
      </c>
      <c r="K57" s="87"/>
      <c r="L57" s="88">
        <v>4</v>
      </c>
      <c r="M57" s="89">
        <f t="shared" si="6"/>
        <v>0</v>
      </c>
    </row>
    <row r="58" spans="8:13" ht="15" thickBot="1" x14ac:dyDescent="0.4">
      <c r="H58" s="86" t="s">
        <v>266</v>
      </c>
      <c r="I58" s="86" t="s">
        <v>218</v>
      </c>
      <c r="J58" s="86" t="s">
        <v>232</v>
      </c>
      <c r="K58" s="87"/>
      <c r="L58" s="88">
        <v>3</v>
      </c>
      <c r="M58" s="89">
        <f t="shared" si="6"/>
        <v>0</v>
      </c>
    </row>
    <row r="59" spans="8:13" ht="15" thickBot="1" x14ac:dyDescent="0.4">
      <c r="H59" s="86" t="s">
        <v>267</v>
      </c>
      <c r="I59" s="86" t="s">
        <v>218</v>
      </c>
      <c r="J59" s="86" t="s">
        <v>232</v>
      </c>
      <c r="K59" s="87"/>
      <c r="L59" s="88">
        <v>2</v>
      </c>
      <c r="M59" s="89">
        <f t="shared" si="6"/>
        <v>0</v>
      </c>
    </row>
    <row r="60" spans="8:13" ht="15" thickBot="1" x14ac:dyDescent="0.4">
      <c r="H60" s="86" t="s">
        <v>268</v>
      </c>
      <c r="I60" s="86" t="s">
        <v>218</v>
      </c>
      <c r="J60" s="86" t="s">
        <v>232</v>
      </c>
      <c r="K60" s="87"/>
      <c r="L60" s="88">
        <v>2</v>
      </c>
      <c r="M60" s="89">
        <f t="shared" si="6"/>
        <v>0</v>
      </c>
    </row>
    <row r="61" spans="8:13" ht="15" thickBot="1" x14ac:dyDescent="0.4">
      <c r="H61" s="86" t="s">
        <v>269</v>
      </c>
      <c r="I61" s="86" t="s">
        <v>218</v>
      </c>
      <c r="J61" s="86" t="s">
        <v>232</v>
      </c>
      <c r="K61" s="87"/>
      <c r="L61" s="88">
        <v>2</v>
      </c>
      <c r="M61" s="89">
        <f t="shared" si="6"/>
        <v>0</v>
      </c>
    </row>
    <row r="62" spans="8:13" ht="15" thickBot="1" x14ac:dyDescent="0.4">
      <c r="H62" s="86" t="s">
        <v>270</v>
      </c>
      <c r="I62" s="86" t="s">
        <v>255</v>
      </c>
      <c r="J62" s="86" t="s">
        <v>232</v>
      </c>
      <c r="K62" s="87"/>
      <c r="L62" s="88">
        <v>0</v>
      </c>
      <c r="M62" s="89">
        <f t="shared" si="6"/>
        <v>0</v>
      </c>
    </row>
    <row r="63" spans="8:13" ht="15" thickBot="1" x14ac:dyDescent="0.4">
      <c r="H63" s="86" t="s">
        <v>271</v>
      </c>
      <c r="I63" s="86" t="s">
        <v>255</v>
      </c>
      <c r="J63" s="86" t="s">
        <v>232</v>
      </c>
      <c r="K63" s="87"/>
      <c r="L63" s="88">
        <v>4</v>
      </c>
      <c r="M63" s="89">
        <f t="shared" si="6"/>
        <v>0</v>
      </c>
    </row>
    <row r="64" spans="8:13" ht="15" thickBot="1" x14ac:dyDescent="0.4">
      <c r="H64" s="86" t="s">
        <v>272</v>
      </c>
      <c r="I64" s="86" t="s">
        <v>255</v>
      </c>
      <c r="J64" s="86" t="s">
        <v>232</v>
      </c>
      <c r="K64" s="87"/>
      <c r="L64" s="88">
        <v>0</v>
      </c>
      <c r="M64" s="89">
        <f t="shared" si="6"/>
        <v>0</v>
      </c>
    </row>
    <row r="65" spans="8:13" ht="15" thickBot="1" x14ac:dyDescent="0.4">
      <c r="H65" s="86" t="s">
        <v>273</v>
      </c>
      <c r="I65" s="86" t="s">
        <v>255</v>
      </c>
      <c r="J65" s="86" t="s">
        <v>232</v>
      </c>
      <c r="K65" s="87"/>
      <c r="L65" s="88">
        <v>0</v>
      </c>
      <c r="M65" s="89">
        <f t="shared" si="6"/>
        <v>0</v>
      </c>
    </row>
    <row r="66" spans="8:13" ht="15" thickBot="1" x14ac:dyDescent="0.4">
      <c r="H66" s="86" t="s">
        <v>274</v>
      </c>
      <c r="I66" s="86" t="s">
        <v>255</v>
      </c>
      <c r="J66" s="86" t="s">
        <v>232</v>
      </c>
      <c r="K66" s="87"/>
      <c r="L66" s="88">
        <v>4</v>
      </c>
      <c r="M66" s="89">
        <f t="shared" si="6"/>
        <v>0</v>
      </c>
    </row>
    <row r="67" spans="8:13" ht="15" thickBot="1" x14ac:dyDescent="0.4">
      <c r="H67" s="86" t="s">
        <v>275</v>
      </c>
      <c r="I67" s="86" t="s">
        <v>255</v>
      </c>
      <c r="J67" s="86" t="s">
        <v>232</v>
      </c>
      <c r="K67" s="87"/>
      <c r="L67" s="88">
        <v>4</v>
      </c>
      <c r="M67" s="89">
        <f t="shared" si="6"/>
        <v>0</v>
      </c>
    </row>
    <row r="68" spans="8:13" ht="15" thickBot="1" x14ac:dyDescent="0.4">
      <c r="H68" s="86" t="s">
        <v>276</v>
      </c>
      <c r="I68" s="86" t="s">
        <v>255</v>
      </c>
      <c r="J68" s="86" t="s">
        <v>232</v>
      </c>
      <c r="K68" s="87"/>
      <c r="L68" s="88">
        <v>4</v>
      </c>
      <c r="M68" s="89">
        <f t="shared" si="6"/>
        <v>0</v>
      </c>
    </row>
    <row r="69" spans="8:13" ht="15" thickBot="1" x14ac:dyDescent="0.4">
      <c r="H69" s="86" t="s">
        <v>277</v>
      </c>
      <c r="I69" s="86" t="s">
        <v>255</v>
      </c>
      <c r="J69" s="86" t="s">
        <v>232</v>
      </c>
      <c r="K69" s="87"/>
      <c r="L69" s="88">
        <v>0</v>
      </c>
      <c r="M69" s="89">
        <f t="shared" si="6"/>
        <v>0</v>
      </c>
    </row>
    <row r="70" spans="8:13" ht="15" thickBot="1" x14ac:dyDescent="0.4">
      <c r="H70" s="86" t="s">
        <v>278</v>
      </c>
      <c r="I70" s="86" t="s">
        <v>218</v>
      </c>
      <c r="J70" s="86" t="s">
        <v>279</v>
      </c>
      <c r="K70" s="87"/>
      <c r="L70" s="88">
        <v>4</v>
      </c>
      <c r="M70" s="89">
        <f t="shared" si="6"/>
        <v>0</v>
      </c>
    </row>
    <row r="71" spans="8:13" ht="15" thickBot="1" x14ac:dyDescent="0.4">
      <c r="H71" s="86" t="s">
        <v>280</v>
      </c>
      <c r="I71" s="86" t="s">
        <v>218</v>
      </c>
      <c r="J71" s="86" t="s">
        <v>228</v>
      </c>
      <c r="K71" s="87"/>
      <c r="L71" s="88">
        <v>2</v>
      </c>
      <c r="M71" s="89">
        <f t="shared" si="6"/>
        <v>0</v>
      </c>
    </row>
    <row r="72" spans="8:13" ht="15" thickBot="1" x14ac:dyDescent="0.4">
      <c r="H72" s="86" t="s">
        <v>281</v>
      </c>
      <c r="I72" s="86" t="s">
        <v>218</v>
      </c>
      <c r="J72" s="86" t="s">
        <v>282</v>
      </c>
      <c r="K72" s="87"/>
      <c r="L72" s="88">
        <v>2</v>
      </c>
      <c r="M72" s="89">
        <f t="shared" si="6"/>
        <v>0</v>
      </c>
    </row>
    <row r="73" spans="8:13" ht="15" thickBot="1" x14ac:dyDescent="0.4">
      <c r="H73" s="86" t="s">
        <v>283</v>
      </c>
      <c r="I73" s="86" t="s">
        <v>218</v>
      </c>
      <c r="J73" s="86" t="s">
        <v>284</v>
      </c>
      <c r="K73" s="87"/>
      <c r="L73" s="88">
        <v>12</v>
      </c>
      <c r="M73" s="89">
        <f t="shared" si="6"/>
        <v>0</v>
      </c>
    </row>
    <row r="74" spans="8:13" ht="15" thickBot="1" x14ac:dyDescent="0.4">
      <c r="H74" s="86" t="s">
        <v>285</v>
      </c>
      <c r="I74" s="86" t="s">
        <v>286</v>
      </c>
      <c r="J74" s="86" t="s">
        <v>287</v>
      </c>
      <c r="K74" s="87"/>
      <c r="L74" s="88">
        <v>10</v>
      </c>
      <c r="M74" s="89">
        <f t="shared" si="6"/>
        <v>0</v>
      </c>
    </row>
    <row r="75" spans="8:13" ht="15" thickBot="1" x14ac:dyDescent="0.4">
      <c r="H75" s="86" t="s">
        <v>288</v>
      </c>
      <c r="I75" s="86" t="s">
        <v>286</v>
      </c>
      <c r="J75" s="86" t="s">
        <v>232</v>
      </c>
      <c r="K75" s="87"/>
      <c r="L75" s="88">
        <v>5</v>
      </c>
      <c r="M75" s="89">
        <f t="shared" si="6"/>
        <v>0</v>
      </c>
    </row>
    <row r="76" spans="8:13" ht="15" thickBot="1" x14ac:dyDescent="0.4">
      <c r="H76" s="86" t="s">
        <v>289</v>
      </c>
      <c r="I76" s="86" t="s">
        <v>290</v>
      </c>
      <c r="J76" s="86" t="s">
        <v>291</v>
      </c>
      <c r="K76" s="87"/>
      <c r="L76" s="88">
        <v>5</v>
      </c>
      <c r="M76" s="89">
        <f t="shared" si="6"/>
        <v>0</v>
      </c>
    </row>
    <row r="77" spans="8:13" ht="15" thickBot="1" x14ac:dyDescent="0.4">
      <c r="H77" s="86" t="s">
        <v>292</v>
      </c>
      <c r="I77" s="86" t="s">
        <v>260</v>
      </c>
      <c r="J77" s="86" t="s">
        <v>293</v>
      </c>
      <c r="K77" s="87"/>
      <c r="L77" s="88">
        <v>2</v>
      </c>
      <c r="M77" s="89">
        <f t="shared" si="6"/>
        <v>0</v>
      </c>
    </row>
    <row r="78" spans="8:13" ht="15" thickBot="1" x14ac:dyDescent="0.4">
      <c r="H78" s="86" t="s">
        <v>294</v>
      </c>
      <c r="I78" s="86" t="s">
        <v>260</v>
      </c>
      <c r="J78" s="86" t="s">
        <v>293</v>
      </c>
      <c r="K78" s="87"/>
      <c r="L78" s="88">
        <v>2</v>
      </c>
      <c r="M78" s="89">
        <f t="shared" si="6"/>
        <v>0</v>
      </c>
    </row>
    <row r="79" spans="8:13" ht="15" thickBot="1" x14ac:dyDescent="0.4">
      <c r="H79" s="90" t="s">
        <v>295</v>
      </c>
      <c r="I79" s="86" t="s">
        <v>218</v>
      </c>
      <c r="J79" s="86" t="s">
        <v>296</v>
      </c>
      <c r="K79" s="87"/>
      <c r="L79" s="88">
        <v>6</v>
      </c>
      <c r="M79" s="89">
        <f t="shared" si="6"/>
        <v>0</v>
      </c>
    </row>
    <row r="80" spans="8:13" ht="15" thickBot="1" x14ac:dyDescent="0.4">
      <c r="H80" s="91" t="s">
        <v>297</v>
      </c>
      <c r="I80" s="92" t="s">
        <v>218</v>
      </c>
      <c r="J80" s="86" t="s">
        <v>296</v>
      </c>
      <c r="K80" s="87"/>
      <c r="L80" s="88">
        <v>6</v>
      </c>
      <c r="M80" s="89">
        <f t="shared" si="6"/>
        <v>0</v>
      </c>
    </row>
    <row r="81" spans="4:13" ht="15" thickBot="1" x14ac:dyDescent="0.4">
      <c r="H81" s="91" t="s">
        <v>298</v>
      </c>
      <c r="I81" s="92" t="s">
        <v>218</v>
      </c>
      <c r="J81" s="86" t="s">
        <v>299</v>
      </c>
      <c r="K81" s="87"/>
      <c r="L81" s="88">
        <v>2</v>
      </c>
      <c r="M81" s="89">
        <f t="shared" si="6"/>
        <v>0</v>
      </c>
    </row>
    <row r="82" spans="4:13" ht="15" thickBot="1" x14ac:dyDescent="0.4">
      <c r="H82" s="91" t="s">
        <v>300</v>
      </c>
      <c r="I82" s="92" t="s">
        <v>301</v>
      </c>
      <c r="J82" s="86" t="s">
        <v>302</v>
      </c>
      <c r="K82" s="87"/>
      <c r="L82" s="88">
        <v>1</v>
      </c>
      <c r="M82" s="89">
        <f t="shared" si="6"/>
        <v>0</v>
      </c>
    </row>
    <row r="83" spans="4:13" ht="15" thickBot="1" x14ac:dyDescent="0.4">
      <c r="H83" s="93" t="s">
        <v>303</v>
      </c>
      <c r="I83" s="92" t="s">
        <v>218</v>
      </c>
      <c r="J83" s="86" t="s">
        <v>296</v>
      </c>
      <c r="K83" s="87"/>
      <c r="L83" s="88">
        <v>10</v>
      </c>
      <c r="M83" s="89">
        <f t="shared" si="6"/>
        <v>0</v>
      </c>
    </row>
    <row r="84" spans="4:13" ht="15" thickBot="1" x14ac:dyDescent="0.4">
      <c r="H84" s="93" t="s">
        <v>304</v>
      </c>
      <c r="I84" s="92" t="s">
        <v>218</v>
      </c>
      <c r="J84" s="86" t="s">
        <v>232</v>
      </c>
      <c r="K84" s="87"/>
      <c r="L84" s="88">
        <v>10</v>
      </c>
      <c r="M84" s="89">
        <f t="shared" si="6"/>
        <v>0</v>
      </c>
    </row>
    <row r="85" spans="4:13" ht="15" thickBot="1" x14ac:dyDescent="0.4">
      <c r="H85" s="91" t="s">
        <v>305</v>
      </c>
      <c r="I85" s="92" t="s">
        <v>218</v>
      </c>
      <c r="J85" s="86" t="s">
        <v>232</v>
      </c>
      <c r="K85" s="87"/>
      <c r="L85" s="88">
        <v>6</v>
      </c>
      <c r="M85" s="89">
        <f t="shared" si="6"/>
        <v>0</v>
      </c>
    </row>
    <row r="86" spans="4:13" ht="15" thickBot="1" x14ac:dyDescent="0.4">
      <c r="H86" s="91" t="s">
        <v>306</v>
      </c>
      <c r="I86" s="92" t="s">
        <v>218</v>
      </c>
      <c r="J86" s="86" t="s">
        <v>232</v>
      </c>
      <c r="K86" s="87"/>
      <c r="L86" s="88">
        <v>2</v>
      </c>
      <c r="M86" s="89">
        <f t="shared" si="6"/>
        <v>0</v>
      </c>
    </row>
    <row r="87" spans="4:13" ht="15" thickBot="1" x14ac:dyDescent="0.4">
      <c r="H87" s="91" t="s">
        <v>307</v>
      </c>
      <c r="I87" s="92" t="s">
        <v>218</v>
      </c>
      <c r="J87" s="86" t="s">
        <v>232</v>
      </c>
      <c r="K87" s="87"/>
      <c r="L87" s="88">
        <v>2</v>
      </c>
      <c r="M87" s="89">
        <f t="shared" si="6"/>
        <v>0</v>
      </c>
    </row>
    <row r="88" spans="4:13" ht="15" thickBot="1" x14ac:dyDescent="0.4">
      <c r="H88" s="91" t="s">
        <v>308</v>
      </c>
      <c r="I88" s="92" t="s">
        <v>218</v>
      </c>
      <c r="J88" s="86" t="s">
        <v>232</v>
      </c>
      <c r="K88" s="87"/>
      <c r="L88" s="88">
        <v>2</v>
      </c>
      <c r="M88" s="89">
        <f t="shared" si="6"/>
        <v>0</v>
      </c>
    </row>
    <row r="89" spans="4:13" ht="15" thickBot="1" x14ac:dyDescent="0.4">
      <c r="H89" s="93" t="s">
        <v>309</v>
      </c>
      <c r="I89" s="92" t="s">
        <v>218</v>
      </c>
      <c r="J89" s="86" t="s">
        <v>232</v>
      </c>
      <c r="K89" s="87"/>
      <c r="L89" s="88">
        <v>2</v>
      </c>
      <c r="M89" s="89">
        <f t="shared" si="6"/>
        <v>0</v>
      </c>
    </row>
    <row r="90" spans="4:13" ht="15" thickBot="1" x14ac:dyDescent="0.4">
      <c r="H90" s="93" t="s">
        <v>310</v>
      </c>
      <c r="I90" s="92" t="s">
        <v>301</v>
      </c>
      <c r="J90" s="86" t="s">
        <v>232</v>
      </c>
      <c r="K90" s="87"/>
      <c r="L90" s="88">
        <v>1</v>
      </c>
      <c r="M90" s="89">
        <f t="shared" si="6"/>
        <v>0</v>
      </c>
    </row>
    <row r="91" spans="4:13" ht="15" thickBot="1" x14ac:dyDescent="0.4">
      <c r="D91" t="s">
        <v>314</v>
      </c>
      <c r="H91" s="102" t="s">
        <v>311</v>
      </c>
      <c r="I91" s="103" t="s">
        <v>312</v>
      </c>
      <c r="J91" s="103" t="s">
        <v>312</v>
      </c>
      <c r="K91" s="104" t="s">
        <v>312</v>
      </c>
      <c r="L91" s="94"/>
      <c r="M91" s="89">
        <f>SUM(M30:M90)</f>
        <v>0</v>
      </c>
    </row>
    <row r="92" spans="4:13" ht="15" thickBot="1" x14ac:dyDescent="0.4">
      <c r="H92" s="105" t="s">
        <v>313</v>
      </c>
      <c r="I92" s="106"/>
      <c r="J92" s="106"/>
      <c r="K92" s="107"/>
      <c r="L92" s="94"/>
      <c r="M92" s="89">
        <f>SUM(M91)</f>
        <v>0</v>
      </c>
    </row>
  </sheetData>
  <sheetProtection algorithmName="SHA-512" hashValue="lnLYyE09pIPN1HSYxj+wpWAyigV0SVe0qKwEHXeuZA+MkQza10U1OO4zc+ueTkNcuYeFNZpapv9uteMx1h2UOQ==" saltValue="j7bHO36WGOOwOmtykcLIaw==" spinCount="100000" sheet="1" objects="1" scenarios="1"/>
  <mergeCells count="7">
    <mergeCell ref="H91:K91"/>
    <mergeCell ref="H92:K92"/>
    <mergeCell ref="A2:E2"/>
    <mergeCell ref="A12:E12"/>
    <mergeCell ref="A22:E22"/>
    <mergeCell ref="A31:F31"/>
    <mergeCell ref="A42:B4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4972bdeb-71e7-4f78-a412-0e79ef21ab88" xsi:nil="true"/>
    <lcf76f155ced4ddcb4097134ff3c332f xmlns="68a6fd5b-3eb0-4ab6-b0bd-3d44e9cd361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495AE8EAD09A743B5D1E46D9C2600C2" ma:contentTypeVersion="21" ma:contentTypeDescription="Crie um novo documento." ma:contentTypeScope="" ma:versionID="93e0ec80754ffe395a1b33802b214791">
  <xsd:schema xmlns:xsd="http://www.w3.org/2001/XMLSchema" xmlns:xs="http://www.w3.org/2001/XMLSchema" xmlns:p="http://schemas.microsoft.com/office/2006/metadata/properties" xmlns:ns1="http://schemas.microsoft.com/sharepoint/v3" xmlns:ns2="68a6fd5b-3eb0-4ab6-b0bd-3d44e9cd361b" xmlns:ns3="a825b47f-d537-4ba3-ae70-a25b86e5b96f" xmlns:ns4="4972bdeb-71e7-4f78-a412-0e79ef21ab88" targetNamespace="http://schemas.microsoft.com/office/2006/metadata/properties" ma:root="true" ma:fieldsID="29f0c41abf5acf9051bbc505bd5814ae" ns1:_="" ns2:_="" ns3:_="" ns4:_="">
    <xsd:import namespace="http://schemas.microsoft.com/sharepoint/v3"/>
    <xsd:import namespace="68a6fd5b-3eb0-4ab6-b0bd-3d44e9cd361b"/>
    <xsd:import namespace="a825b47f-d537-4ba3-ae70-a25b86e5b96f"/>
    <xsd:import namespace="4972bdeb-71e7-4f78-a412-0e79ef21ab8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a6fd5b-3eb0-4ab6-b0bd-3d44e9cd36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9cc491fe-547a-4263-97dd-51df7dc18e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25b47f-d537-4ba3-ae70-a25b86e5b96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72bdeb-71e7-4f78-a412-0e79ef21ab88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description="" ma:hidden="true" ma:list="{281c8b8c-98c8-474e-8735-c4e3165612a3}" ma:internalName="TaxCatchAll" ma:showField="CatchAllData" ma:web="e2e13404-5f3e-430d-8528-ab60eb72aa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7309BD-84DA-4BDB-B8C1-D289DBA5DA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2A379A-F484-4755-9C54-F419B31450B1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4972bdeb-71e7-4f78-a412-0e79ef21ab88"/>
    <ds:schemaRef ds:uri="68a6fd5b-3eb0-4ab6-b0bd-3d44e9cd361b"/>
  </ds:schemaRefs>
</ds:datastoreItem>
</file>

<file path=customXml/itemProps3.xml><?xml version="1.0" encoding="utf-8"?>
<ds:datastoreItem xmlns:ds="http://schemas.openxmlformats.org/officeDocument/2006/customXml" ds:itemID="{F01F78CF-D121-4F10-B810-8EF1B6F478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8a6fd5b-3eb0-4ab6-b0bd-3d44e9cd361b"/>
    <ds:schemaRef ds:uri="a825b47f-d537-4ba3-ae70-a25b86e5b96f"/>
    <ds:schemaRef ds:uri="4972bdeb-71e7-4f78-a412-0e79ef21ab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317d0ede-aeba-4cac-a28d-f0cae284d260}" enabled="1" method="Privileged" siteId="{97298271-1bd7-4ac5-935b-88addef636c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Resumo</vt:lpstr>
      <vt:lpstr>SERV COM CUMULAÇÃO  2 postos</vt:lpstr>
      <vt:lpstr>PORTARIA 10</vt:lpstr>
      <vt:lpstr>PORTARIA 40</vt:lpstr>
      <vt:lpstr>PORTARIA 30</vt:lpstr>
      <vt:lpstr>ASH 2 postos</vt:lpstr>
      <vt:lpstr>MODULO 5 MATERIAIS_EQUIP_UNIF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Gabriele de Almeida Rampa Pires</dc:creator>
  <cp:lastModifiedBy>Mara Sílvia Alves Fernandes</cp:lastModifiedBy>
  <dcterms:created xsi:type="dcterms:W3CDTF">2023-05-26T19:08:05Z</dcterms:created>
  <dcterms:modified xsi:type="dcterms:W3CDTF">2026-05-11T14:04:23Z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17d0ede-aeba-4cac-a28d-f0cae284d260_Enabled">
    <vt:lpwstr>true</vt:lpwstr>
  </property>
  <property fmtid="{D5CDD505-2E9C-101B-9397-08002B2CF9AE}" pid="3" name="MSIP_Label_317d0ede-aeba-4cac-a28d-f0cae284d260_SetDate">
    <vt:lpwstr>2023-05-26T19:08:14Z</vt:lpwstr>
  </property>
  <property fmtid="{D5CDD505-2E9C-101B-9397-08002B2CF9AE}" pid="4" name="MSIP_Label_317d0ede-aeba-4cac-a28d-f0cae284d260_Method">
    <vt:lpwstr>Privileged</vt:lpwstr>
  </property>
  <property fmtid="{D5CDD505-2E9C-101B-9397-08002B2CF9AE}" pid="5" name="MSIP_Label_317d0ede-aeba-4cac-a28d-f0cae284d260_Name">
    <vt:lpwstr>PR - Interno</vt:lpwstr>
  </property>
  <property fmtid="{D5CDD505-2E9C-101B-9397-08002B2CF9AE}" pid="6" name="MSIP_Label_317d0ede-aeba-4cac-a28d-f0cae284d260_SiteId">
    <vt:lpwstr>97298271-1bd7-4ac5-935b-88addef636cc</vt:lpwstr>
  </property>
  <property fmtid="{D5CDD505-2E9C-101B-9397-08002B2CF9AE}" pid="7" name="MSIP_Label_317d0ede-aeba-4cac-a28d-f0cae284d260_ActionId">
    <vt:lpwstr>2af241b4-3a71-4a26-9f83-cd92f4b79e7c</vt:lpwstr>
  </property>
  <property fmtid="{D5CDD505-2E9C-101B-9397-08002B2CF9AE}" pid="8" name="MSIP_Label_317d0ede-aeba-4cac-a28d-f0cae284d260_ContentBits">
    <vt:lpwstr>1</vt:lpwstr>
  </property>
  <property fmtid="{D5CDD505-2E9C-101B-9397-08002B2CF9AE}" pid="9" name="ContentTypeId">
    <vt:lpwstr>0x0101008495AE8EAD09A743B5D1E46D9C2600C2</vt:lpwstr>
  </property>
  <property fmtid="{D5CDD505-2E9C-101B-9397-08002B2CF9AE}" pid="10" name="MediaServiceImageTags">
    <vt:lpwstr/>
  </property>
</Properties>
</file>