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ário\Desktop\Locação de maquinas pesadas 1\PM\"/>
    </mc:Choice>
  </mc:AlternateContent>
  <xr:revisionPtr revIDLastSave="0" documentId="13_ncr:1_{CF3D5247-B9A5-47F6-9DE4-0531D6FE0BE0}" xr6:coauthVersionLast="47" xr6:coauthVersionMax="47" xr10:uidLastSave="{00000000-0000-0000-0000-000000000000}"/>
  <bookViews>
    <workbookView xWindow="28680" yWindow="75" windowWidth="29040" windowHeight="15840" activeTab="1" xr2:uid="{A1DBD04B-4F11-4488-B71D-56E06E64D9DC}"/>
  </bookViews>
  <sheets>
    <sheet name="Dados de Entrada" sheetId="5" r:id="rId1"/>
    <sheet name="COMP. CUSTO" sheetId="1" r:id="rId2"/>
    <sheet name="Simples" sheetId="3" r:id="rId3"/>
    <sheet name="Depreciação" sheetId="6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6" l="1"/>
  <c r="H22" i="5" l="1"/>
  <c r="H45" i="5" l="1"/>
  <c r="H44" i="5"/>
  <c r="H43" i="5"/>
  <c r="H42" i="5"/>
  <c r="H41" i="5"/>
  <c r="E32" i="1" l="1"/>
  <c r="A3" i="3"/>
  <c r="E96" i="1"/>
  <c r="H113" i="1" s="1"/>
  <c r="B3" i="3"/>
  <c r="E93" i="1"/>
  <c r="E90" i="1"/>
  <c r="E87" i="1"/>
  <c r="E84" i="1"/>
  <c r="E81" i="1"/>
  <c r="E78" i="1"/>
  <c r="E75" i="1"/>
  <c r="F4" i="5"/>
  <c r="D4" i="6"/>
  <c r="D3" i="6"/>
  <c r="D2" i="6"/>
  <c r="K8" i="6"/>
  <c r="E11" i="6"/>
  <c r="E12" i="6"/>
  <c r="E13" i="6"/>
  <c r="E14" i="6"/>
  <c r="E15" i="6"/>
  <c r="E16" i="6"/>
  <c r="E17" i="6"/>
  <c r="E18" i="6"/>
  <c r="E10" i="6"/>
  <c r="E9" i="6"/>
  <c r="E8" i="6"/>
  <c r="H112" i="1" l="1"/>
  <c r="F8" i="6"/>
  <c r="H8" i="6"/>
  <c r="I8" i="6"/>
  <c r="J8" i="6"/>
  <c r="F15" i="6"/>
  <c r="F12" i="6"/>
  <c r="F16" i="6"/>
  <c r="F9" i="6"/>
  <c r="F13" i="6"/>
  <c r="F17" i="6"/>
  <c r="F10" i="6"/>
  <c r="F14" i="6"/>
  <c r="L8" i="6" s="1"/>
  <c r="E100" i="1" s="1"/>
  <c r="H114" i="1" s="1"/>
  <c r="F18" i="6"/>
  <c r="F11" i="6"/>
  <c r="F4" i="1"/>
  <c r="H115" i="1" l="1"/>
  <c r="H118" i="1" s="1"/>
  <c r="H55" i="1"/>
  <c r="H105" i="1" s="1"/>
  <c r="H116" i="1" l="1"/>
  <c r="H65" i="1" l="1"/>
  <c r="H64" i="1"/>
  <c r="H63" i="1"/>
  <c r="H43" i="1"/>
  <c r="H42" i="1"/>
  <c r="F5" i="1"/>
  <c r="G41" i="1"/>
  <c r="D41" i="1"/>
  <c r="G39" i="1"/>
  <c r="F39" i="1"/>
  <c r="E39" i="1"/>
  <c r="D39" i="1"/>
  <c r="C39" i="1"/>
  <c r="G32" i="1"/>
  <c r="H32" i="1" s="1"/>
  <c r="H12" i="1"/>
  <c r="G23" i="5"/>
  <c r="H21" i="5"/>
  <c r="G3" i="1"/>
  <c r="H18" i="1" l="1"/>
  <c r="I63" i="1"/>
  <c r="I65" i="1"/>
  <c r="I62" i="1"/>
  <c r="I64" i="1"/>
  <c r="H34" i="1"/>
  <c r="H40" i="1"/>
  <c r="I31" i="1"/>
  <c r="I32" i="1"/>
  <c r="H53" i="5" l="1"/>
  <c r="H62" i="1"/>
  <c r="D3" i="3"/>
  <c r="C3" i="3"/>
  <c r="H38" i="1"/>
  <c r="H24" i="1"/>
  <c r="I24" i="1" s="1"/>
  <c r="H23" i="1"/>
  <c r="I23" i="1" s="1"/>
  <c r="H13" i="1"/>
  <c r="A7" i="3" l="1"/>
  <c r="E7" i="3" s="1"/>
  <c r="H68" i="1" s="1"/>
  <c r="C7" i="3"/>
  <c r="H25" i="1"/>
  <c r="H26" i="1" s="1"/>
  <c r="I26" i="1" s="1"/>
  <c r="I27" i="1" s="1"/>
  <c r="H48" i="1" s="1"/>
  <c r="G7" i="3" l="1"/>
  <c r="H70" i="1" s="1"/>
  <c r="D7" i="3"/>
  <c r="H69" i="1" s="1"/>
  <c r="A33" i="3"/>
  <c r="E33" i="3" s="1"/>
  <c r="B7" i="3"/>
  <c r="F7" i="3"/>
  <c r="F33" i="3"/>
  <c r="B33" i="3"/>
  <c r="C33" i="3"/>
  <c r="D33" i="3"/>
  <c r="H103" i="1"/>
  <c r="I33" i="1"/>
  <c r="I34" i="1" s="1"/>
  <c r="H27" i="1"/>
  <c r="H67" i="1" l="1"/>
  <c r="H49" i="1"/>
  <c r="H44" i="1"/>
  <c r="H50" i="1" s="1"/>
  <c r="H51" i="1" l="1"/>
  <c r="H104" i="1" l="1"/>
  <c r="H106" i="1" s="1"/>
  <c r="H108" i="1" s="1"/>
  <c r="I49" i="5" l="1"/>
  <c r="I50" i="5" s="1"/>
  <c r="I60" i="1" s="1"/>
  <c r="I59" i="1" l="1"/>
  <c r="I68" i="1" s="1"/>
  <c r="I69" i="1" l="1"/>
  <c r="I70" i="1"/>
  <c r="I67" i="1"/>
  <c r="I71" i="1" l="1"/>
  <c r="H110" i="1" s="1"/>
  <c r="H121" i="1" s="1"/>
  <c r="H124" i="1" s="1"/>
  <c r="H128" i="1" s="1"/>
</calcChain>
</file>

<file path=xl/sharedStrings.xml><?xml version="1.0" encoding="utf-8"?>
<sst xmlns="http://schemas.openxmlformats.org/spreadsheetml/2006/main" count="414" uniqueCount="225">
  <si>
    <t>DISCRIMINAÇÃO DOS SERVIÇOS (DADOS REFERENTES À CONTRATAÇÃO)</t>
  </si>
  <si>
    <t>NOME DA EMPRESA</t>
  </si>
  <si>
    <t>Empresa optante pelo SIMPLES NACIONAL?</t>
  </si>
  <si>
    <t>SIM/NÃO?</t>
  </si>
  <si>
    <t>A</t>
  </si>
  <si>
    <t>Data de apresentação da proposta (dia/mês/ano)</t>
  </si>
  <si>
    <t>B</t>
  </si>
  <si>
    <t>Município/ UF</t>
  </si>
  <si>
    <t>C</t>
  </si>
  <si>
    <t>Ano Acordo, Convenção ou Sentença Normativa em Dissídio Coletivo</t>
  </si>
  <si>
    <t>D</t>
  </si>
  <si>
    <t>Nº de meses de execução contratual</t>
  </si>
  <si>
    <t>MÃO-DE-OBRA</t>
  </si>
  <si>
    <t>MÃO-DE-OBRA VINCULADA À EXECUÇÃO CONTRATUAL</t>
  </si>
  <si>
    <t>Dados complementares para composição dos custos referente à mão-de-obra</t>
  </si>
  <si>
    <t>Tipo do serviço</t>
  </si>
  <si>
    <t>Classificação Brasileira de Ocupações (CBO)</t>
  </si>
  <si>
    <t>Salário Normativo da Categoria Profissional</t>
  </si>
  <si>
    <t xml:space="preserve">Categoria profissional </t>
  </si>
  <si>
    <t>Data base da categoria</t>
  </si>
  <si>
    <t>Composição da remuneração</t>
  </si>
  <si>
    <t>Valor (R$)</t>
  </si>
  <si>
    <t>Salário base</t>
  </si>
  <si>
    <t>Adicional de periculosidade (30%)</t>
  </si>
  <si>
    <t>SIM/NÃO</t>
  </si>
  <si>
    <t>Adicional de insalubridade</t>
  </si>
  <si>
    <t>Porcentagem:</t>
  </si>
  <si>
    <t>Gratificação</t>
  </si>
  <si>
    <t>E</t>
  </si>
  <si>
    <t xml:space="preserve">Hora noturna adicional - ou hora noturna reduzida </t>
  </si>
  <si>
    <t>F</t>
  </si>
  <si>
    <t>Adicional de hora extra no feriado</t>
  </si>
  <si>
    <t>G</t>
  </si>
  <si>
    <r>
      <t xml:space="preserve">Outros </t>
    </r>
    <r>
      <rPr>
        <b/>
        <sz val="10"/>
        <color indexed="10"/>
        <rFont val="Arial"/>
        <family val="2"/>
      </rPr>
      <t>(anexar descritivo)</t>
    </r>
  </si>
  <si>
    <t>TOTAL DA REMUNERAÇÃO</t>
  </si>
  <si>
    <t>Submódulo 2.1 - 13º (décimo terceiro) salário e adicional de férias</t>
  </si>
  <si>
    <t>2.1</t>
  </si>
  <si>
    <t>13º salário e adicional de férias</t>
  </si>
  <si>
    <t>(%)</t>
  </si>
  <si>
    <t xml:space="preserve">13º salário </t>
  </si>
  <si>
    <t xml:space="preserve">SUBTOTAL </t>
  </si>
  <si>
    <t>Submódulo 2.2 - Encargos previdenciários (GPS), Fundo de Garantia por Tempo de Serviço (FGTS) e outras contribuições</t>
  </si>
  <si>
    <t>2.2</t>
  </si>
  <si>
    <t>GPS, FGTS e outras contribuições</t>
  </si>
  <si>
    <t>INSS</t>
  </si>
  <si>
    <t>Seguro Acidente do Trabalho (RATxFAP)</t>
  </si>
  <si>
    <t>RAT</t>
  </si>
  <si>
    <t>FAT</t>
  </si>
  <si>
    <t>H</t>
  </si>
  <si>
    <t>FGTS</t>
  </si>
  <si>
    <t>TOTAL</t>
  </si>
  <si>
    <t>Submódulo 2.3 - Benefícios Mensais e Diários</t>
  </si>
  <si>
    <t>2.3</t>
  </si>
  <si>
    <t>Benefícios Mensais e Diários (conforme CCT)</t>
  </si>
  <si>
    <t>Transporte</t>
  </si>
  <si>
    <t>Valor</t>
  </si>
  <si>
    <t>Passagens por dia</t>
  </si>
  <si>
    <t>Dias no mês</t>
  </si>
  <si>
    <t>Desconto</t>
  </si>
  <si>
    <t>NÃO</t>
  </si>
  <si>
    <t>Auxílio-Refeição/Alimentação</t>
  </si>
  <si>
    <t>I</t>
  </si>
  <si>
    <r>
      <t xml:space="preserve">Outros </t>
    </r>
    <r>
      <rPr>
        <b/>
        <sz val="10"/>
        <color indexed="10"/>
        <rFont val="Arial"/>
        <family val="2"/>
      </rPr>
      <t>(especificar)</t>
    </r>
  </si>
  <si>
    <t xml:space="preserve">TOTAL </t>
  </si>
  <si>
    <t>QUADRO RESUMO DO MÓDULO 2 - ENCARGOS E BENEFÍCIOS ANUAIS, MENSAIS E DIÁRIOS</t>
  </si>
  <si>
    <t>Encargos e Benefícios Anuais, Mensais e Diários</t>
  </si>
  <si>
    <t>13º (décimo terceiro) Salário e Adicional de Férias</t>
  </si>
  <si>
    <t>Benefícios Mensais e Diários</t>
  </si>
  <si>
    <t>Custos Indiretos, Tributos e Lucro</t>
  </si>
  <si>
    <r>
      <t>Custos indiretos (custos administrativos, contábeis</t>
    </r>
    <r>
      <rPr>
        <sz val="10"/>
        <rFont val="Arial"/>
        <family val="2"/>
      </rPr>
      <t>)</t>
    </r>
  </si>
  <si>
    <t>Lucro</t>
  </si>
  <si>
    <t>Tributos</t>
  </si>
  <si>
    <t>Tributos Federais</t>
  </si>
  <si>
    <t>PIS</t>
  </si>
  <si>
    <t>COFINS</t>
  </si>
  <si>
    <t>Tibutos Municipais</t>
  </si>
  <si>
    <t>ISS</t>
  </si>
  <si>
    <t>SUBTOTAL (A+B+C+D+E)</t>
  </si>
  <si>
    <t>DESCRIÇÃO</t>
  </si>
  <si>
    <t>VALOR LITRO</t>
  </si>
  <si>
    <t>Óleo diesel</t>
  </si>
  <si>
    <t>MÉDIA ANP (data da proposta)</t>
  </si>
  <si>
    <t>Valor litro</t>
  </si>
  <si>
    <t>Valor unitário</t>
  </si>
  <si>
    <t>Preço do pneu utilizado</t>
  </si>
  <si>
    <t>Empresa optante SIMPLES NACIONAL</t>
  </si>
  <si>
    <t>J</t>
  </si>
  <si>
    <t>K</t>
  </si>
  <si>
    <t>SUBTOTAL (A+B+C)</t>
  </si>
  <si>
    <t>ITEM</t>
  </si>
  <si>
    <t>ESPECIFICAÇÕES</t>
  </si>
  <si>
    <t>UNIDADE</t>
  </si>
  <si>
    <t>Camiseta, manga curta, algodão</t>
  </si>
  <si>
    <t>Calça brim</t>
  </si>
  <si>
    <t>Calçado segurança</t>
  </si>
  <si>
    <t>Jaqueta</t>
  </si>
  <si>
    <t>QUANT. ANUAL 
POR EMPREGADO</t>
  </si>
  <si>
    <t>São João do Triunfo - PR</t>
  </si>
  <si>
    <t>SIM</t>
  </si>
  <si>
    <t>B.1</t>
  </si>
  <si>
    <t>B.2</t>
  </si>
  <si>
    <t>B.3</t>
  </si>
  <si>
    <t>Sub-total</t>
  </si>
  <si>
    <t>Incidência de FGTS E Encargos Previdenciários</t>
  </si>
  <si>
    <t>Adicional de Férias</t>
  </si>
  <si>
    <t>un.</t>
  </si>
  <si>
    <t>par</t>
  </si>
  <si>
    <t>PERÍODO DE APURAÇÃO</t>
  </si>
  <si>
    <t>RECEITA BRUTA DOS ÚLTIMO 12 MESES ANTERIORES AO PERÍODO DE APURAÇÃO</t>
  </si>
  <si>
    <t>ALIQUOTA NOMINAL</t>
  </si>
  <si>
    <t>VLR Deduzir</t>
  </si>
  <si>
    <t>ALIQUOTA EFETIVA</t>
  </si>
  <si>
    <t>PERCENTUAIS EFETIVOS DOS TRIBUTOS</t>
  </si>
  <si>
    <t>IRPJ</t>
  </si>
  <si>
    <t>CSLL</t>
  </si>
  <si>
    <t>CPP</t>
  </si>
  <si>
    <t>ALÍQUOTAS E PARTILHA DO SIMPLES NACIONAL - RECEITAS DECORRENTES DA PRESTAÇÃO DE SERVIÇOS RELACIONADOS NO INCISO IV DO § 1° DO ART.25</t>
  </si>
  <si>
    <t xml:space="preserve">Receita - Faixas </t>
  </si>
  <si>
    <t xml:space="preserve">Limite Inferior </t>
  </si>
  <si>
    <t>Limite superior</t>
  </si>
  <si>
    <t xml:space="preserve">Aliquota Nominal </t>
  </si>
  <si>
    <t>1° faixa</t>
  </si>
  <si>
    <t>R$                                                    -</t>
  </si>
  <si>
    <t>2° faixa</t>
  </si>
  <si>
    <t>3° faixa</t>
  </si>
  <si>
    <t>4° faixa</t>
  </si>
  <si>
    <t>5° faixa</t>
  </si>
  <si>
    <t>6° faixa</t>
  </si>
  <si>
    <t xml:space="preserve">PERCENTUAIS DE REPARTIÇÃO DOS TRIBUTOS </t>
  </si>
  <si>
    <t>Cofins</t>
  </si>
  <si>
    <t>PIS/PASEP</t>
  </si>
  <si>
    <t>ISS(*)</t>
  </si>
  <si>
    <t>-</t>
  </si>
  <si>
    <t>UTILIZAR APENAS QUANDO A ALÍQUOTA EFETIVA SUPERAR A 14,92537%</t>
  </si>
  <si>
    <t>Moto-Niveladora</t>
  </si>
  <si>
    <t>Hrs/Total</t>
  </si>
  <si>
    <t>Hrs/Mês</t>
  </si>
  <si>
    <t>MÉDIA DE DIAS UTEIS MENSAL</t>
  </si>
  <si>
    <t>Operador de Motoniveladora</t>
  </si>
  <si>
    <t>7151-30</t>
  </si>
  <si>
    <t>CUSTO DO OPERADOR/HORA</t>
  </si>
  <si>
    <t>Abafador de Ruído</t>
  </si>
  <si>
    <t>Dados de Entrada</t>
  </si>
  <si>
    <t>Preencher somente se NÃO for optante do Simples Nacional</t>
  </si>
  <si>
    <t>Quant. Lubrificante na troca (L)</t>
  </si>
  <si>
    <t>Quantidade de pneus/troca</t>
  </si>
  <si>
    <t>Remuneração</t>
  </si>
  <si>
    <t>Uniforme e EPIs</t>
  </si>
  <si>
    <t>Custos Indiretos, Lucro e Tributos</t>
  </si>
  <si>
    <t>Custos variáveis</t>
  </si>
  <si>
    <t>L</t>
  </si>
  <si>
    <t>M</t>
  </si>
  <si>
    <t>Valor do litro de lubrificante Motor</t>
  </si>
  <si>
    <t>horas trabalhadas por troca</t>
  </si>
  <si>
    <t>Valor do litro do Óleo da Caixa</t>
  </si>
  <si>
    <t>Valor do litro do Óleo da Transmissão</t>
  </si>
  <si>
    <t>Valor do litro do Óleo do Hidraulico</t>
  </si>
  <si>
    <t>N</t>
  </si>
  <si>
    <t>O</t>
  </si>
  <si>
    <t>P</t>
  </si>
  <si>
    <t>Q</t>
  </si>
  <si>
    <t>R</t>
  </si>
  <si>
    <t>S</t>
  </si>
  <si>
    <t>Valor da Lâmina de Corte</t>
  </si>
  <si>
    <t>Quantia de lâminas por troca</t>
  </si>
  <si>
    <t>Vida útil dos pneus por horas trabalhadas</t>
  </si>
  <si>
    <t>Vida útil das Lâminas por horas trabalhadas</t>
  </si>
  <si>
    <t>Custo Manutenção Mecânica corretiva Anual</t>
  </si>
  <si>
    <t>Informações da Máquina</t>
  </si>
  <si>
    <t>DESCRIÇÃO DA MONIVELADORA</t>
  </si>
  <si>
    <t>Marca e Modelo</t>
  </si>
  <si>
    <t>T</t>
  </si>
  <si>
    <t>Composição do Custo</t>
  </si>
  <si>
    <t>Valor do Almoço</t>
  </si>
  <si>
    <t>Seguro de Vida</t>
  </si>
  <si>
    <t>Descrição</t>
  </si>
  <si>
    <t>Total dos EPIs</t>
  </si>
  <si>
    <t>Módulo 1: Remuneração</t>
  </si>
  <si>
    <t>RELAÇÃO OPERADOR/HORA</t>
  </si>
  <si>
    <t>Depreciação da Motoniveladora</t>
  </si>
  <si>
    <t>RELAÇÃO MANUTENÇÃO/HORA</t>
  </si>
  <si>
    <t>RELAÇÃO ((OPERADOR+MANUTENÇÃO+BDI)/HORA)</t>
  </si>
  <si>
    <t>Composição da Remuneração</t>
  </si>
  <si>
    <t>Encargos, e Beneficios Anuais, mensais e diários</t>
  </si>
  <si>
    <t>BDI</t>
  </si>
  <si>
    <t>Custos Váriaveis do Seriço</t>
  </si>
  <si>
    <t>Custo/Hora</t>
  </si>
  <si>
    <t>Depreciação Anual</t>
  </si>
  <si>
    <t>CUSTO DO MANUTENÇÃO/HORA</t>
  </si>
  <si>
    <t>VALOR HORA TRABALHADA</t>
  </si>
  <si>
    <t>QUADRO RESUMO DO COMPOSIÇÃO DE CUSTO</t>
  </si>
  <si>
    <t>VALOR TOTAL</t>
  </si>
  <si>
    <t>VALOR GLOBAL DA COTAÇÃO</t>
  </si>
  <si>
    <t>Valor Un.</t>
  </si>
  <si>
    <t>Valor Total</t>
  </si>
  <si>
    <t>Idade da Máquina</t>
  </si>
  <si>
    <t>i/v</t>
  </si>
  <si>
    <t>Depreciação
Bom Estado</t>
  </si>
  <si>
    <t>Idade</t>
  </si>
  <si>
    <t>Ano de fabricação da Máquina</t>
  </si>
  <si>
    <t>Ano da Contratação</t>
  </si>
  <si>
    <t>Valor da máquina</t>
  </si>
  <si>
    <t>idade da máquina</t>
  </si>
  <si>
    <t>Percentual 
de depreciação</t>
  </si>
  <si>
    <t>Valor da Máquina 0 Km</t>
  </si>
  <si>
    <t>Depreciação 
Anual</t>
  </si>
  <si>
    <t>MONIVELADORA</t>
  </si>
  <si>
    <t>MÉDIA L/Hrs</t>
  </si>
  <si>
    <t>ç</t>
  </si>
  <si>
    <t>Uniforme e EPI</t>
  </si>
  <si>
    <t>Custos variáveis de manutenção</t>
  </si>
  <si>
    <t>Custos fixos de manutenção</t>
  </si>
  <si>
    <t>Depreciação da Máquina</t>
  </si>
  <si>
    <t>TOTAL MENSAL DE MANUTENÇÃO</t>
  </si>
  <si>
    <t>Faturamento dos Ultimos 12 meses</t>
  </si>
  <si>
    <t>Custo/Mensal</t>
  </si>
  <si>
    <t>Custo Anual</t>
  </si>
  <si>
    <t>Custo Manutenção Mecânica corretiva Mensal</t>
  </si>
  <si>
    <t>https://drive.google.com/file/d/1Wl6cI6enNXfsc6g2llfQVGgfGcICveQ0/view?usp=sharing</t>
  </si>
  <si>
    <t>Fonte dos Dados
 da depreciação</t>
  </si>
  <si>
    <t xml:space="preserve"> PR001423/2024</t>
  </si>
  <si>
    <t>VALOR GLOBAL</t>
  </si>
  <si>
    <t>MEDIA</t>
  </si>
  <si>
    <t>VALOR GLOBAL DA COTAÇÃO CONSIDERANDO A PRESTAÇÃO DE SERVIÇO REFERENTE A 2 MAQUINAS</t>
  </si>
  <si>
    <t>XCMG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</si>
</sst>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 &quot;#,##0.00"/>
    <numFmt numFmtId="165" formatCode="_-[$R$-416]\ * #,##0.00_-;\-[$R$-416]\ * #,##0.00_-;_-[$R$-416]\ * &quot;-&quot;??_-;_-@_-"/>
    <numFmt numFmtId="166" formatCode="_-&quot;R$ &quot;* #,##0.00_-;&quot;-R$ &quot;* #,##0.00_-;_-&quot;R$ &quot;* \-??_-;_-@_-"/>
    <numFmt numFmtId="167" formatCode="_-[$R$-416]\ * #,##0.000_-;\-[$R$-416]\ * #,##0.000_-;_-[$R$-416]\ * &quot;-&quot;???_-;_-@_-"/>
    <numFmt numFmtId="168" formatCode="0.0%"/>
    <numFmt numFmtId="169" formatCode="&quot;R$&quot;\ #,##0.00"/>
    <numFmt numFmtId="170" formatCode="0.0"/>
    <numFmt numFmtId="171" formatCode="0&quot;Km&quot;"/>
    <numFmt numFmtId="172" formatCode="[$R$ -416]#,##0.00"/>
    <numFmt numFmtId="173" formatCode="_-* #,##0.00_-;\-* #,##0.00_-;_-* &quot;-&quot;??_-;_-@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indexed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8"/>
      <color rgb="FF000000"/>
      <name val="Arial"/>
      <family val="2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9"/>
      <color rgb="FF000000"/>
      <name val="Arial"/>
      <family val="2"/>
    </font>
    <font>
      <sz val="9"/>
      <color theme="0"/>
      <name val="Arial"/>
      <family val="2"/>
    </font>
    <font>
      <b/>
      <sz val="8"/>
      <color rgb="FFFF0000"/>
      <name val="Arial"/>
      <family val="2"/>
    </font>
    <font>
      <b/>
      <sz val="18"/>
      <color rgb="FF000000"/>
      <name val="Arial"/>
      <family val="2"/>
    </font>
    <font>
      <sz val="9"/>
      <color theme="1"/>
      <name val="Arial"/>
      <family val="2"/>
    </font>
    <font>
      <b/>
      <sz val="18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theme="1"/>
      <name val="Arial"/>
      <family val="2"/>
    </font>
    <font>
      <sz val="10"/>
      <color theme="0" tint="-0.14999847407452621"/>
      <name val="Arial"/>
      <family val="2"/>
    </font>
    <font>
      <sz val="11"/>
      <color theme="0" tint="-0.1499984740745262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FFFFFF"/>
      <name val="Times New Roman"/>
      <family val="1"/>
    </font>
    <font>
      <b/>
      <sz val="10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rgb="FFCCCCFF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CCCCFF"/>
      </patternFill>
    </fill>
    <fill>
      <patternFill patternType="solid">
        <fgColor theme="9" tint="0.59999389629810485"/>
        <bgColor rgb="FFFFFFCC"/>
      </patternFill>
    </fill>
    <fill>
      <patternFill patternType="solid">
        <fgColor theme="4" tint="-0.499984740745262"/>
        <b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CCCCFF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FFFFCC"/>
      </patternFill>
    </fill>
    <fill>
      <patternFill patternType="solid">
        <fgColor theme="4" tint="0.39997558519241921"/>
        <bgColor rgb="FFFFFFCC"/>
      </patternFill>
    </fill>
    <fill>
      <patternFill patternType="solid">
        <fgColor theme="5" tint="0.39997558519241921"/>
        <bgColor rgb="FFCCCCFF"/>
      </patternFill>
    </fill>
    <fill>
      <patternFill patternType="solid">
        <fgColor theme="7" tint="0.39997558519241921"/>
        <bgColor rgb="FFCCCCFF"/>
      </patternFill>
    </fill>
    <fill>
      <patternFill patternType="solid">
        <fgColor theme="7" tint="0.39997558519241921"/>
        <bgColor rgb="FFFFFFCC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614">
    <xf numFmtId="0" fontId="0" fillId="0" borderId="0" xfId="0"/>
    <xf numFmtId="0" fontId="6" fillId="7" borderId="26" xfId="0" applyFont="1" applyFill="1" applyBorder="1" applyAlignment="1" applyProtection="1">
      <alignment horizontal="center"/>
      <protection locked="0"/>
    </xf>
    <xf numFmtId="0" fontId="6" fillId="7" borderId="10" xfId="0" applyFont="1" applyFill="1" applyBorder="1" applyAlignment="1" applyProtection="1">
      <alignment horizontal="center"/>
      <protection locked="0"/>
    </xf>
    <xf numFmtId="0" fontId="6" fillId="7" borderId="27" xfId="0" applyFont="1" applyFill="1" applyBorder="1" applyAlignment="1" applyProtection="1">
      <alignment horizontal="center"/>
      <protection locked="0"/>
    </xf>
    <xf numFmtId="0" fontId="6" fillId="7" borderId="18" xfId="0" applyFont="1" applyFill="1" applyBorder="1" applyProtection="1">
      <protection locked="0"/>
    </xf>
    <xf numFmtId="0" fontId="6" fillId="7" borderId="16" xfId="0" applyFont="1" applyFill="1" applyBorder="1" applyProtection="1">
      <protection locked="0"/>
    </xf>
    <xf numFmtId="0" fontId="6" fillId="8" borderId="31" xfId="0" applyFont="1" applyFill="1" applyBorder="1" applyAlignment="1" applyProtection="1">
      <alignment horizontal="center"/>
      <protection locked="0"/>
    </xf>
    <xf numFmtId="0" fontId="6" fillId="8" borderId="26" xfId="0" applyFont="1" applyFill="1" applyBorder="1" applyAlignment="1" applyProtection="1">
      <alignment horizontal="center"/>
      <protection locked="0"/>
    </xf>
    <xf numFmtId="0" fontId="6" fillId="8" borderId="27" xfId="0" applyFont="1" applyFill="1" applyBorder="1" applyAlignment="1" applyProtection="1">
      <alignment horizontal="center"/>
      <protection locked="0"/>
    </xf>
    <xf numFmtId="0" fontId="9" fillId="6" borderId="31" xfId="0" applyFont="1" applyFill="1" applyBorder="1" applyAlignment="1" applyProtection="1">
      <alignment horizontal="center"/>
      <protection locked="0"/>
    </xf>
    <xf numFmtId="0" fontId="8" fillId="8" borderId="26" xfId="0" applyFont="1" applyFill="1" applyBorder="1" applyAlignment="1" applyProtection="1">
      <alignment horizontal="center"/>
      <protection locked="0"/>
    </xf>
    <xf numFmtId="0" fontId="8" fillId="7" borderId="25" xfId="0" applyFont="1" applyFill="1" applyBorder="1" applyAlignment="1" applyProtection="1">
      <alignment horizontal="center" vertical="center"/>
      <protection locked="0"/>
    </xf>
    <xf numFmtId="0" fontId="8" fillId="11" borderId="25" xfId="0" applyFont="1" applyFill="1" applyBorder="1" applyAlignment="1" applyProtection="1">
      <alignment horizontal="center" vertical="center"/>
      <protection locked="0"/>
    </xf>
    <xf numFmtId="0" fontId="8" fillId="7" borderId="13" xfId="0" applyFont="1" applyFill="1" applyBorder="1" applyProtection="1">
      <protection locked="0"/>
    </xf>
    <xf numFmtId="0" fontId="8" fillId="7" borderId="11" xfId="0" applyFont="1" applyFill="1" applyBorder="1" applyProtection="1">
      <protection locked="0"/>
    </xf>
    <xf numFmtId="44" fontId="6" fillId="8" borderId="25" xfId="1" applyFont="1" applyFill="1" applyBorder="1" applyProtection="1">
      <protection locked="0"/>
    </xf>
    <xf numFmtId="9" fontId="6" fillId="13" borderId="25" xfId="2" applyFont="1" applyFill="1" applyBorder="1" applyAlignment="1" applyProtection="1">
      <alignment horizontal="center"/>
      <protection locked="0"/>
    </xf>
    <xf numFmtId="0" fontId="6" fillId="8" borderId="32" xfId="0" applyFont="1" applyFill="1" applyBorder="1" applyAlignment="1" applyProtection="1">
      <alignment horizontal="center"/>
      <protection locked="0"/>
    </xf>
    <xf numFmtId="0" fontId="9" fillId="6" borderId="26" xfId="0" applyFont="1" applyFill="1" applyBorder="1" applyAlignment="1" applyProtection="1">
      <alignment horizontal="center"/>
      <protection locked="0"/>
    </xf>
    <xf numFmtId="0" fontId="9" fillId="6" borderId="25" xfId="0" applyFont="1" applyFill="1" applyBorder="1" applyAlignment="1" applyProtection="1">
      <alignment horizontal="center"/>
      <protection locked="0"/>
    </xf>
    <xf numFmtId="0" fontId="9" fillId="6" borderId="35" xfId="0" applyFont="1" applyFill="1" applyBorder="1" applyProtection="1">
      <protection locked="0"/>
    </xf>
    <xf numFmtId="166" fontId="6" fillId="8" borderId="35" xfId="0" applyNumberFormat="1" applyFont="1" applyFill="1" applyBorder="1" applyAlignment="1" applyProtection="1">
      <alignment horizontal="center"/>
      <protection locked="0"/>
    </xf>
    <xf numFmtId="10" fontId="9" fillId="6" borderId="38" xfId="0" applyNumberFormat="1" applyFont="1" applyFill="1" applyBorder="1" applyAlignment="1" applyProtection="1">
      <alignment horizontal="center"/>
      <protection locked="0"/>
    </xf>
    <xf numFmtId="10" fontId="6" fillId="8" borderId="25" xfId="0" applyNumberFormat="1" applyFont="1" applyFill="1" applyBorder="1" applyAlignment="1" applyProtection="1">
      <alignment horizontal="center" vertical="center"/>
      <protection locked="0"/>
    </xf>
    <xf numFmtId="44" fontId="6" fillId="8" borderId="35" xfId="1" applyFont="1" applyFill="1" applyBorder="1" applyAlignment="1" applyProtection="1">
      <alignment horizontal="left" vertical="center"/>
      <protection locked="0"/>
    </xf>
    <xf numFmtId="0" fontId="8" fillId="8" borderId="25" xfId="0" applyFont="1" applyFill="1" applyBorder="1" applyAlignment="1" applyProtection="1">
      <alignment horizontal="center" vertical="center"/>
      <protection locked="0"/>
    </xf>
    <xf numFmtId="10" fontId="8" fillId="8" borderId="25" xfId="0" applyNumberFormat="1" applyFont="1" applyFill="1" applyBorder="1" applyAlignment="1" applyProtection="1">
      <alignment horizontal="center" vertical="center"/>
      <protection locked="0"/>
    </xf>
    <xf numFmtId="0" fontId="8" fillId="8" borderId="11" xfId="0" applyFont="1" applyFill="1" applyBorder="1" applyAlignment="1" applyProtection="1">
      <alignment horizontal="center" vertical="center"/>
      <protection locked="0"/>
    </xf>
    <xf numFmtId="10" fontId="6" fillId="8" borderId="29" xfId="2" applyNumberFormat="1" applyFont="1" applyFill="1" applyBorder="1" applyAlignment="1" applyProtection="1">
      <alignment horizontal="center" vertical="center"/>
      <protection locked="0"/>
    </xf>
    <xf numFmtId="44" fontId="6" fillId="8" borderId="42" xfId="1" applyFont="1" applyFill="1" applyBorder="1" applyAlignment="1" applyProtection="1">
      <alignment horizontal="left" vertical="center"/>
      <protection locked="0"/>
    </xf>
    <xf numFmtId="0" fontId="6" fillId="8" borderId="25" xfId="0" applyFont="1" applyFill="1" applyBorder="1" applyAlignment="1" applyProtection="1">
      <alignment horizontal="center" vertical="center"/>
      <protection locked="0"/>
    </xf>
    <xf numFmtId="0" fontId="6" fillId="8" borderId="25" xfId="0" applyFont="1" applyFill="1" applyBorder="1" applyAlignment="1" applyProtection="1">
      <alignment horizontal="center" vertical="center" wrapText="1"/>
      <protection locked="0"/>
    </xf>
    <xf numFmtId="0" fontId="6" fillId="13" borderId="25" xfId="0" applyFont="1" applyFill="1" applyBorder="1" applyAlignment="1" applyProtection="1">
      <alignment horizontal="center"/>
      <protection locked="0"/>
    </xf>
    <xf numFmtId="44" fontId="6" fillId="13" borderId="25" xfId="1" applyFont="1" applyFill="1" applyBorder="1" applyProtection="1">
      <protection locked="0"/>
    </xf>
    <xf numFmtId="0" fontId="6" fillId="8" borderId="25" xfId="0" applyFont="1" applyFill="1" applyBorder="1" applyAlignment="1" applyProtection="1">
      <alignment horizontal="center"/>
      <protection locked="0"/>
    </xf>
    <xf numFmtId="0" fontId="8" fillId="8" borderId="32" xfId="0" applyFont="1" applyFill="1" applyBorder="1" applyAlignment="1" applyProtection="1">
      <alignment horizontal="center"/>
      <protection locked="0"/>
    </xf>
    <xf numFmtId="0" fontId="9" fillId="6" borderId="45" xfId="0" applyFont="1" applyFill="1" applyBorder="1" applyAlignment="1" applyProtection="1">
      <alignment horizontal="center"/>
      <protection locked="0"/>
    </xf>
    <xf numFmtId="0" fontId="9" fillId="6" borderId="49" xfId="0" applyFont="1" applyFill="1" applyBorder="1" applyAlignment="1" applyProtection="1">
      <alignment horizontal="center"/>
      <protection locked="0"/>
    </xf>
    <xf numFmtId="44" fontId="8" fillId="11" borderId="35" xfId="1" applyFont="1" applyFill="1" applyBorder="1" applyAlignment="1" applyProtection="1">
      <alignment horizontal="left"/>
      <protection locked="0"/>
    </xf>
    <xf numFmtId="44" fontId="8" fillId="8" borderId="35" xfId="1" applyFont="1" applyFill="1" applyBorder="1" applyAlignment="1" applyProtection="1">
      <alignment horizontal="left"/>
      <protection locked="0"/>
    </xf>
    <xf numFmtId="0" fontId="8" fillId="7" borderId="12" xfId="0" applyFont="1" applyFill="1" applyBorder="1" applyProtection="1">
      <protection locked="0"/>
    </xf>
    <xf numFmtId="0" fontId="8" fillId="7" borderId="13" xfId="0" applyFont="1" applyFill="1" applyBorder="1" applyAlignment="1" applyProtection="1">
      <alignment horizontal="left" vertical="center" wrapText="1"/>
      <protection locked="0"/>
    </xf>
    <xf numFmtId="44" fontId="8" fillId="8" borderId="37" xfId="1" applyFont="1" applyFill="1" applyBorder="1" applyAlignment="1" applyProtection="1">
      <alignment horizontal="left"/>
      <protection locked="0"/>
    </xf>
    <xf numFmtId="44" fontId="9" fillId="6" borderId="39" xfId="1" applyFont="1" applyFill="1" applyBorder="1" applyAlignment="1" applyProtection="1">
      <alignment horizontal="left"/>
      <protection locked="0"/>
    </xf>
    <xf numFmtId="0" fontId="9" fillId="16" borderId="0" xfId="0" applyFont="1" applyFill="1" applyAlignment="1" applyProtection="1">
      <alignment horizontal="center"/>
      <protection locked="0"/>
    </xf>
    <xf numFmtId="0" fontId="8" fillId="8" borderId="27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9" fillId="14" borderId="31" xfId="0" applyFont="1" applyFill="1" applyBorder="1" applyAlignment="1" applyProtection="1">
      <alignment horizontal="center"/>
      <protection locked="0"/>
    </xf>
    <xf numFmtId="0" fontId="9" fillId="14" borderId="45" xfId="0" applyFont="1" applyFill="1" applyBorder="1" applyAlignment="1" applyProtection="1">
      <alignment horizontal="center" vertical="center"/>
      <protection locked="0"/>
    </xf>
    <xf numFmtId="0" fontId="6" fillId="9" borderId="0" xfId="0" applyFont="1" applyFill="1" applyAlignment="1" applyProtection="1">
      <alignment horizontal="center"/>
      <protection locked="0"/>
    </xf>
    <xf numFmtId="0" fontId="6" fillId="9" borderId="0" xfId="0" applyFont="1" applyFill="1" applyProtection="1">
      <protection locked="0"/>
    </xf>
    <xf numFmtId="0" fontId="9" fillId="14" borderId="51" xfId="0" applyFont="1" applyFill="1" applyBorder="1" applyAlignment="1" applyProtection="1">
      <alignment horizontal="center"/>
      <protection locked="0"/>
    </xf>
    <xf numFmtId="0" fontId="8" fillId="8" borderId="51" xfId="0" applyFont="1" applyFill="1" applyBorder="1" applyAlignment="1" applyProtection="1">
      <alignment horizontal="center"/>
      <protection locked="0"/>
    </xf>
    <xf numFmtId="0" fontId="8" fillId="9" borderId="0" xfId="0" applyFont="1" applyFill="1" applyAlignment="1" applyProtection="1">
      <alignment horizontal="center"/>
      <protection locked="0"/>
    </xf>
    <xf numFmtId="0" fontId="8" fillId="8" borderId="26" xfId="0" applyFont="1" applyFill="1" applyBorder="1" applyAlignment="1" applyProtection="1">
      <alignment horizontal="center" vertical="center"/>
      <protection locked="0"/>
    </xf>
    <xf numFmtId="0" fontId="8" fillId="8" borderId="11" xfId="0" applyFont="1" applyFill="1" applyBorder="1" applyAlignment="1" applyProtection="1">
      <alignment horizontal="left"/>
      <protection locked="0"/>
    </xf>
    <xf numFmtId="10" fontId="9" fillId="6" borderId="56" xfId="0" applyNumberFormat="1" applyFont="1" applyFill="1" applyBorder="1" applyAlignment="1" applyProtection="1">
      <alignment horizontal="center"/>
      <protection locked="0"/>
    </xf>
    <xf numFmtId="44" fontId="9" fillId="6" borderId="57" xfId="1" applyFont="1" applyFill="1" applyBorder="1" applyAlignment="1" applyProtection="1">
      <protection locked="0"/>
    </xf>
    <xf numFmtId="166" fontId="6" fillId="18" borderId="25" xfId="0" applyNumberFormat="1" applyFont="1" applyFill="1" applyBorder="1" applyAlignment="1" applyProtection="1">
      <alignment horizontal="center"/>
      <protection locked="0"/>
    </xf>
    <xf numFmtId="166" fontId="6" fillId="8" borderId="25" xfId="0" applyNumberFormat="1" applyFont="1" applyFill="1" applyBorder="1" applyAlignment="1" applyProtection="1">
      <alignment horizontal="center"/>
      <protection locked="0"/>
    </xf>
    <xf numFmtId="0" fontId="6" fillId="18" borderId="47" xfId="0" applyFont="1" applyFill="1" applyBorder="1" applyAlignment="1" applyProtection="1">
      <alignment horizontal="center"/>
      <protection locked="0"/>
    </xf>
    <xf numFmtId="10" fontId="8" fillId="8" borderId="25" xfId="2" applyNumberFormat="1" applyFont="1" applyFill="1" applyBorder="1" applyAlignment="1" applyProtection="1">
      <alignment horizontal="center"/>
      <protection locked="0"/>
    </xf>
    <xf numFmtId="10" fontId="8" fillId="18" borderId="36" xfId="2" applyNumberFormat="1" applyFont="1" applyFill="1" applyBorder="1" applyAlignment="1" applyProtection="1">
      <alignment horizontal="center"/>
      <protection locked="0"/>
    </xf>
    <xf numFmtId="0" fontId="11" fillId="6" borderId="56" xfId="0" applyFont="1" applyFill="1" applyBorder="1" applyProtection="1">
      <protection locked="0"/>
    </xf>
    <xf numFmtId="44" fontId="9" fillId="6" borderId="57" xfId="1" applyFont="1" applyFill="1" applyBorder="1" applyAlignment="1" applyProtection="1">
      <alignment horizontal="left"/>
      <protection locked="0"/>
    </xf>
    <xf numFmtId="0" fontId="8" fillId="8" borderId="25" xfId="0" applyFont="1" applyFill="1" applyBorder="1" applyAlignment="1" applyProtection="1">
      <alignment horizontal="center" vertical="center" wrapText="1"/>
      <protection locked="0"/>
    </xf>
    <xf numFmtId="10" fontId="12" fillId="13" borderId="25" xfId="0" applyNumberFormat="1" applyFont="1" applyFill="1" applyBorder="1" applyAlignment="1" applyProtection="1">
      <alignment horizontal="center"/>
      <protection locked="0"/>
    </xf>
    <xf numFmtId="10" fontId="12" fillId="8" borderId="36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10" fontId="20" fillId="0" borderId="0" xfId="0" applyNumberFormat="1" applyFont="1" applyAlignment="1">
      <alignment horizontal="center" vertical="center"/>
    </xf>
    <xf numFmtId="10" fontId="0" fillId="0" borderId="0" xfId="2" applyNumberFormat="1" applyFont="1" applyBorder="1" applyAlignment="1">
      <alignment vertical="center"/>
    </xf>
    <xf numFmtId="10" fontId="21" fillId="0" borderId="0" xfId="2" applyNumberFormat="1" applyFont="1" applyBorder="1" applyAlignment="1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4" fontId="20" fillId="19" borderId="25" xfId="0" applyNumberFormat="1" applyFont="1" applyFill="1" applyBorder="1" applyAlignment="1">
      <alignment horizontal="center" vertical="center"/>
    </xf>
    <xf numFmtId="10" fontId="20" fillId="0" borderId="25" xfId="0" applyNumberFormat="1" applyFont="1" applyBorder="1" applyAlignment="1">
      <alignment horizontal="center" vertical="center"/>
    </xf>
    <xf numFmtId="10" fontId="21" fillId="0" borderId="25" xfId="2" applyNumberFormat="1" applyFont="1" applyBorder="1" applyAlignment="1">
      <alignment vertical="center"/>
    </xf>
    <xf numFmtId="10" fontId="22" fillId="0" borderId="25" xfId="0" applyNumberFormat="1" applyFont="1" applyBorder="1" applyAlignment="1">
      <alignment horizontal="center" vertical="center"/>
    </xf>
    <xf numFmtId="10" fontId="12" fillId="8" borderId="25" xfId="2" applyNumberFormat="1" applyFont="1" applyFill="1" applyBorder="1" applyAlignment="1" applyProtection="1">
      <alignment horizontal="center" vertical="center"/>
      <protection locked="0"/>
    </xf>
    <xf numFmtId="0" fontId="18" fillId="0" borderId="0" xfId="4" applyFont="1" applyFill="1" applyBorder="1" applyAlignment="1">
      <alignment horizontal="center" vertical="center"/>
    </xf>
    <xf numFmtId="0" fontId="18" fillId="0" borderId="0" xfId="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1" fillId="0" borderId="0" xfId="5" applyNumberFormat="1" applyFill="1" applyBorder="1" applyAlignment="1">
      <alignment horizontal="center" vertical="center"/>
    </xf>
    <xf numFmtId="169" fontId="1" fillId="0" borderId="0" xfId="6" applyNumberFormat="1" applyFill="1" applyBorder="1" applyAlignment="1">
      <alignment horizontal="center"/>
    </xf>
    <xf numFmtId="169" fontId="1" fillId="0" borderId="0" xfId="6" applyNumberFormat="1" applyFill="1" applyBorder="1" applyAlignment="1">
      <alignment horizontal="center" vertical="center"/>
    </xf>
    <xf numFmtId="0" fontId="2" fillId="0" borderId="0" xfId="3" applyFill="1" applyBorder="1" applyAlignment="1"/>
    <xf numFmtId="0" fontId="18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5" applyFill="1" applyBorder="1" applyAlignment="1"/>
    <xf numFmtId="0" fontId="1" fillId="0" borderId="0" xfId="6" applyFill="1" applyBorder="1" applyAlignment="1"/>
    <xf numFmtId="0" fontId="6" fillId="9" borderId="3" xfId="0" applyFont="1" applyFill="1" applyBorder="1" applyAlignment="1" applyProtection="1">
      <alignment horizontal="center"/>
      <protection locked="0"/>
    </xf>
    <xf numFmtId="0" fontId="6" fillId="7" borderId="25" xfId="0" applyFont="1" applyFill="1" applyBorder="1" applyAlignment="1" applyProtection="1">
      <alignment horizontal="center"/>
      <protection locked="0"/>
    </xf>
    <xf numFmtId="0" fontId="25" fillId="20" borderId="25" xfId="4" applyFont="1" applyFill="1" applyBorder="1" applyAlignment="1">
      <alignment horizontal="center" vertical="center"/>
    </xf>
    <xf numFmtId="0" fontId="25" fillId="20" borderId="25" xfId="4" applyFont="1" applyFill="1" applyBorder="1" applyAlignment="1">
      <alignment horizontal="center" vertical="center" wrapText="1"/>
    </xf>
    <xf numFmtId="0" fontId="8" fillId="8" borderId="12" xfId="0" applyFont="1" applyFill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8" fillId="8" borderId="13" xfId="0" applyFont="1" applyFill="1" applyBorder="1" applyProtection="1">
      <protection locked="0"/>
    </xf>
    <xf numFmtId="0" fontId="8" fillId="8" borderId="11" xfId="0" applyFont="1" applyFill="1" applyBorder="1" applyProtection="1">
      <protection locked="0"/>
    </xf>
    <xf numFmtId="0" fontId="8" fillId="8" borderId="12" xfId="0" applyFont="1" applyFill="1" applyBorder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44" fontId="8" fillId="0" borderId="0" xfId="1" applyFont="1" applyFill="1" applyBorder="1" applyAlignment="1" applyProtection="1">
      <protection locked="0"/>
    </xf>
    <xf numFmtId="44" fontId="9" fillId="0" borderId="0" xfId="1" applyFont="1" applyFill="1" applyBorder="1" applyAlignment="1" applyProtection="1">
      <protection locked="0"/>
    </xf>
    <xf numFmtId="0" fontId="14" fillId="0" borderId="0" xfId="0" applyFont="1" applyProtection="1">
      <protection locked="0"/>
    </xf>
    <xf numFmtId="165" fontId="15" fillId="0" borderId="0" xfId="1" applyNumberFormat="1" applyFont="1" applyFill="1" applyBorder="1" applyAlignment="1" applyProtection="1">
      <alignment vertical="center"/>
      <protection locked="0"/>
    </xf>
    <xf numFmtId="0" fontId="16" fillId="0" borderId="0" xfId="0" applyFont="1" applyAlignment="1" applyProtection="1">
      <alignment vertical="top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vertical="center" wrapText="1"/>
      <protection locked="0"/>
    </xf>
    <xf numFmtId="44" fontId="6" fillId="0" borderId="0" xfId="1" applyFont="1" applyFill="1" applyBorder="1" applyAlignment="1" applyProtection="1">
      <alignment vertical="center"/>
      <protection locked="0"/>
    </xf>
    <xf numFmtId="44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165" fontId="9" fillId="0" borderId="0" xfId="1" applyNumberFormat="1" applyFont="1" applyFill="1" applyBorder="1" applyAlignment="1" applyProtection="1"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1" applyNumberFormat="1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9" fontId="6" fillId="0" borderId="0" xfId="2" applyFont="1" applyFill="1" applyBorder="1" applyAlignment="1" applyProtection="1">
      <alignment vertical="center"/>
      <protection locked="0"/>
    </xf>
    <xf numFmtId="10" fontId="6" fillId="0" borderId="0" xfId="2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wrapText="1"/>
      <protection locked="0"/>
    </xf>
    <xf numFmtId="168" fontId="6" fillId="0" borderId="0" xfId="2" applyNumberFormat="1" applyFont="1" applyFill="1" applyBorder="1" applyAlignment="1" applyProtection="1">
      <protection locked="0"/>
    </xf>
    <xf numFmtId="0" fontId="9" fillId="16" borderId="40" xfId="0" applyFont="1" applyFill="1" applyBorder="1" applyAlignment="1" applyProtection="1">
      <alignment horizontal="center"/>
      <protection locked="0"/>
    </xf>
    <xf numFmtId="10" fontId="9" fillId="16" borderId="0" xfId="0" applyNumberFormat="1" applyFont="1" applyFill="1" applyAlignment="1" applyProtection="1">
      <alignment horizontal="center"/>
      <protection locked="0"/>
    </xf>
    <xf numFmtId="0" fontId="6" fillId="8" borderId="50" xfId="0" applyFont="1" applyFill="1" applyBorder="1" applyAlignment="1" applyProtection="1">
      <alignment horizontal="center"/>
      <protection locked="0"/>
    </xf>
    <xf numFmtId="0" fontId="28" fillId="8" borderId="25" xfId="0" applyFont="1" applyFill="1" applyBorder="1" applyAlignment="1">
      <alignment horizontal="center" vertical="center"/>
    </xf>
    <xf numFmtId="0" fontId="28" fillId="13" borderId="25" xfId="0" applyFont="1" applyFill="1" applyBorder="1" applyAlignment="1">
      <alignment horizontal="center" vertical="center"/>
    </xf>
    <xf numFmtId="44" fontId="8" fillId="7" borderId="35" xfId="1" applyFont="1" applyFill="1" applyBorder="1" applyAlignment="1" applyProtection="1">
      <alignment horizontal="left"/>
      <protection locked="0"/>
    </xf>
    <xf numFmtId="9" fontId="12" fillId="13" borderId="25" xfId="2" applyFont="1" applyFill="1" applyBorder="1" applyAlignment="1" applyProtection="1">
      <alignment horizontal="center" vertical="center"/>
      <protection locked="0"/>
    </xf>
    <xf numFmtId="0" fontId="6" fillId="9" borderId="3" xfId="0" applyFont="1" applyFill="1" applyBorder="1" applyProtection="1">
      <protection locked="0"/>
    </xf>
    <xf numFmtId="0" fontId="9" fillId="9" borderId="0" xfId="0" applyFont="1" applyFill="1" applyProtection="1">
      <protection locked="0"/>
    </xf>
    <xf numFmtId="0" fontId="6" fillId="9" borderId="0" xfId="0" applyFont="1" applyFill="1" applyAlignment="1" applyProtection="1">
      <alignment horizontal="center" vertical="center"/>
      <protection locked="0"/>
    </xf>
    <xf numFmtId="0" fontId="9" fillId="9" borderId="0" xfId="0" applyFont="1" applyFill="1" applyAlignment="1" applyProtection="1">
      <alignment vertical="center"/>
      <protection locked="0"/>
    </xf>
    <xf numFmtId="0" fontId="9" fillId="9" borderId="0" xfId="0" applyFont="1" applyFill="1" applyAlignment="1" applyProtection="1">
      <alignment vertical="center" wrapText="1"/>
      <protection locked="0"/>
    </xf>
    <xf numFmtId="0" fontId="7" fillId="9" borderId="0" xfId="0" applyFont="1" applyFill="1" applyProtection="1">
      <protection locked="0"/>
    </xf>
    <xf numFmtId="165" fontId="9" fillId="9" borderId="60" xfId="0" applyNumberFormat="1" applyFont="1" applyFill="1" applyBorder="1" applyAlignment="1" applyProtection="1">
      <alignment vertical="center"/>
      <protection locked="0"/>
    </xf>
    <xf numFmtId="0" fontId="6" fillId="9" borderId="60" xfId="0" applyFont="1" applyFill="1" applyBorder="1" applyProtection="1">
      <protection locked="0"/>
    </xf>
    <xf numFmtId="0" fontId="9" fillId="9" borderId="60" xfId="0" applyFont="1" applyFill="1" applyBorder="1" applyProtection="1">
      <protection locked="0"/>
    </xf>
    <xf numFmtId="0" fontId="6" fillId="9" borderId="60" xfId="0" applyFont="1" applyFill="1" applyBorder="1" applyAlignment="1" applyProtection="1">
      <alignment horizontal="center"/>
      <protection locked="0"/>
    </xf>
    <xf numFmtId="0" fontId="9" fillId="9" borderId="60" xfId="0" applyFont="1" applyFill="1" applyBorder="1" applyAlignment="1" applyProtection="1">
      <alignment vertical="center" wrapText="1"/>
      <protection locked="0"/>
    </xf>
    <xf numFmtId="0" fontId="0" fillId="9" borderId="0" xfId="0" applyFill="1"/>
    <xf numFmtId="0" fontId="7" fillId="9" borderId="60" xfId="0" applyFont="1" applyFill="1" applyBorder="1" applyProtection="1"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0" fontId="9" fillId="14" borderId="45" xfId="0" applyFont="1" applyFill="1" applyBorder="1" applyAlignment="1" applyProtection="1">
      <alignment horizontal="center"/>
      <protection locked="0"/>
    </xf>
    <xf numFmtId="0" fontId="8" fillId="8" borderId="45" xfId="0" applyFont="1" applyFill="1" applyBorder="1" applyAlignment="1" applyProtection="1">
      <alignment horizontal="center"/>
      <protection locked="0"/>
    </xf>
    <xf numFmtId="0" fontId="8" fillId="8" borderId="25" xfId="0" applyFont="1" applyFill="1" applyBorder="1" applyAlignment="1" applyProtection="1">
      <alignment horizontal="center"/>
      <protection locked="0"/>
    </xf>
    <xf numFmtId="0" fontId="8" fillId="9" borderId="46" xfId="0" applyFont="1" applyFill="1" applyBorder="1" applyAlignment="1" applyProtection="1">
      <alignment horizontal="center" vertical="center"/>
      <protection locked="0"/>
    </xf>
    <xf numFmtId="0" fontId="6" fillId="9" borderId="8" xfId="0" applyFont="1" applyFill="1" applyBorder="1" applyAlignment="1" applyProtection="1">
      <alignment vertical="center"/>
      <protection locked="0"/>
    </xf>
    <xf numFmtId="44" fontId="6" fillId="9" borderId="8" xfId="1" applyFont="1" applyFill="1" applyBorder="1" applyAlignment="1" applyProtection="1">
      <alignment vertical="center"/>
      <protection locked="0"/>
    </xf>
    <xf numFmtId="0" fontId="6" fillId="9" borderId="8" xfId="0" applyFont="1" applyFill="1" applyBorder="1" applyAlignment="1" applyProtection="1">
      <alignment horizontal="center" vertical="center"/>
      <protection locked="0"/>
    </xf>
    <xf numFmtId="165" fontId="6" fillId="9" borderId="8" xfId="0" applyNumberFormat="1" applyFont="1" applyFill="1" applyBorder="1" applyAlignment="1" applyProtection="1">
      <alignment vertical="center"/>
      <protection locked="0"/>
    </xf>
    <xf numFmtId="0" fontId="6" fillId="9" borderId="48" xfId="0" applyFont="1" applyFill="1" applyBorder="1" applyAlignment="1" applyProtection="1">
      <alignment vertical="center"/>
      <protection locked="0"/>
    </xf>
    <xf numFmtId="10" fontId="8" fillId="8" borderId="36" xfId="2" applyNumberFormat="1" applyFont="1" applyFill="1" applyBorder="1" applyAlignment="1" applyProtection="1">
      <alignment horizontal="center"/>
      <protection locked="0"/>
    </xf>
    <xf numFmtId="0" fontId="0" fillId="8" borderId="0" xfId="0" applyFill="1"/>
    <xf numFmtId="169" fontId="0" fillId="8" borderId="25" xfId="0" applyNumberFormat="1" applyFill="1" applyBorder="1" applyProtection="1">
      <protection locked="0"/>
    </xf>
    <xf numFmtId="9" fontId="8" fillId="13" borderId="25" xfId="2" applyFont="1" applyFill="1" applyBorder="1" applyAlignment="1" applyProtection="1">
      <alignment horizontal="center" vertical="center"/>
      <protection locked="0"/>
    </xf>
    <xf numFmtId="44" fontId="6" fillId="8" borderId="13" xfId="1" applyFont="1" applyFill="1" applyBorder="1" applyAlignment="1" applyProtection="1">
      <alignment horizontal="right"/>
      <protection locked="0"/>
    </xf>
    <xf numFmtId="0" fontId="32" fillId="7" borderId="12" xfId="0" applyFont="1" applyFill="1" applyBorder="1" applyProtection="1">
      <protection locked="0"/>
    </xf>
    <xf numFmtId="0" fontId="0" fillId="8" borderId="25" xfId="0" applyFill="1" applyBorder="1"/>
    <xf numFmtId="10" fontId="6" fillId="8" borderId="12" xfId="2" applyNumberFormat="1" applyFont="1" applyFill="1" applyBorder="1" applyAlignment="1" applyProtection="1">
      <alignment horizontal="center" vertical="center"/>
      <protection locked="0"/>
    </xf>
    <xf numFmtId="44" fontId="8" fillId="8" borderId="35" xfId="1" applyFont="1" applyFill="1" applyBorder="1" applyAlignment="1" applyProtection="1">
      <alignment horizontal="left" vertical="center"/>
      <protection locked="0"/>
    </xf>
    <xf numFmtId="44" fontId="9" fillId="16" borderId="41" xfId="1" applyFont="1" applyFill="1" applyBorder="1" applyAlignment="1" applyProtection="1">
      <protection locked="0"/>
    </xf>
    <xf numFmtId="0" fontId="8" fillId="13" borderId="25" xfId="2" applyNumberFormat="1" applyFont="1" applyFill="1" applyBorder="1" applyAlignment="1" applyProtection="1">
      <alignment horizontal="center" vertical="center"/>
      <protection locked="0"/>
    </xf>
    <xf numFmtId="0" fontId="8" fillId="8" borderId="25" xfId="2" applyNumberFormat="1" applyFont="1" applyFill="1" applyBorder="1" applyAlignment="1" applyProtection="1">
      <alignment horizontal="center" vertical="center"/>
      <protection locked="0"/>
    </xf>
    <xf numFmtId="165" fontId="0" fillId="8" borderId="0" xfId="0" applyNumberFormat="1" applyFill="1" applyProtection="1">
      <protection locked="0"/>
    </xf>
    <xf numFmtId="165" fontId="6" fillId="8" borderId="25" xfId="2" applyNumberFormat="1" applyFont="1" applyFill="1" applyBorder="1" applyAlignment="1" applyProtection="1">
      <alignment horizontal="center"/>
      <protection locked="0"/>
    </xf>
    <xf numFmtId="0" fontId="8" fillId="8" borderId="18" xfId="0" applyFont="1" applyFill="1" applyBorder="1" applyProtection="1">
      <protection locked="0"/>
    </xf>
    <xf numFmtId="0" fontId="8" fillId="8" borderId="16" xfId="0" applyFont="1" applyFill="1" applyBorder="1" applyProtection="1">
      <protection locked="0"/>
    </xf>
    <xf numFmtId="44" fontId="8" fillId="8" borderId="25" xfId="1" applyFont="1" applyFill="1" applyBorder="1" applyAlignment="1" applyProtection="1">
      <alignment horizontal="left"/>
      <protection locked="0"/>
    </xf>
    <xf numFmtId="44" fontId="8" fillId="9" borderId="0" xfId="1" applyFont="1" applyFill="1" applyBorder="1" applyAlignment="1" applyProtection="1">
      <alignment horizontal="left"/>
      <protection locked="0"/>
    </xf>
    <xf numFmtId="44" fontId="8" fillId="13" borderId="50" xfId="1" applyFont="1" applyFill="1" applyBorder="1" applyAlignment="1" applyProtection="1">
      <alignment horizontal="left"/>
      <protection locked="0"/>
    </xf>
    <xf numFmtId="0" fontId="33" fillId="8" borderId="0" xfId="0" applyFont="1" applyFill="1"/>
    <xf numFmtId="0" fontId="0" fillId="9" borderId="60" xfId="0" applyFill="1" applyBorder="1"/>
    <xf numFmtId="0" fontId="0" fillId="9" borderId="21" xfId="0" applyFill="1" applyBorder="1"/>
    <xf numFmtId="0" fontId="0" fillId="9" borderId="22" xfId="0" applyFill="1" applyBorder="1"/>
    <xf numFmtId="0" fontId="6" fillId="9" borderId="33" xfId="0" applyFont="1" applyFill="1" applyBorder="1" applyProtection="1">
      <protection locked="0"/>
    </xf>
    <xf numFmtId="0" fontId="8" fillId="8" borderId="31" xfId="0" applyFont="1" applyFill="1" applyBorder="1" applyAlignment="1" applyProtection="1">
      <alignment horizontal="center"/>
      <protection locked="0"/>
    </xf>
    <xf numFmtId="0" fontId="16" fillId="9" borderId="43" xfId="0" applyFont="1" applyFill="1" applyBorder="1" applyAlignment="1" applyProtection="1">
      <alignment vertical="top" wrapText="1"/>
      <protection locked="0"/>
    </xf>
    <xf numFmtId="0" fontId="16" fillId="9" borderId="54" xfId="0" applyFont="1" applyFill="1" applyBorder="1" applyAlignment="1" applyProtection="1">
      <alignment vertical="top" wrapText="1"/>
      <protection locked="0"/>
    </xf>
    <xf numFmtId="0" fontId="16" fillId="9" borderId="47" xfId="0" applyFont="1" applyFill="1" applyBorder="1" applyAlignment="1" applyProtection="1">
      <alignment vertical="top" wrapText="1"/>
      <protection locked="0"/>
    </xf>
    <xf numFmtId="0" fontId="6" fillId="9" borderId="46" xfId="0" applyFont="1" applyFill="1" applyBorder="1" applyAlignment="1" applyProtection="1">
      <alignment horizontal="center"/>
      <protection locked="0"/>
    </xf>
    <xf numFmtId="0" fontId="6" fillId="9" borderId="8" xfId="0" applyFont="1" applyFill="1" applyBorder="1" applyProtection="1">
      <protection locked="0"/>
    </xf>
    <xf numFmtId="0" fontId="6" fillId="9" borderId="48" xfId="0" applyFont="1" applyFill="1" applyBorder="1" applyProtection="1">
      <protection locked="0"/>
    </xf>
    <xf numFmtId="169" fontId="28" fillId="13" borderId="25" xfId="0" applyNumberFormat="1" applyFont="1" applyFill="1" applyBorder="1" applyAlignment="1">
      <alignment horizontal="center" vertical="center"/>
    </xf>
    <xf numFmtId="0" fontId="6" fillId="8" borderId="0" xfId="0" applyFont="1" applyFill="1" applyAlignment="1" applyProtection="1">
      <alignment horizontal="left"/>
      <protection locked="0"/>
    </xf>
    <xf numFmtId="0" fontId="36" fillId="0" borderId="0" xfId="0" applyFont="1" applyAlignment="1">
      <alignment vertical="center"/>
    </xf>
    <xf numFmtId="4" fontId="36" fillId="0" borderId="0" xfId="0" applyNumberFormat="1" applyFont="1" applyAlignment="1">
      <alignment horizontal="center" vertical="center"/>
    </xf>
    <xf numFmtId="173" fontId="36" fillId="0" borderId="0" xfId="0" applyNumberFormat="1" applyFont="1" applyAlignment="1">
      <alignment vertical="center"/>
    </xf>
    <xf numFmtId="172" fontId="36" fillId="0" borderId="0" xfId="0" applyNumberFormat="1" applyFont="1" applyAlignment="1">
      <alignment horizontal="right" vertical="center"/>
    </xf>
    <xf numFmtId="170" fontId="0" fillId="0" borderId="0" xfId="0" applyNumberFormat="1"/>
    <xf numFmtId="2" fontId="0" fillId="0" borderId="0" xfId="0" applyNumberFormat="1"/>
    <xf numFmtId="10" fontId="0" fillId="0" borderId="0" xfId="2" applyNumberFormat="1" applyFont="1" applyBorder="1"/>
    <xf numFmtId="0" fontId="35" fillId="0" borderId="0" xfId="0" applyFont="1" applyAlignment="1">
      <alignment horizontal="center" vertical="center" wrapText="1"/>
    </xf>
    <xf numFmtId="171" fontId="37" fillId="0" borderId="0" xfId="0" applyNumberFormat="1" applyFont="1" applyAlignment="1">
      <alignment horizontal="center" vertical="center"/>
    </xf>
    <xf numFmtId="9" fontId="0" fillId="0" borderId="0" xfId="2" applyFont="1" applyFill="1" applyBorder="1"/>
    <xf numFmtId="0" fontId="36" fillId="0" borderId="0" xfId="0" applyFont="1" applyAlignment="1">
      <alignment horizontal="center" vertical="center"/>
    </xf>
    <xf numFmtId="10" fontId="36" fillId="0" borderId="0" xfId="0" applyNumberFormat="1" applyFont="1" applyAlignment="1">
      <alignment horizontal="right" vertical="center"/>
    </xf>
    <xf numFmtId="3" fontId="38" fillId="0" borderId="0" xfId="0" applyNumberFormat="1" applyFont="1" applyAlignment="1">
      <alignment horizontal="right" vertical="center"/>
    </xf>
    <xf numFmtId="0" fontId="11" fillId="31" borderId="25" xfId="0" applyFont="1" applyFill="1" applyBorder="1" applyAlignment="1" applyProtection="1">
      <alignment horizontal="left"/>
      <protection locked="0"/>
    </xf>
    <xf numFmtId="0" fontId="11" fillId="30" borderId="25" xfId="0" applyFont="1" applyFill="1" applyBorder="1" applyAlignment="1" applyProtection="1">
      <alignment horizontal="left"/>
      <protection locked="0"/>
    </xf>
    <xf numFmtId="0" fontId="39" fillId="30" borderId="25" xfId="0" applyFont="1" applyFill="1" applyBorder="1" applyAlignment="1">
      <alignment horizontal="center" vertical="center"/>
    </xf>
    <xf numFmtId="168" fontId="20" fillId="32" borderId="25" xfId="2" applyNumberFormat="1" applyFont="1" applyFill="1" applyBorder="1" applyAlignment="1">
      <alignment horizontal="center" vertical="center"/>
    </xf>
    <xf numFmtId="44" fontId="20" fillId="32" borderId="25" xfId="1" applyFont="1" applyFill="1" applyBorder="1" applyAlignment="1">
      <alignment horizontal="center" vertical="center"/>
    </xf>
    <xf numFmtId="0" fontId="39" fillId="30" borderId="25" xfId="0" applyFont="1" applyFill="1" applyBorder="1" applyAlignment="1">
      <alignment horizontal="center"/>
    </xf>
    <xf numFmtId="10" fontId="20" fillId="32" borderId="25" xfId="0" applyNumberFormat="1" applyFont="1" applyFill="1" applyBorder="1" applyAlignment="1">
      <alignment horizontal="center" vertical="center"/>
    </xf>
    <xf numFmtId="10" fontId="20" fillId="32" borderId="25" xfId="2" applyNumberFormat="1" applyFont="1" applyFill="1" applyBorder="1" applyAlignment="1">
      <alignment vertical="center"/>
    </xf>
    <xf numFmtId="10" fontId="22" fillId="32" borderId="25" xfId="2" applyNumberFormat="1" applyFont="1" applyFill="1" applyBorder="1" applyAlignment="1">
      <alignment vertical="center"/>
    </xf>
    <xf numFmtId="10" fontId="20" fillId="32" borderId="25" xfId="2" applyNumberFormat="1" applyFont="1" applyFill="1" applyBorder="1"/>
    <xf numFmtId="0" fontId="20" fillId="32" borderId="25" xfId="0" applyFont="1" applyFill="1" applyBorder="1" applyAlignment="1">
      <alignment horizontal="center" vertical="center"/>
    </xf>
    <xf numFmtId="0" fontId="20" fillId="32" borderId="25" xfId="0" applyFont="1" applyFill="1" applyBorder="1" applyAlignment="1">
      <alignment horizontal="left" vertical="center"/>
    </xf>
    <xf numFmtId="8" fontId="20" fillId="32" borderId="25" xfId="0" applyNumberFormat="1" applyFont="1" applyFill="1" applyBorder="1" applyAlignment="1">
      <alignment horizontal="center" vertical="center"/>
    </xf>
    <xf numFmtId="0" fontId="20" fillId="32" borderId="25" xfId="0" applyFont="1" applyFill="1" applyBorder="1" applyAlignment="1">
      <alignment vertical="center"/>
    </xf>
    <xf numFmtId="8" fontId="20" fillId="32" borderId="25" xfId="0" applyNumberFormat="1" applyFont="1" applyFill="1" applyBorder="1" applyAlignment="1">
      <alignment horizontal="left" vertical="center"/>
    </xf>
    <xf numFmtId="4" fontId="20" fillId="32" borderId="25" xfId="0" applyNumberFormat="1" applyFont="1" applyFill="1" applyBorder="1" applyAlignment="1">
      <alignment vertical="center"/>
    </xf>
    <xf numFmtId="3" fontId="6" fillId="9" borderId="0" xfId="0" applyNumberFormat="1" applyFont="1" applyFill="1" applyAlignment="1" applyProtection="1">
      <alignment horizontal="center" vertical="center"/>
      <protection locked="0"/>
    </xf>
    <xf numFmtId="0" fontId="8" fillId="8" borderId="58" xfId="0" applyFont="1" applyFill="1" applyBorder="1" applyAlignment="1" applyProtection="1">
      <alignment horizontal="center"/>
      <protection locked="0"/>
    </xf>
    <xf numFmtId="0" fontId="40" fillId="30" borderId="25" xfId="0" applyFont="1" applyFill="1" applyBorder="1" applyAlignment="1">
      <alignment horizontal="left"/>
    </xf>
    <xf numFmtId="0" fontId="41" fillId="0" borderId="0" xfId="0" applyFont="1"/>
    <xf numFmtId="169" fontId="40" fillId="30" borderId="25" xfId="1" applyNumberFormat="1" applyFont="1" applyFill="1" applyBorder="1" applyAlignment="1">
      <alignment horizontal="left"/>
    </xf>
    <xf numFmtId="0" fontId="42" fillId="30" borderId="25" xfId="0" applyFont="1" applyFill="1" applyBorder="1" applyAlignment="1">
      <alignment horizontal="center" vertical="center"/>
    </xf>
    <xf numFmtId="0" fontId="42" fillId="30" borderId="25" xfId="0" applyFont="1" applyFill="1" applyBorder="1" applyAlignment="1">
      <alignment horizontal="center" vertical="center" wrapText="1"/>
    </xf>
    <xf numFmtId="0" fontId="42" fillId="27" borderId="25" xfId="0" applyFont="1" applyFill="1" applyBorder="1" applyAlignment="1">
      <alignment horizontal="center" vertical="center"/>
    </xf>
    <xf numFmtId="0" fontId="42" fillId="27" borderId="25" xfId="0" applyFont="1" applyFill="1" applyBorder="1" applyAlignment="1">
      <alignment horizontal="center" vertical="center" wrapText="1"/>
    </xf>
    <xf numFmtId="1" fontId="41" fillId="29" borderId="25" xfId="0" applyNumberFormat="1" applyFont="1" applyFill="1" applyBorder="1"/>
    <xf numFmtId="2" fontId="41" fillId="29" borderId="25" xfId="0" applyNumberFormat="1" applyFont="1" applyFill="1" applyBorder="1"/>
    <xf numFmtId="10" fontId="41" fillId="29" borderId="25" xfId="2" applyNumberFormat="1" applyFont="1" applyFill="1" applyBorder="1"/>
    <xf numFmtId="169" fontId="41" fillId="29" borderId="25" xfId="0" applyNumberFormat="1" applyFont="1" applyFill="1" applyBorder="1"/>
    <xf numFmtId="0" fontId="41" fillId="28" borderId="25" xfId="0" applyFont="1" applyFill="1" applyBorder="1"/>
    <xf numFmtId="9" fontId="41" fillId="28" borderId="25" xfId="2" applyFont="1" applyFill="1" applyBorder="1"/>
    <xf numFmtId="169" fontId="41" fillId="28" borderId="25" xfId="0" applyNumberFormat="1" applyFont="1" applyFill="1" applyBorder="1"/>
    <xf numFmtId="1" fontId="41" fillId="29" borderId="36" xfId="0" applyNumberFormat="1" applyFont="1" applyFill="1" applyBorder="1"/>
    <xf numFmtId="2" fontId="41" fillId="29" borderId="36" xfId="0" applyNumberFormat="1" applyFont="1" applyFill="1" applyBorder="1"/>
    <xf numFmtId="0" fontId="35" fillId="0" borderId="0" xfId="0" applyFont="1" applyAlignment="1">
      <alignment vertical="center"/>
    </xf>
    <xf numFmtId="12" fontId="20" fillId="19" borderId="25" xfId="0" applyNumberFormat="1" applyFont="1" applyFill="1" applyBorder="1" applyAlignment="1">
      <alignment horizontal="center" vertical="center"/>
    </xf>
    <xf numFmtId="10" fontId="8" fillId="13" borderId="25" xfId="0" applyNumberFormat="1" applyFont="1" applyFill="1" applyBorder="1" applyAlignment="1" applyProtection="1">
      <alignment horizontal="center" vertical="center"/>
      <protection locked="0"/>
    </xf>
    <xf numFmtId="17" fontId="6" fillId="11" borderId="25" xfId="0" applyNumberFormat="1" applyFont="1" applyFill="1" applyBorder="1" applyProtection="1">
      <protection locked="0"/>
    </xf>
    <xf numFmtId="0" fontId="9" fillId="14" borderId="59" xfId="0" applyFont="1" applyFill="1" applyBorder="1" applyAlignment="1" applyProtection="1">
      <alignment horizontal="center"/>
      <protection locked="0"/>
    </xf>
    <xf numFmtId="0" fontId="9" fillId="14" borderId="29" xfId="0" applyFont="1" applyFill="1" applyBorder="1" applyAlignment="1" applyProtection="1">
      <alignment horizontal="center"/>
      <protection locked="0"/>
    </xf>
    <xf numFmtId="0" fontId="9" fillId="14" borderId="55" xfId="0" applyFont="1" applyFill="1" applyBorder="1" applyAlignment="1" applyProtection="1">
      <alignment horizontal="center"/>
      <protection locked="0"/>
    </xf>
    <xf numFmtId="0" fontId="9" fillId="14" borderId="34" xfId="0" applyFont="1" applyFill="1" applyBorder="1" applyAlignment="1" applyProtection="1">
      <alignment horizontal="center"/>
      <protection locked="0"/>
    </xf>
    <xf numFmtId="0" fontId="9" fillId="14" borderId="33" xfId="0" applyFont="1" applyFill="1" applyBorder="1" applyAlignment="1" applyProtection="1">
      <alignment horizontal="center"/>
      <protection locked="0"/>
    </xf>
    <xf numFmtId="0" fontId="6" fillId="8" borderId="23" xfId="0" applyFont="1" applyFill="1" applyBorder="1" applyAlignment="1" applyProtection="1">
      <alignment horizontal="center"/>
      <protection locked="0"/>
    </xf>
    <xf numFmtId="0" fontId="6" fillId="8" borderId="21" xfId="0" applyFont="1" applyFill="1" applyBorder="1" applyAlignment="1" applyProtection="1">
      <alignment horizontal="center"/>
      <protection locked="0"/>
    </xf>
    <xf numFmtId="0" fontId="6" fillId="8" borderId="22" xfId="0" applyFont="1" applyFill="1" applyBorder="1" applyAlignment="1" applyProtection="1">
      <alignment horizontal="center"/>
      <protection locked="0"/>
    </xf>
    <xf numFmtId="165" fontId="6" fillId="13" borderId="52" xfId="0" applyNumberFormat="1" applyFont="1" applyFill="1" applyBorder="1" applyAlignment="1" applyProtection="1">
      <alignment horizontal="center"/>
      <protection locked="0"/>
    </xf>
    <xf numFmtId="165" fontId="6" fillId="13" borderId="53" xfId="0" applyNumberFormat="1" applyFont="1" applyFill="1" applyBorder="1" applyAlignment="1" applyProtection="1">
      <alignment horizontal="center"/>
      <protection locked="0"/>
    </xf>
    <xf numFmtId="0" fontId="6" fillId="8" borderId="13" xfId="0" applyFont="1" applyFill="1" applyBorder="1" applyAlignment="1" applyProtection="1">
      <alignment horizontal="center" vertical="center" wrapText="1"/>
      <protection locked="0"/>
    </xf>
    <xf numFmtId="0" fontId="6" fillId="8" borderId="11" xfId="0" applyFont="1" applyFill="1" applyBorder="1" applyAlignment="1" applyProtection="1">
      <alignment horizontal="center" vertical="center" wrapText="1"/>
      <protection locked="0"/>
    </xf>
    <xf numFmtId="0" fontId="6" fillId="8" borderId="12" xfId="0" applyFont="1" applyFill="1" applyBorder="1" applyAlignment="1" applyProtection="1">
      <alignment horizontal="center" vertical="center" wrapText="1"/>
      <protection locked="0"/>
    </xf>
    <xf numFmtId="4" fontId="6" fillId="13" borderId="13" xfId="0" applyNumberFormat="1" applyFont="1" applyFill="1" applyBorder="1" applyAlignment="1" applyProtection="1">
      <alignment horizontal="center" vertical="center"/>
      <protection locked="0"/>
    </xf>
    <xf numFmtId="4" fontId="6" fillId="13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54" xfId="0" applyBorder="1" applyAlignment="1">
      <alignment horizontal="center"/>
    </xf>
    <xf numFmtId="0" fontId="0" fillId="0" borderId="47" xfId="0" applyBorder="1" applyAlignment="1">
      <alignment horizontal="center"/>
    </xf>
    <xf numFmtId="0" fontId="31" fillId="21" borderId="25" xfId="0" applyFont="1" applyFill="1" applyBorder="1" applyAlignment="1">
      <alignment horizontal="center"/>
    </xf>
    <xf numFmtId="0" fontId="6" fillId="8" borderId="13" xfId="0" applyFont="1" applyFill="1" applyBorder="1" applyAlignment="1" applyProtection="1">
      <alignment horizontal="center"/>
      <protection locked="0"/>
    </xf>
    <xf numFmtId="0" fontId="6" fillId="8" borderId="11" xfId="0" applyFont="1" applyFill="1" applyBorder="1" applyAlignment="1" applyProtection="1">
      <alignment horizontal="center"/>
      <protection locked="0"/>
    </xf>
    <xf numFmtId="0" fontId="6" fillId="8" borderId="12" xfId="0" applyFont="1" applyFill="1" applyBorder="1" applyAlignment="1" applyProtection="1">
      <alignment horizontal="center"/>
      <protection locked="0"/>
    </xf>
    <xf numFmtId="167" fontId="6" fillId="13" borderId="13" xfId="0" applyNumberFormat="1" applyFont="1" applyFill="1" applyBorder="1" applyAlignment="1" applyProtection="1">
      <alignment horizontal="center"/>
      <protection locked="0"/>
    </xf>
    <xf numFmtId="167" fontId="6" fillId="13" borderId="12" xfId="0" applyNumberFormat="1" applyFont="1" applyFill="1" applyBorder="1" applyAlignment="1" applyProtection="1">
      <alignment horizontal="center"/>
      <protection locked="0"/>
    </xf>
    <xf numFmtId="0" fontId="26" fillId="0" borderId="18" xfId="0" applyFont="1" applyBorder="1" applyAlignment="1" applyProtection="1">
      <alignment horizontal="center"/>
      <protection locked="0"/>
    </xf>
    <xf numFmtId="0" fontId="26" fillId="0" borderId="19" xfId="0" applyFont="1" applyBorder="1" applyAlignment="1" applyProtection="1">
      <alignment horizontal="center"/>
      <protection locked="0"/>
    </xf>
    <xf numFmtId="0" fontId="9" fillId="14" borderId="46" xfId="0" applyFont="1" applyFill="1" applyBorder="1" applyAlignment="1" applyProtection="1">
      <alignment horizontal="center"/>
      <protection locked="0"/>
    </xf>
    <xf numFmtId="0" fontId="9" fillId="14" borderId="8" xfId="0" applyFont="1" applyFill="1" applyBorder="1" applyAlignment="1" applyProtection="1">
      <alignment horizontal="center"/>
      <protection locked="0"/>
    </xf>
    <xf numFmtId="0" fontId="9" fillId="14" borderId="48" xfId="0" applyFont="1" applyFill="1" applyBorder="1" applyAlignment="1" applyProtection="1">
      <alignment horizontal="center"/>
      <protection locked="0"/>
    </xf>
    <xf numFmtId="0" fontId="6" fillId="8" borderId="18" xfId="0" applyFont="1" applyFill="1" applyBorder="1" applyAlignment="1" applyProtection="1">
      <alignment horizontal="center"/>
      <protection locked="0"/>
    </xf>
    <xf numFmtId="0" fontId="6" fillId="8" borderId="16" xfId="0" applyFont="1" applyFill="1" applyBorder="1" applyAlignment="1" applyProtection="1">
      <alignment horizontal="center"/>
      <protection locked="0"/>
    </xf>
    <xf numFmtId="0" fontId="6" fillId="8" borderId="17" xfId="0" applyFont="1" applyFill="1" applyBorder="1" applyAlignment="1" applyProtection="1">
      <alignment horizontal="center"/>
      <protection locked="0"/>
    </xf>
    <xf numFmtId="0" fontId="6" fillId="13" borderId="13" xfId="1" applyNumberFormat="1" applyFont="1" applyFill="1" applyBorder="1" applyAlignment="1" applyProtection="1">
      <alignment horizontal="center"/>
      <protection locked="0"/>
    </xf>
    <xf numFmtId="0" fontId="6" fillId="13" borderId="12" xfId="1" applyNumberFormat="1" applyFont="1" applyFill="1" applyBorder="1" applyAlignment="1" applyProtection="1">
      <alignment horizontal="center"/>
      <protection locked="0"/>
    </xf>
    <xf numFmtId="44" fontId="6" fillId="13" borderId="13" xfId="1" applyFont="1" applyFill="1" applyBorder="1" applyAlignment="1" applyProtection="1">
      <alignment horizontal="center"/>
      <protection locked="0"/>
    </xf>
    <xf numFmtId="44" fontId="6" fillId="13" borderId="12" xfId="1" applyFont="1" applyFill="1" applyBorder="1" applyAlignment="1" applyProtection="1">
      <alignment horizontal="center"/>
      <protection locked="0"/>
    </xf>
    <xf numFmtId="0" fontId="8" fillId="13" borderId="13" xfId="0" applyFont="1" applyFill="1" applyBorder="1" applyAlignment="1" applyProtection="1">
      <alignment horizontal="center" vertical="center"/>
      <protection locked="0"/>
    </xf>
    <xf numFmtId="0" fontId="8" fillId="13" borderId="12" xfId="0" applyFont="1" applyFill="1" applyBorder="1" applyAlignment="1" applyProtection="1">
      <alignment horizontal="center" vertical="center"/>
      <protection locked="0"/>
    </xf>
    <xf numFmtId="0" fontId="8" fillId="8" borderId="13" xfId="0" applyFont="1" applyFill="1" applyBorder="1" applyAlignment="1" applyProtection="1">
      <alignment horizontal="center"/>
      <protection locked="0"/>
    </xf>
    <xf numFmtId="0" fontId="8" fillId="8" borderId="11" xfId="0" applyFont="1" applyFill="1" applyBorder="1" applyAlignment="1" applyProtection="1">
      <alignment horizontal="center"/>
      <protection locked="0"/>
    </xf>
    <xf numFmtId="0" fontId="8" fillId="8" borderId="12" xfId="0" applyFont="1" applyFill="1" applyBorder="1" applyAlignment="1" applyProtection="1">
      <alignment horizontal="center"/>
      <protection locked="0"/>
    </xf>
    <xf numFmtId="0" fontId="30" fillId="21" borderId="25" xfId="0" applyFont="1" applyFill="1" applyBorder="1" applyAlignment="1">
      <alignment horizontal="center"/>
    </xf>
    <xf numFmtId="0" fontId="0" fillId="21" borderId="25" xfId="0" applyFill="1" applyBorder="1" applyAlignment="1">
      <alignment horizontal="center"/>
    </xf>
    <xf numFmtId="4" fontId="6" fillId="8" borderId="13" xfId="0" applyNumberFormat="1" applyFont="1" applyFill="1" applyBorder="1" applyAlignment="1" applyProtection="1">
      <alignment horizontal="center" vertical="center"/>
      <protection locked="0"/>
    </xf>
    <xf numFmtId="4" fontId="6" fillId="8" borderId="12" xfId="0" applyNumberFormat="1" applyFont="1" applyFill="1" applyBorder="1" applyAlignment="1" applyProtection="1">
      <alignment horizontal="center" vertical="center"/>
      <protection locked="0"/>
    </xf>
    <xf numFmtId="0" fontId="9" fillId="14" borderId="23" xfId="0" applyFont="1" applyFill="1" applyBorder="1" applyAlignment="1" applyProtection="1">
      <alignment horizontal="center"/>
      <protection locked="0"/>
    </xf>
    <xf numFmtId="0" fontId="9" fillId="14" borderId="21" xfId="0" applyFont="1" applyFill="1" applyBorder="1" applyAlignment="1" applyProtection="1">
      <alignment horizontal="center"/>
      <protection locked="0"/>
    </xf>
    <xf numFmtId="0" fontId="9" fillId="14" borderId="22" xfId="0" applyFont="1" applyFill="1" applyBorder="1" applyAlignment="1" applyProtection="1">
      <alignment horizontal="center"/>
      <protection locked="0"/>
    </xf>
    <xf numFmtId="0" fontId="9" fillId="14" borderId="23" xfId="0" applyFont="1" applyFill="1" applyBorder="1" applyAlignment="1" applyProtection="1">
      <alignment horizontal="center" vertical="center"/>
      <protection locked="0"/>
    </xf>
    <xf numFmtId="0" fontId="9" fillId="14" borderId="22" xfId="0" applyFont="1" applyFill="1" applyBorder="1" applyAlignment="1" applyProtection="1">
      <alignment horizontal="center" vertical="center"/>
      <protection locked="0"/>
    </xf>
    <xf numFmtId="3" fontId="6" fillId="13" borderId="18" xfId="0" applyNumberFormat="1" applyFont="1" applyFill="1" applyBorder="1" applyAlignment="1" applyProtection="1">
      <alignment horizontal="center" vertical="center"/>
      <protection locked="0"/>
    </xf>
    <xf numFmtId="3" fontId="6" fillId="13" borderId="17" xfId="0" applyNumberFormat="1" applyFont="1" applyFill="1" applyBorder="1" applyAlignment="1" applyProtection="1">
      <alignment horizontal="center" vertical="center"/>
      <protection locked="0"/>
    </xf>
    <xf numFmtId="0" fontId="8" fillId="8" borderId="10" xfId="0" applyFont="1" applyFill="1" applyBorder="1" applyAlignment="1" applyProtection="1">
      <alignment horizontal="right"/>
      <protection locked="0"/>
    </xf>
    <xf numFmtId="0" fontId="8" fillId="8" borderId="12" xfId="0" applyFont="1" applyFill="1" applyBorder="1" applyAlignment="1" applyProtection="1">
      <alignment horizontal="right"/>
      <protection locked="0"/>
    </xf>
    <xf numFmtId="0" fontId="9" fillId="6" borderId="23" xfId="0" applyFont="1" applyFill="1" applyBorder="1" applyAlignment="1" applyProtection="1">
      <alignment horizontal="left"/>
      <protection locked="0"/>
    </xf>
    <xf numFmtId="0" fontId="9" fillId="6" borderId="21" xfId="0" applyFont="1" applyFill="1" applyBorder="1" applyAlignment="1" applyProtection="1">
      <alignment horizontal="left"/>
      <protection locked="0"/>
    </xf>
    <xf numFmtId="0" fontId="9" fillId="6" borderId="22" xfId="0" applyFont="1" applyFill="1" applyBorder="1" applyAlignment="1" applyProtection="1">
      <alignment horizontal="left"/>
      <protection locked="0"/>
    </xf>
    <xf numFmtId="0" fontId="8" fillId="7" borderId="36" xfId="0" applyFont="1" applyFill="1" applyBorder="1" applyAlignment="1" applyProtection="1">
      <alignment horizontal="left" vertical="center" wrapText="1"/>
      <protection locked="0"/>
    </xf>
    <xf numFmtId="0" fontId="8" fillId="7" borderId="45" xfId="0" applyFont="1" applyFill="1" applyBorder="1" applyAlignment="1" applyProtection="1">
      <alignment horizontal="left" vertical="center" wrapText="1"/>
      <protection locked="0"/>
    </xf>
    <xf numFmtId="0" fontId="9" fillId="20" borderId="13" xfId="0" applyFont="1" applyFill="1" applyBorder="1" applyAlignment="1" applyProtection="1">
      <alignment horizontal="center" vertical="center"/>
      <protection locked="0"/>
    </xf>
    <xf numFmtId="0" fontId="9" fillId="20" borderId="11" xfId="0" applyFont="1" applyFill="1" applyBorder="1" applyAlignment="1" applyProtection="1">
      <alignment horizontal="center" vertical="center"/>
      <protection locked="0"/>
    </xf>
    <xf numFmtId="0" fontId="9" fillId="20" borderId="12" xfId="0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0" fontId="12" fillId="8" borderId="13" xfId="2" applyNumberFormat="1" applyFont="1" applyFill="1" applyBorder="1" applyAlignment="1" applyProtection="1">
      <alignment horizontal="center" vertical="center"/>
      <protection locked="0"/>
    </xf>
    <xf numFmtId="10" fontId="12" fillId="8" borderId="14" xfId="2" applyNumberFormat="1" applyFont="1" applyFill="1" applyBorder="1" applyAlignment="1" applyProtection="1">
      <alignment horizontal="center" vertical="center"/>
      <protection locked="0"/>
    </xf>
    <xf numFmtId="9" fontId="12" fillId="13" borderId="13" xfId="2" applyFont="1" applyFill="1" applyBorder="1" applyAlignment="1" applyProtection="1">
      <alignment horizontal="center"/>
      <protection locked="0"/>
    </xf>
    <xf numFmtId="9" fontId="12" fillId="13" borderId="14" xfId="2" applyFont="1" applyFill="1" applyBorder="1" applyAlignment="1" applyProtection="1">
      <alignment horizontal="center"/>
      <protection locked="0"/>
    </xf>
    <xf numFmtId="169" fontId="28" fillId="8" borderId="13" xfId="0" applyNumberFormat="1" applyFont="1" applyFill="1" applyBorder="1" applyAlignment="1">
      <alignment horizontal="center" vertical="center"/>
    </xf>
    <xf numFmtId="169" fontId="28" fillId="8" borderId="12" xfId="0" applyNumberFormat="1" applyFont="1" applyFill="1" applyBorder="1" applyAlignment="1">
      <alignment horizontal="center" vertical="center"/>
    </xf>
    <xf numFmtId="0" fontId="13" fillId="15" borderId="16" xfId="0" applyFont="1" applyFill="1" applyBorder="1" applyAlignment="1" applyProtection="1">
      <alignment horizontal="left"/>
      <protection locked="0"/>
    </xf>
    <xf numFmtId="0" fontId="13" fillId="15" borderId="17" xfId="0" applyFont="1" applyFill="1" applyBorder="1" applyAlignment="1" applyProtection="1">
      <alignment horizontal="left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29" xfId="0" applyFont="1" applyBorder="1" applyAlignment="1" applyProtection="1">
      <alignment horizontal="center"/>
      <protection locked="0"/>
    </xf>
    <xf numFmtId="0" fontId="6" fillId="0" borderId="55" xfId="0" applyFont="1" applyBorder="1" applyAlignment="1" applyProtection="1">
      <alignment horizontal="center"/>
      <protection locked="0"/>
    </xf>
    <xf numFmtId="0" fontId="27" fillId="21" borderId="21" xfId="0" applyFont="1" applyFill="1" applyBorder="1" applyAlignment="1" applyProtection="1">
      <alignment horizontal="center"/>
      <protection locked="0"/>
    </xf>
    <xf numFmtId="0" fontId="27" fillId="21" borderId="22" xfId="0" applyFont="1" applyFill="1" applyBorder="1" applyAlignment="1" applyProtection="1">
      <alignment horizontal="center"/>
      <protection locked="0"/>
    </xf>
    <xf numFmtId="0" fontId="29" fillId="22" borderId="3" xfId="0" applyFont="1" applyFill="1" applyBorder="1" applyAlignment="1" applyProtection="1">
      <alignment horizontal="center"/>
      <protection locked="0"/>
    </xf>
    <xf numFmtId="0" fontId="13" fillId="22" borderId="3" xfId="0" applyFont="1" applyFill="1" applyBorder="1" applyAlignment="1" applyProtection="1">
      <alignment horizontal="center"/>
      <protection locked="0"/>
    </xf>
    <xf numFmtId="0" fontId="13" fillId="22" borderId="33" xfId="0" applyFont="1" applyFill="1" applyBorder="1" applyAlignment="1" applyProtection="1">
      <alignment horizontal="center"/>
      <protection locked="0"/>
    </xf>
    <xf numFmtId="0" fontId="25" fillId="20" borderId="13" xfId="4" applyFont="1" applyFill="1" applyBorder="1" applyAlignment="1">
      <alignment horizontal="center" vertical="center"/>
    </xf>
    <xf numFmtId="0" fontId="25" fillId="20" borderId="12" xfId="4" applyFont="1" applyFill="1" applyBorder="1" applyAlignment="1">
      <alignment horizontal="center" vertical="center"/>
    </xf>
    <xf numFmtId="0" fontId="28" fillId="8" borderId="13" xfId="0" applyFont="1" applyFill="1" applyBorder="1" applyAlignment="1">
      <alignment horizontal="center"/>
    </xf>
    <xf numFmtId="0" fontId="28" fillId="8" borderId="11" xfId="0" applyFont="1" applyFill="1" applyBorder="1" applyAlignment="1">
      <alignment horizontal="center"/>
    </xf>
    <xf numFmtId="0" fontId="28" fillId="8" borderId="12" xfId="0" applyFont="1" applyFill="1" applyBorder="1" applyAlignment="1">
      <alignment horizontal="center"/>
    </xf>
    <xf numFmtId="0" fontId="6" fillId="9" borderId="23" xfId="0" applyFont="1" applyFill="1" applyBorder="1" applyAlignment="1" applyProtection="1">
      <alignment horizontal="center"/>
      <protection locked="0"/>
    </xf>
    <xf numFmtId="0" fontId="6" fillId="9" borderId="21" xfId="0" applyFont="1" applyFill="1" applyBorder="1" applyAlignment="1" applyProtection="1">
      <alignment horizontal="center"/>
      <protection locked="0"/>
    </xf>
    <xf numFmtId="0" fontId="6" fillId="9" borderId="22" xfId="0" applyFont="1" applyFill="1" applyBorder="1" applyAlignment="1" applyProtection="1">
      <alignment horizontal="center"/>
      <protection locked="0"/>
    </xf>
    <xf numFmtId="0" fontId="6" fillId="7" borderId="13" xfId="0" applyFont="1" applyFill="1" applyBorder="1" applyAlignment="1" applyProtection="1">
      <alignment horizontal="left"/>
      <protection locked="0"/>
    </xf>
    <xf numFmtId="0" fontId="6" fillId="7" borderId="11" xfId="0" applyFont="1" applyFill="1" applyBorder="1" applyAlignment="1" applyProtection="1">
      <alignment horizontal="left"/>
      <protection locked="0"/>
    </xf>
    <xf numFmtId="0" fontId="6" fillId="7" borderId="12" xfId="0" applyFont="1" applyFill="1" applyBorder="1" applyAlignment="1" applyProtection="1">
      <alignment horizontal="left"/>
      <protection locked="0"/>
    </xf>
    <xf numFmtId="0" fontId="6" fillId="8" borderId="32" xfId="0" applyFont="1" applyFill="1" applyBorder="1" applyAlignment="1" applyProtection="1">
      <alignment horizontal="center" vertical="center"/>
      <protection locked="0"/>
    </xf>
    <xf numFmtId="0" fontId="6" fillId="8" borderId="31" xfId="0" applyFont="1" applyFill="1" applyBorder="1" applyAlignment="1" applyProtection="1">
      <alignment horizontal="center" vertical="center"/>
      <protection locked="0"/>
    </xf>
    <xf numFmtId="0" fontId="6" fillId="8" borderId="43" xfId="0" applyFont="1" applyFill="1" applyBorder="1" applyAlignment="1" applyProtection="1">
      <alignment horizontal="center" vertical="center"/>
      <protection locked="0"/>
    </xf>
    <xf numFmtId="0" fontId="6" fillId="8" borderId="47" xfId="0" applyFont="1" applyFill="1" applyBorder="1" applyAlignment="1" applyProtection="1">
      <alignment horizontal="center" vertical="center"/>
      <protection locked="0"/>
    </xf>
    <xf numFmtId="0" fontId="6" fillId="8" borderId="59" xfId="0" applyFont="1" applyFill="1" applyBorder="1" applyAlignment="1" applyProtection="1">
      <alignment horizontal="center" vertical="center"/>
      <protection locked="0"/>
    </xf>
    <xf numFmtId="0" fontId="6" fillId="8" borderId="55" xfId="0" applyFont="1" applyFill="1" applyBorder="1" applyAlignment="1" applyProtection="1">
      <alignment horizontal="center" vertical="center"/>
      <protection locked="0"/>
    </xf>
    <xf numFmtId="0" fontId="6" fillId="8" borderId="36" xfId="0" applyFont="1" applyFill="1" applyBorder="1" applyAlignment="1" applyProtection="1">
      <alignment horizontal="center" vertical="center"/>
      <protection locked="0"/>
    </xf>
    <xf numFmtId="0" fontId="6" fillId="8" borderId="45" xfId="0" applyFont="1" applyFill="1" applyBorder="1" applyAlignment="1" applyProtection="1">
      <alignment horizontal="center" vertical="center"/>
      <protection locked="0"/>
    </xf>
    <xf numFmtId="0" fontId="9" fillId="6" borderId="13" xfId="0" applyFont="1" applyFill="1" applyBorder="1" applyAlignment="1" applyProtection="1">
      <alignment horizontal="left"/>
      <protection locked="0"/>
    </xf>
    <xf numFmtId="0" fontId="9" fillId="6" borderId="8" xfId="0" applyFont="1" applyFill="1" applyBorder="1" applyAlignment="1" applyProtection="1">
      <alignment horizontal="left"/>
      <protection locked="0"/>
    </xf>
    <xf numFmtId="0" fontId="9" fillId="6" borderId="48" xfId="0" applyFont="1" applyFill="1" applyBorder="1" applyAlignment="1" applyProtection="1">
      <alignment horizontal="left"/>
      <protection locked="0"/>
    </xf>
    <xf numFmtId="0" fontId="8" fillId="8" borderId="13" xfId="0" applyFont="1" applyFill="1" applyBorder="1" applyAlignment="1" applyProtection="1">
      <alignment horizontal="center" vertical="center" wrapText="1"/>
      <protection locked="0"/>
    </xf>
    <xf numFmtId="0" fontId="8" fillId="8" borderId="12" xfId="0" applyFont="1" applyFill="1" applyBorder="1" applyAlignment="1" applyProtection="1">
      <alignment horizontal="center" vertical="center" wrapText="1"/>
      <protection locked="0"/>
    </xf>
    <xf numFmtId="0" fontId="6" fillId="8" borderId="13" xfId="0" applyFont="1" applyFill="1" applyBorder="1" applyAlignment="1" applyProtection="1">
      <alignment horizontal="left"/>
      <protection locked="0"/>
    </xf>
    <xf numFmtId="0" fontId="6" fillId="8" borderId="11" xfId="0" applyFont="1" applyFill="1" applyBorder="1" applyAlignment="1" applyProtection="1">
      <alignment horizontal="left"/>
      <protection locked="0"/>
    </xf>
    <xf numFmtId="0" fontId="6" fillId="8" borderId="12" xfId="0" applyFont="1" applyFill="1" applyBorder="1" applyAlignment="1" applyProtection="1">
      <alignment horizontal="left"/>
      <protection locked="0"/>
    </xf>
    <xf numFmtId="165" fontId="6" fillId="13" borderId="13" xfId="1" applyNumberFormat="1" applyFont="1" applyFill="1" applyBorder="1" applyAlignment="1" applyProtection="1">
      <alignment horizontal="left"/>
      <protection locked="0"/>
    </xf>
    <xf numFmtId="165" fontId="6" fillId="13" borderId="14" xfId="1" applyNumberFormat="1" applyFont="1" applyFill="1" applyBorder="1" applyAlignment="1" applyProtection="1">
      <alignment horizontal="left"/>
      <protection locked="0"/>
    </xf>
    <xf numFmtId="0" fontId="9" fillId="9" borderId="0" xfId="0" applyFont="1" applyFill="1" applyAlignment="1" applyProtection="1">
      <alignment horizontal="center"/>
      <protection locked="0"/>
    </xf>
    <xf numFmtId="0" fontId="9" fillId="9" borderId="60" xfId="0" applyFont="1" applyFill="1" applyBorder="1" applyAlignment="1" applyProtection="1">
      <alignment horizontal="center"/>
      <protection locked="0"/>
    </xf>
    <xf numFmtId="0" fontId="9" fillId="0" borderId="16" xfId="0" applyFont="1" applyBorder="1" applyAlignment="1" applyProtection="1">
      <alignment horizontal="center"/>
      <protection locked="0"/>
    </xf>
    <xf numFmtId="0" fontId="9" fillId="16" borderId="54" xfId="0" applyFont="1" applyFill="1" applyBorder="1" applyAlignment="1" applyProtection="1">
      <alignment horizontal="center"/>
      <protection locked="0"/>
    </xf>
    <xf numFmtId="0" fontId="9" fillId="16" borderId="47" xfId="0" applyFont="1" applyFill="1" applyBorder="1" applyAlignment="1" applyProtection="1">
      <alignment horizontal="center"/>
      <protection locked="0"/>
    </xf>
    <xf numFmtId="0" fontId="23" fillId="20" borderId="0" xfId="0" applyFont="1" applyFill="1" applyAlignment="1">
      <alignment horizontal="center" vertical="center"/>
    </xf>
    <xf numFmtId="0" fontId="25" fillId="20" borderId="11" xfId="4" applyFont="1" applyFill="1" applyBorder="1" applyAlignment="1">
      <alignment horizontal="center" vertical="center"/>
    </xf>
    <xf numFmtId="0" fontId="28" fillId="8" borderId="13" xfId="0" applyFont="1" applyFill="1" applyBorder="1" applyAlignment="1">
      <alignment horizontal="center" vertical="center"/>
    </xf>
    <xf numFmtId="0" fontId="28" fillId="8" borderId="11" xfId="0" applyFont="1" applyFill="1" applyBorder="1" applyAlignment="1">
      <alignment horizontal="center" vertical="center"/>
    </xf>
    <xf numFmtId="0" fontId="28" fillId="8" borderId="12" xfId="0" applyFont="1" applyFill="1" applyBorder="1" applyAlignment="1">
      <alignment horizontal="center" vertical="center"/>
    </xf>
    <xf numFmtId="0" fontId="6" fillId="7" borderId="10" xfId="0" applyFont="1" applyFill="1" applyBorder="1" applyAlignment="1" applyProtection="1">
      <alignment horizontal="right" vertical="center"/>
      <protection locked="0"/>
    </xf>
    <xf numFmtId="0" fontId="6" fillId="7" borderId="11" xfId="0" applyFont="1" applyFill="1" applyBorder="1" applyAlignment="1" applyProtection="1">
      <alignment horizontal="right" vertical="center"/>
      <protection locked="0"/>
    </xf>
    <xf numFmtId="0" fontId="6" fillId="7" borderId="12" xfId="0" applyFont="1" applyFill="1" applyBorder="1" applyAlignment="1" applyProtection="1">
      <alignment horizontal="right" vertical="center"/>
      <protection locked="0"/>
    </xf>
    <xf numFmtId="3" fontId="6" fillId="7" borderId="13" xfId="0" applyNumberFormat="1" applyFont="1" applyFill="1" applyBorder="1" applyAlignment="1" applyProtection="1">
      <alignment horizontal="left" vertical="center"/>
      <protection locked="0"/>
    </xf>
    <xf numFmtId="3" fontId="6" fillId="7" borderId="11" xfId="0" applyNumberFormat="1" applyFont="1" applyFill="1" applyBorder="1" applyAlignment="1" applyProtection="1">
      <alignment horizontal="left" vertical="center"/>
      <protection locked="0"/>
    </xf>
    <xf numFmtId="3" fontId="6" fillId="7" borderId="14" xfId="0" applyNumberFormat="1" applyFont="1" applyFill="1" applyBorder="1" applyAlignment="1" applyProtection="1">
      <alignment horizontal="left" vertical="center"/>
      <protection locked="0"/>
    </xf>
    <xf numFmtId="0" fontId="6" fillId="7" borderId="10" xfId="0" applyFont="1" applyFill="1" applyBorder="1" applyAlignment="1" applyProtection="1">
      <alignment horizontal="right"/>
      <protection locked="0"/>
    </xf>
    <xf numFmtId="0" fontId="6" fillId="7" borderId="11" xfId="0" applyFont="1" applyFill="1" applyBorder="1" applyAlignment="1" applyProtection="1">
      <alignment horizontal="right"/>
      <protection locked="0"/>
    </xf>
    <xf numFmtId="0" fontId="6" fillId="7" borderId="12" xfId="0" applyFont="1" applyFill="1" applyBorder="1" applyAlignment="1" applyProtection="1">
      <alignment horizontal="right"/>
      <protection locked="0"/>
    </xf>
    <xf numFmtId="165" fontId="8" fillId="13" borderId="13" xfId="1" applyNumberFormat="1" applyFont="1" applyFill="1" applyBorder="1" applyAlignment="1" applyProtection="1">
      <alignment horizontal="left"/>
      <protection locked="0"/>
    </xf>
    <xf numFmtId="165" fontId="8" fillId="13" borderId="14" xfId="1" applyNumberFormat="1" applyFont="1" applyFill="1" applyBorder="1" applyAlignment="1" applyProtection="1">
      <alignment horizontal="left"/>
      <protection locked="0"/>
    </xf>
    <xf numFmtId="0" fontId="8" fillId="7" borderId="13" xfId="0" applyFont="1" applyFill="1" applyBorder="1" applyAlignment="1" applyProtection="1">
      <alignment horizontal="left"/>
      <protection locked="0"/>
    </xf>
    <xf numFmtId="0" fontId="8" fillId="7" borderId="11" xfId="0" applyFont="1" applyFill="1" applyBorder="1" applyAlignment="1" applyProtection="1">
      <alignment horizontal="left"/>
      <protection locked="0"/>
    </xf>
    <xf numFmtId="0" fontId="8" fillId="7" borderId="12" xfId="0" applyFont="1" applyFill="1" applyBorder="1" applyAlignment="1" applyProtection="1">
      <alignment horizontal="left"/>
      <protection locked="0"/>
    </xf>
    <xf numFmtId="165" fontId="8" fillId="11" borderId="13" xfId="1" applyNumberFormat="1" applyFont="1" applyFill="1" applyBorder="1" applyAlignment="1" applyProtection="1">
      <alignment horizontal="left"/>
      <protection locked="0"/>
    </xf>
    <xf numFmtId="165" fontId="8" fillId="11" borderId="14" xfId="1" applyNumberFormat="1" applyFont="1" applyFill="1" applyBorder="1" applyAlignment="1" applyProtection="1">
      <alignment horizontal="left"/>
      <protection locked="0"/>
    </xf>
    <xf numFmtId="0" fontId="24" fillId="7" borderId="13" xfId="0" applyFont="1" applyFill="1" applyBorder="1" applyAlignment="1" applyProtection="1">
      <alignment horizontal="left"/>
      <protection locked="0"/>
    </xf>
    <xf numFmtId="0" fontId="24" fillId="7" borderId="11" xfId="0" applyFont="1" applyFill="1" applyBorder="1" applyAlignment="1" applyProtection="1">
      <alignment horizontal="left"/>
      <protection locked="0"/>
    </xf>
    <xf numFmtId="0" fontId="24" fillId="7" borderId="12" xfId="0" applyFont="1" applyFill="1" applyBorder="1" applyAlignment="1" applyProtection="1">
      <alignment horizontal="left"/>
      <protection locked="0"/>
    </xf>
    <xf numFmtId="165" fontId="8" fillId="8" borderId="13" xfId="1" applyNumberFormat="1" applyFont="1" applyFill="1" applyBorder="1" applyAlignment="1" applyProtection="1">
      <alignment horizontal="left"/>
      <protection locked="0"/>
    </xf>
    <xf numFmtId="165" fontId="8" fillId="8" borderId="14" xfId="1" applyNumberFormat="1" applyFont="1" applyFill="1" applyBorder="1" applyAlignment="1" applyProtection="1">
      <alignment horizontal="left"/>
      <protection locked="0"/>
    </xf>
    <xf numFmtId="0" fontId="8" fillId="7" borderId="13" xfId="0" applyFont="1" applyFill="1" applyBorder="1" applyAlignment="1" applyProtection="1">
      <alignment horizontal="left" wrapText="1"/>
      <protection locked="0"/>
    </xf>
    <xf numFmtId="0" fontId="8" fillId="7" borderId="12" xfId="0" applyFont="1" applyFill="1" applyBorder="1" applyAlignment="1" applyProtection="1">
      <alignment horizontal="left" wrapText="1"/>
      <protection locked="0"/>
    </xf>
    <xf numFmtId="0" fontId="8" fillId="7" borderId="13" xfId="0" applyFont="1" applyFill="1" applyBorder="1" applyAlignment="1" applyProtection="1">
      <alignment horizontal="center"/>
      <protection locked="0"/>
    </xf>
    <xf numFmtId="0" fontId="8" fillId="7" borderId="12" xfId="0" applyFont="1" applyFill="1" applyBorder="1" applyAlignment="1" applyProtection="1">
      <alignment horizontal="center"/>
      <protection locked="0"/>
    </xf>
    <xf numFmtId="44" fontId="8" fillId="8" borderId="13" xfId="1" applyFont="1" applyFill="1" applyBorder="1" applyAlignment="1" applyProtection="1">
      <alignment horizontal="left"/>
      <protection locked="0"/>
    </xf>
    <xf numFmtId="44" fontId="8" fillId="8" borderId="14" xfId="1" applyFont="1" applyFill="1" applyBorder="1" applyAlignment="1" applyProtection="1">
      <alignment horizontal="left"/>
      <protection locked="0"/>
    </xf>
    <xf numFmtId="0" fontId="8" fillId="7" borderId="11" xfId="0" applyFont="1" applyFill="1" applyBorder="1" applyAlignment="1" applyProtection="1">
      <alignment horizontal="center"/>
      <protection locked="0"/>
    </xf>
    <xf numFmtId="0" fontId="8" fillId="7" borderId="14" xfId="0" applyFont="1" applyFill="1" applyBorder="1" applyAlignment="1" applyProtection="1">
      <alignment horizontal="center"/>
      <protection locked="0"/>
    </xf>
    <xf numFmtId="0" fontId="6" fillId="7" borderId="13" xfId="0" applyFont="1" applyFill="1" applyBorder="1" applyAlignment="1" applyProtection="1">
      <alignment horizontal="center"/>
      <protection locked="0"/>
    </xf>
    <xf numFmtId="0" fontId="6" fillId="7" borderId="11" xfId="0" applyFont="1" applyFill="1" applyBorder="1" applyAlignment="1" applyProtection="1">
      <alignment horizontal="center"/>
      <protection locked="0"/>
    </xf>
    <xf numFmtId="0" fontId="6" fillId="7" borderId="14" xfId="0" applyFont="1" applyFill="1" applyBorder="1" applyAlignment="1" applyProtection="1">
      <alignment horizontal="center"/>
      <protection locked="0"/>
    </xf>
    <xf numFmtId="0" fontId="6" fillId="9" borderId="29" xfId="0" applyFont="1" applyFill="1" applyBorder="1" applyAlignment="1" applyProtection="1">
      <alignment horizontal="center"/>
      <protection locked="0"/>
    </xf>
    <xf numFmtId="164" fontId="9" fillId="6" borderId="23" xfId="0" applyNumberFormat="1" applyFont="1" applyFill="1" applyBorder="1" applyAlignment="1" applyProtection="1">
      <alignment horizontal="center"/>
      <protection locked="0"/>
    </xf>
    <xf numFmtId="164" fontId="9" fillId="6" borderId="24" xfId="0" applyNumberFormat="1" applyFont="1" applyFill="1" applyBorder="1" applyAlignment="1" applyProtection="1">
      <alignment horizontal="center"/>
      <protection locked="0"/>
    </xf>
    <xf numFmtId="165" fontId="6" fillId="13" borderId="13" xfId="0" applyNumberFormat="1" applyFont="1" applyFill="1" applyBorder="1" applyAlignment="1" applyProtection="1">
      <alignment horizontal="center"/>
      <protection locked="0"/>
    </xf>
    <xf numFmtId="165" fontId="6" fillId="13" borderId="12" xfId="0" applyNumberFormat="1" applyFont="1" applyFill="1" applyBorder="1" applyAlignment="1" applyProtection="1">
      <alignment horizontal="center"/>
      <protection locked="0"/>
    </xf>
    <xf numFmtId="0" fontId="6" fillId="8" borderId="3" xfId="0" applyFont="1" applyFill="1" applyBorder="1" applyAlignment="1" applyProtection="1">
      <alignment horizontal="right"/>
      <protection locked="0"/>
    </xf>
    <xf numFmtId="0" fontId="6" fillId="8" borderId="33" xfId="0" applyFont="1" applyFill="1" applyBorder="1" applyAlignment="1" applyProtection="1">
      <alignment horizontal="right"/>
      <protection locked="0"/>
    </xf>
    <xf numFmtId="0" fontId="9" fillId="14" borderId="21" xfId="0" applyFont="1" applyFill="1" applyBorder="1" applyAlignment="1" applyProtection="1">
      <alignment horizontal="center" vertical="center"/>
      <protection locked="0"/>
    </xf>
    <xf numFmtId="0" fontId="9" fillId="14" borderId="13" xfId="0" applyFont="1" applyFill="1" applyBorder="1" applyAlignment="1" applyProtection="1">
      <alignment horizontal="center"/>
      <protection locked="0"/>
    </xf>
    <xf numFmtId="0" fontId="9" fillId="14" borderId="12" xfId="0" applyFont="1" applyFill="1" applyBorder="1" applyAlignment="1" applyProtection="1">
      <alignment horizontal="center"/>
      <protection locked="0"/>
    </xf>
    <xf numFmtId="165" fontId="6" fillId="11" borderId="13" xfId="0" applyNumberFormat="1" applyFont="1" applyFill="1" applyBorder="1" applyAlignment="1" applyProtection="1">
      <alignment horizontal="center"/>
      <protection locked="0"/>
    </xf>
    <xf numFmtId="165" fontId="6" fillId="11" borderId="11" xfId="0" applyNumberFormat="1" applyFont="1" applyFill="1" applyBorder="1" applyAlignment="1" applyProtection="1">
      <alignment horizontal="center"/>
      <protection locked="0"/>
    </xf>
    <xf numFmtId="165" fontId="6" fillId="11" borderId="14" xfId="0" applyNumberFormat="1" applyFont="1" applyFill="1" applyBorder="1" applyAlignment="1" applyProtection="1">
      <alignment horizontal="center"/>
      <protection locked="0"/>
    </xf>
    <xf numFmtId="0" fontId="6" fillId="9" borderId="25" xfId="0" applyFont="1" applyFill="1" applyBorder="1" applyAlignment="1" applyProtection="1">
      <alignment horizontal="center"/>
      <protection locked="0"/>
    </xf>
    <xf numFmtId="0" fontId="7" fillId="10" borderId="28" xfId="0" applyFont="1" applyFill="1" applyBorder="1" applyAlignment="1" applyProtection="1">
      <alignment horizontal="center"/>
      <protection locked="0"/>
    </xf>
    <xf numFmtId="0" fontId="7" fillId="10" borderId="29" xfId="0" applyFont="1" applyFill="1" applyBorder="1" applyAlignment="1" applyProtection="1">
      <alignment horizontal="center"/>
      <protection locked="0"/>
    </xf>
    <xf numFmtId="0" fontId="7" fillId="10" borderId="30" xfId="0" applyFont="1" applyFill="1" applyBorder="1" applyAlignment="1" applyProtection="1">
      <alignment horizontal="center"/>
      <protection locked="0"/>
    </xf>
    <xf numFmtId="0" fontId="6" fillId="7" borderId="20" xfId="0" applyFont="1" applyFill="1" applyBorder="1" applyAlignment="1" applyProtection="1">
      <alignment horizontal="center"/>
      <protection locked="0"/>
    </xf>
    <xf numFmtId="0" fontId="6" fillId="7" borderId="21" xfId="0" applyFont="1" applyFill="1" applyBorder="1" applyAlignment="1" applyProtection="1">
      <alignment horizontal="center"/>
      <protection locked="0"/>
    </xf>
    <xf numFmtId="0" fontId="6" fillId="7" borderId="22" xfId="0" applyFont="1" applyFill="1" applyBorder="1" applyAlignment="1" applyProtection="1">
      <alignment horizontal="center"/>
      <protection locked="0"/>
    </xf>
    <xf numFmtId="0" fontId="8" fillId="11" borderId="23" xfId="0" applyFont="1" applyFill="1" applyBorder="1" applyAlignment="1" applyProtection="1">
      <alignment horizontal="center"/>
      <protection locked="0"/>
    </xf>
    <xf numFmtId="0" fontId="8" fillId="11" borderId="21" xfId="0" applyFont="1" applyFill="1" applyBorder="1" applyAlignment="1" applyProtection="1">
      <alignment horizontal="center"/>
      <protection locked="0"/>
    </xf>
    <xf numFmtId="0" fontId="8" fillId="11" borderId="24" xfId="0" applyFont="1" applyFill="1" applyBorder="1" applyAlignment="1" applyProtection="1">
      <alignment horizontal="center"/>
      <protection locked="0"/>
    </xf>
    <xf numFmtId="0" fontId="6" fillId="7" borderId="10" xfId="0" applyFont="1" applyFill="1" applyBorder="1" applyAlignment="1" applyProtection="1">
      <alignment horizontal="center"/>
      <protection locked="0"/>
    </xf>
    <xf numFmtId="0" fontId="6" fillId="7" borderId="12" xfId="0" applyFont="1" applyFill="1" applyBorder="1" applyAlignment="1" applyProtection="1">
      <alignment horizontal="center"/>
      <protection locked="0"/>
    </xf>
    <xf numFmtId="0" fontId="6" fillId="11" borderId="13" xfId="0" applyFont="1" applyFill="1" applyBorder="1" applyAlignment="1" applyProtection="1">
      <alignment horizontal="center"/>
      <protection locked="0"/>
    </xf>
    <xf numFmtId="0" fontId="6" fillId="11" borderId="11" xfId="0" applyFont="1" applyFill="1" applyBorder="1" applyAlignment="1" applyProtection="1">
      <alignment horizontal="center"/>
      <protection locked="0"/>
    </xf>
    <xf numFmtId="0" fontId="6" fillId="11" borderId="14" xfId="0" applyFont="1" applyFill="1" applyBorder="1" applyAlignment="1" applyProtection="1">
      <alignment horizontal="center"/>
      <protection locked="0"/>
    </xf>
    <xf numFmtId="0" fontId="5" fillId="23" borderId="20" xfId="0" applyFont="1" applyFill="1" applyBorder="1" applyAlignment="1" applyProtection="1">
      <alignment horizontal="center" vertical="center"/>
      <protection locked="0"/>
    </xf>
    <xf numFmtId="0" fontId="5" fillId="23" borderId="21" xfId="0" applyFont="1" applyFill="1" applyBorder="1" applyAlignment="1" applyProtection="1">
      <alignment horizontal="center" vertical="center"/>
      <protection locked="0"/>
    </xf>
    <xf numFmtId="0" fontId="5" fillId="23" borderId="24" xfId="0" applyFont="1" applyFill="1" applyBorder="1" applyAlignment="1" applyProtection="1">
      <alignment horizontal="center" vertical="center"/>
      <protection locked="0"/>
    </xf>
    <xf numFmtId="0" fontId="6" fillId="8" borderId="10" xfId="0" applyFont="1" applyFill="1" applyBorder="1" applyAlignment="1" applyProtection="1">
      <alignment horizontal="right"/>
      <protection locked="0"/>
    </xf>
    <xf numFmtId="0" fontId="6" fillId="8" borderId="11" xfId="0" applyFont="1" applyFill="1" applyBorder="1" applyAlignment="1" applyProtection="1">
      <alignment horizontal="right"/>
      <protection locked="0"/>
    </xf>
    <xf numFmtId="0" fontId="6" fillId="8" borderId="12" xfId="0" applyFont="1" applyFill="1" applyBorder="1" applyAlignment="1" applyProtection="1">
      <alignment horizontal="right"/>
      <protection locked="0"/>
    </xf>
    <xf numFmtId="3" fontId="6" fillId="8" borderId="13" xfId="0" applyNumberFormat="1" applyFont="1" applyFill="1" applyBorder="1" applyAlignment="1" applyProtection="1">
      <alignment horizontal="left"/>
      <protection locked="0"/>
    </xf>
    <xf numFmtId="3" fontId="6" fillId="8" borderId="11" xfId="0" applyNumberFormat="1" applyFont="1" applyFill="1" applyBorder="1" applyAlignment="1" applyProtection="1">
      <alignment horizontal="left"/>
      <protection locked="0"/>
    </xf>
    <xf numFmtId="3" fontId="6" fillId="8" borderId="14" xfId="0" applyNumberFormat="1" applyFont="1" applyFill="1" applyBorder="1" applyAlignment="1" applyProtection="1">
      <alignment horizontal="left"/>
      <protection locked="0"/>
    </xf>
    <xf numFmtId="14" fontId="6" fillId="11" borderId="13" xfId="0" applyNumberFormat="1" applyFont="1" applyFill="1" applyBorder="1" applyAlignment="1" applyProtection="1">
      <alignment horizontal="center"/>
      <protection locked="0"/>
    </xf>
    <xf numFmtId="14" fontId="6" fillId="11" borderId="11" xfId="0" applyNumberFormat="1" applyFont="1" applyFill="1" applyBorder="1" applyAlignment="1" applyProtection="1">
      <alignment horizontal="center"/>
      <protection locked="0"/>
    </xf>
    <xf numFmtId="14" fontId="6" fillId="11" borderId="14" xfId="0" applyNumberFormat="1" applyFont="1" applyFill="1" applyBorder="1" applyAlignment="1" applyProtection="1">
      <alignment horizontal="center"/>
      <protection locked="0"/>
    </xf>
    <xf numFmtId="0" fontId="27" fillId="21" borderId="6" xfId="0" applyFont="1" applyFill="1" applyBorder="1" applyAlignment="1" applyProtection="1">
      <alignment horizontal="center"/>
      <protection locked="0"/>
    </xf>
    <xf numFmtId="0" fontId="6" fillId="21" borderId="6" xfId="0" applyFont="1" applyFill="1" applyBorder="1" applyAlignment="1" applyProtection="1">
      <alignment horizontal="center"/>
      <protection locked="0"/>
    </xf>
    <xf numFmtId="0" fontId="6" fillId="21" borderId="53" xfId="0" applyFont="1" applyFill="1" applyBorder="1" applyAlignment="1" applyProtection="1">
      <alignment horizontal="center"/>
      <protection locked="0"/>
    </xf>
    <xf numFmtId="0" fontId="6" fillId="8" borderId="15" xfId="0" applyFont="1" applyFill="1" applyBorder="1" applyAlignment="1" applyProtection="1">
      <alignment horizontal="right"/>
      <protection locked="0"/>
    </xf>
    <xf numFmtId="0" fontId="6" fillId="8" borderId="16" xfId="0" applyFont="1" applyFill="1" applyBorder="1" applyAlignment="1" applyProtection="1">
      <alignment horizontal="right"/>
      <protection locked="0"/>
    </xf>
    <xf numFmtId="0" fontId="6" fillId="8" borderId="17" xfId="0" applyFont="1" applyFill="1" applyBorder="1" applyAlignment="1" applyProtection="1">
      <alignment horizontal="right"/>
      <protection locked="0"/>
    </xf>
    <xf numFmtId="0" fontId="6" fillId="8" borderId="18" xfId="0" applyFont="1" applyFill="1" applyBorder="1" applyAlignment="1" applyProtection="1">
      <alignment horizontal="left"/>
      <protection locked="0"/>
    </xf>
    <xf numFmtId="0" fontId="6" fillId="8" borderId="16" xfId="0" applyFont="1" applyFill="1" applyBorder="1" applyAlignment="1" applyProtection="1">
      <alignment horizontal="left"/>
      <protection locked="0"/>
    </xf>
    <xf numFmtId="0" fontId="6" fillId="8" borderId="19" xfId="0" applyFont="1" applyFill="1" applyBorder="1" applyAlignment="1" applyProtection="1">
      <alignment horizontal="left"/>
      <protection locked="0"/>
    </xf>
    <xf numFmtId="0" fontId="6" fillId="7" borderId="18" xfId="0" applyFont="1" applyFill="1" applyBorder="1" applyAlignment="1" applyProtection="1">
      <alignment horizontal="center"/>
      <protection locked="0"/>
    </xf>
    <xf numFmtId="0" fontId="6" fillId="7" borderId="16" xfId="0" applyFont="1" applyFill="1" applyBorder="1" applyAlignment="1" applyProtection="1">
      <alignment horizontal="center"/>
      <protection locked="0"/>
    </xf>
    <xf numFmtId="0" fontId="6" fillId="7" borderId="19" xfId="0" applyFont="1" applyFill="1" applyBorder="1" applyAlignment="1" applyProtection="1">
      <alignment horizontal="center"/>
      <protection locked="0"/>
    </xf>
    <xf numFmtId="0" fontId="9" fillId="14" borderId="2" xfId="0" applyFont="1" applyFill="1" applyBorder="1" applyAlignment="1" applyProtection="1">
      <alignment horizontal="center"/>
      <protection locked="0"/>
    </xf>
    <xf numFmtId="0" fontId="9" fillId="14" borderId="3" xfId="0" applyFont="1" applyFill="1" applyBorder="1" applyAlignment="1" applyProtection="1">
      <alignment horizontal="center"/>
      <protection locked="0"/>
    </xf>
    <xf numFmtId="0" fontId="9" fillId="14" borderId="4" xfId="0" applyFont="1" applyFill="1" applyBorder="1" applyAlignment="1" applyProtection="1">
      <alignment horizontal="center"/>
      <protection locked="0"/>
    </xf>
    <xf numFmtId="0" fontId="14" fillId="8" borderId="52" xfId="0" applyFont="1" applyFill="1" applyBorder="1" applyAlignment="1" applyProtection="1">
      <alignment horizontal="left"/>
      <protection locked="0"/>
    </xf>
    <xf numFmtId="0" fontId="14" fillId="8" borderId="6" xfId="0" applyFont="1" applyFill="1" applyBorder="1" applyAlignment="1" applyProtection="1">
      <alignment horizontal="left"/>
      <protection locked="0"/>
    </xf>
    <xf numFmtId="0" fontId="14" fillId="8" borderId="7" xfId="0" applyFont="1" applyFill="1" applyBorder="1" applyAlignment="1" applyProtection="1">
      <alignment horizontal="left"/>
      <protection locked="0"/>
    </xf>
    <xf numFmtId="165" fontId="15" fillId="17" borderId="5" xfId="1" applyNumberFormat="1" applyFont="1" applyFill="1" applyBorder="1" applyAlignment="1" applyProtection="1">
      <alignment horizontal="center" vertical="center"/>
      <protection locked="0"/>
    </xf>
    <xf numFmtId="165" fontId="15" fillId="17" borderId="7" xfId="1" applyNumberFormat="1" applyFont="1" applyFill="1" applyBorder="1" applyAlignment="1" applyProtection="1">
      <alignment horizontal="center" vertical="center"/>
      <protection locked="0"/>
    </xf>
    <xf numFmtId="44" fontId="9" fillId="6" borderId="34" xfId="1" applyFont="1" applyFill="1" applyBorder="1" applyAlignment="1" applyProtection="1">
      <alignment horizontal="center"/>
      <protection locked="0"/>
    </xf>
    <xf numFmtId="44" fontId="9" fillId="6" borderId="4" xfId="1" applyFont="1" applyFill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/>
      <protection locked="0"/>
    </xf>
    <xf numFmtId="0" fontId="8" fillId="8" borderId="13" xfId="0" applyFont="1" applyFill="1" applyBorder="1" applyAlignment="1" applyProtection="1">
      <alignment horizontal="left"/>
      <protection locked="0"/>
    </xf>
    <xf numFmtId="0" fontId="8" fillId="8" borderId="11" xfId="0" applyFont="1" applyFill="1" applyBorder="1" applyAlignment="1" applyProtection="1">
      <alignment horizontal="left"/>
      <protection locked="0"/>
    </xf>
    <xf numFmtId="0" fontId="8" fillId="8" borderId="12" xfId="0" applyFont="1" applyFill="1" applyBorder="1" applyAlignment="1" applyProtection="1">
      <alignment horizontal="left"/>
      <protection locked="0"/>
    </xf>
    <xf numFmtId="0" fontId="9" fillId="6" borderId="15" xfId="0" applyFont="1" applyFill="1" applyBorder="1" applyAlignment="1" applyProtection="1">
      <alignment horizontal="center"/>
      <protection locked="0"/>
    </xf>
    <xf numFmtId="0" fontId="9" fillId="6" borderId="16" xfId="0" applyFont="1" applyFill="1" applyBorder="1" applyAlignment="1" applyProtection="1">
      <alignment horizontal="center"/>
      <protection locked="0"/>
    </xf>
    <xf numFmtId="0" fontId="9" fillId="6" borderId="17" xfId="0" applyFont="1" applyFill="1" applyBorder="1" applyAlignment="1" applyProtection="1">
      <alignment horizontal="center"/>
      <protection locked="0"/>
    </xf>
    <xf numFmtId="44" fontId="9" fillId="6" borderId="18" xfId="1" applyFont="1" applyFill="1" applyBorder="1" applyAlignment="1" applyProtection="1">
      <alignment horizontal="left"/>
      <protection locked="0"/>
    </xf>
    <xf numFmtId="44" fontId="9" fillId="6" borderId="19" xfId="1" applyFont="1" applyFill="1" applyBorder="1" applyAlignment="1" applyProtection="1">
      <alignment horizontal="left"/>
      <protection locked="0"/>
    </xf>
    <xf numFmtId="0" fontId="14" fillId="8" borderId="34" xfId="0" applyFont="1" applyFill="1" applyBorder="1" applyAlignment="1" applyProtection="1">
      <alignment horizontal="left"/>
      <protection locked="0"/>
    </xf>
    <xf numFmtId="0" fontId="14" fillId="8" borderId="3" xfId="0" applyFont="1" applyFill="1" applyBorder="1" applyAlignment="1" applyProtection="1">
      <alignment horizontal="left"/>
      <protection locked="0"/>
    </xf>
    <xf numFmtId="0" fontId="14" fillId="8" borderId="4" xfId="0" applyFont="1" applyFill="1" applyBorder="1" applyAlignment="1" applyProtection="1">
      <alignment horizontal="left"/>
      <protection locked="0"/>
    </xf>
    <xf numFmtId="165" fontId="15" fillId="17" borderId="2" xfId="1" applyNumberFormat="1" applyFont="1" applyFill="1" applyBorder="1" applyAlignment="1" applyProtection="1">
      <alignment horizontal="center" vertical="center"/>
      <protection locked="0"/>
    </xf>
    <xf numFmtId="165" fontId="15" fillId="17" borderId="4" xfId="1" applyNumberFormat="1" applyFont="1" applyFill="1" applyBorder="1" applyAlignment="1" applyProtection="1">
      <alignment horizontal="center" vertical="center"/>
      <protection locked="0"/>
    </xf>
    <xf numFmtId="44" fontId="8" fillId="8" borderId="13" xfId="1" applyFont="1" applyFill="1" applyBorder="1" applyAlignment="1" applyProtection="1">
      <alignment horizontal="center"/>
      <protection locked="0"/>
    </xf>
    <xf numFmtId="44" fontId="8" fillId="8" borderId="14" xfId="1" applyFont="1" applyFill="1" applyBorder="1" applyAlignment="1" applyProtection="1">
      <alignment horizontal="center"/>
      <protection locked="0"/>
    </xf>
    <xf numFmtId="0" fontId="34" fillId="11" borderId="13" xfId="0" applyFont="1" applyFill="1" applyBorder="1" applyAlignment="1" applyProtection="1">
      <alignment horizontal="center"/>
      <protection locked="0"/>
    </xf>
    <xf numFmtId="0" fontId="34" fillId="11" borderId="11" xfId="0" applyFont="1" applyFill="1" applyBorder="1" applyAlignment="1" applyProtection="1">
      <alignment horizontal="center"/>
      <protection locked="0"/>
    </xf>
    <xf numFmtId="0" fontId="34" fillId="11" borderId="14" xfId="0" applyFont="1" applyFill="1" applyBorder="1" applyAlignment="1" applyProtection="1">
      <alignment horizontal="center"/>
      <protection locked="0"/>
    </xf>
    <xf numFmtId="169" fontId="8" fillId="13" borderId="13" xfId="0" applyNumberFormat="1" applyFont="1" applyFill="1" applyBorder="1" applyAlignment="1" applyProtection="1">
      <alignment horizontal="center" vertical="center"/>
      <protection locked="0"/>
    </xf>
    <xf numFmtId="169" fontId="8" fillId="13" borderId="12" xfId="0" applyNumberFormat="1" applyFont="1" applyFill="1" applyBorder="1" applyAlignment="1" applyProtection="1">
      <alignment horizontal="center" vertical="center"/>
      <protection locked="0"/>
    </xf>
    <xf numFmtId="0" fontId="27" fillId="24" borderId="25" xfId="0" applyFont="1" applyFill="1" applyBorder="1" applyAlignment="1" applyProtection="1">
      <alignment horizontal="center"/>
      <protection locked="0"/>
    </xf>
    <xf numFmtId="0" fontId="9" fillId="9" borderId="54" xfId="0" applyFont="1" applyFill="1" applyBorder="1" applyAlignment="1" applyProtection="1">
      <alignment horizontal="center"/>
      <protection locked="0"/>
    </xf>
    <xf numFmtId="0" fontId="9" fillId="9" borderId="47" xfId="0" applyFont="1" applyFill="1" applyBorder="1" applyAlignment="1" applyProtection="1">
      <alignment horizontal="center"/>
      <protection locked="0"/>
    </xf>
    <xf numFmtId="165" fontId="6" fillId="13" borderId="23" xfId="0" applyNumberFormat="1" applyFont="1" applyFill="1" applyBorder="1" applyAlignment="1" applyProtection="1">
      <alignment horizontal="center"/>
      <protection locked="0"/>
    </xf>
    <xf numFmtId="165" fontId="6" fillId="13" borderId="22" xfId="0" applyNumberFormat="1" applyFont="1" applyFill="1" applyBorder="1" applyAlignment="1" applyProtection="1">
      <alignment horizontal="center"/>
      <protection locked="0"/>
    </xf>
    <xf numFmtId="0" fontId="9" fillId="6" borderId="10" xfId="0" applyFont="1" applyFill="1" applyBorder="1" applyAlignment="1" applyProtection="1">
      <alignment horizontal="center"/>
      <protection locked="0"/>
    </xf>
    <xf numFmtId="0" fontId="9" fillId="6" borderId="11" xfId="0" applyFont="1" applyFill="1" applyBorder="1" applyAlignment="1" applyProtection="1">
      <alignment horizontal="center"/>
      <protection locked="0"/>
    </xf>
    <xf numFmtId="0" fontId="9" fillId="6" borderId="12" xfId="0" applyFont="1" applyFill="1" applyBorder="1" applyAlignment="1" applyProtection="1">
      <alignment horizontal="center"/>
      <protection locked="0"/>
    </xf>
    <xf numFmtId="44" fontId="9" fillId="6" borderId="13" xfId="1" applyFont="1" applyFill="1" applyBorder="1" applyAlignment="1" applyProtection="1">
      <alignment horizontal="left"/>
      <protection locked="0"/>
    </xf>
    <xf numFmtId="44" fontId="9" fillId="6" borderId="14" xfId="1" applyFont="1" applyFill="1" applyBorder="1" applyAlignment="1" applyProtection="1">
      <alignment horizontal="left"/>
      <protection locked="0"/>
    </xf>
    <xf numFmtId="0" fontId="8" fillId="8" borderId="18" xfId="0" applyFont="1" applyFill="1" applyBorder="1" applyAlignment="1" applyProtection="1">
      <alignment horizontal="left"/>
      <protection locked="0"/>
    </xf>
    <xf numFmtId="0" fontId="8" fillId="8" borderId="16" xfId="0" applyFont="1" applyFill="1" applyBorder="1" applyAlignment="1" applyProtection="1">
      <alignment horizontal="left"/>
      <protection locked="0"/>
    </xf>
    <xf numFmtId="0" fontId="8" fillId="8" borderId="17" xfId="0" applyFont="1" applyFill="1" applyBorder="1" applyAlignment="1" applyProtection="1">
      <alignment horizontal="left"/>
      <protection locked="0"/>
    </xf>
    <xf numFmtId="44" fontId="14" fillId="17" borderId="18" xfId="1" applyFont="1" applyFill="1" applyBorder="1" applyAlignment="1" applyProtection="1">
      <alignment horizontal="left"/>
      <protection locked="0"/>
    </xf>
    <xf numFmtId="44" fontId="14" fillId="17" borderId="19" xfId="1" applyFont="1" applyFill="1" applyBorder="1" applyAlignment="1" applyProtection="1">
      <alignment horizontal="left"/>
      <protection locked="0"/>
    </xf>
    <xf numFmtId="0" fontId="8" fillId="8" borderId="46" xfId="0" applyFont="1" applyFill="1" applyBorder="1" applyAlignment="1" applyProtection="1">
      <alignment horizontal="left"/>
      <protection locked="0"/>
    </xf>
    <xf numFmtId="0" fontId="8" fillId="8" borderId="8" xfId="0" applyFont="1" applyFill="1" applyBorder="1" applyAlignment="1" applyProtection="1">
      <alignment horizontal="left"/>
      <protection locked="0"/>
    </xf>
    <xf numFmtId="0" fontId="8" fillId="8" borderId="48" xfId="0" applyFont="1" applyFill="1" applyBorder="1" applyAlignment="1" applyProtection="1">
      <alignment horizontal="left"/>
      <protection locked="0"/>
    </xf>
    <xf numFmtId="44" fontId="8" fillId="8" borderId="46" xfId="1" applyFont="1" applyFill="1" applyBorder="1" applyAlignment="1" applyProtection="1">
      <alignment horizontal="left"/>
      <protection locked="0"/>
    </xf>
    <xf numFmtId="44" fontId="8" fillId="8" borderId="9" xfId="1" applyFont="1" applyFill="1" applyBorder="1" applyAlignment="1" applyProtection="1">
      <alignment horizontal="left"/>
      <protection locked="0"/>
    </xf>
    <xf numFmtId="44" fontId="8" fillId="8" borderId="13" xfId="1" applyFont="1" applyFill="1" applyBorder="1" applyAlignment="1" applyProtection="1">
      <alignment horizontal="right"/>
      <protection locked="0"/>
    </xf>
    <xf numFmtId="44" fontId="8" fillId="8" borderId="14" xfId="1" applyFont="1" applyFill="1" applyBorder="1" applyAlignment="1" applyProtection="1">
      <alignment horizontal="right"/>
      <protection locked="0"/>
    </xf>
    <xf numFmtId="44" fontId="15" fillId="17" borderId="2" xfId="1" applyFont="1" applyFill="1" applyBorder="1" applyAlignment="1" applyProtection="1">
      <alignment horizontal="center" vertical="center"/>
      <protection locked="0"/>
    </xf>
    <xf numFmtId="44" fontId="15" fillId="17" borderId="4" xfId="1" applyFont="1" applyFill="1" applyBorder="1" applyAlignment="1" applyProtection="1">
      <alignment horizontal="center" vertical="center"/>
      <protection locked="0"/>
    </xf>
    <xf numFmtId="0" fontId="8" fillId="8" borderId="13" xfId="0" applyFont="1" applyFill="1" applyBorder="1" applyAlignment="1" applyProtection="1">
      <alignment horizontal="left" wrapText="1"/>
      <protection locked="0"/>
    </xf>
    <xf numFmtId="0" fontId="8" fillId="8" borderId="11" xfId="0" applyFont="1" applyFill="1" applyBorder="1" applyAlignment="1" applyProtection="1">
      <alignment horizontal="left" wrapText="1"/>
      <protection locked="0"/>
    </xf>
    <xf numFmtId="0" fontId="8" fillId="8" borderId="12" xfId="0" applyFont="1" applyFill="1" applyBorder="1" applyAlignment="1" applyProtection="1">
      <alignment horizontal="left" wrapText="1"/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165" fontId="9" fillId="9" borderId="60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3" fillId="15" borderId="3" xfId="0" applyFont="1" applyFill="1" applyBorder="1" applyAlignment="1" applyProtection="1">
      <alignment horizontal="left"/>
      <protection locked="0"/>
    </xf>
    <xf numFmtId="0" fontId="13" fillId="15" borderId="33" xfId="0" applyFont="1" applyFill="1" applyBorder="1" applyAlignment="1" applyProtection="1">
      <alignment horizontal="left"/>
      <protection locked="0"/>
    </xf>
    <xf numFmtId="0" fontId="27" fillId="24" borderId="2" xfId="0" applyFont="1" applyFill="1" applyBorder="1" applyAlignment="1" applyProtection="1">
      <alignment horizontal="center"/>
      <protection locked="0"/>
    </xf>
    <xf numFmtId="0" fontId="27" fillId="24" borderId="3" xfId="0" applyFont="1" applyFill="1" applyBorder="1" applyAlignment="1" applyProtection="1">
      <alignment horizontal="center"/>
      <protection locked="0"/>
    </xf>
    <xf numFmtId="0" fontId="27" fillId="24" borderId="4" xfId="0" applyFont="1" applyFill="1" applyBorder="1" applyAlignment="1" applyProtection="1">
      <alignment horizontal="center"/>
      <protection locked="0"/>
    </xf>
    <xf numFmtId="0" fontId="9" fillId="6" borderId="23" xfId="0" applyFont="1" applyFill="1" applyBorder="1" applyAlignment="1" applyProtection="1">
      <alignment horizontal="center"/>
      <protection locked="0"/>
    </xf>
    <xf numFmtId="0" fontId="9" fillId="6" borderId="24" xfId="0" applyFont="1" applyFill="1" applyBorder="1" applyAlignment="1" applyProtection="1">
      <alignment horizontal="center"/>
      <protection locked="0"/>
    </xf>
    <xf numFmtId="169" fontId="14" fillId="26" borderId="13" xfId="1" applyNumberFormat="1" applyFont="1" applyFill="1" applyBorder="1" applyAlignment="1" applyProtection="1">
      <alignment horizontal="center"/>
      <protection locked="0"/>
    </xf>
    <xf numFmtId="44" fontId="14" fillId="26" borderId="14" xfId="1" applyFont="1" applyFill="1" applyBorder="1" applyAlignment="1" applyProtection="1">
      <alignment horizontal="center"/>
      <protection locked="0"/>
    </xf>
    <xf numFmtId="0" fontId="8" fillId="13" borderId="58" xfId="0" applyFont="1" applyFill="1" applyBorder="1" applyAlignment="1" applyProtection="1">
      <alignment horizontal="center" vertical="center" wrapText="1"/>
      <protection locked="0"/>
    </xf>
    <xf numFmtId="0" fontId="8" fillId="13" borderId="54" xfId="0" applyFont="1" applyFill="1" applyBorder="1" applyAlignment="1" applyProtection="1">
      <alignment horizontal="center" vertical="center" wrapText="1"/>
      <protection locked="0"/>
    </xf>
    <xf numFmtId="0" fontId="8" fillId="13" borderId="47" xfId="0" applyFont="1" applyFill="1" applyBorder="1" applyAlignment="1" applyProtection="1">
      <alignment horizontal="center" vertical="center" wrapText="1"/>
      <protection locked="0"/>
    </xf>
    <xf numFmtId="0" fontId="9" fillId="6" borderId="28" xfId="0" applyFont="1" applyFill="1" applyBorder="1" applyAlignment="1" applyProtection="1">
      <alignment horizontal="center"/>
      <protection locked="0"/>
    </xf>
    <xf numFmtId="0" fontId="9" fillId="6" borderId="29" xfId="0" applyFont="1" applyFill="1" applyBorder="1" applyAlignment="1" applyProtection="1">
      <alignment horizontal="center"/>
      <protection locked="0"/>
    </xf>
    <xf numFmtId="0" fontId="9" fillId="6" borderId="55" xfId="0" applyFont="1" applyFill="1" applyBorder="1" applyAlignment="1" applyProtection="1">
      <alignment horizontal="center"/>
      <protection locked="0"/>
    </xf>
    <xf numFmtId="0" fontId="13" fillId="0" borderId="21" xfId="0" applyFont="1" applyBorder="1" applyAlignment="1" applyProtection="1">
      <alignment horizontal="center"/>
      <protection locked="0"/>
    </xf>
    <xf numFmtId="0" fontId="13" fillId="0" borderId="22" xfId="0" applyFont="1" applyBorder="1" applyAlignment="1" applyProtection="1">
      <alignment horizontal="center"/>
      <protection locked="0"/>
    </xf>
    <xf numFmtId="44" fontId="8" fillId="8" borderId="18" xfId="1" applyFont="1" applyFill="1" applyBorder="1" applyAlignment="1" applyProtection="1">
      <alignment horizontal="left"/>
      <protection locked="0"/>
    </xf>
    <xf numFmtId="44" fontId="8" fillId="8" borderId="19" xfId="1" applyFont="1" applyFill="1" applyBorder="1" applyAlignment="1" applyProtection="1">
      <alignment horizontal="left"/>
      <protection locked="0"/>
    </xf>
    <xf numFmtId="0" fontId="9" fillId="6" borderId="2" xfId="0" applyFont="1" applyFill="1" applyBorder="1" applyAlignment="1" applyProtection="1">
      <alignment horizontal="center"/>
      <protection locked="0"/>
    </xf>
    <xf numFmtId="0" fontId="9" fillId="6" borderId="3" xfId="0" applyFont="1" applyFill="1" applyBorder="1" applyAlignment="1" applyProtection="1">
      <alignment horizontal="center"/>
      <protection locked="0"/>
    </xf>
    <xf numFmtId="44" fontId="14" fillId="25" borderId="3" xfId="1" applyFont="1" applyFill="1" applyBorder="1" applyAlignment="1" applyProtection="1">
      <alignment horizontal="left"/>
      <protection locked="0"/>
    </xf>
    <xf numFmtId="44" fontId="14" fillId="25" borderId="4" xfId="1" applyFont="1" applyFill="1" applyBorder="1" applyAlignment="1" applyProtection="1">
      <alignment horizontal="left"/>
      <protection locked="0"/>
    </xf>
    <xf numFmtId="0" fontId="9" fillId="12" borderId="2" xfId="0" applyFont="1" applyFill="1" applyBorder="1" applyAlignment="1" applyProtection="1">
      <alignment horizontal="center"/>
      <protection locked="0"/>
    </xf>
    <xf numFmtId="0" fontId="9" fillId="12" borderId="3" xfId="0" applyFont="1" applyFill="1" applyBorder="1" applyAlignment="1" applyProtection="1">
      <alignment horizontal="center"/>
      <protection locked="0"/>
    </xf>
    <xf numFmtId="0" fontId="9" fillId="12" borderId="4" xfId="0" applyFont="1" applyFill="1" applyBorder="1" applyAlignment="1" applyProtection="1">
      <alignment horizontal="center"/>
      <protection locked="0"/>
    </xf>
    <xf numFmtId="165" fontId="12" fillId="8" borderId="43" xfId="1" applyNumberFormat="1" applyFont="1" applyFill="1" applyBorder="1" applyAlignment="1" applyProtection="1">
      <alignment horizontal="center" vertical="center"/>
      <protection locked="0"/>
    </xf>
    <xf numFmtId="165" fontId="12" fillId="8" borderId="44" xfId="1" applyNumberFormat="1" applyFont="1" applyFill="1" applyBorder="1" applyAlignment="1" applyProtection="1">
      <alignment horizontal="center" vertical="center"/>
      <protection locked="0"/>
    </xf>
    <xf numFmtId="165" fontId="12" fillId="8" borderId="46" xfId="1" applyNumberFormat="1" applyFont="1" applyFill="1" applyBorder="1" applyAlignment="1" applyProtection="1">
      <alignment horizontal="center" vertical="center"/>
      <protection locked="0"/>
    </xf>
    <xf numFmtId="165" fontId="12" fillId="8" borderId="9" xfId="1" applyNumberFormat="1" applyFont="1" applyFill="1" applyBorder="1" applyAlignment="1" applyProtection="1">
      <alignment horizontal="center" vertical="center"/>
      <protection locked="0"/>
    </xf>
    <xf numFmtId="0" fontId="6" fillId="8" borderId="46" xfId="0" applyFont="1" applyFill="1" applyBorder="1" applyAlignment="1" applyProtection="1">
      <alignment horizontal="center" vertical="center"/>
      <protection locked="0"/>
    </xf>
    <xf numFmtId="0" fontId="6" fillId="8" borderId="48" xfId="0" applyFont="1" applyFill="1" applyBorder="1" applyAlignment="1" applyProtection="1">
      <alignment horizontal="center" vertical="center"/>
      <protection locked="0"/>
    </xf>
    <xf numFmtId="165" fontId="8" fillId="8" borderId="43" xfId="1" applyNumberFormat="1" applyFont="1" applyFill="1" applyBorder="1" applyAlignment="1" applyProtection="1">
      <alignment horizontal="center" vertical="center"/>
      <protection locked="0"/>
    </xf>
    <xf numFmtId="165" fontId="8" fillId="8" borderId="44" xfId="1" applyNumberFormat="1" applyFont="1" applyFill="1" applyBorder="1" applyAlignment="1" applyProtection="1">
      <alignment horizontal="center" vertical="center"/>
      <protection locked="0"/>
    </xf>
    <xf numFmtId="165" fontId="8" fillId="8" borderId="46" xfId="1" applyNumberFormat="1" applyFont="1" applyFill="1" applyBorder="1" applyAlignment="1" applyProtection="1">
      <alignment horizontal="center" vertical="center"/>
      <protection locked="0"/>
    </xf>
    <xf numFmtId="165" fontId="8" fillId="8" borderId="9" xfId="1" applyNumberFormat="1" applyFont="1" applyFill="1" applyBorder="1" applyAlignment="1" applyProtection="1">
      <alignment horizontal="center" vertical="center"/>
      <protection locked="0"/>
    </xf>
    <xf numFmtId="0" fontId="9" fillId="6" borderId="11" xfId="0" applyFont="1" applyFill="1" applyBorder="1" applyAlignment="1" applyProtection="1">
      <alignment horizontal="left"/>
      <protection locked="0"/>
    </xf>
    <xf numFmtId="0" fontId="9" fillId="6" borderId="12" xfId="0" applyFont="1" applyFill="1" applyBorder="1" applyAlignment="1" applyProtection="1">
      <alignment horizontal="left"/>
      <protection locked="0"/>
    </xf>
    <xf numFmtId="0" fontId="9" fillId="0" borderId="0" xfId="0" applyFont="1" applyAlignment="1" applyProtection="1">
      <alignment horizontal="center"/>
      <protection locked="0"/>
    </xf>
    <xf numFmtId="44" fontId="8" fillId="13" borderId="18" xfId="1" applyFont="1" applyFill="1" applyBorder="1" applyAlignment="1" applyProtection="1">
      <alignment horizontal="left"/>
      <protection locked="0"/>
    </xf>
    <xf numFmtId="44" fontId="8" fillId="13" borderId="19" xfId="1" applyFont="1" applyFill="1" applyBorder="1" applyAlignment="1" applyProtection="1">
      <alignment horizontal="left"/>
      <protection locked="0"/>
    </xf>
    <xf numFmtId="0" fontId="9" fillId="6" borderId="33" xfId="0" applyFont="1" applyFill="1" applyBorder="1" applyAlignment="1" applyProtection="1">
      <alignment horizontal="center"/>
      <protection locked="0"/>
    </xf>
    <xf numFmtId="44" fontId="9" fillId="6" borderId="34" xfId="1" applyFont="1" applyFill="1" applyBorder="1" applyAlignment="1" applyProtection="1">
      <alignment horizontal="left"/>
      <protection locked="0"/>
    </xf>
    <xf numFmtId="44" fontId="9" fillId="6" borderId="4" xfId="1" applyFont="1" applyFill="1" applyBorder="1" applyAlignment="1" applyProtection="1">
      <alignment horizontal="left"/>
      <protection locked="0"/>
    </xf>
    <xf numFmtId="0" fontId="6" fillId="15" borderId="3" xfId="0" applyFont="1" applyFill="1" applyBorder="1" applyAlignment="1" applyProtection="1">
      <alignment horizontal="center"/>
      <protection locked="0"/>
    </xf>
    <xf numFmtId="0" fontId="23" fillId="20" borderId="0" xfId="0" applyFont="1" applyFill="1" applyAlignment="1">
      <alignment horizontal="center"/>
    </xf>
    <xf numFmtId="0" fontId="0" fillId="0" borderId="8" xfId="0" applyBorder="1" applyAlignment="1">
      <alignment horizontal="center"/>
    </xf>
    <xf numFmtId="0" fontId="8" fillId="9" borderId="10" xfId="0" applyFont="1" applyFill="1" applyBorder="1" applyAlignment="1" applyProtection="1">
      <alignment horizontal="center"/>
      <protection locked="0"/>
    </xf>
    <xf numFmtId="0" fontId="8" fillId="9" borderId="11" xfId="0" applyFont="1" applyFill="1" applyBorder="1" applyAlignment="1" applyProtection="1">
      <alignment horizontal="center"/>
      <protection locked="0"/>
    </xf>
    <xf numFmtId="0" fontId="8" fillId="9" borderId="14" xfId="0" applyFont="1" applyFill="1" applyBorder="1" applyAlignment="1" applyProtection="1">
      <alignment horizontal="center"/>
      <protection locked="0"/>
    </xf>
    <xf numFmtId="0" fontId="8" fillId="8" borderId="13" xfId="0" applyFont="1" applyFill="1" applyBorder="1" applyProtection="1">
      <protection locked="0"/>
    </xf>
    <xf numFmtId="0" fontId="8" fillId="8" borderId="11" xfId="0" applyFont="1" applyFill="1" applyBorder="1" applyProtection="1">
      <protection locked="0"/>
    </xf>
    <xf numFmtId="0" fontId="8" fillId="8" borderId="12" xfId="0" applyFont="1" applyFill="1" applyBorder="1" applyProtection="1">
      <protection locked="0"/>
    </xf>
    <xf numFmtId="0" fontId="6" fillId="8" borderId="17" xfId="0" applyFont="1" applyFill="1" applyBorder="1" applyAlignment="1" applyProtection="1">
      <alignment horizontal="left"/>
      <protection locked="0"/>
    </xf>
    <xf numFmtId="14" fontId="6" fillId="8" borderId="18" xfId="0" applyNumberFormat="1" applyFont="1" applyFill="1" applyBorder="1" applyAlignment="1" applyProtection="1">
      <alignment horizontal="center"/>
      <protection locked="0"/>
    </xf>
    <xf numFmtId="14" fontId="6" fillId="8" borderId="19" xfId="0" applyNumberFormat="1" applyFont="1" applyFill="1" applyBorder="1" applyAlignment="1" applyProtection="1">
      <alignment horizontal="center"/>
      <protection locked="0"/>
    </xf>
    <xf numFmtId="0" fontId="6" fillId="9" borderId="3" xfId="0" applyFont="1" applyFill="1" applyBorder="1" applyAlignment="1" applyProtection="1">
      <alignment horizontal="center"/>
      <protection locked="0"/>
    </xf>
    <xf numFmtId="0" fontId="6" fillId="8" borderId="14" xfId="0" applyFont="1" applyFill="1" applyBorder="1" applyAlignment="1" applyProtection="1">
      <alignment horizontal="center"/>
      <protection locked="0"/>
    </xf>
    <xf numFmtId="164" fontId="6" fillId="13" borderId="13" xfId="0" applyNumberFormat="1" applyFont="1" applyFill="1" applyBorder="1" applyAlignment="1" applyProtection="1">
      <alignment horizontal="center"/>
      <protection locked="0"/>
    </xf>
    <xf numFmtId="164" fontId="6" fillId="13" borderId="14" xfId="0" applyNumberFormat="1" applyFont="1" applyFill="1" applyBorder="1" applyAlignment="1" applyProtection="1">
      <alignment horizontal="center"/>
      <protection locked="0"/>
    </xf>
    <xf numFmtId="0" fontId="9" fillId="6" borderId="20" xfId="0" applyFont="1" applyFill="1" applyBorder="1" applyAlignment="1" applyProtection="1">
      <alignment horizontal="left"/>
      <protection locked="0"/>
    </xf>
    <xf numFmtId="0" fontId="9" fillId="6" borderId="24" xfId="0" applyFont="1" applyFill="1" applyBorder="1" applyAlignment="1" applyProtection="1">
      <alignment horizontal="left"/>
      <protection locked="0"/>
    </xf>
    <xf numFmtId="0" fontId="6" fillId="8" borderId="43" xfId="0" applyFont="1" applyFill="1" applyBorder="1" applyAlignment="1" applyProtection="1">
      <alignment horizontal="left"/>
      <protection locked="0"/>
    </xf>
    <xf numFmtId="0" fontId="6" fillId="8" borderId="54" xfId="0" applyFont="1" applyFill="1" applyBorder="1" applyAlignment="1" applyProtection="1">
      <alignment horizontal="left"/>
      <protection locked="0"/>
    </xf>
    <xf numFmtId="0" fontId="6" fillId="8" borderId="47" xfId="0" applyFont="1" applyFill="1" applyBorder="1" applyAlignment="1" applyProtection="1">
      <alignment horizontal="left"/>
      <protection locked="0"/>
    </xf>
    <xf numFmtId="0" fontId="9" fillId="6" borderId="20" xfId="0" applyFont="1" applyFill="1" applyBorder="1" applyAlignment="1" applyProtection="1">
      <alignment horizontal="left" wrapText="1"/>
      <protection locked="0"/>
    </xf>
    <xf numFmtId="0" fontId="9" fillId="6" borderId="21" xfId="0" applyFont="1" applyFill="1" applyBorder="1" applyAlignment="1" applyProtection="1">
      <alignment horizontal="left" wrapText="1"/>
      <protection locked="0"/>
    </xf>
    <xf numFmtId="0" fontId="9" fillId="6" borderId="24" xfId="0" applyFont="1" applyFill="1" applyBorder="1" applyAlignment="1" applyProtection="1">
      <alignment horizontal="left" wrapText="1"/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9" fillId="12" borderId="5" xfId="0" applyFont="1" applyFill="1" applyBorder="1" applyAlignment="1" applyProtection="1">
      <alignment horizontal="center"/>
      <protection locked="0"/>
    </xf>
    <xf numFmtId="0" fontId="9" fillId="12" borderId="6" xfId="0" applyFont="1" applyFill="1" applyBorder="1" applyAlignment="1" applyProtection="1">
      <alignment horizontal="center"/>
      <protection locked="0"/>
    </xf>
    <xf numFmtId="0" fontId="9" fillId="12" borderId="7" xfId="0" applyFont="1" applyFill="1" applyBorder="1" applyAlignment="1" applyProtection="1">
      <alignment horizontal="center"/>
      <protection locked="0"/>
    </xf>
    <xf numFmtId="0" fontId="7" fillId="7" borderId="28" xfId="0" applyFont="1" applyFill="1" applyBorder="1" applyAlignment="1" applyProtection="1">
      <alignment horizontal="left"/>
      <protection locked="0"/>
    </xf>
    <xf numFmtId="0" fontId="7" fillId="7" borderId="29" xfId="0" applyFont="1" applyFill="1" applyBorder="1" applyAlignment="1" applyProtection="1">
      <alignment horizontal="left"/>
      <protection locked="0"/>
    </xf>
    <xf numFmtId="0" fontId="7" fillId="7" borderId="30" xfId="0" applyFont="1" applyFill="1" applyBorder="1" applyAlignment="1" applyProtection="1">
      <alignment horizontal="left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6" fillId="8" borderId="23" xfId="0" applyFont="1" applyFill="1" applyBorder="1" applyAlignment="1" applyProtection="1">
      <alignment horizontal="left"/>
      <protection locked="0"/>
    </xf>
    <xf numFmtId="0" fontId="6" fillId="8" borderId="21" xfId="0" applyFont="1" applyFill="1" applyBorder="1" applyAlignment="1" applyProtection="1">
      <alignment horizontal="left"/>
      <protection locked="0"/>
    </xf>
    <xf numFmtId="0" fontId="6" fillId="8" borderId="22" xfId="0" applyFont="1" applyFill="1" applyBorder="1" applyAlignment="1" applyProtection="1">
      <alignment horizontal="left"/>
      <protection locked="0"/>
    </xf>
    <xf numFmtId="0" fontId="6" fillId="8" borderId="23" xfId="0" applyFont="1" applyFill="1" applyBorder="1" applyAlignment="1" applyProtection="1">
      <alignment horizontal="center" wrapText="1"/>
      <protection locked="0"/>
    </xf>
    <xf numFmtId="0" fontId="6" fillId="8" borderId="24" xfId="0" applyFont="1" applyFill="1" applyBorder="1" applyAlignment="1" applyProtection="1">
      <alignment horizontal="center" wrapText="1"/>
      <protection locked="0"/>
    </xf>
    <xf numFmtId="0" fontId="14" fillId="10" borderId="2" xfId="0" applyFont="1" applyFill="1" applyBorder="1" applyAlignment="1" applyProtection="1">
      <alignment horizontal="center" vertical="center"/>
      <protection locked="0"/>
    </xf>
    <xf numFmtId="0" fontId="14" fillId="10" borderId="3" xfId="0" applyFont="1" applyFill="1" applyBorder="1" applyAlignment="1" applyProtection="1">
      <alignment horizontal="center" vertical="center"/>
      <protection locked="0"/>
    </xf>
    <xf numFmtId="0" fontId="14" fillId="10" borderId="33" xfId="0" applyFont="1" applyFill="1" applyBorder="1" applyAlignment="1" applyProtection="1">
      <alignment horizontal="center" vertical="center"/>
      <protection locked="0"/>
    </xf>
    <xf numFmtId="44" fontId="14" fillId="25" borderId="34" xfId="1" applyFont="1" applyFill="1" applyBorder="1" applyAlignment="1" applyProtection="1">
      <alignment horizontal="left"/>
      <protection locked="0"/>
    </xf>
    <xf numFmtId="0" fontId="6" fillId="9" borderId="33" xfId="0" applyFont="1" applyFill="1" applyBorder="1" applyAlignment="1" applyProtection="1">
      <alignment horizontal="center"/>
      <protection locked="0"/>
    </xf>
    <xf numFmtId="0" fontId="6" fillId="18" borderId="13" xfId="0" applyFont="1" applyFill="1" applyBorder="1" applyAlignment="1" applyProtection="1">
      <alignment horizontal="left"/>
      <protection locked="0"/>
    </xf>
    <xf numFmtId="0" fontId="6" fillId="18" borderId="11" xfId="0" applyFont="1" applyFill="1" applyBorder="1" applyAlignment="1" applyProtection="1">
      <alignment horizontal="left"/>
      <protection locked="0"/>
    </xf>
    <xf numFmtId="0" fontId="6" fillId="18" borderId="12" xfId="0" applyFont="1" applyFill="1" applyBorder="1" applyAlignment="1" applyProtection="1">
      <alignment horizontal="left"/>
      <protection locked="0"/>
    </xf>
    <xf numFmtId="0" fontId="9" fillId="6" borderId="2" xfId="0" applyFont="1" applyFill="1" applyBorder="1" applyAlignment="1" applyProtection="1">
      <alignment horizontal="left"/>
      <protection locked="0"/>
    </xf>
    <xf numFmtId="0" fontId="9" fillId="6" borderId="3" xfId="0" applyFont="1" applyFill="1" applyBorder="1" applyAlignment="1" applyProtection="1">
      <alignment horizontal="left"/>
      <protection locked="0"/>
    </xf>
    <xf numFmtId="0" fontId="9" fillId="6" borderId="4" xfId="0" applyFont="1" applyFill="1" applyBorder="1" applyAlignment="1" applyProtection="1">
      <alignment horizontal="left"/>
      <protection locked="0"/>
    </xf>
    <xf numFmtId="0" fontId="9" fillId="6" borderId="46" xfId="0" applyFont="1" applyFill="1" applyBorder="1" applyAlignment="1" applyProtection="1">
      <alignment horizontal="left"/>
      <protection locked="0"/>
    </xf>
    <xf numFmtId="0" fontId="9" fillId="6" borderId="46" xfId="0" applyFont="1" applyFill="1" applyBorder="1" applyAlignment="1" applyProtection="1">
      <alignment horizontal="center"/>
      <protection locked="0"/>
    </xf>
    <xf numFmtId="0" fontId="9" fillId="6" borderId="9" xfId="0" applyFont="1" applyFill="1" applyBorder="1" applyAlignment="1" applyProtection="1">
      <alignment horizontal="center"/>
      <protection locked="0"/>
    </xf>
    <xf numFmtId="0" fontId="39" fillId="30" borderId="25" xfId="0" applyFont="1" applyFill="1" applyBorder="1" applyAlignment="1">
      <alignment horizontal="center" vertical="center"/>
    </xf>
    <xf numFmtId="0" fontId="20" fillId="17" borderId="25" xfId="0" applyFont="1" applyFill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39" fillId="30" borderId="25" xfId="0" applyFont="1" applyFill="1" applyBorder="1" applyAlignment="1">
      <alignment horizontal="center" wrapText="1"/>
    </xf>
    <xf numFmtId="0" fontId="39" fillId="30" borderId="25" xfId="0" applyFont="1" applyFill="1" applyBorder="1" applyAlignment="1">
      <alignment horizontal="center" vertical="center" wrapText="1"/>
    </xf>
    <xf numFmtId="0" fontId="39" fillId="30" borderId="36" xfId="0" applyFont="1" applyFill="1" applyBorder="1" applyAlignment="1">
      <alignment horizontal="center" vertical="center" wrapText="1"/>
    </xf>
    <xf numFmtId="0" fontId="39" fillId="30" borderId="45" xfId="0" applyFont="1" applyFill="1" applyBorder="1" applyAlignment="1">
      <alignment horizontal="center" vertical="center" wrapText="1"/>
    </xf>
    <xf numFmtId="0" fontId="40" fillId="30" borderId="25" xfId="0" applyFont="1" applyFill="1" applyBorder="1" applyAlignment="1">
      <alignment horizontal="left"/>
    </xf>
    <xf numFmtId="0" fontId="43" fillId="33" borderId="25" xfId="7" applyFill="1" applyBorder="1" applyAlignment="1">
      <alignment horizontal="center" vertical="center"/>
    </xf>
    <xf numFmtId="0" fontId="35" fillId="33" borderId="25" xfId="0" applyFont="1" applyFill="1" applyBorder="1" applyAlignment="1">
      <alignment horizontal="center" vertical="center"/>
    </xf>
    <xf numFmtId="0" fontId="35" fillId="33" borderId="25" xfId="0" applyFont="1" applyFill="1" applyBorder="1" applyAlignment="1">
      <alignment horizontal="center" vertical="center" wrapText="1"/>
    </xf>
  </cellXfs>
  <cellStyles count="8">
    <cellStyle name="40% - Ênfase1" xfId="5" builtinId="31"/>
    <cellStyle name="60% - Ênfase1" xfId="6" builtinId="32"/>
    <cellStyle name="Ênfase1" xfId="4" builtinId="29"/>
    <cellStyle name="Entrada" xfId="3" builtinId="20"/>
    <cellStyle name="Hiperlink" xfId="7" builtinId="8"/>
    <cellStyle name="Moeda" xfId="1" builtinId="4"/>
    <cellStyle name="Normal" xfId="0" builtinId="0"/>
    <cellStyle name="Porcentagem" xfId="2" builtinId="5"/>
  </cellStyles>
  <dxfs count="11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drive.google.com/file/d/1Wl6cI6enNXfsc6g2llfQVGgfGcICveQ0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385A9-080D-4158-8F23-923BA13A00C6}">
  <sheetPr>
    <pageSetUpPr fitToPage="1"/>
  </sheetPr>
  <dimension ref="A1:R143"/>
  <sheetViews>
    <sheetView topLeftCell="A40" zoomScaleNormal="100" workbookViewId="0">
      <selection activeCell="G36" sqref="G36"/>
    </sheetView>
  </sheetViews>
  <sheetFormatPr defaultRowHeight="15" x14ac:dyDescent="0.25"/>
  <cols>
    <col min="3" max="3" width="27.28515625" customWidth="1"/>
    <col min="5" max="5" width="11" customWidth="1"/>
    <col min="6" max="6" width="22.140625" customWidth="1"/>
    <col min="7" max="7" width="18" customWidth="1"/>
    <col min="8" max="8" width="11.140625" bestFit="1" customWidth="1"/>
    <col min="9" max="9" width="19.42578125" customWidth="1"/>
    <col min="17" max="17" width="15.5703125" customWidth="1"/>
    <col min="18" max="18" width="18.5703125" customWidth="1"/>
  </cols>
  <sheetData>
    <row r="1" spans="1:9" ht="52.5" customHeight="1" x14ac:dyDescent="0.25">
      <c r="A1" s="353" t="s">
        <v>142</v>
      </c>
      <c r="B1" s="353"/>
      <c r="C1" s="353"/>
      <c r="D1" s="353"/>
      <c r="E1" s="353"/>
      <c r="F1" s="353"/>
      <c r="G1" s="353"/>
      <c r="H1" s="353"/>
      <c r="I1" s="353"/>
    </row>
    <row r="2" spans="1:9" ht="24.75" customHeight="1" thickBot="1" x14ac:dyDescent="0.3">
      <c r="A2" s="403"/>
      <c r="B2" s="403"/>
      <c r="C2" s="403"/>
      <c r="D2" s="403"/>
      <c r="E2" s="403"/>
      <c r="F2" s="403"/>
      <c r="G2" s="403"/>
      <c r="H2" s="403"/>
      <c r="I2" s="403"/>
    </row>
    <row r="3" spans="1:9" ht="24.75" customHeight="1" x14ac:dyDescent="0.25">
      <c r="A3" s="418" t="s">
        <v>134</v>
      </c>
      <c r="B3" s="419"/>
      <c r="C3" s="419"/>
      <c r="D3" s="419"/>
      <c r="E3" s="419"/>
      <c r="F3" s="419"/>
      <c r="G3" s="419"/>
      <c r="H3" s="419"/>
      <c r="I3" s="420"/>
    </row>
    <row r="4" spans="1:9" ht="15.75" customHeight="1" x14ac:dyDescent="0.25">
      <c r="A4" s="421" t="s">
        <v>136</v>
      </c>
      <c r="B4" s="422"/>
      <c r="C4" s="422"/>
      <c r="D4" s="422"/>
      <c r="E4" s="423"/>
      <c r="F4" s="424">
        <f>F5/G16</f>
        <v>166.66666666666666</v>
      </c>
      <c r="G4" s="425"/>
      <c r="H4" s="425"/>
      <c r="I4" s="426"/>
    </row>
    <row r="5" spans="1:9" ht="15.75" customHeight="1" x14ac:dyDescent="0.25">
      <c r="A5" s="358" t="s">
        <v>135</v>
      </c>
      <c r="B5" s="359"/>
      <c r="C5" s="359"/>
      <c r="D5" s="359"/>
      <c r="E5" s="360"/>
      <c r="F5" s="361">
        <v>2000</v>
      </c>
      <c r="G5" s="362"/>
      <c r="H5" s="362"/>
      <c r="I5" s="363"/>
    </row>
    <row r="6" spans="1:9" ht="15.75" customHeight="1" thickBot="1" x14ac:dyDescent="0.3">
      <c r="A6" s="433" t="s">
        <v>137</v>
      </c>
      <c r="B6" s="434"/>
      <c r="C6" s="434"/>
      <c r="D6" s="434"/>
      <c r="E6" s="435"/>
      <c r="F6" s="436">
        <v>22</v>
      </c>
      <c r="G6" s="437"/>
      <c r="H6" s="437"/>
      <c r="I6" s="438"/>
    </row>
    <row r="7" spans="1:9" ht="15.75" customHeight="1" thickBot="1" x14ac:dyDescent="0.3">
      <c r="A7" s="395" t="s">
        <v>200</v>
      </c>
      <c r="B7" s="395"/>
      <c r="C7" s="395"/>
      <c r="D7" s="395"/>
      <c r="E7" s="396"/>
      <c r="F7" s="188">
        <v>2025</v>
      </c>
      <c r="G7" s="188"/>
      <c r="H7" s="188"/>
      <c r="I7" s="188"/>
    </row>
    <row r="8" spans="1:9" ht="24.75" customHeight="1" x14ac:dyDescent="0.25">
      <c r="A8" s="324"/>
      <c r="B8" s="325"/>
      <c r="C8" s="325"/>
      <c r="D8" s="325"/>
      <c r="E8" s="325"/>
      <c r="F8" s="325"/>
      <c r="G8" s="325"/>
      <c r="H8" s="325"/>
      <c r="I8" s="326"/>
    </row>
    <row r="9" spans="1:9" ht="15.75" thickBot="1" x14ac:dyDescent="0.3">
      <c r="A9" s="404" t="s">
        <v>0</v>
      </c>
      <c r="B9" s="405"/>
      <c r="C9" s="405"/>
      <c r="D9" s="405"/>
      <c r="E9" s="405"/>
      <c r="F9" s="405"/>
      <c r="G9" s="405"/>
      <c r="H9" s="405"/>
      <c r="I9" s="406"/>
    </row>
    <row r="10" spans="1:9" x14ac:dyDescent="0.25">
      <c r="A10" s="407" t="s">
        <v>1</v>
      </c>
      <c r="B10" s="408"/>
      <c r="C10" s="408"/>
      <c r="D10" s="408"/>
      <c r="E10" s="409"/>
      <c r="F10" s="410" t="s">
        <v>222</v>
      </c>
      <c r="G10" s="411"/>
      <c r="H10" s="411"/>
      <c r="I10" s="412"/>
    </row>
    <row r="11" spans="1:9" x14ac:dyDescent="0.25">
      <c r="A11" s="413" t="s">
        <v>2</v>
      </c>
      <c r="B11" s="388"/>
      <c r="C11" s="388"/>
      <c r="D11" s="388"/>
      <c r="E11" s="414"/>
      <c r="F11" s="94" t="s">
        <v>3</v>
      </c>
      <c r="G11" s="415" t="s">
        <v>98</v>
      </c>
      <c r="H11" s="416"/>
      <c r="I11" s="417"/>
    </row>
    <row r="12" spans="1:9" x14ac:dyDescent="0.25">
      <c r="A12" s="364" t="s">
        <v>214</v>
      </c>
      <c r="B12" s="365"/>
      <c r="C12" s="365"/>
      <c r="D12" s="365"/>
      <c r="E12" s="366"/>
      <c r="F12" s="239">
        <v>45658</v>
      </c>
      <c r="G12" s="400">
        <v>1500000</v>
      </c>
      <c r="H12" s="401"/>
      <c r="I12" s="402"/>
    </row>
    <row r="13" spans="1:9" x14ac:dyDescent="0.25">
      <c r="A13" s="1" t="s">
        <v>4</v>
      </c>
      <c r="B13" s="327" t="s">
        <v>5</v>
      </c>
      <c r="C13" s="328"/>
      <c r="D13" s="328"/>
      <c r="E13" s="328"/>
      <c r="F13" s="329"/>
      <c r="G13" s="427">
        <v>45723</v>
      </c>
      <c r="H13" s="428"/>
      <c r="I13" s="429"/>
    </row>
    <row r="14" spans="1:9" x14ac:dyDescent="0.25">
      <c r="A14" s="1" t="s">
        <v>6</v>
      </c>
      <c r="B14" s="327" t="s">
        <v>7</v>
      </c>
      <c r="C14" s="328"/>
      <c r="D14" s="328"/>
      <c r="E14" s="328"/>
      <c r="F14" s="329"/>
      <c r="G14" s="381" t="s">
        <v>97</v>
      </c>
      <c r="H14" s="385"/>
      <c r="I14" s="386"/>
    </row>
    <row r="15" spans="1:9" x14ac:dyDescent="0.25">
      <c r="A15" s="2" t="s">
        <v>8</v>
      </c>
      <c r="B15" s="327" t="s">
        <v>9</v>
      </c>
      <c r="C15" s="328"/>
      <c r="D15" s="328"/>
      <c r="E15" s="328"/>
      <c r="F15" s="329"/>
      <c r="G15" s="387" t="s">
        <v>220</v>
      </c>
      <c r="H15" s="388"/>
      <c r="I15" s="389"/>
    </row>
    <row r="16" spans="1:9" ht="15.75" thickBot="1" x14ac:dyDescent="0.3">
      <c r="A16" s="3" t="s">
        <v>10</v>
      </c>
      <c r="B16" s="4" t="s">
        <v>11</v>
      </c>
      <c r="C16" s="5"/>
      <c r="D16" s="5"/>
      <c r="E16" s="5"/>
      <c r="F16" s="5"/>
      <c r="G16" s="439">
        <v>12</v>
      </c>
      <c r="H16" s="440"/>
      <c r="I16" s="441"/>
    </row>
    <row r="17" spans="1:18" ht="25.5" customHeight="1" thickBot="1" x14ac:dyDescent="0.3">
      <c r="A17" s="390"/>
      <c r="B17" s="390"/>
      <c r="C17" s="390"/>
      <c r="D17" s="390"/>
      <c r="E17" s="390"/>
      <c r="F17" s="390"/>
      <c r="G17" s="390"/>
      <c r="H17" s="390"/>
      <c r="I17" s="390"/>
    </row>
    <row r="18" spans="1:18" ht="28.5" customHeight="1" thickBot="1" x14ac:dyDescent="0.4">
      <c r="A18" s="430" t="s">
        <v>146</v>
      </c>
      <c r="B18" s="431"/>
      <c r="C18" s="431"/>
      <c r="D18" s="431"/>
      <c r="E18" s="431"/>
      <c r="F18" s="431"/>
      <c r="G18" s="431"/>
      <c r="H18" s="431"/>
      <c r="I18" s="432"/>
    </row>
    <row r="19" spans="1:18" x14ac:dyDescent="0.25">
      <c r="A19" s="9">
        <v>1</v>
      </c>
      <c r="B19" s="293" t="s">
        <v>20</v>
      </c>
      <c r="C19" s="294"/>
      <c r="D19" s="294"/>
      <c r="E19" s="294"/>
      <c r="F19" s="294"/>
      <c r="G19" s="295"/>
      <c r="H19" s="391" t="s">
        <v>21</v>
      </c>
      <c r="I19" s="392"/>
    </row>
    <row r="20" spans="1:18" x14ac:dyDescent="0.25">
      <c r="A20" s="7" t="s">
        <v>4</v>
      </c>
      <c r="B20" s="374" t="s">
        <v>22</v>
      </c>
      <c r="C20" s="375"/>
      <c r="D20" s="375"/>
      <c r="E20" s="375"/>
      <c r="F20" s="375"/>
      <c r="G20" s="376"/>
      <c r="H20" s="377">
        <v>2829.2</v>
      </c>
      <c r="I20" s="378"/>
    </row>
    <row r="21" spans="1:18" x14ac:dyDescent="0.25">
      <c r="A21" s="10" t="s">
        <v>6</v>
      </c>
      <c r="B21" s="379" t="s">
        <v>23</v>
      </c>
      <c r="C21" s="380"/>
      <c r="D21" s="11" t="s">
        <v>24</v>
      </c>
      <c r="E21" s="12" t="s">
        <v>59</v>
      </c>
      <c r="F21" s="381"/>
      <c r="G21" s="382"/>
      <c r="H21" s="383">
        <f>IF(E21="SIM",(H20*0.3),(0))</f>
        <v>0</v>
      </c>
      <c r="I21" s="384"/>
    </row>
    <row r="22" spans="1:18" x14ac:dyDescent="0.25">
      <c r="A22" s="10" t="s">
        <v>8</v>
      </c>
      <c r="B22" s="13" t="s">
        <v>25</v>
      </c>
      <c r="C22" s="14"/>
      <c r="D22" s="11" t="s">
        <v>24</v>
      </c>
      <c r="E22" s="12" t="s">
        <v>98</v>
      </c>
      <c r="F22" s="160" t="s">
        <v>26</v>
      </c>
      <c r="G22" s="16">
        <v>0.2</v>
      </c>
      <c r="H22" s="383">
        <f>IF(E22="SIM",(H20*G22),(0))</f>
        <v>565.84</v>
      </c>
      <c r="I22" s="384"/>
    </row>
    <row r="23" spans="1:18" x14ac:dyDescent="0.25">
      <c r="A23" s="7" t="s">
        <v>10</v>
      </c>
      <c r="B23" s="13" t="s">
        <v>27</v>
      </c>
      <c r="C23" s="14"/>
      <c r="D23" s="14"/>
      <c r="E23" s="14"/>
      <c r="F23" s="14"/>
      <c r="G23" s="161">
        <f>G22/1</f>
        <v>0.2</v>
      </c>
      <c r="H23" s="367">
        <v>0</v>
      </c>
      <c r="I23" s="368"/>
    </row>
    <row r="24" spans="1:18" x14ac:dyDescent="0.25">
      <c r="A24" s="7" t="s">
        <v>28</v>
      </c>
      <c r="B24" s="369" t="s">
        <v>29</v>
      </c>
      <c r="C24" s="370"/>
      <c r="D24" s="370"/>
      <c r="E24" s="370"/>
      <c r="F24" s="370"/>
      <c r="G24" s="371"/>
      <c r="H24" s="367">
        <v>0</v>
      </c>
      <c r="I24" s="368"/>
    </row>
    <row r="25" spans="1:18" x14ac:dyDescent="0.25">
      <c r="A25" s="1" t="s">
        <v>30</v>
      </c>
      <c r="B25" s="369" t="s">
        <v>31</v>
      </c>
      <c r="C25" s="370"/>
      <c r="D25" s="370"/>
      <c r="E25" s="370"/>
      <c r="F25" s="370"/>
      <c r="G25" s="371"/>
      <c r="H25" s="372">
        <v>0</v>
      </c>
      <c r="I25" s="373"/>
    </row>
    <row r="26" spans="1:18" x14ac:dyDescent="0.25">
      <c r="A26" s="34" t="s">
        <v>32</v>
      </c>
      <c r="B26" s="343" t="s">
        <v>33</v>
      </c>
      <c r="C26" s="344"/>
      <c r="D26" s="344"/>
      <c r="E26" s="344"/>
      <c r="F26" s="344"/>
      <c r="G26" s="345"/>
      <c r="H26" s="346">
        <v>0</v>
      </c>
      <c r="I26" s="347"/>
    </row>
    <row r="27" spans="1:18" x14ac:dyDescent="0.25">
      <c r="A27" s="126"/>
      <c r="B27" s="44"/>
      <c r="C27" s="351"/>
      <c r="D27" s="351"/>
      <c r="E27" s="351"/>
      <c r="F27" s="351"/>
      <c r="G27" s="351"/>
      <c r="H27" s="351"/>
      <c r="I27" s="352"/>
    </row>
    <row r="28" spans="1:18" x14ac:dyDescent="0.25">
      <c r="A28" s="18">
        <v>2</v>
      </c>
      <c r="B28" s="338" t="s">
        <v>43</v>
      </c>
      <c r="C28" s="339"/>
      <c r="D28" s="339"/>
      <c r="E28" s="339"/>
      <c r="F28" s="339"/>
      <c r="G28" s="340"/>
      <c r="H28" s="348"/>
      <c r="I28" s="349"/>
    </row>
    <row r="29" spans="1:18" x14ac:dyDescent="0.25">
      <c r="A29" s="7" t="s">
        <v>48</v>
      </c>
      <c r="B29" s="341" t="s">
        <v>45</v>
      </c>
      <c r="C29" s="342"/>
      <c r="D29" s="25" t="s">
        <v>46</v>
      </c>
      <c r="E29" s="238">
        <v>0.03</v>
      </c>
      <c r="F29" s="27" t="s">
        <v>47</v>
      </c>
      <c r="G29" s="166">
        <v>0.5</v>
      </c>
      <c r="H29" s="348"/>
      <c r="I29" s="349"/>
    </row>
    <row r="30" spans="1:18" ht="15" customHeight="1" thickBot="1" x14ac:dyDescent="0.3">
      <c r="A30" s="350"/>
      <c r="B30" s="350"/>
      <c r="C30" s="350"/>
      <c r="D30" s="350"/>
      <c r="E30" s="350"/>
      <c r="F30" s="350"/>
      <c r="G30" s="350"/>
      <c r="H30" s="348"/>
      <c r="I30" s="349"/>
    </row>
    <row r="31" spans="1:18" x14ac:dyDescent="0.25">
      <c r="A31" s="9">
        <v>3</v>
      </c>
      <c r="B31" s="293" t="s">
        <v>53</v>
      </c>
      <c r="C31" s="294"/>
      <c r="D31" s="294"/>
      <c r="E31" s="294"/>
      <c r="F31" s="294"/>
      <c r="G31" s="295"/>
      <c r="H31" s="348"/>
      <c r="I31" s="349"/>
      <c r="R31" s="98"/>
    </row>
    <row r="32" spans="1:18" ht="25.5" x14ac:dyDescent="0.25">
      <c r="A32" s="330" t="s">
        <v>61</v>
      </c>
      <c r="B32" s="336" t="s">
        <v>54</v>
      </c>
      <c r="C32" s="30" t="s">
        <v>24</v>
      </c>
      <c r="D32" s="30" t="s">
        <v>55</v>
      </c>
      <c r="E32" s="31" t="s">
        <v>56</v>
      </c>
      <c r="F32" s="30" t="s">
        <v>57</v>
      </c>
      <c r="G32" s="30" t="s">
        <v>58</v>
      </c>
      <c r="H32" s="348"/>
      <c r="I32" s="349"/>
      <c r="R32" s="99"/>
    </row>
    <row r="33" spans="1:18" ht="15" customHeight="1" x14ac:dyDescent="0.25">
      <c r="A33" s="331"/>
      <c r="B33" s="337"/>
      <c r="C33" s="32" t="s">
        <v>59</v>
      </c>
      <c r="D33" s="33">
        <v>0</v>
      </c>
      <c r="E33" s="32">
        <v>0</v>
      </c>
      <c r="F33" s="32">
        <v>0</v>
      </c>
      <c r="G33" s="33">
        <v>0</v>
      </c>
      <c r="H33" s="348"/>
      <c r="I33" s="349"/>
      <c r="R33" s="103"/>
    </row>
    <row r="34" spans="1:18" x14ac:dyDescent="0.25">
      <c r="A34" s="330" t="s">
        <v>86</v>
      </c>
      <c r="B34" s="332" t="s">
        <v>60</v>
      </c>
      <c r="C34" s="333"/>
      <c r="D34" s="34" t="s">
        <v>24</v>
      </c>
      <c r="E34" s="162"/>
      <c r="F34" s="34"/>
      <c r="G34" s="31" t="s">
        <v>173</v>
      </c>
      <c r="H34" s="348"/>
      <c r="I34" s="349"/>
      <c r="L34" s="107"/>
      <c r="M34" s="124"/>
      <c r="N34" s="47"/>
      <c r="O34" s="47"/>
      <c r="P34" s="125"/>
      <c r="Q34" s="125"/>
      <c r="R34" s="103"/>
    </row>
    <row r="35" spans="1:18" ht="15.75" thickBot="1" x14ac:dyDescent="0.3">
      <c r="A35" s="331"/>
      <c r="B35" s="334"/>
      <c r="C35" s="335"/>
      <c r="D35" s="128" t="s">
        <v>98</v>
      </c>
      <c r="E35" s="175"/>
      <c r="F35" s="128">
        <v>22</v>
      </c>
      <c r="G35" s="158">
        <v>21.34</v>
      </c>
      <c r="H35" s="348"/>
      <c r="I35" s="349"/>
    </row>
    <row r="36" spans="1:18" x14ac:dyDescent="0.25">
      <c r="A36" s="7" t="s">
        <v>8</v>
      </c>
      <c r="B36" s="104" t="s">
        <v>174</v>
      </c>
      <c r="C36" s="105"/>
      <c r="D36" s="105"/>
      <c r="E36" s="105"/>
      <c r="F36" s="105"/>
      <c r="G36" s="172"/>
      <c r="H36" s="173"/>
      <c r="I36" s="176"/>
    </row>
    <row r="37" spans="1:18" ht="15.75" thickBot="1" x14ac:dyDescent="0.3">
      <c r="A37" s="17" t="s">
        <v>61</v>
      </c>
      <c r="B37" s="170" t="s">
        <v>62</v>
      </c>
      <c r="C37" s="171"/>
      <c r="D37" s="171"/>
      <c r="E37" s="171"/>
      <c r="F37" s="171"/>
      <c r="G37" s="174"/>
      <c r="H37" s="173"/>
      <c r="I37" s="176"/>
    </row>
    <row r="38" spans="1:18" ht="25.5" customHeight="1" thickBot="1" x14ac:dyDescent="0.3">
      <c r="A38" s="311"/>
      <c r="B38" s="311"/>
      <c r="C38" s="311"/>
      <c r="D38" s="311"/>
      <c r="E38" s="311"/>
      <c r="F38" s="311"/>
      <c r="G38" s="312"/>
      <c r="H38" s="312"/>
      <c r="I38" s="313"/>
    </row>
    <row r="39" spans="1:18" ht="31.5" customHeight="1" x14ac:dyDescent="0.35">
      <c r="A39" s="314" t="s">
        <v>147</v>
      </c>
      <c r="B39" s="314"/>
      <c r="C39" s="314"/>
      <c r="D39" s="314"/>
      <c r="E39" s="314"/>
      <c r="F39" s="314"/>
      <c r="G39" s="314"/>
      <c r="H39" s="314"/>
      <c r="I39" s="315"/>
    </row>
    <row r="40" spans="1:18" ht="24" x14ac:dyDescent="0.25">
      <c r="A40" s="95" t="s">
        <v>89</v>
      </c>
      <c r="B40" s="319" t="s">
        <v>90</v>
      </c>
      <c r="C40" s="354"/>
      <c r="D40" s="320"/>
      <c r="E40" s="95" t="s">
        <v>91</v>
      </c>
      <c r="F40" s="96" t="s">
        <v>96</v>
      </c>
      <c r="G40" s="96" t="s">
        <v>193</v>
      </c>
      <c r="H40" s="319" t="s">
        <v>194</v>
      </c>
      <c r="I40" s="320"/>
    </row>
    <row r="41" spans="1:18" x14ac:dyDescent="0.25">
      <c r="A41" s="129">
        <v>1</v>
      </c>
      <c r="B41" s="355" t="s">
        <v>92</v>
      </c>
      <c r="C41" s="356"/>
      <c r="D41" s="357"/>
      <c r="E41" s="129" t="s">
        <v>105</v>
      </c>
      <c r="F41" s="130">
        <v>5</v>
      </c>
      <c r="G41" s="187">
        <v>53.19</v>
      </c>
      <c r="H41" s="307">
        <f>F41*G41</f>
        <v>265.95</v>
      </c>
      <c r="I41" s="308"/>
    </row>
    <row r="42" spans="1:18" x14ac:dyDescent="0.25">
      <c r="A42" s="129">
        <v>2</v>
      </c>
      <c r="B42" s="321" t="s">
        <v>93</v>
      </c>
      <c r="C42" s="322"/>
      <c r="D42" s="323"/>
      <c r="E42" s="129" t="s">
        <v>105</v>
      </c>
      <c r="F42" s="130">
        <v>3</v>
      </c>
      <c r="G42" s="187">
        <v>70.040000000000006</v>
      </c>
      <c r="H42" s="307">
        <f>F42*G42</f>
        <v>210.12</v>
      </c>
      <c r="I42" s="308"/>
    </row>
    <row r="43" spans="1:18" x14ac:dyDescent="0.25">
      <c r="A43" s="129">
        <v>3</v>
      </c>
      <c r="B43" s="321" t="s">
        <v>94</v>
      </c>
      <c r="C43" s="322"/>
      <c r="D43" s="323"/>
      <c r="E43" s="129" t="s">
        <v>106</v>
      </c>
      <c r="F43" s="130">
        <v>2</v>
      </c>
      <c r="G43" s="187">
        <v>74.27</v>
      </c>
      <c r="H43" s="307">
        <f t="shared" ref="H43:H45" si="0">F43*G43</f>
        <v>148.54</v>
      </c>
      <c r="I43" s="308"/>
    </row>
    <row r="44" spans="1:18" x14ac:dyDescent="0.25">
      <c r="A44" s="129">
        <v>4</v>
      </c>
      <c r="B44" s="321" t="s">
        <v>95</v>
      </c>
      <c r="C44" s="322"/>
      <c r="D44" s="323"/>
      <c r="E44" s="129" t="s">
        <v>105</v>
      </c>
      <c r="F44" s="130">
        <v>2</v>
      </c>
      <c r="G44" s="187">
        <v>190.66</v>
      </c>
      <c r="H44" s="307">
        <f>F44*G44</f>
        <v>381.32</v>
      </c>
      <c r="I44" s="308"/>
    </row>
    <row r="45" spans="1:18" x14ac:dyDescent="0.25">
      <c r="A45" s="129">
        <v>5</v>
      </c>
      <c r="B45" s="321" t="s">
        <v>141</v>
      </c>
      <c r="C45" s="322"/>
      <c r="D45" s="323"/>
      <c r="E45" s="129" t="s">
        <v>105</v>
      </c>
      <c r="F45" s="130">
        <v>2</v>
      </c>
      <c r="G45" s="187">
        <v>41.77</v>
      </c>
      <c r="H45" s="307">
        <f t="shared" si="0"/>
        <v>83.54</v>
      </c>
      <c r="I45" s="308"/>
    </row>
    <row r="46" spans="1:18" ht="25.5" customHeight="1" thickBot="1" x14ac:dyDescent="0.3">
      <c r="A46" s="309"/>
      <c r="B46" s="309"/>
      <c r="C46" s="309"/>
      <c r="D46" s="309"/>
      <c r="E46" s="309"/>
      <c r="F46" s="309"/>
      <c r="G46" s="309"/>
      <c r="H46" s="309"/>
      <c r="I46" s="310"/>
    </row>
    <row r="47" spans="1:18" ht="36.75" customHeight="1" thickBot="1" x14ac:dyDescent="0.4">
      <c r="A47" s="316" t="s">
        <v>148</v>
      </c>
      <c r="B47" s="317"/>
      <c r="C47" s="317"/>
      <c r="D47" s="317"/>
      <c r="E47" s="317"/>
      <c r="F47" s="317"/>
      <c r="G47" s="317"/>
      <c r="H47" s="317"/>
      <c r="I47" s="318"/>
    </row>
    <row r="48" spans="1:18" x14ac:dyDescent="0.25">
      <c r="A48" s="9">
        <v>4</v>
      </c>
      <c r="B48" s="293" t="s">
        <v>68</v>
      </c>
      <c r="C48" s="294"/>
      <c r="D48" s="294"/>
      <c r="E48" s="294"/>
      <c r="F48" s="294"/>
      <c r="G48" s="295"/>
      <c r="H48" s="36" t="s">
        <v>38</v>
      </c>
      <c r="I48" s="37" t="s">
        <v>21</v>
      </c>
    </row>
    <row r="49" spans="1:9" ht="22.5" customHeight="1" x14ac:dyDescent="0.25">
      <c r="A49" s="10" t="s">
        <v>4</v>
      </c>
      <c r="B49" s="104" t="s">
        <v>69</v>
      </c>
      <c r="C49" s="105"/>
      <c r="D49" s="105"/>
      <c r="E49" s="105"/>
      <c r="F49" s="105"/>
      <c r="G49" s="105"/>
      <c r="H49" s="159">
        <v>0.02</v>
      </c>
      <c r="I49" s="131">
        <f>(('COMP. CUSTO'!H108+'COMP. CUSTO'!H118)*F4)*H49</f>
        <v>807.67520595555561</v>
      </c>
    </row>
    <row r="50" spans="1:9" ht="22.5" customHeight="1" x14ac:dyDescent="0.25">
      <c r="A50" s="97" t="s">
        <v>6</v>
      </c>
      <c r="B50" s="56" t="s">
        <v>70</v>
      </c>
      <c r="C50" s="56"/>
      <c r="D50" s="56"/>
      <c r="E50" s="56"/>
      <c r="F50" s="105"/>
      <c r="G50" s="105"/>
      <c r="H50" s="132">
        <v>0.32</v>
      </c>
      <c r="I50" s="131">
        <f>(('COMP. CUSTO'!H108+'COMP. CUSTO'!H118+(I49/F4))*F4)*H50</f>
        <v>13181.259361194665</v>
      </c>
    </row>
    <row r="51" spans="1:9" ht="11.25" customHeight="1" x14ac:dyDescent="0.25">
      <c r="A51" s="301"/>
      <c r="B51" s="301"/>
      <c r="C51" s="301"/>
      <c r="D51" s="301"/>
      <c r="E51" s="301"/>
      <c r="F51" s="301"/>
      <c r="G51" s="301"/>
      <c r="H51" s="301"/>
      <c r="I51" s="302"/>
    </row>
    <row r="52" spans="1:9" ht="20.25" customHeight="1" x14ac:dyDescent="0.25">
      <c r="A52" s="298" t="s">
        <v>143</v>
      </c>
      <c r="B52" s="299"/>
      <c r="C52" s="299"/>
      <c r="D52" s="299"/>
      <c r="E52" s="299"/>
      <c r="F52" s="299"/>
      <c r="G52" s="299"/>
      <c r="H52" s="299"/>
      <c r="I52" s="300"/>
    </row>
    <row r="53" spans="1:9" x14ac:dyDescent="0.25">
      <c r="A53" s="10" t="s">
        <v>6</v>
      </c>
      <c r="B53" s="104" t="s">
        <v>71</v>
      </c>
      <c r="C53" s="105"/>
      <c r="D53" s="105"/>
      <c r="E53" s="105"/>
      <c r="F53" s="105"/>
      <c r="G53" s="106"/>
      <c r="H53" s="303">
        <f>SUM(H54:I56)</f>
        <v>0</v>
      </c>
      <c r="I53" s="304"/>
    </row>
    <row r="54" spans="1:9" x14ac:dyDescent="0.25">
      <c r="A54" s="291" t="s">
        <v>99</v>
      </c>
      <c r="B54" s="292"/>
      <c r="C54" s="296" t="s">
        <v>72</v>
      </c>
      <c r="D54" s="13" t="s">
        <v>73</v>
      </c>
      <c r="E54" s="14"/>
      <c r="F54" s="14"/>
      <c r="G54" s="40"/>
      <c r="H54" s="305">
        <v>0</v>
      </c>
      <c r="I54" s="306"/>
    </row>
    <row r="55" spans="1:9" x14ac:dyDescent="0.25">
      <c r="A55" s="291" t="s">
        <v>100</v>
      </c>
      <c r="B55" s="292"/>
      <c r="C55" s="297"/>
      <c r="D55" s="13" t="s">
        <v>74</v>
      </c>
      <c r="E55" s="14"/>
      <c r="F55" s="14"/>
      <c r="G55" s="40"/>
      <c r="H55" s="305">
        <v>0</v>
      </c>
      <c r="I55" s="306"/>
    </row>
    <row r="56" spans="1:9" x14ac:dyDescent="0.25">
      <c r="A56" s="291" t="s">
        <v>101</v>
      </c>
      <c r="B56" s="292"/>
      <c r="C56" s="41" t="s">
        <v>75</v>
      </c>
      <c r="D56" s="13" t="s">
        <v>76</v>
      </c>
      <c r="E56" s="14"/>
      <c r="F56" s="14"/>
      <c r="G56" s="40"/>
      <c r="H56" s="305">
        <v>0</v>
      </c>
      <c r="I56" s="306"/>
    </row>
    <row r="57" spans="1:9" ht="25.5" customHeight="1" x14ac:dyDescent="0.25">
      <c r="A57" s="255"/>
      <c r="B57" s="255"/>
      <c r="C57" s="255"/>
      <c r="D57" s="255"/>
      <c r="E57" s="255"/>
      <c r="F57" s="255"/>
      <c r="G57" s="255"/>
      <c r="H57" s="255"/>
      <c r="I57" s="256"/>
    </row>
    <row r="58" spans="1:9" ht="36.75" customHeight="1" x14ac:dyDescent="0.35">
      <c r="A58" s="257" t="s">
        <v>149</v>
      </c>
      <c r="B58" s="257"/>
      <c r="C58" s="257"/>
      <c r="D58" s="257"/>
      <c r="E58" s="257"/>
      <c r="F58" s="257"/>
      <c r="G58" s="257"/>
      <c r="H58" s="257"/>
      <c r="I58" s="257"/>
    </row>
    <row r="59" spans="1:9" x14ac:dyDescent="0.25">
      <c r="A59" s="48">
        <v>1</v>
      </c>
      <c r="B59" s="265" t="s">
        <v>78</v>
      </c>
      <c r="C59" s="266"/>
      <c r="D59" s="267"/>
      <c r="E59" s="265" t="s">
        <v>79</v>
      </c>
      <c r="F59" s="267"/>
      <c r="G59" s="49" t="s">
        <v>207</v>
      </c>
      <c r="H59" s="136"/>
      <c r="I59" s="139"/>
    </row>
    <row r="60" spans="1:9" x14ac:dyDescent="0.25">
      <c r="A60" s="10" t="s">
        <v>4</v>
      </c>
      <c r="B60" s="258" t="s">
        <v>80</v>
      </c>
      <c r="C60" s="259"/>
      <c r="D60" s="260"/>
      <c r="E60" s="261">
        <v>6.28</v>
      </c>
      <c r="F60" s="262"/>
      <c r="G60" s="32">
        <v>18</v>
      </c>
      <c r="H60" s="50"/>
      <c r="I60" s="140"/>
    </row>
    <row r="61" spans="1:9" ht="15.75" thickBot="1" x14ac:dyDescent="0.3">
      <c r="A61" s="50"/>
      <c r="B61" s="50"/>
      <c r="C61" s="50"/>
      <c r="D61" s="50"/>
      <c r="E61" s="263" t="s">
        <v>81</v>
      </c>
      <c r="F61" s="264"/>
      <c r="G61" s="50"/>
      <c r="H61" s="50"/>
      <c r="I61" s="140"/>
    </row>
    <row r="62" spans="1:9" ht="15.75" thickBot="1" x14ac:dyDescent="0.3">
      <c r="A62" s="50"/>
      <c r="B62" s="50"/>
      <c r="C62" s="50"/>
      <c r="D62" s="50"/>
      <c r="E62" s="133"/>
      <c r="F62" s="133"/>
      <c r="G62" s="50"/>
      <c r="H62" s="134"/>
      <c r="I62" s="141"/>
    </row>
    <row r="63" spans="1:9" ht="15.75" thickBot="1" x14ac:dyDescent="0.3">
      <c r="A63" s="48">
        <v>2</v>
      </c>
      <c r="B63" s="240" t="s">
        <v>78</v>
      </c>
      <c r="C63" s="241"/>
      <c r="D63" s="242"/>
      <c r="E63" s="243" t="s">
        <v>82</v>
      </c>
      <c r="F63" s="244"/>
      <c r="G63" s="134"/>
      <c r="H63" s="51"/>
      <c r="I63" s="140"/>
    </row>
    <row r="64" spans="1:9" x14ac:dyDescent="0.25">
      <c r="A64" s="53" t="s">
        <v>6</v>
      </c>
      <c r="B64" s="245" t="s">
        <v>152</v>
      </c>
      <c r="C64" s="246"/>
      <c r="D64" s="247"/>
      <c r="E64" s="248">
        <v>31.9</v>
      </c>
      <c r="F64" s="249"/>
      <c r="G64" s="135"/>
      <c r="H64" s="51"/>
      <c r="I64" s="140"/>
    </row>
    <row r="65" spans="1:9" x14ac:dyDescent="0.25">
      <c r="A65" s="10" t="s">
        <v>8</v>
      </c>
      <c r="B65" s="250" t="s">
        <v>144</v>
      </c>
      <c r="C65" s="251"/>
      <c r="D65" s="252"/>
      <c r="E65" s="253">
        <v>20</v>
      </c>
      <c r="F65" s="254"/>
      <c r="G65" s="135"/>
      <c r="H65" s="134"/>
      <c r="I65" s="141"/>
    </row>
    <row r="66" spans="1:9" ht="15.75" thickBot="1" x14ac:dyDescent="0.3">
      <c r="A66" s="45" t="s">
        <v>10</v>
      </c>
      <c r="B66" s="268" t="s">
        <v>153</v>
      </c>
      <c r="C66" s="269"/>
      <c r="D66" s="270"/>
      <c r="E66" s="289">
        <v>300</v>
      </c>
      <c r="F66" s="290"/>
      <c r="G66" s="135"/>
      <c r="H66" s="50"/>
      <c r="I66" s="142"/>
    </row>
    <row r="67" spans="1:9" ht="16.5" customHeight="1" thickBot="1" x14ac:dyDescent="0.3">
      <c r="A67" s="54"/>
      <c r="B67" s="50"/>
      <c r="C67" s="50"/>
      <c r="D67" s="50"/>
      <c r="E67" s="50"/>
      <c r="F67" s="50"/>
      <c r="G67" s="51"/>
      <c r="H67" s="134"/>
      <c r="I67" s="141"/>
    </row>
    <row r="68" spans="1:9" ht="16.5" customHeight="1" thickBot="1" x14ac:dyDescent="0.3">
      <c r="A68" s="48">
        <v>3</v>
      </c>
      <c r="B68" s="240" t="s">
        <v>78</v>
      </c>
      <c r="C68" s="241"/>
      <c r="D68" s="242"/>
      <c r="E68" s="243" t="s">
        <v>82</v>
      </c>
      <c r="F68" s="244"/>
      <c r="G68" s="51"/>
      <c r="H68" s="134"/>
      <c r="I68" s="141"/>
    </row>
    <row r="69" spans="1:9" ht="16.5" customHeight="1" x14ac:dyDescent="0.25">
      <c r="A69" s="53" t="s">
        <v>28</v>
      </c>
      <c r="B69" s="245" t="s">
        <v>154</v>
      </c>
      <c r="C69" s="246"/>
      <c r="D69" s="247"/>
      <c r="E69" s="248">
        <v>38.090000000000003</v>
      </c>
      <c r="F69" s="249"/>
      <c r="G69" s="51"/>
      <c r="H69" s="134"/>
      <c r="I69" s="141"/>
    </row>
    <row r="70" spans="1:9" ht="16.5" customHeight="1" x14ac:dyDescent="0.25">
      <c r="A70" s="10" t="s">
        <v>30</v>
      </c>
      <c r="B70" s="250" t="s">
        <v>144</v>
      </c>
      <c r="C70" s="251"/>
      <c r="D70" s="252"/>
      <c r="E70" s="253">
        <v>98</v>
      </c>
      <c r="F70" s="254"/>
      <c r="G70" s="51"/>
      <c r="H70" s="134"/>
      <c r="I70" s="141"/>
    </row>
    <row r="71" spans="1:9" ht="16.5" customHeight="1" thickBot="1" x14ac:dyDescent="0.3">
      <c r="A71" s="45" t="s">
        <v>32</v>
      </c>
      <c r="B71" s="268" t="s">
        <v>153</v>
      </c>
      <c r="C71" s="269"/>
      <c r="D71" s="270"/>
      <c r="E71" s="289">
        <v>1000</v>
      </c>
      <c r="F71" s="290"/>
      <c r="G71" s="51"/>
      <c r="H71" s="134"/>
      <c r="I71" s="141"/>
    </row>
    <row r="72" spans="1:9" ht="16.5" customHeight="1" thickBot="1" x14ac:dyDescent="0.3">
      <c r="A72" s="54"/>
      <c r="B72" s="50"/>
      <c r="C72" s="50"/>
      <c r="D72" s="50"/>
      <c r="E72" s="50"/>
      <c r="F72" s="50"/>
      <c r="G72" s="51"/>
      <c r="H72" s="134"/>
      <c r="I72" s="141"/>
    </row>
    <row r="73" spans="1:9" ht="16.5" customHeight="1" thickBot="1" x14ac:dyDescent="0.3">
      <c r="A73" s="48">
        <v>4</v>
      </c>
      <c r="B73" s="240" t="s">
        <v>78</v>
      </c>
      <c r="C73" s="241"/>
      <c r="D73" s="242"/>
      <c r="E73" s="243" t="s">
        <v>82</v>
      </c>
      <c r="F73" s="244"/>
      <c r="G73" s="51"/>
      <c r="H73" s="134"/>
      <c r="I73" s="141"/>
    </row>
    <row r="74" spans="1:9" ht="16.5" customHeight="1" x14ac:dyDescent="0.25">
      <c r="A74" s="53" t="s">
        <v>48</v>
      </c>
      <c r="B74" s="245" t="s">
        <v>155</v>
      </c>
      <c r="C74" s="246"/>
      <c r="D74" s="247"/>
      <c r="E74" s="248">
        <v>32.880000000000003</v>
      </c>
      <c r="F74" s="249"/>
      <c r="G74" s="51"/>
      <c r="H74" s="134"/>
      <c r="I74" s="141"/>
    </row>
    <row r="75" spans="1:9" ht="16.5" customHeight="1" x14ac:dyDescent="0.25">
      <c r="A75" s="10" t="s">
        <v>61</v>
      </c>
      <c r="B75" s="250" t="s">
        <v>144</v>
      </c>
      <c r="C75" s="251"/>
      <c r="D75" s="252"/>
      <c r="E75" s="253">
        <v>98</v>
      </c>
      <c r="F75" s="254"/>
      <c r="G75" s="51"/>
      <c r="H75" s="134"/>
      <c r="I75" s="141"/>
    </row>
    <row r="76" spans="1:9" ht="16.5" customHeight="1" thickBot="1" x14ac:dyDescent="0.3">
      <c r="A76" s="45" t="s">
        <v>86</v>
      </c>
      <c r="B76" s="268" t="s">
        <v>153</v>
      </c>
      <c r="C76" s="269"/>
      <c r="D76" s="270"/>
      <c r="E76" s="289">
        <v>1000</v>
      </c>
      <c r="F76" s="290"/>
      <c r="G76" s="51"/>
      <c r="H76" s="134"/>
      <c r="I76" s="141"/>
    </row>
    <row r="77" spans="1:9" ht="16.5" customHeight="1" thickBot="1" x14ac:dyDescent="0.3">
      <c r="A77" s="54"/>
      <c r="B77" s="50"/>
      <c r="C77" s="50"/>
      <c r="D77" s="50"/>
      <c r="E77" s="50"/>
      <c r="F77" s="50"/>
      <c r="G77" s="51"/>
      <c r="H77" s="134"/>
      <c r="I77" s="141"/>
    </row>
    <row r="78" spans="1:9" ht="16.5" customHeight="1" thickBot="1" x14ac:dyDescent="0.3">
      <c r="A78" s="48">
        <v>5</v>
      </c>
      <c r="B78" s="240" t="s">
        <v>78</v>
      </c>
      <c r="C78" s="241"/>
      <c r="D78" s="242"/>
      <c r="E78" s="243" t="s">
        <v>82</v>
      </c>
      <c r="F78" s="244"/>
      <c r="G78" s="51"/>
      <c r="H78" s="134"/>
      <c r="I78" s="141"/>
    </row>
    <row r="79" spans="1:9" ht="16.5" customHeight="1" x14ac:dyDescent="0.25">
      <c r="A79" s="53" t="s">
        <v>87</v>
      </c>
      <c r="B79" s="245" t="s">
        <v>156</v>
      </c>
      <c r="C79" s="246"/>
      <c r="D79" s="247"/>
      <c r="E79" s="248">
        <v>37.82</v>
      </c>
      <c r="F79" s="249"/>
      <c r="G79" s="51"/>
      <c r="H79" s="134"/>
      <c r="I79" s="141"/>
    </row>
    <row r="80" spans="1:9" ht="16.5" customHeight="1" x14ac:dyDescent="0.25">
      <c r="A80" s="10" t="s">
        <v>150</v>
      </c>
      <c r="B80" s="250" t="s">
        <v>144</v>
      </c>
      <c r="C80" s="251"/>
      <c r="D80" s="252"/>
      <c r="E80" s="253">
        <v>40</v>
      </c>
      <c r="F80" s="254"/>
      <c r="G80" s="51"/>
      <c r="H80" s="134"/>
      <c r="I80" s="141"/>
    </row>
    <row r="81" spans="1:9" ht="16.5" customHeight="1" thickBot="1" x14ac:dyDescent="0.3">
      <c r="A81" s="45" t="s">
        <v>151</v>
      </c>
      <c r="B81" s="268" t="s">
        <v>153</v>
      </c>
      <c r="C81" s="269"/>
      <c r="D81" s="270"/>
      <c r="E81" s="289">
        <v>5000</v>
      </c>
      <c r="F81" s="290"/>
      <c r="G81" s="51"/>
      <c r="H81" s="134"/>
      <c r="I81" s="141"/>
    </row>
    <row r="82" spans="1:9" ht="16.5" customHeight="1" thickBot="1" x14ac:dyDescent="0.3">
      <c r="A82" s="54"/>
      <c r="B82" s="50"/>
      <c r="C82" s="50"/>
      <c r="D82" s="50"/>
      <c r="E82" s="50"/>
      <c r="F82" s="50"/>
      <c r="G82" s="51"/>
      <c r="H82" s="134"/>
      <c r="I82" s="141"/>
    </row>
    <row r="83" spans="1:9" x14ac:dyDescent="0.25">
      <c r="A83" s="52">
        <v>6</v>
      </c>
      <c r="B83" s="284" t="s">
        <v>78</v>
      </c>
      <c r="C83" s="285"/>
      <c r="D83" s="286"/>
      <c r="E83" s="284" t="s">
        <v>83</v>
      </c>
      <c r="F83" s="286"/>
      <c r="G83" s="134"/>
      <c r="H83" s="51"/>
      <c r="I83" s="140"/>
    </row>
    <row r="84" spans="1:9" x14ac:dyDescent="0.25">
      <c r="A84" s="10" t="s">
        <v>157</v>
      </c>
      <c r="B84" s="258" t="s">
        <v>84</v>
      </c>
      <c r="C84" s="259"/>
      <c r="D84" s="260"/>
      <c r="E84" s="273">
        <v>3831.86</v>
      </c>
      <c r="F84" s="274"/>
      <c r="G84" s="135"/>
      <c r="H84" s="51"/>
      <c r="I84" s="140"/>
    </row>
    <row r="85" spans="1:9" x14ac:dyDescent="0.25">
      <c r="A85" s="10" t="s">
        <v>158</v>
      </c>
      <c r="B85" s="258" t="s">
        <v>145</v>
      </c>
      <c r="C85" s="259"/>
      <c r="D85" s="260"/>
      <c r="E85" s="271">
        <v>6</v>
      </c>
      <c r="F85" s="272"/>
      <c r="G85" s="135"/>
      <c r="H85" s="134"/>
      <c r="I85" s="141"/>
    </row>
    <row r="86" spans="1:9" ht="15.75" thickBot="1" x14ac:dyDescent="0.3">
      <c r="A86" s="45" t="s">
        <v>159</v>
      </c>
      <c r="B86" s="268" t="s">
        <v>165</v>
      </c>
      <c r="C86" s="269"/>
      <c r="D86" s="270"/>
      <c r="E86" s="271">
        <v>800</v>
      </c>
      <c r="F86" s="272"/>
      <c r="G86" s="135"/>
      <c r="H86" s="51"/>
      <c r="I86" s="140"/>
    </row>
    <row r="87" spans="1:9" ht="15.75" customHeight="1" thickBot="1" x14ac:dyDescent="0.3">
      <c r="A87" s="50"/>
      <c r="B87" s="51"/>
      <c r="C87" s="51"/>
      <c r="D87" s="51"/>
      <c r="E87" s="51"/>
      <c r="F87" s="51"/>
      <c r="G87" s="51"/>
      <c r="H87" s="137"/>
      <c r="I87" s="143"/>
    </row>
    <row r="88" spans="1:9" ht="15.75" customHeight="1" thickBot="1" x14ac:dyDescent="0.3">
      <c r="A88" s="48">
        <v>7</v>
      </c>
      <c r="B88" s="240" t="s">
        <v>78</v>
      </c>
      <c r="C88" s="241"/>
      <c r="D88" s="242"/>
      <c r="E88" s="243" t="s">
        <v>82</v>
      </c>
      <c r="F88" s="244"/>
      <c r="G88" s="51"/>
      <c r="H88" s="137"/>
      <c r="I88" s="143"/>
    </row>
    <row r="89" spans="1:9" ht="15.75" customHeight="1" x14ac:dyDescent="0.25">
      <c r="A89" s="53" t="s">
        <v>160</v>
      </c>
      <c r="B89" s="245" t="s">
        <v>163</v>
      </c>
      <c r="C89" s="246"/>
      <c r="D89" s="247"/>
      <c r="E89" s="248">
        <v>1572.33</v>
      </c>
      <c r="F89" s="249"/>
      <c r="G89" s="51"/>
      <c r="H89" s="137"/>
      <c r="I89" s="143"/>
    </row>
    <row r="90" spans="1:9" ht="15.75" customHeight="1" x14ac:dyDescent="0.25">
      <c r="A90" s="10" t="s">
        <v>161</v>
      </c>
      <c r="B90" s="250" t="s">
        <v>164</v>
      </c>
      <c r="C90" s="251"/>
      <c r="D90" s="252"/>
      <c r="E90" s="282">
        <v>2</v>
      </c>
      <c r="F90" s="283"/>
      <c r="G90" s="51"/>
      <c r="H90" s="137"/>
      <c r="I90" s="143"/>
    </row>
    <row r="91" spans="1:9" ht="15.75" customHeight="1" thickBot="1" x14ac:dyDescent="0.3">
      <c r="A91" s="45" t="s">
        <v>162</v>
      </c>
      <c r="B91" s="268" t="s">
        <v>166</v>
      </c>
      <c r="C91" s="269"/>
      <c r="D91" s="270"/>
      <c r="E91" s="289">
        <v>500</v>
      </c>
      <c r="F91" s="290"/>
      <c r="G91" s="51"/>
      <c r="H91" s="137"/>
      <c r="I91" s="143"/>
    </row>
    <row r="92" spans="1:9" ht="15.75" customHeight="1" thickBot="1" x14ac:dyDescent="0.3">
      <c r="A92" s="54"/>
      <c r="B92" s="50"/>
      <c r="C92" s="50"/>
      <c r="D92" s="50"/>
      <c r="E92" s="218"/>
      <c r="F92" s="218"/>
      <c r="G92" s="51"/>
      <c r="H92" s="137"/>
      <c r="I92" s="143"/>
    </row>
    <row r="93" spans="1:9" x14ac:dyDescent="0.25">
      <c r="A93" s="52">
        <v>8</v>
      </c>
      <c r="B93" s="287" t="s">
        <v>78</v>
      </c>
      <c r="C93" s="397"/>
      <c r="D93" s="288"/>
      <c r="E93" s="398" t="s">
        <v>215</v>
      </c>
      <c r="F93" s="399"/>
      <c r="G93" s="134"/>
      <c r="H93" s="51"/>
      <c r="I93" s="140"/>
    </row>
    <row r="94" spans="1:9" ht="24" customHeight="1" x14ac:dyDescent="0.25">
      <c r="A94" s="55" t="s">
        <v>171</v>
      </c>
      <c r="B94" s="250" t="s">
        <v>217</v>
      </c>
      <c r="C94" s="251"/>
      <c r="D94" s="252"/>
      <c r="E94" s="273">
        <v>3049.41</v>
      </c>
      <c r="F94" s="274"/>
      <c r="G94" s="135"/>
      <c r="H94" s="51"/>
      <c r="I94" s="140"/>
    </row>
    <row r="95" spans="1:9" ht="27.75" customHeight="1" x14ac:dyDescent="0.25">
      <c r="A95" s="50"/>
      <c r="B95" s="51"/>
      <c r="C95" s="51"/>
      <c r="D95" s="51"/>
      <c r="E95" s="51"/>
      <c r="F95" s="51"/>
      <c r="G95" s="51"/>
      <c r="H95" s="137"/>
      <c r="I95" s="143"/>
    </row>
    <row r="96" spans="1:9" ht="25.5" customHeight="1" thickBot="1" x14ac:dyDescent="0.4">
      <c r="A96" s="280" t="s">
        <v>168</v>
      </c>
      <c r="B96" s="281"/>
      <c r="C96" s="281"/>
      <c r="D96" s="281"/>
      <c r="E96" s="281"/>
      <c r="F96" s="281"/>
      <c r="G96" s="281"/>
      <c r="H96" s="281"/>
      <c r="I96" s="281"/>
    </row>
    <row r="97" spans="1:15" x14ac:dyDescent="0.25">
      <c r="A97" s="147">
        <v>1</v>
      </c>
      <c r="B97" s="284" t="s">
        <v>169</v>
      </c>
      <c r="C97" s="285"/>
      <c r="D97" s="286"/>
      <c r="E97" s="287"/>
      <c r="F97" s="288"/>
      <c r="G97" s="138"/>
      <c r="H97" s="138"/>
      <c r="I97" s="145"/>
    </row>
    <row r="98" spans="1:15" x14ac:dyDescent="0.25">
      <c r="A98" s="148" t="s">
        <v>4</v>
      </c>
      <c r="B98" s="277" t="s">
        <v>170</v>
      </c>
      <c r="C98" s="278"/>
      <c r="D98" s="279"/>
      <c r="E98" s="275" t="s">
        <v>224</v>
      </c>
      <c r="F98" s="276"/>
      <c r="G98" s="138"/>
      <c r="H98" s="138"/>
      <c r="I98" s="145"/>
    </row>
    <row r="99" spans="1:15" x14ac:dyDescent="0.25">
      <c r="A99" s="148" t="s">
        <v>6</v>
      </c>
      <c r="B99" s="277" t="s">
        <v>199</v>
      </c>
      <c r="C99" s="278"/>
      <c r="D99" s="279"/>
      <c r="E99" s="275">
        <v>2017</v>
      </c>
      <c r="F99" s="276"/>
      <c r="G99" s="138"/>
      <c r="H99" s="138"/>
      <c r="I99" s="145"/>
    </row>
    <row r="100" spans="1:15" x14ac:dyDescent="0.25">
      <c r="A100" s="149" t="s">
        <v>8</v>
      </c>
      <c r="B100" s="258" t="s">
        <v>204</v>
      </c>
      <c r="C100" s="259"/>
      <c r="D100" s="260"/>
      <c r="E100" s="393">
        <v>1100000</v>
      </c>
      <c r="F100" s="394"/>
      <c r="G100" s="146"/>
      <c r="H100" s="137"/>
      <c r="I100" s="143"/>
    </row>
    <row r="101" spans="1:15" x14ac:dyDescent="0.25">
      <c r="A101" s="150"/>
      <c r="B101" s="151"/>
      <c r="C101" s="151"/>
      <c r="D101" s="151"/>
      <c r="E101" s="152"/>
      <c r="F101" s="152"/>
      <c r="G101" s="153"/>
      <c r="H101" s="154"/>
      <c r="I101" s="155"/>
    </row>
    <row r="102" spans="1:15" x14ac:dyDescent="0.25">
      <c r="A102" s="113"/>
      <c r="B102" s="117"/>
      <c r="C102" s="117"/>
      <c r="D102" s="117"/>
      <c r="E102" s="115"/>
      <c r="F102" s="115"/>
      <c r="G102" s="103"/>
      <c r="H102" s="116"/>
      <c r="I102" s="117"/>
    </row>
    <row r="103" spans="1:15" x14ac:dyDescent="0.25">
      <c r="A103" s="113"/>
      <c r="B103" s="117"/>
      <c r="C103" s="117"/>
      <c r="D103" s="117"/>
      <c r="E103" s="115"/>
      <c r="F103" s="115"/>
      <c r="G103" s="103"/>
      <c r="H103" s="115"/>
      <c r="I103" s="115"/>
      <c r="O103" t="s">
        <v>208</v>
      </c>
    </row>
    <row r="104" spans="1:15" x14ac:dyDescent="0.25">
      <c r="A104" s="113"/>
      <c r="B104" s="117"/>
      <c r="C104" s="117"/>
      <c r="D104" s="117"/>
      <c r="E104" s="115"/>
      <c r="F104" s="115"/>
      <c r="G104" s="103"/>
      <c r="H104" s="116"/>
      <c r="I104" s="117"/>
    </row>
    <row r="105" spans="1:15" x14ac:dyDescent="0.25">
      <c r="A105" s="113"/>
      <c r="B105" s="119"/>
      <c r="C105" s="119"/>
      <c r="D105" s="119"/>
      <c r="E105" s="115"/>
      <c r="F105" s="115"/>
      <c r="G105" s="122"/>
      <c r="H105" s="116"/>
      <c r="I105" s="117"/>
    </row>
    <row r="106" spans="1:15" x14ac:dyDescent="0.25">
      <c r="A106" s="113"/>
      <c r="B106" s="117"/>
      <c r="C106" s="117"/>
      <c r="D106" s="117"/>
      <c r="E106" s="115"/>
      <c r="F106" s="115"/>
      <c r="G106" s="123"/>
      <c r="H106" s="120"/>
      <c r="I106" s="115"/>
    </row>
    <row r="107" spans="1:15" x14ac:dyDescent="0.25">
      <c r="A107" s="113"/>
      <c r="B107" s="119"/>
      <c r="C107" s="119"/>
      <c r="D107" s="119"/>
      <c r="E107" s="115"/>
      <c r="F107" s="115"/>
      <c r="G107" s="117"/>
      <c r="H107" s="116"/>
      <c r="I107" s="117"/>
    </row>
    <row r="108" spans="1:15" x14ac:dyDescent="0.25">
      <c r="A108" s="121"/>
      <c r="B108" s="119"/>
      <c r="C108" s="119"/>
      <c r="D108" s="119"/>
      <c r="E108" s="115"/>
      <c r="F108" s="115"/>
      <c r="G108" s="117"/>
      <c r="H108" s="116"/>
      <c r="I108" s="117"/>
    </row>
    <row r="109" spans="1:15" ht="21.75" customHeight="1" x14ac:dyDescent="0.25">
      <c r="A109" s="113"/>
      <c r="B109" s="114"/>
      <c r="C109" s="114"/>
      <c r="D109" s="114"/>
      <c r="E109" s="115"/>
      <c r="F109" s="115"/>
      <c r="G109" s="117"/>
      <c r="H109" s="116"/>
      <c r="I109" s="117"/>
    </row>
    <row r="110" spans="1:15" x14ac:dyDescent="0.25">
      <c r="A110" s="101"/>
      <c r="B110" s="101"/>
      <c r="C110" s="101"/>
      <c r="D110" s="101"/>
      <c r="E110" s="101"/>
      <c r="F110" s="101"/>
      <c r="G110" s="101"/>
      <c r="H110" s="118"/>
      <c r="I110" s="118"/>
    </row>
    <row r="111" spans="1:15" x14ac:dyDescent="0.25">
      <c r="A111" s="46"/>
      <c r="B111" s="47"/>
      <c r="C111" s="47"/>
      <c r="D111" s="47"/>
      <c r="E111" s="47"/>
      <c r="F111" s="47"/>
      <c r="G111" s="47"/>
      <c r="H111" s="47"/>
      <c r="I111" s="47"/>
    </row>
    <row r="112" spans="1:15" x14ac:dyDescent="0.25">
      <c r="A112" s="98"/>
      <c r="B112" s="98"/>
      <c r="C112" s="98"/>
      <c r="D112" s="98"/>
      <c r="E112" s="98"/>
      <c r="F112" s="98"/>
      <c r="G112" s="98"/>
      <c r="H112" s="98"/>
      <c r="I112" s="98"/>
    </row>
    <row r="113" spans="1:9" x14ac:dyDescent="0.25">
      <c r="A113" s="101"/>
      <c r="B113" s="101"/>
      <c r="C113" s="101"/>
      <c r="D113" s="101"/>
      <c r="E113" s="101"/>
      <c r="F113" s="101"/>
      <c r="G113" s="101"/>
      <c r="H113" s="100"/>
      <c r="I113" s="100"/>
    </row>
    <row r="114" spans="1:9" x14ac:dyDescent="0.25">
      <c r="A114" s="107"/>
      <c r="B114" s="102"/>
      <c r="C114" s="102"/>
      <c r="D114" s="102"/>
      <c r="E114" s="102"/>
      <c r="F114" s="102"/>
      <c r="G114" s="102"/>
      <c r="H114" s="108"/>
      <c r="I114" s="108"/>
    </row>
    <row r="115" spans="1:9" x14ac:dyDescent="0.25">
      <c r="A115" s="107"/>
      <c r="B115" s="102"/>
      <c r="C115" s="102"/>
      <c r="D115" s="102"/>
      <c r="E115" s="102"/>
      <c r="F115" s="102"/>
      <c r="G115" s="102"/>
      <c r="H115" s="108"/>
      <c r="I115" s="108"/>
    </row>
    <row r="116" spans="1:9" x14ac:dyDescent="0.25">
      <c r="A116" s="107"/>
      <c r="B116" s="102"/>
      <c r="C116" s="102"/>
      <c r="D116" s="102"/>
      <c r="E116" s="102"/>
      <c r="F116" s="102"/>
      <c r="G116" s="102"/>
      <c r="H116" s="108"/>
      <c r="I116" s="108"/>
    </row>
    <row r="117" spans="1:9" x14ac:dyDescent="0.25">
      <c r="A117" s="101"/>
      <c r="B117" s="101"/>
      <c r="C117" s="101"/>
      <c r="D117" s="101"/>
      <c r="E117" s="101"/>
      <c r="F117" s="101"/>
      <c r="G117" s="101"/>
      <c r="H117" s="109"/>
      <c r="I117" s="109"/>
    </row>
    <row r="118" spans="1:9" x14ac:dyDescent="0.25">
      <c r="A118" s="46"/>
      <c r="B118" s="47"/>
      <c r="C118" s="47"/>
      <c r="D118" s="47"/>
      <c r="E118" s="47"/>
      <c r="F118" s="47"/>
      <c r="G118" s="47"/>
      <c r="H118" s="47"/>
      <c r="I118" s="47"/>
    </row>
    <row r="119" spans="1:9" x14ac:dyDescent="0.25">
      <c r="A119" s="101"/>
      <c r="B119" s="101"/>
      <c r="C119" s="101"/>
      <c r="D119" s="101"/>
      <c r="E119" s="101"/>
      <c r="F119" s="101"/>
      <c r="G119" s="101"/>
      <c r="H119" s="101"/>
      <c r="I119" s="101"/>
    </row>
    <row r="120" spans="1:9" x14ac:dyDescent="0.25">
      <c r="A120" s="107"/>
      <c r="B120" s="110"/>
      <c r="C120" s="110"/>
      <c r="D120" s="110"/>
      <c r="E120" s="110"/>
      <c r="F120" s="110"/>
      <c r="G120" s="110"/>
      <c r="H120" s="111"/>
      <c r="I120" s="111"/>
    </row>
    <row r="121" spans="1:9" x14ac:dyDescent="0.25">
      <c r="A121" s="46"/>
      <c r="B121" s="47"/>
      <c r="C121" s="47"/>
      <c r="D121" s="47"/>
      <c r="E121" s="47"/>
      <c r="F121" s="47"/>
      <c r="G121" s="47"/>
      <c r="H121" s="47"/>
      <c r="I121" s="47"/>
    </row>
    <row r="122" spans="1:9" x14ac:dyDescent="0.25">
      <c r="A122" s="112"/>
      <c r="B122" s="112"/>
      <c r="C122" s="112"/>
      <c r="D122" s="112"/>
      <c r="E122" s="112"/>
      <c r="F122" s="112"/>
      <c r="G122" s="112"/>
      <c r="H122" s="112"/>
      <c r="I122" s="112"/>
    </row>
    <row r="123" spans="1:9" x14ac:dyDescent="0.25">
      <c r="A123" s="112"/>
      <c r="B123" s="112"/>
      <c r="C123" s="112"/>
      <c r="D123" s="112"/>
      <c r="E123" s="112"/>
      <c r="F123" s="112"/>
      <c r="G123" s="112"/>
      <c r="H123" s="112"/>
      <c r="I123" s="112"/>
    </row>
    <row r="124" spans="1:9" x14ac:dyDescent="0.25">
      <c r="A124" s="112"/>
      <c r="B124" s="112"/>
      <c r="C124" s="112"/>
      <c r="D124" s="112"/>
      <c r="E124" s="112"/>
      <c r="F124" s="112"/>
      <c r="G124" s="112"/>
      <c r="H124" s="112"/>
      <c r="I124" s="112"/>
    </row>
    <row r="125" spans="1:9" x14ac:dyDescent="0.25">
      <c r="A125" s="46"/>
      <c r="B125" s="47"/>
      <c r="C125" s="47"/>
      <c r="D125" s="47"/>
      <c r="E125" s="47"/>
      <c r="F125" s="47"/>
      <c r="G125" s="47"/>
      <c r="H125" s="47"/>
      <c r="I125" s="47"/>
    </row>
    <row r="126" spans="1:9" x14ac:dyDescent="0.25">
      <c r="A126" s="46"/>
      <c r="B126" s="47"/>
      <c r="C126" s="47"/>
      <c r="D126" s="47"/>
      <c r="E126" s="47"/>
      <c r="F126" s="47"/>
      <c r="G126" s="47"/>
      <c r="H126" s="47"/>
      <c r="I126" s="47"/>
    </row>
    <row r="127" spans="1:9" x14ac:dyDescent="0.25">
      <c r="A127" s="46"/>
      <c r="B127" s="47"/>
      <c r="C127" s="47"/>
      <c r="D127" s="47"/>
      <c r="E127" s="47"/>
      <c r="F127" s="47"/>
      <c r="G127" s="47"/>
      <c r="H127" s="47"/>
      <c r="I127" s="47"/>
    </row>
    <row r="128" spans="1:9" x14ac:dyDescent="0.25">
      <c r="A128" s="88"/>
      <c r="B128" s="88"/>
      <c r="C128" s="88"/>
      <c r="D128" s="88"/>
      <c r="E128" s="88"/>
      <c r="F128" s="88"/>
      <c r="G128" s="88"/>
      <c r="H128" s="88"/>
      <c r="I128" s="88"/>
    </row>
    <row r="129" spans="1:9" ht="19.5" customHeight="1" x14ac:dyDescent="0.25">
      <c r="A129" s="81"/>
      <c r="B129" s="89"/>
      <c r="C129" s="89"/>
      <c r="D129" s="89"/>
      <c r="E129" s="89"/>
      <c r="F129" s="81"/>
      <c r="G129" s="82"/>
      <c r="H129" s="81"/>
      <c r="I129" s="81"/>
    </row>
    <row r="130" spans="1:9" x14ac:dyDescent="0.25">
      <c r="A130" s="83"/>
      <c r="B130" s="90"/>
      <c r="C130" s="90"/>
      <c r="D130" s="90"/>
      <c r="E130" s="90"/>
      <c r="F130" s="83"/>
      <c r="G130" s="83"/>
      <c r="H130" s="84"/>
      <c r="I130" s="84"/>
    </row>
    <row r="131" spans="1:9" x14ac:dyDescent="0.25">
      <c r="A131" s="83"/>
      <c r="F131" s="83"/>
      <c r="G131" s="83"/>
      <c r="H131" s="84"/>
      <c r="I131" s="84"/>
    </row>
    <row r="132" spans="1:9" x14ac:dyDescent="0.25">
      <c r="A132" s="83"/>
      <c r="F132" s="83"/>
      <c r="G132" s="83"/>
      <c r="H132" s="84"/>
      <c r="I132" s="84"/>
    </row>
    <row r="133" spans="1:9" x14ac:dyDescent="0.25">
      <c r="A133" s="83"/>
      <c r="F133" s="83"/>
      <c r="G133" s="83"/>
      <c r="H133" s="84"/>
      <c r="I133" s="84"/>
    </row>
    <row r="134" spans="1:9" x14ac:dyDescent="0.25">
      <c r="A134" s="91"/>
      <c r="B134" s="91"/>
      <c r="C134" s="91"/>
      <c r="D134" s="91"/>
      <c r="E134" s="91"/>
      <c r="F134" s="91"/>
      <c r="G134" s="91"/>
      <c r="H134" s="91"/>
      <c r="I134" s="85"/>
    </row>
    <row r="135" spans="1:9" x14ac:dyDescent="0.25">
      <c r="A135" s="92"/>
      <c r="B135" s="92"/>
      <c r="C135" s="92"/>
      <c r="D135" s="92"/>
      <c r="E135" s="92"/>
      <c r="F135" s="92"/>
      <c r="G135" s="92"/>
      <c r="H135" s="92"/>
      <c r="I135" s="86"/>
    </row>
    <row r="138" spans="1:9" x14ac:dyDescent="0.25">
      <c r="A138" s="88"/>
      <c r="B138" s="88"/>
      <c r="C138" s="88"/>
      <c r="D138" s="88"/>
      <c r="E138" s="88"/>
      <c r="F138" s="88"/>
      <c r="G138" s="88"/>
      <c r="H138" s="88"/>
      <c r="I138" s="88"/>
    </row>
    <row r="139" spans="1:9" x14ac:dyDescent="0.25">
      <c r="A139" s="81"/>
      <c r="B139" s="89"/>
      <c r="C139" s="89"/>
      <c r="D139" s="89"/>
      <c r="E139" s="89"/>
      <c r="F139" s="81"/>
      <c r="G139" s="82"/>
      <c r="H139" s="81"/>
      <c r="I139" s="81"/>
    </row>
    <row r="140" spans="1:9" x14ac:dyDescent="0.25">
      <c r="A140" s="83"/>
      <c r="B140" s="90"/>
      <c r="C140" s="90"/>
      <c r="D140" s="90"/>
      <c r="E140" s="90"/>
      <c r="F140" s="83"/>
      <c r="G140" s="83"/>
      <c r="H140" s="84"/>
      <c r="I140" s="84"/>
    </row>
    <row r="141" spans="1:9" x14ac:dyDescent="0.25">
      <c r="A141" s="83"/>
      <c r="B141" s="90"/>
      <c r="C141" s="90"/>
      <c r="D141" s="90"/>
      <c r="E141" s="90"/>
      <c r="F141" s="83"/>
      <c r="G141" s="83"/>
      <c r="H141" s="84"/>
      <c r="I141" s="84"/>
    </row>
    <row r="142" spans="1:9" x14ac:dyDescent="0.25">
      <c r="A142" s="91"/>
      <c r="B142" s="91"/>
      <c r="C142" s="91"/>
      <c r="D142" s="91"/>
      <c r="E142" s="91"/>
      <c r="F142" s="91"/>
      <c r="G142" s="91"/>
      <c r="H142" s="91"/>
      <c r="I142" s="85"/>
    </row>
    <row r="143" spans="1:9" x14ac:dyDescent="0.25">
      <c r="A143" s="92"/>
      <c r="B143" s="92"/>
      <c r="C143" s="92"/>
      <c r="D143" s="92"/>
      <c r="E143" s="92"/>
      <c r="F143" s="92"/>
      <c r="G143" s="92"/>
      <c r="H143" s="92"/>
      <c r="I143" s="87"/>
    </row>
  </sheetData>
  <mergeCells count="147">
    <mergeCell ref="B100:D100"/>
    <mergeCell ref="E100:F100"/>
    <mergeCell ref="A7:E7"/>
    <mergeCell ref="B93:D93"/>
    <mergeCell ref="E93:F93"/>
    <mergeCell ref="B94:D94"/>
    <mergeCell ref="E94:F94"/>
    <mergeCell ref="G12:I12"/>
    <mergeCell ref="A2:I2"/>
    <mergeCell ref="A9:I9"/>
    <mergeCell ref="A10:E10"/>
    <mergeCell ref="F10:I10"/>
    <mergeCell ref="A11:E11"/>
    <mergeCell ref="G11:I11"/>
    <mergeCell ref="A3:I3"/>
    <mergeCell ref="A4:E4"/>
    <mergeCell ref="F4:I4"/>
    <mergeCell ref="B15:F15"/>
    <mergeCell ref="B13:F13"/>
    <mergeCell ref="G13:I13"/>
    <mergeCell ref="A18:I18"/>
    <mergeCell ref="A6:E6"/>
    <mergeCell ref="F6:I6"/>
    <mergeCell ref="G16:I16"/>
    <mergeCell ref="A1:I1"/>
    <mergeCell ref="B40:D40"/>
    <mergeCell ref="B41:D41"/>
    <mergeCell ref="B42:D42"/>
    <mergeCell ref="B43:D43"/>
    <mergeCell ref="A5:E5"/>
    <mergeCell ref="F5:I5"/>
    <mergeCell ref="A12:E12"/>
    <mergeCell ref="H23:I23"/>
    <mergeCell ref="B24:G24"/>
    <mergeCell ref="H24:I24"/>
    <mergeCell ref="B25:G25"/>
    <mergeCell ref="H25:I25"/>
    <mergeCell ref="B20:G20"/>
    <mergeCell ref="H20:I20"/>
    <mergeCell ref="B21:C21"/>
    <mergeCell ref="F21:G21"/>
    <mergeCell ref="H21:I21"/>
    <mergeCell ref="H22:I22"/>
    <mergeCell ref="G14:I14"/>
    <mergeCell ref="G15:I15"/>
    <mergeCell ref="A17:I17"/>
    <mergeCell ref="B19:G19"/>
    <mergeCell ref="H19:I19"/>
    <mergeCell ref="A8:I8"/>
    <mergeCell ref="B14:F14"/>
    <mergeCell ref="A34:A35"/>
    <mergeCell ref="B34:C35"/>
    <mergeCell ref="B31:G31"/>
    <mergeCell ref="A32:A33"/>
    <mergeCell ref="B32:B33"/>
    <mergeCell ref="B28:G28"/>
    <mergeCell ref="B29:C29"/>
    <mergeCell ref="B26:G26"/>
    <mergeCell ref="H26:I26"/>
    <mergeCell ref="H28:I35"/>
    <mergeCell ref="A30:G30"/>
    <mergeCell ref="C27:I27"/>
    <mergeCell ref="H41:I41"/>
    <mergeCell ref="H42:I42"/>
    <mergeCell ref="A46:I46"/>
    <mergeCell ref="H45:I45"/>
    <mergeCell ref="A38:I38"/>
    <mergeCell ref="A39:I39"/>
    <mergeCell ref="H43:I43"/>
    <mergeCell ref="H44:I44"/>
    <mergeCell ref="H55:I55"/>
    <mergeCell ref="A47:I47"/>
    <mergeCell ref="H40:I40"/>
    <mergeCell ref="B44:D44"/>
    <mergeCell ref="B45:D45"/>
    <mergeCell ref="A56:B56"/>
    <mergeCell ref="B48:G48"/>
    <mergeCell ref="A54:B54"/>
    <mergeCell ref="C54:C55"/>
    <mergeCell ref="A55:B55"/>
    <mergeCell ref="A52:I52"/>
    <mergeCell ref="A51:I51"/>
    <mergeCell ref="H53:I53"/>
    <mergeCell ref="H54:I54"/>
    <mergeCell ref="H56:I56"/>
    <mergeCell ref="E83:F83"/>
    <mergeCell ref="B70:D70"/>
    <mergeCell ref="E70:F70"/>
    <mergeCell ref="B71:D71"/>
    <mergeCell ref="E71:F71"/>
    <mergeCell ref="B64:D64"/>
    <mergeCell ref="E64:F64"/>
    <mergeCell ref="B65:D65"/>
    <mergeCell ref="E65:F65"/>
    <mergeCell ref="B69:D69"/>
    <mergeCell ref="E69:F69"/>
    <mergeCell ref="B66:D66"/>
    <mergeCell ref="E66:F66"/>
    <mergeCell ref="B80:D80"/>
    <mergeCell ref="E80:F80"/>
    <mergeCell ref="B81:D81"/>
    <mergeCell ref="E81:F81"/>
    <mergeCell ref="B76:D76"/>
    <mergeCell ref="E76:F76"/>
    <mergeCell ref="B78:D78"/>
    <mergeCell ref="E78:F78"/>
    <mergeCell ref="B79:D79"/>
    <mergeCell ref="E79:F79"/>
    <mergeCell ref="B83:D83"/>
    <mergeCell ref="B86:D86"/>
    <mergeCell ref="E86:F86"/>
    <mergeCell ref="B84:D84"/>
    <mergeCell ref="E84:F84"/>
    <mergeCell ref="B85:D85"/>
    <mergeCell ref="E85:F85"/>
    <mergeCell ref="E99:F99"/>
    <mergeCell ref="B99:D99"/>
    <mergeCell ref="A96:I96"/>
    <mergeCell ref="B98:D98"/>
    <mergeCell ref="E98:F98"/>
    <mergeCell ref="B90:D90"/>
    <mergeCell ref="E90:F90"/>
    <mergeCell ref="B88:D88"/>
    <mergeCell ref="E88:F88"/>
    <mergeCell ref="B89:D89"/>
    <mergeCell ref="E89:F89"/>
    <mergeCell ref="B97:D97"/>
    <mergeCell ref="E97:F97"/>
    <mergeCell ref="B91:D91"/>
    <mergeCell ref="E91:F91"/>
    <mergeCell ref="B73:D73"/>
    <mergeCell ref="E73:F73"/>
    <mergeCell ref="B74:D74"/>
    <mergeCell ref="E74:F74"/>
    <mergeCell ref="B75:D75"/>
    <mergeCell ref="E75:F75"/>
    <mergeCell ref="A57:I57"/>
    <mergeCell ref="A58:I58"/>
    <mergeCell ref="B68:D68"/>
    <mergeCell ref="E68:F68"/>
    <mergeCell ref="B60:D60"/>
    <mergeCell ref="E60:F60"/>
    <mergeCell ref="E61:F61"/>
    <mergeCell ref="B63:D63"/>
    <mergeCell ref="E63:F63"/>
    <mergeCell ref="B59:D59"/>
    <mergeCell ref="E59:F59"/>
  </mergeCells>
  <pageMargins left="0.7" right="0.7" top="0.75" bottom="0.75" header="0.3" footer="0.3"/>
  <pageSetup paperSize="9" scale="45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847EC-BFB4-417F-A49E-A2CA84BCA8E8}">
  <sheetPr>
    <pageSetUpPr fitToPage="1"/>
  </sheetPr>
  <dimension ref="A1:I144"/>
  <sheetViews>
    <sheetView tabSelected="1" topLeftCell="A102" zoomScaleNormal="100" workbookViewId="0">
      <selection activeCell="L125" sqref="L125"/>
    </sheetView>
  </sheetViews>
  <sheetFormatPr defaultRowHeight="15" x14ac:dyDescent="0.25"/>
  <cols>
    <col min="3" max="3" width="27.28515625" customWidth="1"/>
    <col min="5" max="5" width="11" customWidth="1"/>
    <col min="6" max="6" width="22.140625" customWidth="1"/>
    <col min="7" max="7" width="18" customWidth="1"/>
    <col min="8" max="8" width="11.140625" bestFit="1" customWidth="1"/>
    <col min="9" max="9" width="16.28515625" customWidth="1"/>
  </cols>
  <sheetData>
    <row r="1" spans="1:9" ht="43.5" customHeight="1" x14ac:dyDescent="0.55000000000000004">
      <c r="A1" s="549" t="s">
        <v>172</v>
      </c>
      <c r="B1" s="549"/>
      <c r="C1" s="549"/>
      <c r="D1" s="549"/>
      <c r="E1" s="549"/>
      <c r="F1" s="549"/>
      <c r="G1" s="549"/>
      <c r="H1" s="549"/>
      <c r="I1" s="549"/>
    </row>
    <row r="2" spans="1:9" x14ac:dyDescent="0.25">
      <c r="A2" s="550"/>
      <c r="B2" s="550"/>
      <c r="C2" s="550"/>
      <c r="D2" s="550"/>
      <c r="E2" s="550"/>
      <c r="F2" s="550"/>
      <c r="G2" s="550"/>
      <c r="H2" s="550"/>
      <c r="I2" s="550"/>
    </row>
    <row r="3" spans="1:9" ht="15.75" x14ac:dyDescent="0.25">
      <c r="A3" s="413" t="s">
        <v>2</v>
      </c>
      <c r="B3" s="388"/>
      <c r="C3" s="388"/>
      <c r="D3" s="388"/>
      <c r="E3" s="414"/>
      <c r="F3" s="94" t="s">
        <v>3</v>
      </c>
      <c r="G3" s="469" t="str">
        <f>'Dados de Entrada'!G11:I11</f>
        <v>SIM</v>
      </c>
      <c r="H3" s="470"/>
      <c r="I3" s="471"/>
    </row>
    <row r="4" spans="1:9" ht="15.75" customHeight="1" x14ac:dyDescent="0.25">
      <c r="A4" s="421" t="s">
        <v>136</v>
      </c>
      <c r="B4" s="422"/>
      <c r="C4" s="422"/>
      <c r="D4" s="422"/>
      <c r="E4" s="423"/>
      <c r="F4" s="424">
        <f>'Dados de Entrada'!F4:I4</f>
        <v>166.66666666666666</v>
      </c>
      <c r="G4" s="425"/>
      <c r="H4" s="425"/>
      <c r="I4" s="426"/>
    </row>
    <row r="5" spans="1:9" ht="15.75" thickBot="1" x14ac:dyDescent="0.3">
      <c r="A5" s="433" t="s">
        <v>137</v>
      </c>
      <c r="B5" s="434"/>
      <c r="C5" s="434"/>
      <c r="D5" s="434"/>
      <c r="E5" s="435"/>
      <c r="F5" s="436">
        <f>'Dados de Entrada'!F6:I6</f>
        <v>22</v>
      </c>
      <c r="G5" s="437"/>
      <c r="H5" s="437"/>
      <c r="I5" s="438"/>
    </row>
    <row r="6" spans="1:9" ht="15.75" thickBot="1" x14ac:dyDescent="0.3">
      <c r="A6" s="560"/>
      <c r="B6" s="560"/>
      <c r="C6" s="560"/>
      <c r="D6" s="560"/>
      <c r="E6" s="560"/>
      <c r="F6" s="560"/>
      <c r="G6" s="560"/>
      <c r="H6" s="560"/>
      <c r="I6" s="560"/>
    </row>
    <row r="7" spans="1:9" x14ac:dyDescent="0.25">
      <c r="A7" s="574" t="s">
        <v>12</v>
      </c>
      <c r="B7" s="575"/>
      <c r="C7" s="575"/>
      <c r="D7" s="575"/>
      <c r="E7" s="575"/>
      <c r="F7" s="575"/>
      <c r="G7" s="575"/>
      <c r="H7" s="575"/>
      <c r="I7" s="576"/>
    </row>
    <row r="8" spans="1:9" ht="15.75" thickBot="1" x14ac:dyDescent="0.3">
      <c r="A8" s="577" t="s">
        <v>13</v>
      </c>
      <c r="B8" s="578"/>
      <c r="C8" s="578"/>
      <c r="D8" s="578"/>
      <c r="E8" s="578"/>
      <c r="F8" s="578"/>
      <c r="G8" s="578"/>
      <c r="H8" s="578"/>
      <c r="I8" s="579"/>
    </row>
    <row r="9" spans="1:9" ht="16.5" thickBot="1" x14ac:dyDescent="0.3">
      <c r="A9" s="580" t="s">
        <v>14</v>
      </c>
      <c r="B9" s="581"/>
      <c r="C9" s="581"/>
      <c r="D9" s="581"/>
      <c r="E9" s="581"/>
      <c r="F9" s="581"/>
      <c r="G9" s="581"/>
      <c r="H9" s="581"/>
      <c r="I9" s="582"/>
    </row>
    <row r="10" spans="1:9" x14ac:dyDescent="0.25">
      <c r="A10" s="6">
        <v>1</v>
      </c>
      <c r="B10" s="583" t="s">
        <v>15</v>
      </c>
      <c r="C10" s="584"/>
      <c r="D10" s="584"/>
      <c r="E10" s="584"/>
      <c r="F10" s="584"/>
      <c r="G10" s="585"/>
      <c r="H10" s="586" t="s">
        <v>138</v>
      </c>
      <c r="I10" s="587"/>
    </row>
    <row r="11" spans="1:9" x14ac:dyDescent="0.25">
      <c r="A11" s="7">
        <v>2</v>
      </c>
      <c r="B11" s="343" t="s">
        <v>16</v>
      </c>
      <c r="C11" s="344"/>
      <c r="D11" s="344"/>
      <c r="E11" s="344"/>
      <c r="F11" s="344"/>
      <c r="G11" s="345"/>
      <c r="H11" s="258" t="s">
        <v>139</v>
      </c>
      <c r="I11" s="561"/>
    </row>
    <row r="12" spans="1:9" x14ac:dyDescent="0.25">
      <c r="A12" s="7">
        <v>3</v>
      </c>
      <c r="B12" s="343" t="s">
        <v>17</v>
      </c>
      <c r="C12" s="344"/>
      <c r="D12" s="344"/>
      <c r="E12" s="344"/>
      <c r="F12" s="344"/>
      <c r="G12" s="345"/>
      <c r="H12" s="562">
        <f>'Dados de Entrada'!H20:I20</f>
        <v>2829.2</v>
      </c>
      <c r="I12" s="563"/>
    </row>
    <row r="13" spans="1:9" x14ac:dyDescent="0.25">
      <c r="A13" s="7">
        <v>4</v>
      </c>
      <c r="B13" s="343" t="s">
        <v>18</v>
      </c>
      <c r="C13" s="344"/>
      <c r="D13" s="344"/>
      <c r="E13" s="344"/>
      <c r="F13" s="344"/>
      <c r="G13" s="345"/>
      <c r="H13" s="258" t="str">
        <f>H10</f>
        <v>Operador de Motoniveladora</v>
      </c>
      <c r="I13" s="561"/>
    </row>
    <row r="14" spans="1:9" ht="15.75" thickBot="1" x14ac:dyDescent="0.3">
      <c r="A14" s="8">
        <v>5</v>
      </c>
      <c r="B14" s="436" t="s">
        <v>19</v>
      </c>
      <c r="C14" s="437"/>
      <c r="D14" s="437"/>
      <c r="E14" s="437"/>
      <c r="F14" s="437"/>
      <c r="G14" s="557"/>
      <c r="H14" s="558">
        <v>45047</v>
      </c>
      <c r="I14" s="559"/>
    </row>
    <row r="15" spans="1:9" ht="15.75" thickBot="1" x14ac:dyDescent="0.3">
      <c r="A15" s="560"/>
      <c r="B15" s="560"/>
      <c r="C15" s="560"/>
      <c r="D15" s="560"/>
      <c r="E15" s="560"/>
      <c r="F15" s="560"/>
      <c r="G15" s="560"/>
      <c r="H15" s="560"/>
      <c r="I15" s="560"/>
    </row>
    <row r="16" spans="1:9" ht="27" customHeight="1" thickBot="1" x14ac:dyDescent="0.4">
      <c r="A16" s="506" t="s">
        <v>182</v>
      </c>
      <c r="B16" s="507"/>
      <c r="C16" s="507"/>
      <c r="D16" s="507"/>
      <c r="E16" s="507"/>
      <c r="F16" s="507"/>
      <c r="G16" s="507"/>
      <c r="H16" s="507"/>
      <c r="I16" s="508"/>
    </row>
    <row r="17" spans="1:9" ht="15.75" thickBot="1" x14ac:dyDescent="0.3">
      <c r="A17" s="9">
        <v>1</v>
      </c>
      <c r="B17" s="293" t="s">
        <v>177</v>
      </c>
      <c r="C17" s="294"/>
      <c r="D17" s="294"/>
      <c r="E17" s="294"/>
      <c r="F17" s="294"/>
      <c r="G17" s="295"/>
      <c r="H17" s="391" t="s">
        <v>21</v>
      </c>
      <c r="I17" s="392"/>
    </row>
    <row r="18" spans="1:9" ht="20.25" customHeight="1" thickBot="1" x14ac:dyDescent="0.3">
      <c r="A18" s="588" t="s">
        <v>34</v>
      </c>
      <c r="B18" s="589"/>
      <c r="C18" s="589"/>
      <c r="D18" s="589"/>
      <c r="E18" s="589"/>
      <c r="F18" s="589"/>
      <c r="G18" s="590"/>
      <c r="H18" s="591">
        <f>SUM('Dados de Entrada'!H20:I26)</f>
        <v>3395.04</v>
      </c>
      <c r="I18" s="526"/>
    </row>
    <row r="19" spans="1:9" ht="21.75" customHeight="1" thickBot="1" x14ac:dyDescent="0.3">
      <c r="A19" s="560"/>
      <c r="B19" s="560"/>
      <c r="C19" s="560"/>
      <c r="D19" s="560"/>
      <c r="E19" s="560"/>
      <c r="F19" s="560"/>
      <c r="G19" s="560"/>
      <c r="H19" s="560"/>
      <c r="I19" s="592"/>
    </row>
    <row r="20" spans="1:9" ht="27" customHeight="1" thickBot="1" x14ac:dyDescent="0.4">
      <c r="A20" s="506" t="s">
        <v>183</v>
      </c>
      <c r="B20" s="507"/>
      <c r="C20" s="507"/>
      <c r="D20" s="507"/>
      <c r="E20" s="507"/>
      <c r="F20" s="507"/>
      <c r="G20" s="507"/>
      <c r="H20" s="507"/>
      <c r="I20" s="508"/>
    </row>
    <row r="21" spans="1:9" x14ac:dyDescent="0.25">
      <c r="A21" s="564" t="s">
        <v>35</v>
      </c>
      <c r="B21" s="294"/>
      <c r="C21" s="294"/>
      <c r="D21" s="294"/>
      <c r="E21" s="294"/>
      <c r="F21" s="294"/>
      <c r="G21" s="294"/>
      <c r="H21" s="294"/>
      <c r="I21" s="565"/>
    </row>
    <row r="22" spans="1:9" x14ac:dyDescent="0.25">
      <c r="A22" s="18" t="s">
        <v>36</v>
      </c>
      <c r="B22" s="338" t="s">
        <v>37</v>
      </c>
      <c r="C22" s="540"/>
      <c r="D22" s="540"/>
      <c r="E22" s="540"/>
      <c r="F22" s="540"/>
      <c r="G22" s="541"/>
      <c r="H22" s="19" t="s">
        <v>38</v>
      </c>
      <c r="I22" s="20" t="s">
        <v>21</v>
      </c>
    </row>
    <row r="23" spans="1:9" x14ac:dyDescent="0.25">
      <c r="A23" s="7" t="s">
        <v>4</v>
      </c>
      <c r="B23" s="343" t="s">
        <v>39</v>
      </c>
      <c r="C23" s="344"/>
      <c r="D23" s="344"/>
      <c r="E23" s="344"/>
      <c r="F23" s="344"/>
      <c r="G23" s="345"/>
      <c r="H23" s="62">
        <f>100%/12</f>
        <v>8.3333333333333329E-2</v>
      </c>
      <c r="I23" s="21">
        <f>(H12*H23)</f>
        <v>235.76666666666665</v>
      </c>
    </row>
    <row r="24" spans="1:9" x14ac:dyDescent="0.25">
      <c r="A24" s="17" t="s">
        <v>6</v>
      </c>
      <c r="B24" s="566" t="s">
        <v>104</v>
      </c>
      <c r="C24" s="567"/>
      <c r="D24" s="567"/>
      <c r="E24" s="567"/>
      <c r="F24" s="567"/>
      <c r="G24" s="568"/>
      <c r="H24" s="156">
        <f>(100%/12)/3</f>
        <v>2.7777777777777776E-2</v>
      </c>
      <c r="I24" s="21">
        <f>H12*H24</f>
        <v>78.588888888888874</v>
      </c>
    </row>
    <row r="25" spans="1:9" x14ac:dyDescent="0.25">
      <c r="A25" s="61"/>
      <c r="B25" s="593" t="s">
        <v>102</v>
      </c>
      <c r="C25" s="594"/>
      <c r="D25" s="594"/>
      <c r="E25" s="594"/>
      <c r="F25" s="594"/>
      <c r="G25" s="595"/>
      <c r="H25" s="63">
        <f>H23+H24</f>
        <v>0.1111111111111111</v>
      </c>
      <c r="I25" s="59"/>
    </row>
    <row r="26" spans="1:9" x14ac:dyDescent="0.25">
      <c r="A26" s="34" t="s">
        <v>8</v>
      </c>
      <c r="B26" s="343" t="s">
        <v>103</v>
      </c>
      <c r="C26" s="344"/>
      <c r="D26" s="344"/>
      <c r="E26" s="344"/>
      <c r="F26" s="344"/>
      <c r="G26" s="345"/>
      <c r="H26" s="62">
        <f>H25*H34</f>
        <v>8.8888888888888889E-3</v>
      </c>
      <c r="I26" s="60">
        <f>H12*H26</f>
        <v>25.148444444444443</v>
      </c>
    </row>
    <row r="27" spans="1:9" ht="15.75" thickBot="1" x14ac:dyDescent="0.3">
      <c r="A27" s="516" t="s">
        <v>40</v>
      </c>
      <c r="B27" s="517"/>
      <c r="C27" s="517"/>
      <c r="D27" s="517"/>
      <c r="E27" s="517"/>
      <c r="F27" s="517"/>
      <c r="G27" s="518"/>
      <c r="H27" s="57">
        <f>SUM(H25:H26)</f>
        <v>0.12</v>
      </c>
      <c r="I27" s="58">
        <f>SUM(I23:I26)</f>
        <v>339.50399999999996</v>
      </c>
    </row>
    <row r="28" spans="1:9" ht="21" customHeight="1" thickBot="1" x14ac:dyDescent="0.3">
      <c r="A28" s="126"/>
      <c r="B28" s="44"/>
      <c r="C28" s="44"/>
      <c r="D28" s="44"/>
      <c r="E28" s="44"/>
      <c r="F28" s="44"/>
      <c r="G28" s="44"/>
      <c r="H28" s="127"/>
      <c r="I28" s="165"/>
    </row>
    <row r="29" spans="1:9" x14ac:dyDescent="0.25">
      <c r="A29" s="569" t="s">
        <v>41</v>
      </c>
      <c r="B29" s="570"/>
      <c r="C29" s="570"/>
      <c r="D29" s="570"/>
      <c r="E29" s="570"/>
      <c r="F29" s="570"/>
      <c r="G29" s="570"/>
      <c r="H29" s="570"/>
      <c r="I29" s="571"/>
    </row>
    <row r="30" spans="1:9" x14ac:dyDescent="0.25">
      <c r="A30" s="18" t="s">
        <v>42</v>
      </c>
      <c r="B30" s="338" t="s">
        <v>43</v>
      </c>
      <c r="C30" s="540"/>
      <c r="D30" s="540"/>
      <c r="E30" s="540"/>
      <c r="F30" s="540"/>
      <c r="G30" s="541"/>
      <c r="H30" s="19" t="s">
        <v>38</v>
      </c>
      <c r="I30" s="20" t="s">
        <v>21</v>
      </c>
    </row>
    <row r="31" spans="1:9" x14ac:dyDescent="0.25">
      <c r="A31" s="7" t="s">
        <v>4</v>
      </c>
      <c r="B31" s="343" t="s">
        <v>44</v>
      </c>
      <c r="C31" s="344"/>
      <c r="D31" s="344"/>
      <c r="E31" s="344"/>
      <c r="F31" s="344"/>
      <c r="G31" s="345"/>
      <c r="H31" s="23">
        <v>0.2</v>
      </c>
      <c r="I31" s="24">
        <f>IF(G3="não",(H18+I27)*H31,0)</f>
        <v>0</v>
      </c>
    </row>
    <row r="32" spans="1:9" x14ac:dyDescent="0.25">
      <c r="A32" s="7" t="s">
        <v>6</v>
      </c>
      <c r="B32" s="341" t="s">
        <v>45</v>
      </c>
      <c r="C32" s="342"/>
      <c r="D32" s="25" t="s">
        <v>46</v>
      </c>
      <c r="E32" s="26">
        <f>'Dados de Entrada'!E29</f>
        <v>0.03</v>
      </c>
      <c r="F32" s="27" t="s">
        <v>47</v>
      </c>
      <c r="G32" s="167">
        <f>'Dados de Entrada'!G29</f>
        <v>0.5</v>
      </c>
      <c r="H32" s="163">
        <f>E32*G32</f>
        <v>1.4999999999999999E-2</v>
      </c>
      <c r="I32" s="164">
        <f>IF(G3="Não",(H18+I27)*H32,0)</f>
        <v>0</v>
      </c>
    </row>
    <row r="33" spans="1:9" ht="15.75" thickBot="1" x14ac:dyDescent="0.3">
      <c r="A33" s="8" t="s">
        <v>8</v>
      </c>
      <c r="B33" s="436" t="s">
        <v>49</v>
      </c>
      <c r="C33" s="437"/>
      <c r="D33" s="437"/>
      <c r="E33" s="437"/>
      <c r="F33" s="437"/>
      <c r="G33" s="557"/>
      <c r="H33" s="28">
        <v>0.08</v>
      </c>
      <c r="I33" s="29">
        <f>(H18+I27)*H33</f>
        <v>298.76351999999997</v>
      </c>
    </row>
    <row r="34" spans="1:9" ht="15.75" thickBot="1" x14ac:dyDescent="0.3">
      <c r="A34" s="523" t="s">
        <v>50</v>
      </c>
      <c r="B34" s="524"/>
      <c r="C34" s="524"/>
      <c r="D34" s="524"/>
      <c r="E34" s="524"/>
      <c r="F34" s="524"/>
      <c r="G34" s="545"/>
      <c r="H34" s="22">
        <f>IF(G3="SIM",(H33),(H31:H33))</f>
        <v>0.08</v>
      </c>
      <c r="I34" s="43">
        <f>SUM(I31:I33)</f>
        <v>298.76351999999997</v>
      </c>
    </row>
    <row r="35" spans="1:9" ht="21" customHeight="1" thickBot="1" x14ac:dyDescent="0.3">
      <c r="A35" s="542"/>
      <c r="B35" s="542"/>
      <c r="C35" s="542"/>
      <c r="D35" s="542"/>
      <c r="E35" s="542"/>
      <c r="F35" s="542"/>
      <c r="G35" s="542"/>
      <c r="H35" s="542"/>
      <c r="I35" s="542"/>
    </row>
    <row r="36" spans="1:9" ht="15.75" thickBot="1" x14ac:dyDescent="0.3">
      <c r="A36" s="596" t="s">
        <v>51</v>
      </c>
      <c r="B36" s="597"/>
      <c r="C36" s="597"/>
      <c r="D36" s="597"/>
      <c r="E36" s="597"/>
      <c r="F36" s="597"/>
      <c r="G36" s="597"/>
      <c r="H36" s="597"/>
      <c r="I36" s="598"/>
    </row>
    <row r="37" spans="1:9" x14ac:dyDescent="0.25">
      <c r="A37" s="9" t="s">
        <v>52</v>
      </c>
      <c r="B37" s="599" t="s">
        <v>53</v>
      </c>
      <c r="C37" s="339"/>
      <c r="D37" s="339"/>
      <c r="E37" s="339"/>
      <c r="F37" s="339"/>
      <c r="G37" s="340"/>
      <c r="H37" s="600" t="s">
        <v>21</v>
      </c>
      <c r="I37" s="601"/>
    </row>
    <row r="38" spans="1:9" ht="25.5" x14ac:dyDescent="0.25">
      <c r="A38" s="330" t="s">
        <v>4</v>
      </c>
      <c r="B38" s="336" t="s">
        <v>54</v>
      </c>
      <c r="C38" s="30" t="s">
        <v>24</v>
      </c>
      <c r="D38" s="30" t="s">
        <v>55</v>
      </c>
      <c r="E38" s="31" t="s">
        <v>56</v>
      </c>
      <c r="F38" s="30" t="s">
        <v>57</v>
      </c>
      <c r="G38" s="30" t="s">
        <v>58</v>
      </c>
      <c r="H38" s="530">
        <f>IF(C39="NÃO",0,((D39*E39)*F39)-G39)</f>
        <v>0</v>
      </c>
      <c r="I38" s="531"/>
    </row>
    <row r="39" spans="1:9" x14ac:dyDescent="0.25">
      <c r="A39" s="331"/>
      <c r="B39" s="337"/>
      <c r="C39" s="34" t="str">
        <f>'Dados de Entrada'!C33</f>
        <v>NÃO</v>
      </c>
      <c r="D39" s="15">
        <f>'Dados de Entrada'!D33</f>
        <v>0</v>
      </c>
      <c r="E39" s="34">
        <f>'Dados de Entrada'!E33</f>
        <v>0</v>
      </c>
      <c r="F39" s="34">
        <f>'Dados de Entrada'!F33</f>
        <v>0</v>
      </c>
      <c r="G39" s="15">
        <f>'Dados de Entrada'!G33</f>
        <v>0</v>
      </c>
      <c r="H39" s="532"/>
      <c r="I39" s="533"/>
    </row>
    <row r="40" spans="1:9" x14ac:dyDescent="0.25">
      <c r="A40" s="330" t="s">
        <v>6</v>
      </c>
      <c r="B40" s="332" t="s">
        <v>60</v>
      </c>
      <c r="C40" s="333"/>
      <c r="D40" s="34" t="s">
        <v>24</v>
      </c>
      <c r="E40" s="157"/>
      <c r="F40" s="34"/>
      <c r="G40" s="31" t="s">
        <v>173</v>
      </c>
      <c r="H40" s="536">
        <f>IF(D41="sim",(G41*F5),0)</f>
        <v>469.48</v>
      </c>
      <c r="I40" s="537"/>
    </row>
    <row r="41" spans="1:9" x14ac:dyDescent="0.25">
      <c r="A41" s="331"/>
      <c r="B41" s="534"/>
      <c r="C41" s="535"/>
      <c r="D41" s="34" t="str">
        <f>'Dados de Entrada'!D35</f>
        <v>SIM</v>
      </c>
      <c r="E41" s="168"/>
      <c r="F41" s="34"/>
      <c r="G41" s="169">
        <f>'Dados de Entrada'!G35</f>
        <v>21.34</v>
      </c>
      <c r="H41" s="538"/>
      <c r="I41" s="539"/>
    </row>
    <row r="42" spans="1:9" x14ac:dyDescent="0.25">
      <c r="A42" s="7" t="s">
        <v>8</v>
      </c>
      <c r="B42" s="454" t="s">
        <v>174</v>
      </c>
      <c r="C42" s="455"/>
      <c r="D42" s="455"/>
      <c r="E42" s="455"/>
      <c r="F42" s="455"/>
      <c r="G42" s="456"/>
      <c r="H42" s="383">
        <f>'Dados de Entrada'!G36</f>
        <v>0</v>
      </c>
      <c r="I42" s="384"/>
    </row>
    <row r="43" spans="1:9" ht="15.75" thickBot="1" x14ac:dyDescent="0.3">
      <c r="A43" s="17" t="s">
        <v>61</v>
      </c>
      <c r="B43" s="484" t="s">
        <v>62</v>
      </c>
      <c r="C43" s="485"/>
      <c r="D43" s="485"/>
      <c r="E43" s="485"/>
      <c r="F43" s="485"/>
      <c r="G43" s="486"/>
      <c r="H43" s="543">
        <f>'Dados de Entrada'!G37</f>
        <v>0</v>
      </c>
      <c r="I43" s="544"/>
    </row>
    <row r="44" spans="1:9" ht="15.75" thickBot="1" x14ac:dyDescent="0.3">
      <c r="A44" s="523" t="s">
        <v>63</v>
      </c>
      <c r="B44" s="524"/>
      <c r="C44" s="524"/>
      <c r="D44" s="524"/>
      <c r="E44" s="524"/>
      <c r="F44" s="524"/>
      <c r="G44" s="545"/>
      <c r="H44" s="546">
        <f>SUM(H38:I43)</f>
        <v>469.48</v>
      </c>
      <c r="I44" s="547"/>
    </row>
    <row r="45" spans="1:9" ht="21" customHeight="1" thickBot="1" x14ac:dyDescent="0.3">
      <c r="A45" s="548"/>
      <c r="B45" s="548"/>
      <c r="C45" s="548"/>
      <c r="D45" s="548"/>
      <c r="E45" s="548"/>
      <c r="F45" s="548"/>
      <c r="G45" s="548"/>
      <c r="H45" s="548"/>
      <c r="I45" s="548"/>
    </row>
    <row r="46" spans="1:9" ht="15.75" thickBot="1" x14ac:dyDescent="0.3">
      <c r="A46" s="527" t="s">
        <v>64</v>
      </c>
      <c r="B46" s="528"/>
      <c r="C46" s="528"/>
      <c r="D46" s="528"/>
      <c r="E46" s="528"/>
      <c r="F46" s="528"/>
      <c r="G46" s="528"/>
      <c r="H46" s="528"/>
      <c r="I46" s="529"/>
    </row>
    <row r="47" spans="1:9" x14ac:dyDescent="0.25">
      <c r="A47" s="9">
        <v>2</v>
      </c>
      <c r="B47" s="293" t="s">
        <v>65</v>
      </c>
      <c r="C47" s="294"/>
      <c r="D47" s="294"/>
      <c r="E47" s="294"/>
      <c r="F47" s="294"/>
      <c r="G47" s="295"/>
      <c r="H47" s="509" t="s">
        <v>21</v>
      </c>
      <c r="I47" s="510"/>
    </row>
    <row r="48" spans="1:9" x14ac:dyDescent="0.25">
      <c r="A48" s="10" t="s">
        <v>36</v>
      </c>
      <c r="B48" s="454" t="s">
        <v>66</v>
      </c>
      <c r="C48" s="455"/>
      <c r="D48" s="455"/>
      <c r="E48" s="455"/>
      <c r="F48" s="455"/>
      <c r="G48" s="456"/>
      <c r="H48" s="383">
        <f>I27</f>
        <v>339.50399999999996</v>
      </c>
      <c r="I48" s="384"/>
    </row>
    <row r="49" spans="1:9" x14ac:dyDescent="0.25">
      <c r="A49" s="10" t="s">
        <v>42</v>
      </c>
      <c r="B49" s="454" t="s">
        <v>43</v>
      </c>
      <c r="C49" s="455"/>
      <c r="D49" s="455"/>
      <c r="E49" s="455"/>
      <c r="F49" s="455"/>
      <c r="G49" s="456"/>
      <c r="H49" s="383">
        <f>I34</f>
        <v>298.76351999999997</v>
      </c>
      <c r="I49" s="384"/>
    </row>
    <row r="50" spans="1:9" ht="15.75" thickBot="1" x14ac:dyDescent="0.3">
      <c r="A50" s="35" t="s">
        <v>52</v>
      </c>
      <c r="B50" s="484" t="s">
        <v>67</v>
      </c>
      <c r="C50" s="485"/>
      <c r="D50" s="485"/>
      <c r="E50" s="485"/>
      <c r="F50" s="485"/>
      <c r="G50" s="486"/>
      <c r="H50" s="521">
        <f>H44</f>
        <v>469.48</v>
      </c>
      <c r="I50" s="522"/>
    </row>
    <row r="51" spans="1:9" ht="15.75" thickBot="1" x14ac:dyDescent="0.3">
      <c r="A51" s="523" t="s">
        <v>63</v>
      </c>
      <c r="B51" s="524"/>
      <c r="C51" s="524"/>
      <c r="D51" s="524"/>
      <c r="E51" s="524"/>
      <c r="F51" s="524"/>
      <c r="G51" s="524"/>
      <c r="H51" s="525">
        <f>SUM(H48:I50)</f>
        <v>1107.7475199999999</v>
      </c>
      <c r="I51" s="526"/>
    </row>
    <row r="52" spans="1:9" ht="27" customHeight="1" thickBot="1" x14ac:dyDescent="0.3">
      <c r="A52" s="311"/>
      <c r="B52" s="311"/>
      <c r="C52" s="311"/>
      <c r="D52" s="311"/>
      <c r="E52" s="311"/>
      <c r="F52" s="311"/>
      <c r="G52" s="311"/>
      <c r="H52" s="311"/>
      <c r="I52" s="311"/>
    </row>
    <row r="53" spans="1:9" ht="27" customHeight="1" thickBot="1" x14ac:dyDescent="0.4">
      <c r="A53" s="314" t="s">
        <v>147</v>
      </c>
      <c r="B53" s="314"/>
      <c r="C53" s="314"/>
      <c r="D53" s="314"/>
      <c r="E53" s="314"/>
      <c r="F53" s="314"/>
      <c r="G53" s="314"/>
      <c r="H53" s="314"/>
      <c r="I53" s="315"/>
    </row>
    <row r="54" spans="1:9" x14ac:dyDescent="0.25">
      <c r="A54" s="9">
        <v>1</v>
      </c>
      <c r="B54" s="293" t="s">
        <v>175</v>
      </c>
      <c r="C54" s="294"/>
      <c r="D54" s="294"/>
      <c r="E54" s="294"/>
      <c r="F54" s="294"/>
      <c r="G54" s="295"/>
      <c r="H54" s="509" t="s">
        <v>21</v>
      </c>
      <c r="I54" s="510"/>
    </row>
    <row r="55" spans="1:9" ht="15.75" thickBot="1" x14ac:dyDescent="0.3">
      <c r="A55" s="10" t="s">
        <v>4</v>
      </c>
      <c r="B55" s="454" t="s">
        <v>176</v>
      </c>
      <c r="C55" s="455"/>
      <c r="D55" s="455"/>
      <c r="E55" s="455"/>
      <c r="F55" s="455"/>
      <c r="G55" s="456"/>
      <c r="H55" s="511">
        <f>SUM('Dados de Entrada'!H41:I45)</f>
        <v>1089.47</v>
      </c>
      <c r="I55" s="512"/>
    </row>
    <row r="56" spans="1:9" ht="27" customHeight="1" thickBot="1" x14ac:dyDescent="0.3">
      <c r="A56" s="504"/>
      <c r="B56" s="504"/>
      <c r="C56" s="504"/>
      <c r="D56" s="504"/>
      <c r="E56" s="504"/>
      <c r="F56" s="504"/>
      <c r="G56" s="504"/>
      <c r="H56" s="504"/>
      <c r="I56" s="505"/>
    </row>
    <row r="57" spans="1:9" ht="27" customHeight="1" thickBot="1" x14ac:dyDescent="0.4">
      <c r="A57" s="506" t="s">
        <v>184</v>
      </c>
      <c r="B57" s="507"/>
      <c r="C57" s="507"/>
      <c r="D57" s="507"/>
      <c r="E57" s="507"/>
      <c r="F57" s="507"/>
      <c r="G57" s="507"/>
      <c r="H57" s="507"/>
      <c r="I57" s="508"/>
    </row>
    <row r="58" spans="1:9" x14ac:dyDescent="0.25">
      <c r="A58" s="9">
        <v>4</v>
      </c>
      <c r="B58" s="293" t="s">
        <v>68</v>
      </c>
      <c r="C58" s="294"/>
      <c r="D58" s="294"/>
      <c r="E58" s="294"/>
      <c r="F58" s="294"/>
      <c r="G58" s="294"/>
      <c r="H58" s="295"/>
      <c r="I58" s="37" t="s">
        <v>21</v>
      </c>
    </row>
    <row r="59" spans="1:9" x14ac:dyDescent="0.25">
      <c r="A59" s="10" t="s">
        <v>4</v>
      </c>
      <c r="B59" s="554" t="s">
        <v>69</v>
      </c>
      <c r="C59" s="555"/>
      <c r="D59" s="555"/>
      <c r="E59" s="555"/>
      <c r="F59" s="555"/>
      <c r="G59" s="555"/>
      <c r="H59" s="556"/>
      <c r="I59" s="38">
        <f>'Dados de Entrada'!I49</f>
        <v>807.67520595555561</v>
      </c>
    </row>
    <row r="60" spans="1:9" x14ac:dyDescent="0.25">
      <c r="A60" s="10" t="s">
        <v>6</v>
      </c>
      <c r="B60" s="554" t="s">
        <v>70</v>
      </c>
      <c r="C60" s="555"/>
      <c r="D60" s="555"/>
      <c r="E60" s="555"/>
      <c r="F60" s="555"/>
      <c r="G60" s="555"/>
      <c r="H60" s="556"/>
      <c r="I60" s="38">
        <f>'Dados de Entrada'!I50</f>
        <v>13181.259361194665</v>
      </c>
    </row>
    <row r="61" spans="1:9" ht="15.75" customHeight="1" x14ac:dyDescent="0.25">
      <c r="A61" s="551"/>
      <c r="B61" s="552"/>
      <c r="C61" s="552"/>
      <c r="D61" s="552"/>
      <c r="E61" s="552"/>
      <c r="F61" s="552"/>
      <c r="G61" s="552"/>
      <c r="H61" s="552"/>
      <c r="I61" s="553"/>
    </row>
    <row r="62" spans="1:9" x14ac:dyDescent="0.25">
      <c r="A62" s="10" t="s">
        <v>8</v>
      </c>
      <c r="B62" s="454" t="s">
        <v>71</v>
      </c>
      <c r="C62" s="455"/>
      <c r="D62" s="455"/>
      <c r="E62" s="455"/>
      <c r="F62" s="455"/>
      <c r="G62" s="456"/>
      <c r="H62" s="80">
        <f>SUM(H63:H65)</f>
        <v>0</v>
      </c>
      <c r="I62" s="39">
        <f>IF(G3="NÃO",(I59+H18+H51+#REF!)/(1-H62)*H62,0)</f>
        <v>0</v>
      </c>
    </row>
    <row r="63" spans="1:9" x14ac:dyDescent="0.25">
      <c r="A63" s="291" t="s">
        <v>99</v>
      </c>
      <c r="B63" s="292"/>
      <c r="C63" s="296" t="s">
        <v>72</v>
      </c>
      <c r="D63" s="13" t="s">
        <v>73</v>
      </c>
      <c r="E63" s="14"/>
      <c r="F63" s="14"/>
      <c r="G63" s="40"/>
      <c r="H63" s="67">
        <f>'Dados de Entrada'!H54:I54</f>
        <v>0</v>
      </c>
      <c r="I63" s="39">
        <f>IF(G3="NÃO",(H115*F4)/(1-H62)*H63,0)</f>
        <v>0</v>
      </c>
    </row>
    <row r="64" spans="1:9" x14ac:dyDescent="0.25">
      <c r="A64" s="291" t="s">
        <v>100</v>
      </c>
      <c r="B64" s="292"/>
      <c r="C64" s="297"/>
      <c r="D64" s="13" t="s">
        <v>74</v>
      </c>
      <c r="E64" s="14"/>
      <c r="F64" s="14"/>
      <c r="G64" s="40"/>
      <c r="H64" s="67">
        <f>'Dados de Entrada'!H55:I55</f>
        <v>0</v>
      </c>
      <c r="I64" s="39">
        <f>IF(G3="NÃO",(I59+H18+H51+#REF!)/(1-H62)*H64,0)</f>
        <v>0</v>
      </c>
    </row>
    <row r="65" spans="1:9" x14ac:dyDescent="0.25">
      <c r="A65" s="291" t="s">
        <v>101</v>
      </c>
      <c r="B65" s="292"/>
      <c r="C65" s="41" t="s">
        <v>75</v>
      </c>
      <c r="D65" s="13" t="s">
        <v>76</v>
      </c>
      <c r="E65" s="14"/>
      <c r="F65" s="14"/>
      <c r="G65" s="40"/>
      <c r="H65" s="67">
        <f>'Dados de Entrada'!H56:I56</f>
        <v>0</v>
      </c>
      <c r="I65" s="39">
        <f>IF(G3="NÃO",(I59+H18+H51+#REF!)/(1-H62)*H65,0)</f>
        <v>0</v>
      </c>
    </row>
    <row r="66" spans="1:9" ht="26.25" customHeight="1" x14ac:dyDescent="0.25">
      <c r="A66" s="513" t="s">
        <v>85</v>
      </c>
      <c r="B66" s="514"/>
      <c r="C66" s="514"/>
      <c r="D66" s="514"/>
      <c r="E66" s="514"/>
      <c r="F66" s="514"/>
      <c r="G66" s="515"/>
      <c r="H66" s="68"/>
      <c r="I66" s="42"/>
    </row>
    <row r="67" spans="1:9" ht="14.25" customHeight="1" x14ac:dyDescent="0.25">
      <c r="A67" s="66" t="s">
        <v>10</v>
      </c>
      <c r="B67" s="498" t="s">
        <v>71</v>
      </c>
      <c r="C67" s="499"/>
      <c r="D67" s="499"/>
      <c r="E67" s="499"/>
      <c r="F67" s="499"/>
      <c r="G67" s="500"/>
      <c r="H67" s="67">
        <f>SUM(H68:H70)</f>
        <v>6.689384000000001E-2</v>
      </c>
      <c r="I67" s="39">
        <f>IF(G3="SIM",(H18+H51+H55+I59+I60+H116)/(1-H67)*H67,0)</f>
        <v>3897.946993151686</v>
      </c>
    </row>
    <row r="68" spans="1:9" ht="14.25" customHeight="1" x14ac:dyDescent="0.25">
      <c r="A68" s="291" t="s">
        <v>99</v>
      </c>
      <c r="B68" s="292"/>
      <c r="C68" s="296" t="s">
        <v>72</v>
      </c>
      <c r="D68" s="13" t="s">
        <v>73</v>
      </c>
      <c r="E68" s="14"/>
      <c r="F68" s="14"/>
      <c r="G68" s="40"/>
      <c r="H68" s="67">
        <f>IF(G3="SIM",Simples!E7,0)</f>
        <v>4.0327039999999998E-3</v>
      </c>
      <c r="I68" s="39">
        <f>IF(G3="SIM",(H18+H51+H55+I59+I60+H116)/(1-H67)*H68,0)</f>
        <v>234.98825050364539</v>
      </c>
    </row>
    <row r="69" spans="1:9" ht="14.25" customHeight="1" x14ac:dyDescent="0.25">
      <c r="A69" s="291" t="s">
        <v>100</v>
      </c>
      <c r="B69" s="292"/>
      <c r="C69" s="297"/>
      <c r="D69" s="13" t="s">
        <v>74</v>
      </c>
      <c r="E69" s="14"/>
      <c r="F69" s="14"/>
      <c r="G69" s="40"/>
      <c r="H69" s="67">
        <f>IF(G3="SIM",Simples!D7,0)</f>
        <v>1.8583136E-2</v>
      </c>
      <c r="I69" s="39">
        <f>IF(G3="SIM",(H18+H51+H55+I59+I60+H116)/(1-H67)*H69,0)</f>
        <v>1082.8512624559876</v>
      </c>
    </row>
    <row r="70" spans="1:9" ht="14.25" customHeight="1" x14ac:dyDescent="0.25">
      <c r="A70" s="291" t="s">
        <v>101</v>
      </c>
      <c r="B70" s="292"/>
      <c r="C70" s="41" t="s">
        <v>75</v>
      </c>
      <c r="D70" s="13" t="s">
        <v>76</v>
      </c>
      <c r="E70" s="14"/>
      <c r="F70" s="14"/>
      <c r="G70" s="40"/>
      <c r="H70" s="67">
        <f>IF(G3="SIM",Simples!G7,0)</f>
        <v>4.4278000000000005E-2</v>
      </c>
      <c r="I70" s="39">
        <f>IF(G3="SIM",(H18+H51+H55+I59+I60+H116)/(1-H67)*H70,0)</f>
        <v>2580.1074801920527</v>
      </c>
    </row>
    <row r="71" spans="1:9" ht="15.75" thickBot="1" x14ac:dyDescent="0.3">
      <c r="A71" s="516" t="s">
        <v>50</v>
      </c>
      <c r="B71" s="517"/>
      <c r="C71" s="517"/>
      <c r="D71" s="517"/>
      <c r="E71" s="517"/>
      <c r="F71" s="517"/>
      <c r="G71" s="518"/>
      <c r="H71" s="64"/>
      <c r="I71" s="65">
        <f>SUM(I59:I70)</f>
        <v>21784.82855345359</v>
      </c>
    </row>
    <row r="72" spans="1:9" ht="27" customHeight="1" x14ac:dyDescent="0.25">
      <c r="A72" s="519"/>
      <c r="B72" s="519"/>
      <c r="C72" s="519"/>
      <c r="D72" s="519"/>
      <c r="E72" s="519"/>
      <c r="F72" s="519"/>
      <c r="G72" s="519"/>
      <c r="H72" s="519"/>
      <c r="I72" s="520"/>
    </row>
    <row r="73" spans="1:9" ht="27.75" customHeight="1" x14ac:dyDescent="0.35">
      <c r="A73" s="474" t="s">
        <v>185</v>
      </c>
      <c r="B73" s="474"/>
      <c r="C73" s="474"/>
      <c r="D73" s="474"/>
      <c r="E73" s="474"/>
      <c r="F73" s="474"/>
      <c r="G73" s="474"/>
      <c r="H73" s="474"/>
      <c r="I73" s="474"/>
    </row>
    <row r="74" spans="1:9" x14ac:dyDescent="0.25">
      <c r="A74" s="48">
        <v>1</v>
      </c>
      <c r="B74" s="265" t="s">
        <v>78</v>
      </c>
      <c r="C74" s="266"/>
      <c r="D74" s="267"/>
      <c r="E74" s="398" t="s">
        <v>186</v>
      </c>
      <c r="F74" s="399"/>
      <c r="G74" s="146"/>
      <c r="H74" s="475"/>
      <c r="I74" s="476"/>
    </row>
    <row r="75" spans="1:9" ht="15.75" thickBot="1" x14ac:dyDescent="0.3">
      <c r="A75" s="45" t="s">
        <v>4</v>
      </c>
      <c r="B75" s="268" t="s">
        <v>80</v>
      </c>
      <c r="C75" s="269"/>
      <c r="D75" s="270"/>
      <c r="E75" s="261">
        <f>'Dados de Entrada'!E60:F60*'Dados de Entrada'!G60</f>
        <v>113.04</v>
      </c>
      <c r="F75" s="262"/>
      <c r="G75" s="50"/>
      <c r="H75" s="501"/>
      <c r="I75" s="502"/>
    </row>
    <row r="76" spans="1:9" x14ac:dyDescent="0.25">
      <c r="A76" s="50"/>
      <c r="B76" s="50"/>
      <c r="C76" s="50"/>
      <c r="D76" s="50"/>
      <c r="E76" s="503"/>
      <c r="F76" s="503"/>
      <c r="G76" s="50"/>
      <c r="H76" s="50"/>
      <c r="I76" s="140"/>
    </row>
    <row r="77" spans="1:9" ht="15.75" thickBot="1" x14ac:dyDescent="0.3">
      <c r="A77" s="48">
        <v>2</v>
      </c>
      <c r="B77" s="240" t="s">
        <v>78</v>
      </c>
      <c r="C77" s="241"/>
      <c r="D77" s="242"/>
      <c r="E77" s="398" t="s">
        <v>186</v>
      </c>
      <c r="F77" s="399"/>
      <c r="G77" s="134"/>
      <c r="H77" s="51"/>
      <c r="I77" s="140"/>
    </row>
    <row r="78" spans="1:9" x14ac:dyDescent="0.25">
      <c r="A78" s="53" t="s">
        <v>6</v>
      </c>
      <c r="B78" s="245" t="s">
        <v>152</v>
      </c>
      <c r="C78" s="246"/>
      <c r="D78" s="247"/>
      <c r="E78" s="477">
        <f>('Dados de Entrada'!E64*'Dados de Entrada'!E65)/'Dados de Entrada'!E66</f>
        <v>2.1266666666666665</v>
      </c>
      <c r="F78" s="478"/>
      <c r="G78" s="135"/>
      <c r="H78" s="51"/>
      <c r="I78" s="140"/>
    </row>
    <row r="79" spans="1:9" ht="16.5" customHeight="1" x14ac:dyDescent="0.25">
      <c r="A79" s="54"/>
      <c r="B79" s="50"/>
      <c r="C79" s="50"/>
      <c r="D79" s="50"/>
      <c r="E79" s="50"/>
      <c r="F79" s="50"/>
      <c r="G79" s="51"/>
      <c r="H79" s="134"/>
      <c r="I79" s="141"/>
    </row>
    <row r="80" spans="1:9" ht="16.5" customHeight="1" thickBot="1" x14ac:dyDescent="0.3">
      <c r="A80" s="48">
        <v>3</v>
      </c>
      <c r="B80" s="240" t="s">
        <v>78</v>
      </c>
      <c r="C80" s="241"/>
      <c r="D80" s="242"/>
      <c r="E80" s="398" t="s">
        <v>186</v>
      </c>
      <c r="F80" s="399"/>
      <c r="G80" s="51"/>
      <c r="H80" s="134"/>
      <c r="I80" s="141"/>
    </row>
    <row r="81" spans="1:9" ht="16.5" customHeight="1" x14ac:dyDescent="0.25">
      <c r="A81" s="53" t="s">
        <v>28</v>
      </c>
      <c r="B81" s="245" t="s">
        <v>154</v>
      </c>
      <c r="C81" s="246"/>
      <c r="D81" s="247"/>
      <c r="E81" s="477">
        <f>('Dados de Entrada'!E69*'Dados de Entrada'!E70)/'Dados de Entrada'!E71</f>
        <v>3.7328200000000002</v>
      </c>
      <c r="F81" s="478"/>
      <c r="G81" s="51"/>
      <c r="H81" s="134"/>
      <c r="I81" s="141"/>
    </row>
    <row r="82" spans="1:9" ht="16.5" customHeight="1" x14ac:dyDescent="0.25">
      <c r="A82" s="54"/>
      <c r="B82" s="50"/>
      <c r="C82" s="50"/>
      <c r="D82" s="50"/>
      <c r="E82" s="50"/>
      <c r="F82" s="50"/>
      <c r="G82" s="51"/>
      <c r="H82" s="134"/>
      <c r="I82" s="141"/>
    </row>
    <row r="83" spans="1:9" ht="16.5" customHeight="1" thickBot="1" x14ac:dyDescent="0.3">
      <c r="A83" s="48">
        <v>4</v>
      </c>
      <c r="B83" s="240" t="s">
        <v>78</v>
      </c>
      <c r="C83" s="241"/>
      <c r="D83" s="242"/>
      <c r="E83" s="398" t="s">
        <v>186</v>
      </c>
      <c r="F83" s="399"/>
      <c r="G83" s="51"/>
      <c r="H83" s="134"/>
      <c r="I83" s="141"/>
    </row>
    <row r="84" spans="1:9" ht="16.5" customHeight="1" x14ac:dyDescent="0.25">
      <c r="A84" s="53" t="s">
        <v>48</v>
      </c>
      <c r="B84" s="245" t="s">
        <v>155</v>
      </c>
      <c r="C84" s="246"/>
      <c r="D84" s="247"/>
      <c r="E84" s="477">
        <f>('Dados de Entrada'!E74*'Dados de Entrada'!E75)/'Dados de Entrada'!E76</f>
        <v>3.2222400000000002</v>
      </c>
      <c r="F84" s="478"/>
      <c r="G84" s="51"/>
      <c r="H84" s="134"/>
      <c r="I84" s="141"/>
    </row>
    <row r="85" spans="1:9" ht="16.5" customHeight="1" x14ac:dyDescent="0.25">
      <c r="A85" s="54"/>
      <c r="B85" s="50"/>
      <c r="C85" s="50"/>
      <c r="D85" s="50"/>
      <c r="E85" s="50"/>
      <c r="F85" s="50"/>
      <c r="G85" s="51"/>
      <c r="H85" s="134"/>
      <c r="I85" s="141"/>
    </row>
    <row r="86" spans="1:9" ht="16.5" customHeight="1" thickBot="1" x14ac:dyDescent="0.3">
      <c r="A86" s="48">
        <v>5</v>
      </c>
      <c r="B86" s="240" t="s">
        <v>78</v>
      </c>
      <c r="C86" s="241"/>
      <c r="D86" s="242"/>
      <c r="E86" s="398" t="s">
        <v>186</v>
      </c>
      <c r="F86" s="399"/>
      <c r="G86" s="51"/>
      <c r="H86" s="134"/>
      <c r="I86" s="141"/>
    </row>
    <row r="87" spans="1:9" ht="16.5" customHeight="1" x14ac:dyDescent="0.25">
      <c r="A87" s="53" t="s">
        <v>87</v>
      </c>
      <c r="B87" s="245" t="s">
        <v>156</v>
      </c>
      <c r="C87" s="246"/>
      <c r="D87" s="247"/>
      <c r="E87" s="477">
        <f>('Dados de Entrada'!E79*'Dados de Entrada'!E80)/'Dados de Entrada'!E81:F81</f>
        <v>0.30256</v>
      </c>
      <c r="F87" s="478"/>
      <c r="G87" s="51"/>
      <c r="H87" s="134"/>
      <c r="I87" s="141"/>
    </row>
    <row r="88" spans="1:9" ht="16.5" customHeight="1" thickBot="1" x14ac:dyDescent="0.3">
      <c r="A88" s="54"/>
      <c r="B88" s="50"/>
      <c r="C88" s="50"/>
      <c r="D88" s="50"/>
      <c r="E88" s="50"/>
      <c r="F88" s="50"/>
      <c r="G88" s="51"/>
      <c r="H88" s="134"/>
      <c r="I88" s="141"/>
    </row>
    <row r="89" spans="1:9" x14ac:dyDescent="0.25">
      <c r="A89" s="52">
        <v>6</v>
      </c>
      <c r="B89" s="284" t="s">
        <v>78</v>
      </c>
      <c r="C89" s="285"/>
      <c r="D89" s="286"/>
      <c r="E89" s="398" t="s">
        <v>186</v>
      </c>
      <c r="F89" s="399"/>
      <c r="G89" s="134"/>
      <c r="H89" s="51"/>
      <c r="I89" s="140"/>
    </row>
    <row r="90" spans="1:9" x14ac:dyDescent="0.25">
      <c r="A90" s="10" t="s">
        <v>157</v>
      </c>
      <c r="B90" s="258" t="s">
        <v>84</v>
      </c>
      <c r="C90" s="259"/>
      <c r="D90" s="260"/>
      <c r="E90" s="273">
        <f>('Dados de Entrada'!E84*'Dados de Entrada'!E85)/'Dados de Entrada'!E86</f>
        <v>28.738949999999999</v>
      </c>
      <c r="F90" s="274"/>
      <c r="G90" s="135"/>
      <c r="H90" s="51"/>
      <c r="I90" s="140"/>
    </row>
    <row r="91" spans="1:9" ht="15.75" customHeight="1" x14ac:dyDescent="0.25">
      <c r="A91" s="50"/>
      <c r="B91" s="51"/>
      <c r="C91" s="51"/>
      <c r="D91" s="51"/>
      <c r="E91" s="51"/>
      <c r="F91" s="51"/>
      <c r="G91" s="51"/>
      <c r="H91" s="137"/>
      <c r="I91" s="143"/>
    </row>
    <row r="92" spans="1:9" ht="15.75" customHeight="1" thickBot="1" x14ac:dyDescent="0.3">
      <c r="A92" s="48">
        <v>7</v>
      </c>
      <c r="B92" s="240" t="s">
        <v>78</v>
      </c>
      <c r="C92" s="241"/>
      <c r="D92" s="242"/>
      <c r="E92" s="398" t="s">
        <v>186</v>
      </c>
      <c r="F92" s="399"/>
      <c r="G92" s="51"/>
      <c r="H92" s="137"/>
      <c r="I92" s="143"/>
    </row>
    <row r="93" spans="1:9" ht="15.75" customHeight="1" x14ac:dyDescent="0.25">
      <c r="A93" s="53" t="s">
        <v>160</v>
      </c>
      <c r="B93" s="245" t="s">
        <v>163</v>
      </c>
      <c r="C93" s="246"/>
      <c r="D93" s="247"/>
      <c r="E93" s="477">
        <f>('Dados de Entrada'!E89*'Dados de Entrada'!E90)/'Dados de Entrada'!E91</f>
        <v>6.28932</v>
      </c>
      <c r="F93" s="478"/>
      <c r="G93" s="51"/>
      <c r="H93" s="137"/>
      <c r="I93" s="143"/>
    </row>
    <row r="94" spans="1:9" ht="15" customHeight="1" thickBot="1" x14ac:dyDescent="0.3">
      <c r="A94" s="144"/>
      <c r="B94" s="144"/>
      <c r="C94" s="144"/>
      <c r="D94" s="144"/>
      <c r="E94" s="144"/>
      <c r="F94" s="144"/>
      <c r="G94" s="144"/>
      <c r="H94" s="144"/>
      <c r="I94" s="176"/>
    </row>
    <row r="95" spans="1:9" x14ac:dyDescent="0.25">
      <c r="A95" s="52">
        <v>8</v>
      </c>
      <c r="B95" s="287" t="s">
        <v>78</v>
      </c>
      <c r="C95" s="397"/>
      <c r="D95" s="288"/>
      <c r="E95" s="398" t="s">
        <v>216</v>
      </c>
      <c r="F95" s="399"/>
      <c r="G95" s="134"/>
      <c r="H95" s="51"/>
      <c r="I95" s="140"/>
    </row>
    <row r="96" spans="1:9" ht="24" customHeight="1" x14ac:dyDescent="0.25">
      <c r="A96" s="55" t="s">
        <v>171</v>
      </c>
      <c r="B96" s="250" t="s">
        <v>167</v>
      </c>
      <c r="C96" s="251"/>
      <c r="D96" s="252"/>
      <c r="E96" s="273">
        <f>'Dados de Entrada'!E94*12</f>
        <v>36592.92</v>
      </c>
      <c r="F96" s="274"/>
      <c r="G96" s="135"/>
      <c r="H96" s="51"/>
      <c r="I96" s="140"/>
    </row>
    <row r="97" spans="1:9" x14ac:dyDescent="0.25">
      <c r="A97" s="144"/>
      <c r="B97" s="144"/>
      <c r="C97" s="144"/>
      <c r="D97" s="144"/>
      <c r="E97" s="144"/>
      <c r="F97" s="144"/>
      <c r="G97" s="144"/>
      <c r="H97" s="144"/>
      <c r="I97" s="176"/>
    </row>
    <row r="98" spans="1:9" ht="25.5" customHeight="1" thickBot="1" x14ac:dyDescent="0.4">
      <c r="A98" s="280" t="s">
        <v>168</v>
      </c>
      <c r="B98" s="281"/>
      <c r="C98" s="281"/>
      <c r="D98" s="281"/>
      <c r="E98" s="281"/>
      <c r="F98" s="281"/>
      <c r="G98" s="281"/>
      <c r="H98" s="281"/>
      <c r="I98" s="281"/>
    </row>
    <row r="99" spans="1:9" x14ac:dyDescent="0.25">
      <c r="A99" s="147">
        <v>1</v>
      </c>
      <c r="B99" s="284" t="s">
        <v>206</v>
      </c>
      <c r="C99" s="285"/>
      <c r="D99" s="286"/>
      <c r="E99" s="287" t="s">
        <v>187</v>
      </c>
      <c r="F99" s="288"/>
      <c r="G99" s="138"/>
      <c r="H99" s="138"/>
      <c r="I99" s="145"/>
    </row>
    <row r="100" spans="1:9" x14ac:dyDescent="0.25">
      <c r="A100" s="148" t="s">
        <v>4</v>
      </c>
      <c r="B100" s="277" t="s">
        <v>179</v>
      </c>
      <c r="C100" s="278"/>
      <c r="D100" s="279"/>
      <c r="E100" s="472">
        <f>Depreciação!L8</f>
        <v>66000</v>
      </c>
      <c r="F100" s="473"/>
      <c r="G100" s="138"/>
      <c r="H100" s="138"/>
      <c r="I100" s="145"/>
    </row>
    <row r="101" spans="1:9" s="102" customFormat="1" ht="27" customHeight="1" x14ac:dyDescent="0.2">
      <c r="A101" s="452"/>
      <c r="B101" s="452"/>
      <c r="C101" s="452"/>
      <c r="D101" s="452"/>
      <c r="E101" s="452"/>
      <c r="F101" s="452"/>
      <c r="G101" s="452"/>
      <c r="H101" s="452"/>
      <c r="I101" s="453"/>
    </row>
    <row r="102" spans="1:9" ht="27.75" customHeight="1" x14ac:dyDescent="0.35">
      <c r="A102" s="474" t="s">
        <v>190</v>
      </c>
      <c r="B102" s="474"/>
      <c r="C102" s="474"/>
      <c r="D102" s="474"/>
      <c r="E102" s="474"/>
      <c r="F102" s="474"/>
      <c r="G102" s="474"/>
      <c r="H102" s="474"/>
      <c r="I102" s="474"/>
    </row>
    <row r="103" spans="1:9" x14ac:dyDescent="0.25">
      <c r="A103" s="180" t="s">
        <v>4</v>
      </c>
      <c r="B103" s="489" t="s">
        <v>182</v>
      </c>
      <c r="C103" s="490"/>
      <c r="D103" s="490"/>
      <c r="E103" s="490"/>
      <c r="F103" s="490"/>
      <c r="G103" s="491"/>
      <c r="H103" s="492">
        <f>H18</f>
        <v>3395.04</v>
      </c>
      <c r="I103" s="493"/>
    </row>
    <row r="104" spans="1:9" x14ac:dyDescent="0.25">
      <c r="A104" s="10" t="s">
        <v>6</v>
      </c>
      <c r="B104" s="454" t="s">
        <v>65</v>
      </c>
      <c r="C104" s="455"/>
      <c r="D104" s="455"/>
      <c r="E104" s="455"/>
      <c r="F104" s="455"/>
      <c r="G104" s="456"/>
      <c r="H104" s="383">
        <f>H51</f>
        <v>1107.7475199999999</v>
      </c>
      <c r="I104" s="384"/>
    </row>
    <row r="105" spans="1:9" x14ac:dyDescent="0.25">
      <c r="A105" s="10" t="s">
        <v>8</v>
      </c>
      <c r="B105" s="454" t="s">
        <v>209</v>
      </c>
      <c r="C105" s="455"/>
      <c r="D105" s="455"/>
      <c r="E105" s="455"/>
      <c r="F105" s="455"/>
      <c r="G105" s="456"/>
      <c r="H105" s="494">
        <f>'COMP. CUSTO'!H55:I55</f>
        <v>1089.47</v>
      </c>
      <c r="I105" s="495"/>
    </row>
    <row r="106" spans="1:9" ht="15.75" thickBot="1" x14ac:dyDescent="0.3">
      <c r="A106" s="479" t="s">
        <v>77</v>
      </c>
      <c r="B106" s="480"/>
      <c r="C106" s="480"/>
      <c r="D106" s="480"/>
      <c r="E106" s="480"/>
      <c r="F106" s="480"/>
      <c r="G106" s="481"/>
      <c r="H106" s="482">
        <f>SUM(H103:I105)</f>
        <v>5592.2575200000001</v>
      </c>
      <c r="I106" s="483"/>
    </row>
    <row r="107" spans="1:9" ht="15.75" thickBot="1" x14ac:dyDescent="0.3">
      <c r="A107" s="442" t="s">
        <v>178</v>
      </c>
      <c r="B107" s="443"/>
      <c r="C107" s="443"/>
      <c r="D107" s="443"/>
      <c r="E107" s="443"/>
      <c r="F107" s="443"/>
      <c r="G107" s="443"/>
      <c r="H107" s="443"/>
      <c r="I107" s="444"/>
    </row>
    <row r="108" spans="1:9" ht="15.75" thickBot="1" x14ac:dyDescent="0.3">
      <c r="A108" s="45" t="s">
        <v>10</v>
      </c>
      <c r="B108" s="462" t="s">
        <v>140</v>
      </c>
      <c r="C108" s="463"/>
      <c r="D108" s="463"/>
      <c r="E108" s="463"/>
      <c r="F108" s="463"/>
      <c r="G108" s="464"/>
      <c r="H108" s="496">
        <f>H106/'Dados de Entrada'!F4</f>
        <v>33.553545120000003</v>
      </c>
      <c r="I108" s="497"/>
    </row>
    <row r="109" spans="1:9" x14ac:dyDescent="0.25">
      <c r="A109" s="177"/>
      <c r="B109" s="177"/>
      <c r="C109" s="177"/>
      <c r="D109" s="177"/>
      <c r="E109" s="177"/>
      <c r="F109" s="177"/>
      <c r="G109" s="177"/>
      <c r="H109" s="177"/>
      <c r="I109" s="178"/>
    </row>
    <row r="110" spans="1:9" ht="15.75" thickBot="1" x14ac:dyDescent="0.3">
      <c r="A110" s="35" t="s">
        <v>28</v>
      </c>
      <c r="B110" s="484" t="s">
        <v>184</v>
      </c>
      <c r="C110" s="485"/>
      <c r="D110" s="485"/>
      <c r="E110" s="485"/>
      <c r="F110" s="485"/>
      <c r="G110" s="486"/>
      <c r="H110" s="487">
        <f>(I71/F4)</f>
        <v>130.70897132072156</v>
      </c>
      <c r="I110" s="488"/>
    </row>
    <row r="111" spans="1:9" x14ac:dyDescent="0.25">
      <c r="A111" s="572"/>
      <c r="B111" s="572"/>
      <c r="C111" s="572"/>
      <c r="D111" s="572"/>
      <c r="E111" s="572"/>
      <c r="F111" s="572"/>
      <c r="G111" s="572"/>
      <c r="H111" s="572"/>
      <c r="I111" s="573"/>
    </row>
    <row r="112" spans="1:9" x14ac:dyDescent="0.25">
      <c r="A112" s="10" t="s">
        <v>30</v>
      </c>
      <c r="B112" s="454" t="s">
        <v>210</v>
      </c>
      <c r="C112" s="455"/>
      <c r="D112" s="455"/>
      <c r="E112" s="455"/>
      <c r="F112" s="455"/>
      <c r="G112" s="456"/>
      <c r="H112" s="383">
        <f>E75+E78+E81+E84+E87+E90+E93</f>
        <v>157.45255666666668</v>
      </c>
      <c r="I112" s="384"/>
    </row>
    <row r="113" spans="1:9" x14ac:dyDescent="0.25">
      <c r="A113" s="10" t="s">
        <v>32</v>
      </c>
      <c r="B113" s="454" t="s">
        <v>211</v>
      </c>
      <c r="C113" s="455"/>
      <c r="D113" s="455"/>
      <c r="E113" s="455"/>
      <c r="F113" s="455"/>
      <c r="G113" s="456"/>
      <c r="H113" s="383">
        <f>E96/'Dados de Entrada'!F5</f>
        <v>18.29646</v>
      </c>
      <c r="I113" s="384"/>
    </row>
    <row r="114" spans="1:9" x14ac:dyDescent="0.25">
      <c r="A114" s="219" t="s">
        <v>48</v>
      </c>
      <c r="B114" s="454" t="s">
        <v>212</v>
      </c>
      <c r="C114" s="455"/>
      <c r="D114" s="455"/>
      <c r="E114" s="455"/>
      <c r="F114" s="455"/>
      <c r="G114" s="456"/>
      <c r="H114" s="467">
        <f>E100/'Dados de Entrada'!F5</f>
        <v>33</v>
      </c>
      <c r="I114" s="468"/>
    </row>
    <row r="115" spans="1:9" ht="15.75" thickBot="1" x14ac:dyDescent="0.3">
      <c r="A115" s="457" t="s">
        <v>88</v>
      </c>
      <c r="B115" s="458"/>
      <c r="C115" s="458"/>
      <c r="D115" s="458"/>
      <c r="E115" s="458"/>
      <c r="F115" s="458"/>
      <c r="G115" s="459"/>
      <c r="H115" s="460">
        <f>SUM(H112:I114)</f>
        <v>208.74901666666668</v>
      </c>
      <c r="I115" s="461"/>
    </row>
    <row r="116" spans="1:9" ht="15.75" thickBot="1" x14ac:dyDescent="0.3">
      <c r="A116" s="523" t="s">
        <v>213</v>
      </c>
      <c r="B116" s="524"/>
      <c r="C116" s="524"/>
      <c r="D116" s="524"/>
      <c r="E116" s="524"/>
      <c r="F116" s="524"/>
      <c r="G116" s="545"/>
      <c r="H116" s="450">
        <f>H115*F4</f>
        <v>34791.50277777778</v>
      </c>
      <c r="I116" s="451"/>
    </row>
    <row r="117" spans="1:9" ht="15.75" thickBot="1" x14ac:dyDescent="0.3">
      <c r="A117" s="442" t="s">
        <v>180</v>
      </c>
      <c r="B117" s="443"/>
      <c r="C117" s="443"/>
      <c r="D117" s="443"/>
      <c r="E117" s="443"/>
      <c r="F117" s="443"/>
      <c r="G117" s="443"/>
      <c r="H117" s="443"/>
      <c r="I117" s="444"/>
    </row>
    <row r="118" spans="1:9" ht="15.75" thickBot="1" x14ac:dyDescent="0.3">
      <c r="A118" s="45" t="s">
        <v>48</v>
      </c>
      <c r="B118" s="462" t="s">
        <v>188</v>
      </c>
      <c r="C118" s="463"/>
      <c r="D118" s="463"/>
      <c r="E118" s="463"/>
      <c r="F118" s="463"/>
      <c r="G118" s="464"/>
      <c r="H118" s="496">
        <f>H115</f>
        <v>208.74901666666668</v>
      </c>
      <c r="I118" s="497"/>
    </row>
    <row r="119" spans="1:9" ht="15.75" thickBot="1" x14ac:dyDescent="0.3">
      <c r="A119" s="93"/>
      <c r="B119" s="133"/>
      <c r="C119" s="133"/>
      <c r="D119" s="133"/>
      <c r="E119" s="133"/>
      <c r="F119" s="133"/>
      <c r="G119" s="133"/>
      <c r="H119" s="133"/>
      <c r="I119" s="179"/>
    </row>
    <row r="120" spans="1:9" ht="15.75" thickBot="1" x14ac:dyDescent="0.3">
      <c r="A120" s="442" t="s">
        <v>181</v>
      </c>
      <c r="B120" s="443"/>
      <c r="C120" s="443"/>
      <c r="D120" s="443"/>
      <c r="E120" s="443"/>
      <c r="F120" s="443"/>
      <c r="G120" s="443"/>
      <c r="H120" s="443"/>
      <c r="I120" s="444"/>
    </row>
    <row r="121" spans="1:9" ht="15.75" thickBot="1" x14ac:dyDescent="0.3">
      <c r="A121" s="45" t="s">
        <v>61</v>
      </c>
      <c r="B121" s="462" t="s">
        <v>189</v>
      </c>
      <c r="C121" s="463"/>
      <c r="D121" s="463"/>
      <c r="E121" s="463"/>
      <c r="F121" s="463"/>
      <c r="G121" s="464"/>
      <c r="H121" s="465">
        <f>ROUND(H108+H110+H118,2)</f>
        <v>373.01</v>
      </c>
      <c r="I121" s="466"/>
    </row>
    <row r="122" spans="1:9" ht="15.75" thickBot="1" x14ac:dyDescent="0.3">
      <c r="A122" s="93"/>
      <c r="B122" s="133"/>
      <c r="C122" s="133"/>
      <c r="D122" s="133"/>
      <c r="E122" s="133"/>
      <c r="F122" s="133"/>
      <c r="G122" s="133"/>
      <c r="H122" s="133"/>
      <c r="I122" s="179"/>
    </row>
    <row r="123" spans="1:9" ht="15.75" thickBot="1" x14ac:dyDescent="0.3">
      <c r="A123" s="442" t="s">
        <v>191</v>
      </c>
      <c r="B123" s="443"/>
      <c r="C123" s="443"/>
      <c r="D123" s="443"/>
      <c r="E123" s="443"/>
      <c r="F123" s="443"/>
      <c r="G123" s="443"/>
      <c r="H123" s="443"/>
      <c r="I123" s="444"/>
    </row>
    <row r="124" spans="1:9" x14ac:dyDescent="0.25">
      <c r="A124" s="35" t="s">
        <v>86</v>
      </c>
      <c r="B124" s="445" t="s">
        <v>192</v>
      </c>
      <c r="C124" s="446"/>
      <c r="D124" s="446"/>
      <c r="E124" s="446"/>
      <c r="F124" s="446"/>
      <c r="G124" s="447"/>
      <c r="H124" s="448">
        <f>H121*'Dados de Entrada'!F5</f>
        <v>746020</v>
      </c>
      <c r="I124" s="449"/>
    </row>
    <row r="125" spans="1:9" x14ac:dyDescent="0.25">
      <c r="A125" s="181"/>
      <c r="B125" s="182"/>
      <c r="C125" s="182"/>
      <c r="D125" s="182"/>
      <c r="E125" s="182"/>
      <c r="F125" s="182"/>
      <c r="G125" s="182"/>
      <c r="H125" s="182"/>
      <c r="I125" s="183"/>
    </row>
    <row r="126" spans="1:9" ht="15.75" thickBot="1" x14ac:dyDescent="0.3">
      <c r="A126" s="184"/>
      <c r="B126" s="185"/>
      <c r="C126" s="185"/>
      <c r="D126" s="185"/>
      <c r="E126" s="185"/>
      <c r="F126" s="185"/>
      <c r="G126" s="185"/>
      <c r="H126" s="185"/>
      <c r="I126" s="186"/>
    </row>
    <row r="127" spans="1:9" ht="15.75" thickBot="1" x14ac:dyDescent="0.3">
      <c r="A127" s="442" t="s">
        <v>221</v>
      </c>
      <c r="B127" s="443"/>
      <c r="C127" s="443"/>
      <c r="D127" s="443"/>
      <c r="E127" s="443"/>
      <c r="F127" s="443"/>
      <c r="G127" s="443"/>
      <c r="H127" s="443"/>
      <c r="I127" s="444"/>
    </row>
    <row r="128" spans="1:9" x14ac:dyDescent="0.25">
      <c r="A128" s="35" t="s">
        <v>87</v>
      </c>
      <c r="B128" s="445" t="s">
        <v>223</v>
      </c>
      <c r="C128" s="446"/>
      <c r="D128" s="446"/>
      <c r="E128" s="446"/>
      <c r="F128" s="446"/>
      <c r="G128" s="447"/>
      <c r="H128" s="448">
        <f>2*H124</f>
        <v>1492040</v>
      </c>
      <c r="I128" s="449"/>
    </row>
    <row r="129" spans="1:9" x14ac:dyDescent="0.25">
      <c r="A129" s="181"/>
      <c r="B129" s="182"/>
      <c r="C129" s="182"/>
      <c r="D129" s="182"/>
      <c r="E129" s="182"/>
      <c r="F129" s="182"/>
      <c r="G129" s="182"/>
      <c r="H129" s="182"/>
      <c r="I129" s="183"/>
    </row>
    <row r="130" spans="1:9" ht="19.5" customHeight="1" x14ac:dyDescent="0.25">
      <c r="A130" s="184"/>
      <c r="B130" s="185"/>
      <c r="C130" s="185"/>
      <c r="D130" s="185"/>
      <c r="E130" s="185"/>
      <c r="F130" s="185"/>
      <c r="G130" s="185"/>
      <c r="H130" s="185"/>
      <c r="I130" s="186"/>
    </row>
    <row r="131" spans="1:9" x14ac:dyDescent="0.25">
      <c r="A131" s="83"/>
      <c r="B131" s="90"/>
      <c r="C131" s="90"/>
      <c r="D131" s="90"/>
      <c r="E131" s="90"/>
      <c r="F131" s="83"/>
      <c r="G131" s="83"/>
      <c r="H131" s="84"/>
      <c r="I131" s="84"/>
    </row>
    <row r="132" spans="1:9" x14ac:dyDescent="0.25">
      <c r="A132" s="83"/>
      <c r="F132" s="83"/>
      <c r="G132" s="83"/>
      <c r="H132" s="84"/>
      <c r="I132" s="84"/>
    </row>
    <row r="133" spans="1:9" x14ac:dyDescent="0.25">
      <c r="A133" s="83"/>
      <c r="F133" s="83"/>
      <c r="G133" s="83"/>
      <c r="H133" s="84"/>
      <c r="I133" s="84"/>
    </row>
    <row r="134" spans="1:9" x14ac:dyDescent="0.25">
      <c r="A134" s="83"/>
      <c r="F134" s="83"/>
      <c r="G134" s="83"/>
      <c r="H134" s="84"/>
      <c r="I134" s="84"/>
    </row>
    <row r="135" spans="1:9" x14ac:dyDescent="0.25">
      <c r="A135" s="91"/>
      <c r="B135" s="91"/>
      <c r="C135" s="91"/>
      <c r="D135" s="91"/>
      <c r="E135" s="91"/>
      <c r="F135" s="91"/>
      <c r="G135" s="91"/>
      <c r="H135" s="91"/>
      <c r="I135" s="85"/>
    </row>
    <row r="136" spans="1:9" x14ac:dyDescent="0.25">
      <c r="A136" s="92"/>
      <c r="B136" s="92"/>
      <c r="C136" s="92"/>
      <c r="D136" s="92"/>
      <c r="E136" s="92"/>
      <c r="F136" s="92"/>
      <c r="G136" s="92"/>
      <c r="H136" s="92"/>
      <c r="I136" s="86"/>
    </row>
    <row r="139" spans="1:9" x14ac:dyDescent="0.25">
      <c r="A139" s="88"/>
      <c r="B139" s="88"/>
      <c r="C139" s="88"/>
      <c r="D139" s="88"/>
      <c r="E139" s="88"/>
      <c r="F139" s="88"/>
      <c r="G139" s="88"/>
      <c r="H139" s="88"/>
      <c r="I139" s="88"/>
    </row>
    <row r="140" spans="1:9" x14ac:dyDescent="0.25">
      <c r="A140" s="81"/>
      <c r="B140" s="89"/>
      <c r="C140" s="89"/>
      <c r="D140" s="89"/>
      <c r="E140" s="89"/>
      <c r="F140" s="81"/>
      <c r="G140" s="82"/>
      <c r="H140" s="81"/>
      <c r="I140" s="81"/>
    </row>
    <row r="141" spans="1:9" x14ac:dyDescent="0.25">
      <c r="A141" s="83"/>
      <c r="B141" s="90"/>
      <c r="C141" s="90"/>
      <c r="D141" s="90"/>
      <c r="E141" s="90"/>
      <c r="F141" s="83"/>
      <c r="G141" s="83"/>
      <c r="H141" s="84"/>
      <c r="I141" s="84"/>
    </row>
    <row r="142" spans="1:9" x14ac:dyDescent="0.25">
      <c r="A142" s="83"/>
      <c r="B142" s="90"/>
      <c r="C142" s="90"/>
      <c r="D142" s="90"/>
      <c r="E142" s="90"/>
      <c r="F142" s="83"/>
      <c r="G142" s="83"/>
      <c r="H142" s="84"/>
      <c r="I142" s="84"/>
    </row>
    <row r="143" spans="1:9" x14ac:dyDescent="0.25">
      <c r="A143" s="91"/>
      <c r="B143" s="91"/>
      <c r="C143" s="91"/>
      <c r="D143" s="91"/>
      <c r="E143" s="91"/>
      <c r="F143" s="91"/>
      <c r="G143" s="91"/>
      <c r="H143" s="91"/>
      <c r="I143" s="85"/>
    </row>
    <row r="144" spans="1:9" x14ac:dyDescent="0.25">
      <c r="A144" s="92"/>
      <c r="B144" s="92"/>
      <c r="C144" s="92"/>
      <c r="D144" s="92"/>
      <c r="E144" s="92"/>
      <c r="F144" s="92"/>
      <c r="G144" s="92"/>
      <c r="H144" s="92"/>
      <c r="I144" s="87"/>
    </row>
  </sheetData>
  <mergeCells count="175">
    <mergeCell ref="A4:E4"/>
    <mergeCell ref="F4:I4"/>
    <mergeCell ref="A116:G116"/>
    <mergeCell ref="A117:I117"/>
    <mergeCell ref="B118:G118"/>
    <mergeCell ref="H118:I118"/>
    <mergeCell ref="A111:I111"/>
    <mergeCell ref="A6:I6"/>
    <mergeCell ref="A7:I7"/>
    <mergeCell ref="A8:I8"/>
    <mergeCell ref="A9:I9"/>
    <mergeCell ref="B10:G10"/>
    <mergeCell ref="H10:I10"/>
    <mergeCell ref="A18:G18"/>
    <mergeCell ref="H18:I18"/>
    <mergeCell ref="A19:I19"/>
    <mergeCell ref="A20:I20"/>
    <mergeCell ref="B26:G26"/>
    <mergeCell ref="B25:G25"/>
    <mergeCell ref="B33:G33"/>
    <mergeCell ref="A34:G34"/>
    <mergeCell ref="A36:I36"/>
    <mergeCell ref="B37:G37"/>
    <mergeCell ref="H37:I37"/>
    <mergeCell ref="A1:I1"/>
    <mergeCell ref="A2:I2"/>
    <mergeCell ref="A61:I61"/>
    <mergeCell ref="B59:H59"/>
    <mergeCell ref="B60:H60"/>
    <mergeCell ref="B58:H58"/>
    <mergeCell ref="B14:G14"/>
    <mergeCell ref="H14:I14"/>
    <mergeCell ref="A15:I15"/>
    <mergeCell ref="A16:I16"/>
    <mergeCell ref="B17:G17"/>
    <mergeCell ref="H17:I17"/>
    <mergeCell ref="B11:G11"/>
    <mergeCell ref="H11:I11"/>
    <mergeCell ref="B12:G12"/>
    <mergeCell ref="H12:I12"/>
    <mergeCell ref="B13:G13"/>
    <mergeCell ref="H13:I13"/>
    <mergeCell ref="A21:I21"/>
    <mergeCell ref="B22:G22"/>
    <mergeCell ref="B23:G23"/>
    <mergeCell ref="B24:G24"/>
    <mergeCell ref="A27:G27"/>
    <mergeCell ref="A29:I29"/>
    <mergeCell ref="B30:G30"/>
    <mergeCell ref="B31:G31"/>
    <mergeCell ref="B32:C32"/>
    <mergeCell ref="A35:I35"/>
    <mergeCell ref="B43:G43"/>
    <mergeCell ref="H43:I43"/>
    <mergeCell ref="A44:G44"/>
    <mergeCell ref="H44:I44"/>
    <mergeCell ref="A45:I45"/>
    <mergeCell ref="A46:I46"/>
    <mergeCell ref="B42:G42"/>
    <mergeCell ref="H42:I42"/>
    <mergeCell ref="A38:A39"/>
    <mergeCell ref="B38:B39"/>
    <mergeCell ref="H38:I39"/>
    <mergeCell ref="A40:A41"/>
    <mergeCell ref="B40:C41"/>
    <mergeCell ref="H40:I41"/>
    <mergeCell ref="B50:G50"/>
    <mergeCell ref="H50:I50"/>
    <mergeCell ref="A51:G51"/>
    <mergeCell ref="H51:I51"/>
    <mergeCell ref="A52:I52"/>
    <mergeCell ref="B47:G47"/>
    <mergeCell ref="H47:I47"/>
    <mergeCell ref="B48:G48"/>
    <mergeCell ref="H48:I48"/>
    <mergeCell ref="B49:G49"/>
    <mergeCell ref="H49:I49"/>
    <mergeCell ref="H75:I75"/>
    <mergeCell ref="E76:F76"/>
    <mergeCell ref="B78:D78"/>
    <mergeCell ref="E78:F78"/>
    <mergeCell ref="A56:I56"/>
    <mergeCell ref="A57:I57"/>
    <mergeCell ref="B54:G54"/>
    <mergeCell ref="H54:I54"/>
    <mergeCell ref="B55:G55"/>
    <mergeCell ref="H55:I55"/>
    <mergeCell ref="A66:G66"/>
    <mergeCell ref="A71:G71"/>
    <mergeCell ref="A72:I72"/>
    <mergeCell ref="B77:D77"/>
    <mergeCell ref="E77:F77"/>
    <mergeCell ref="E80:F80"/>
    <mergeCell ref="B81:D81"/>
    <mergeCell ref="E81:F81"/>
    <mergeCell ref="B84:D84"/>
    <mergeCell ref="E84:F84"/>
    <mergeCell ref="B75:D75"/>
    <mergeCell ref="E75:F75"/>
    <mergeCell ref="B62:G62"/>
    <mergeCell ref="A63:B63"/>
    <mergeCell ref="C63:C64"/>
    <mergeCell ref="A64:B64"/>
    <mergeCell ref="A65:B65"/>
    <mergeCell ref="B67:G67"/>
    <mergeCell ref="A68:B68"/>
    <mergeCell ref="A69:B69"/>
    <mergeCell ref="A70:B70"/>
    <mergeCell ref="C68:C69"/>
    <mergeCell ref="B99:D99"/>
    <mergeCell ref="E99:F99"/>
    <mergeCell ref="A106:G106"/>
    <mergeCell ref="H106:I106"/>
    <mergeCell ref="B110:G110"/>
    <mergeCell ref="H110:I110"/>
    <mergeCell ref="B103:G103"/>
    <mergeCell ref="H103:I103"/>
    <mergeCell ref="B104:G104"/>
    <mergeCell ref="H104:I104"/>
    <mergeCell ref="B105:G105"/>
    <mergeCell ref="H105:I105"/>
    <mergeCell ref="A107:I107"/>
    <mergeCell ref="B108:G108"/>
    <mergeCell ref="H108:I108"/>
    <mergeCell ref="A102:I102"/>
    <mergeCell ref="E87:F87"/>
    <mergeCell ref="B89:D89"/>
    <mergeCell ref="E89:F89"/>
    <mergeCell ref="B96:D96"/>
    <mergeCell ref="E96:F96"/>
    <mergeCell ref="A98:I98"/>
    <mergeCell ref="E92:F92"/>
    <mergeCell ref="B93:D93"/>
    <mergeCell ref="E93:F93"/>
    <mergeCell ref="B95:D95"/>
    <mergeCell ref="E95:F95"/>
    <mergeCell ref="A3:E3"/>
    <mergeCell ref="G3:I3"/>
    <mergeCell ref="A5:E5"/>
    <mergeCell ref="F5:I5"/>
    <mergeCell ref="A53:I53"/>
    <mergeCell ref="B112:G112"/>
    <mergeCell ref="H112:I112"/>
    <mergeCell ref="B113:G113"/>
    <mergeCell ref="H113:I113"/>
    <mergeCell ref="B90:D90"/>
    <mergeCell ref="E90:F90"/>
    <mergeCell ref="B92:D92"/>
    <mergeCell ref="B80:D80"/>
    <mergeCell ref="B83:D83"/>
    <mergeCell ref="E83:F83"/>
    <mergeCell ref="B100:D100"/>
    <mergeCell ref="E100:F100"/>
    <mergeCell ref="A73:I73"/>
    <mergeCell ref="B74:D74"/>
    <mergeCell ref="E74:F74"/>
    <mergeCell ref="H74:I74"/>
    <mergeCell ref="B86:D86"/>
    <mergeCell ref="E86:F86"/>
    <mergeCell ref="B87:D87"/>
    <mergeCell ref="A127:I127"/>
    <mergeCell ref="B128:G128"/>
    <mergeCell ref="H128:I128"/>
    <mergeCell ref="H116:I116"/>
    <mergeCell ref="A101:I101"/>
    <mergeCell ref="B114:G114"/>
    <mergeCell ref="A115:G115"/>
    <mergeCell ref="H115:I115"/>
    <mergeCell ref="A120:I120"/>
    <mergeCell ref="B121:G121"/>
    <mergeCell ref="H121:I121"/>
    <mergeCell ref="H114:I114"/>
    <mergeCell ref="A123:I123"/>
    <mergeCell ref="B124:G124"/>
    <mergeCell ref="H124:I124"/>
  </mergeCells>
  <pageMargins left="0.25" right="0.25" top="0.75" bottom="0.75" header="0.3" footer="0.3"/>
  <pageSetup scale="76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539DF-CC08-4084-B477-796EB57BB72E}">
  <sheetPr>
    <pageSetUpPr fitToPage="1"/>
  </sheetPr>
  <dimension ref="A1:G34"/>
  <sheetViews>
    <sheetView workbookViewId="0">
      <selection activeCell="G33" sqref="A1:G33"/>
    </sheetView>
  </sheetViews>
  <sheetFormatPr defaultRowHeight="15" x14ac:dyDescent="0.25"/>
  <cols>
    <col min="1" max="1" width="19.42578125" customWidth="1"/>
    <col min="2" max="2" width="21.7109375" customWidth="1"/>
    <col min="3" max="3" width="15.140625" customWidth="1"/>
    <col min="4" max="4" width="21" customWidth="1"/>
    <col min="5" max="5" width="22.7109375" customWidth="1"/>
    <col min="6" max="6" width="16.5703125" customWidth="1"/>
    <col min="7" max="7" width="17" customWidth="1"/>
  </cols>
  <sheetData>
    <row r="1" spans="1:7" x14ac:dyDescent="0.25">
      <c r="A1" s="602" t="s">
        <v>107</v>
      </c>
      <c r="B1" s="606" t="s">
        <v>108</v>
      </c>
      <c r="C1" s="607" t="s">
        <v>109</v>
      </c>
      <c r="D1" s="608" t="s">
        <v>110</v>
      </c>
      <c r="E1" s="69"/>
      <c r="F1" s="69"/>
      <c r="G1" s="69"/>
    </row>
    <row r="2" spans="1:7" ht="42" customHeight="1" x14ac:dyDescent="0.25">
      <c r="A2" s="602"/>
      <c r="B2" s="606"/>
      <c r="C2" s="607"/>
      <c r="D2" s="609"/>
      <c r="E2" s="69"/>
      <c r="F2" s="69"/>
      <c r="G2" s="69"/>
    </row>
    <row r="3" spans="1:7" x14ac:dyDescent="0.25">
      <c r="A3" s="237">
        <f>'Dados de Entrada'!F12</f>
        <v>45658</v>
      </c>
      <c r="B3" s="76">
        <f>'Dados de Entrada'!G12</f>
        <v>1500000</v>
      </c>
      <c r="C3" s="205">
        <f>IF(B3&lt;=C11,D11,IF(B3&lt;=C12,D12,IF(B3&lt;=C13,D13,IF(B3&lt;=C14,D14,IF(B3&lt;=C15,D15,IF(B3&lt;=C16,D16,))))))</f>
        <v>0.16</v>
      </c>
      <c r="D3" s="206">
        <f>IF(B3&lt;=C11,E11,IF(B3&lt;=C12,E12,IF(B3&lt;=C13,E13,IF(B3&lt;=C14,E14,IF(B3&lt;=C15,E15,IF(B3&lt;=C16,E16,))))))</f>
        <v>35640</v>
      </c>
      <c r="E3" s="69"/>
      <c r="F3" s="69"/>
      <c r="G3" s="69"/>
    </row>
    <row r="4" spans="1:7" x14ac:dyDescent="0.25">
      <c r="A4" s="69"/>
      <c r="B4" s="69"/>
      <c r="C4" s="69"/>
      <c r="D4" s="69"/>
      <c r="E4" s="69"/>
      <c r="F4" s="69"/>
      <c r="G4" s="69"/>
    </row>
    <row r="5" spans="1:7" x14ac:dyDescent="0.25">
      <c r="A5" s="607" t="s">
        <v>111</v>
      </c>
      <c r="B5" s="602" t="s">
        <v>112</v>
      </c>
      <c r="C5" s="602"/>
      <c r="D5" s="602"/>
      <c r="E5" s="602"/>
      <c r="F5" s="602"/>
      <c r="G5" s="602"/>
    </row>
    <row r="6" spans="1:7" x14ac:dyDescent="0.25">
      <c r="A6" s="607"/>
      <c r="B6" s="204" t="s">
        <v>113</v>
      </c>
      <c r="C6" s="204" t="s">
        <v>114</v>
      </c>
      <c r="D6" s="204" t="s">
        <v>74</v>
      </c>
      <c r="E6" s="204" t="s">
        <v>73</v>
      </c>
      <c r="F6" s="207" t="s">
        <v>115</v>
      </c>
      <c r="G6" s="204" t="s">
        <v>76</v>
      </c>
    </row>
    <row r="7" spans="1:7" x14ac:dyDescent="0.25">
      <c r="A7" s="208">
        <f>((B3*C3)-D3)/B3</f>
        <v>0.13624</v>
      </c>
      <c r="B7" s="208">
        <f>IF(B3&lt;=C11,A7*A22,IF(B3&lt;=C12,A7*A23,IF(B3&lt;=C13,A7*A24,IF(B3&lt;=C14,A7*A25,IF(B3&lt;=C15,A7*A26,IF(B3&lt;=C16,A7*A27,))))))</f>
        <v>5.4495999999999998E-3</v>
      </c>
      <c r="C7" s="209">
        <f>IF(B3&lt;=C11,A7*B22,IF(B3&lt;=C12,A7*B23,IF(B3&lt;=C13,A7*B24,IF(B3&lt;=C14,A7*B25,IF(B3&lt;=C15,A7*B26,IF(B3&lt;=C16,A7*B27,))))))</f>
        <v>4.7684000000000008E-3</v>
      </c>
      <c r="D7" s="210">
        <f>IF(B3&lt;=C11,A7*C22,IF(B3&lt;=C12,A7*C23,IF(B3&lt;=C13,A7*C24,IF(B3&lt;=C14,A7*C25,IF(B3&lt;=C15,A7*C26,IF(B3&lt;=C16,A7*C27,))))))</f>
        <v>1.8583136E-2</v>
      </c>
      <c r="E7" s="210">
        <f>IF(B3&lt;=C11,A7*D22,IF(B3&lt;=C12,A7*D23,IF(B3&lt;=C13,A7*D24,IF(B3&lt;=C14,A7*D25,IF(B3&lt;=C15,A7*D26,IF(B3&lt;=C16,A7*D27,))))))</f>
        <v>4.0327039999999998E-3</v>
      </c>
      <c r="F7" s="211">
        <f>IF(B3&lt;=C11,A7*E22,IF(B3&lt;=C12,A7*E23,IF(B3&lt;=C13,A7*E24,IF(B3&lt;=C14,A7*E25,IF(B3&lt;=C15,A7*E26,IF(B3&lt;=C16,A7*E27,))))))</f>
        <v>5.9128159999999999E-2</v>
      </c>
      <c r="G7" s="210">
        <f>IF(B3&lt;=C11,A7*F22,IF(B3&lt;=C12,A7*F23,IF(B3&lt;=C13,A7*F24,IF(B3&lt;=C14,A7*F25,IF(B3&lt;=C15,A7*F26,IF(B3&lt;=C16,A7*F27,))))))</f>
        <v>4.4278000000000005E-2</v>
      </c>
    </row>
    <row r="8" spans="1:7" x14ac:dyDescent="0.25">
      <c r="A8" s="70"/>
      <c r="B8" s="70"/>
      <c r="C8" s="71"/>
      <c r="D8" s="72"/>
      <c r="E8" s="72"/>
      <c r="F8" s="69"/>
      <c r="G8" s="69"/>
    </row>
    <row r="9" spans="1:7" ht="24.75" customHeight="1" x14ac:dyDescent="0.25">
      <c r="A9" s="607" t="s">
        <v>116</v>
      </c>
      <c r="B9" s="607"/>
      <c r="C9" s="607"/>
      <c r="D9" s="607"/>
      <c r="E9" s="607"/>
      <c r="F9" s="73"/>
      <c r="G9" s="73"/>
    </row>
    <row r="10" spans="1:7" x14ac:dyDescent="0.25">
      <c r="A10" s="204" t="s">
        <v>117</v>
      </c>
      <c r="B10" s="204" t="s">
        <v>118</v>
      </c>
      <c r="C10" s="204" t="s">
        <v>119</v>
      </c>
      <c r="D10" s="204" t="s">
        <v>120</v>
      </c>
      <c r="E10" s="204" t="s">
        <v>110</v>
      </c>
      <c r="F10" s="69"/>
      <c r="G10" s="69"/>
    </row>
    <row r="11" spans="1:7" x14ac:dyDescent="0.25">
      <c r="A11" s="212" t="s">
        <v>121</v>
      </c>
      <c r="B11" s="213" t="s">
        <v>122</v>
      </c>
      <c r="C11" s="214">
        <v>180000</v>
      </c>
      <c r="D11" s="208">
        <v>0.06</v>
      </c>
      <c r="E11" s="215"/>
      <c r="F11" s="69"/>
      <c r="G11" s="69"/>
    </row>
    <row r="12" spans="1:7" x14ac:dyDescent="0.25">
      <c r="A12" s="212" t="s">
        <v>123</v>
      </c>
      <c r="B12" s="216">
        <v>180000.01</v>
      </c>
      <c r="C12" s="214">
        <v>360000</v>
      </c>
      <c r="D12" s="208">
        <v>0.112</v>
      </c>
      <c r="E12" s="217">
        <v>9360</v>
      </c>
      <c r="F12" s="69"/>
      <c r="G12" s="69"/>
    </row>
    <row r="13" spans="1:7" x14ac:dyDescent="0.25">
      <c r="A13" s="212" t="s">
        <v>124</v>
      </c>
      <c r="B13" s="216">
        <v>360000.01</v>
      </c>
      <c r="C13" s="214">
        <v>720000</v>
      </c>
      <c r="D13" s="208">
        <v>0.13500000000000001</v>
      </c>
      <c r="E13" s="217">
        <v>17640</v>
      </c>
      <c r="F13" s="69"/>
      <c r="G13" s="69"/>
    </row>
    <row r="14" spans="1:7" x14ac:dyDescent="0.25">
      <c r="A14" s="212" t="s">
        <v>125</v>
      </c>
      <c r="B14" s="216">
        <v>720000.01</v>
      </c>
      <c r="C14" s="214">
        <v>1800000</v>
      </c>
      <c r="D14" s="208">
        <v>0.16</v>
      </c>
      <c r="E14" s="217">
        <v>35640</v>
      </c>
      <c r="F14" s="69"/>
      <c r="G14" s="69"/>
    </row>
    <row r="15" spans="1:7" x14ac:dyDescent="0.25">
      <c r="A15" s="212" t="s">
        <v>126</v>
      </c>
      <c r="B15" s="216">
        <v>1800000.01</v>
      </c>
      <c r="C15" s="214">
        <v>3600000</v>
      </c>
      <c r="D15" s="208">
        <v>0.21</v>
      </c>
      <c r="E15" s="217">
        <v>125640</v>
      </c>
      <c r="F15" s="69"/>
      <c r="G15" s="69"/>
    </row>
    <row r="16" spans="1:7" x14ac:dyDescent="0.25">
      <c r="A16" s="212" t="s">
        <v>127</v>
      </c>
      <c r="B16" s="216">
        <v>3600000.01</v>
      </c>
      <c r="C16" s="214">
        <v>4800000</v>
      </c>
      <c r="D16" s="208">
        <v>0.33</v>
      </c>
      <c r="E16" s="217">
        <v>648000</v>
      </c>
      <c r="F16" s="69"/>
      <c r="G16" s="69"/>
    </row>
    <row r="17" spans="1:7" x14ac:dyDescent="0.25">
      <c r="A17" s="74"/>
      <c r="B17" s="74"/>
      <c r="C17" s="69"/>
      <c r="D17" s="69"/>
      <c r="E17" s="69"/>
      <c r="F17" s="69"/>
      <c r="G17" s="69"/>
    </row>
    <row r="18" spans="1:7" x14ac:dyDescent="0.25">
      <c r="A18" s="74"/>
      <c r="B18" s="74"/>
      <c r="C18" s="74"/>
      <c r="D18" s="74"/>
      <c r="E18" s="74"/>
      <c r="F18" s="74"/>
      <c r="G18" s="74"/>
    </row>
    <row r="19" spans="1:7" x14ac:dyDescent="0.25">
      <c r="A19" s="602" t="s">
        <v>128</v>
      </c>
      <c r="B19" s="602"/>
      <c r="C19" s="602"/>
      <c r="D19" s="602"/>
      <c r="E19" s="602"/>
      <c r="F19" s="602"/>
      <c r="G19" s="74"/>
    </row>
    <row r="20" spans="1:7" x14ac:dyDescent="0.25">
      <c r="A20" s="602"/>
      <c r="B20" s="602"/>
      <c r="C20" s="602"/>
      <c r="D20" s="602"/>
      <c r="E20" s="602"/>
      <c r="F20" s="602"/>
      <c r="G20" s="74"/>
    </row>
    <row r="21" spans="1:7" x14ac:dyDescent="0.25">
      <c r="A21" s="204" t="s">
        <v>113</v>
      </c>
      <c r="B21" s="204" t="s">
        <v>114</v>
      </c>
      <c r="C21" s="204" t="s">
        <v>129</v>
      </c>
      <c r="D21" s="204" t="s">
        <v>130</v>
      </c>
      <c r="E21" s="207" t="s">
        <v>115</v>
      </c>
      <c r="F21" s="204" t="s">
        <v>131</v>
      </c>
      <c r="G21" s="74"/>
    </row>
    <row r="22" spans="1:7" x14ac:dyDescent="0.25">
      <c r="A22" s="208">
        <v>0.04</v>
      </c>
      <c r="B22" s="208">
        <v>3.5000000000000003E-2</v>
      </c>
      <c r="C22" s="208">
        <v>0.12820000000000001</v>
      </c>
      <c r="D22" s="208">
        <v>2.7799999999999998E-2</v>
      </c>
      <c r="E22" s="211">
        <v>0.434</v>
      </c>
      <c r="F22" s="208">
        <v>0.33500000000000002</v>
      </c>
      <c r="G22" s="74"/>
    </row>
    <row r="23" spans="1:7" x14ac:dyDescent="0.25">
      <c r="A23" s="208">
        <v>0.04</v>
      </c>
      <c r="B23" s="208">
        <v>3.5000000000000003E-2</v>
      </c>
      <c r="C23" s="208">
        <v>0.14050000000000001</v>
      </c>
      <c r="D23" s="208">
        <v>3.0499999999999999E-2</v>
      </c>
      <c r="E23" s="211">
        <v>0.434</v>
      </c>
      <c r="F23" s="208">
        <v>0.32</v>
      </c>
      <c r="G23" s="74"/>
    </row>
    <row r="24" spans="1:7" x14ac:dyDescent="0.25">
      <c r="A24" s="208">
        <v>0.04</v>
      </c>
      <c r="B24" s="208">
        <v>3.5000000000000003E-2</v>
      </c>
      <c r="C24" s="208">
        <v>0.13639999999999999</v>
      </c>
      <c r="D24" s="208">
        <v>2.9600000000000001E-2</v>
      </c>
      <c r="E24" s="211">
        <v>0.434</v>
      </c>
      <c r="F24" s="208">
        <v>0.32500000000000001</v>
      </c>
      <c r="G24" s="74"/>
    </row>
    <row r="25" spans="1:7" x14ac:dyDescent="0.25">
      <c r="A25" s="208">
        <v>0.04</v>
      </c>
      <c r="B25" s="208">
        <v>3.5000000000000003E-2</v>
      </c>
      <c r="C25" s="208">
        <v>0.13639999999999999</v>
      </c>
      <c r="D25" s="208">
        <v>2.9600000000000001E-2</v>
      </c>
      <c r="E25" s="211">
        <v>0.434</v>
      </c>
      <c r="F25" s="208">
        <v>0.32500000000000001</v>
      </c>
      <c r="G25" s="74"/>
    </row>
    <row r="26" spans="1:7" x14ac:dyDescent="0.25">
      <c r="A26" s="208">
        <v>0.04</v>
      </c>
      <c r="B26" s="208">
        <v>3.5000000000000003E-2</v>
      </c>
      <c r="C26" s="208">
        <v>0.12820000000000001</v>
      </c>
      <c r="D26" s="208">
        <v>2.7799999999999998E-2</v>
      </c>
      <c r="E26" s="211">
        <v>0.434</v>
      </c>
      <c r="F26" s="208">
        <v>0.33500000000000002</v>
      </c>
      <c r="G26" s="74"/>
    </row>
    <row r="27" spans="1:7" x14ac:dyDescent="0.25">
      <c r="A27" s="208">
        <v>0.35</v>
      </c>
      <c r="B27" s="208">
        <v>0.15</v>
      </c>
      <c r="C27" s="208">
        <v>0.1603</v>
      </c>
      <c r="D27" s="208">
        <v>3.4700000000000002E-2</v>
      </c>
      <c r="E27" s="211">
        <v>0.30499999999999999</v>
      </c>
      <c r="F27" s="208" t="s">
        <v>132</v>
      </c>
      <c r="G27" s="74"/>
    </row>
    <row r="28" spans="1:7" x14ac:dyDescent="0.25">
      <c r="A28" s="74"/>
      <c r="B28" s="74"/>
      <c r="C28" s="74"/>
      <c r="D28" s="74"/>
      <c r="E28" s="74"/>
      <c r="F28" s="74"/>
      <c r="G28" s="74"/>
    </row>
    <row r="29" spans="1:7" x14ac:dyDescent="0.25">
      <c r="A29" s="74"/>
      <c r="B29" s="74"/>
      <c r="C29" s="74"/>
      <c r="D29" s="74"/>
      <c r="E29" s="74"/>
      <c r="F29" s="74"/>
      <c r="G29" s="74"/>
    </row>
    <row r="30" spans="1:7" x14ac:dyDescent="0.25">
      <c r="A30" s="603" t="s">
        <v>133</v>
      </c>
      <c r="B30" s="603"/>
      <c r="C30" s="603"/>
      <c r="D30" s="603"/>
      <c r="E30" s="603"/>
      <c r="F30" s="603"/>
      <c r="G30" s="603"/>
    </row>
    <row r="31" spans="1:7" x14ac:dyDescent="0.25">
      <c r="A31" s="604" t="s">
        <v>111</v>
      </c>
      <c r="B31" s="605" t="s">
        <v>112</v>
      </c>
      <c r="C31" s="605"/>
      <c r="D31" s="605"/>
      <c r="E31" s="605"/>
      <c r="F31" s="605"/>
      <c r="G31" s="605"/>
    </row>
    <row r="32" spans="1:7" x14ac:dyDescent="0.25">
      <c r="A32" s="604"/>
      <c r="B32" s="75" t="s">
        <v>113</v>
      </c>
      <c r="C32" s="75" t="s">
        <v>114</v>
      </c>
      <c r="D32" s="75" t="s">
        <v>74</v>
      </c>
      <c r="E32" s="75" t="s">
        <v>73</v>
      </c>
      <c r="F32" s="75" t="s">
        <v>115</v>
      </c>
      <c r="G32" s="75" t="s">
        <v>76</v>
      </c>
    </row>
    <row r="33" spans="1:7" x14ac:dyDescent="0.25">
      <c r="A33" s="77">
        <f>A7</f>
        <v>0.13624</v>
      </c>
      <c r="B33" s="77">
        <f>(A33-5%)*6.02%</f>
        <v>5.1916479999999992E-3</v>
      </c>
      <c r="C33" s="77">
        <f>(A33-5%)*5.26%</f>
        <v>4.5362240000000002E-3</v>
      </c>
      <c r="D33" s="79">
        <f>(A33-5%)*19.28%</f>
        <v>1.6627072E-2</v>
      </c>
      <c r="E33" s="79">
        <f>(A33-5%)*4.18%</f>
        <v>3.6048319999999997E-3</v>
      </c>
      <c r="F33" s="79">
        <f>(A33-5%)*65.26%</f>
        <v>5.6280224000000004E-2</v>
      </c>
      <c r="G33" s="78">
        <v>0.05</v>
      </c>
    </row>
    <row r="34" spans="1:7" x14ac:dyDescent="0.25">
      <c r="A34" s="69"/>
      <c r="B34" s="69"/>
      <c r="C34" s="69"/>
      <c r="D34" s="69"/>
      <c r="E34" s="69"/>
      <c r="F34" s="69"/>
      <c r="G34" s="69"/>
    </row>
  </sheetData>
  <sheetProtection algorithmName="SHA-512" hashValue="J16xhU9tZKWqUT8NrvB2qGdIf5caNX/Bezg4LKxcs1k7rvOvroE4+uXuRoV3BlAKRtR2Nv6KPkvK+WTjHgblFw==" saltValue="0To0tTiA5B9i+7D9E6GKrA==" spinCount="100000" sheet="1" objects="1" scenarios="1"/>
  <mergeCells count="11">
    <mergeCell ref="A19:F20"/>
    <mergeCell ref="A30:G30"/>
    <mergeCell ref="A31:A32"/>
    <mergeCell ref="B31:G31"/>
    <mergeCell ref="A1:A2"/>
    <mergeCell ref="B1:B2"/>
    <mergeCell ref="C1:C2"/>
    <mergeCell ref="A5:A6"/>
    <mergeCell ref="B5:G5"/>
    <mergeCell ref="A9:E9"/>
    <mergeCell ref="D1:D2"/>
  </mergeCells>
  <pageMargins left="0.511811024" right="0.511811024" top="0.78740157499999996" bottom="0.78740157499999996" header="0.31496062000000002" footer="0.31496062000000002"/>
  <pageSetup paperSize="9" scale="93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2A64-98B5-4DA2-B383-6B1292F4D3F6}">
  <sheetPr>
    <pageSetUpPr fitToPage="1"/>
  </sheetPr>
  <dimension ref="B1:O43"/>
  <sheetViews>
    <sheetView zoomScale="110" zoomScaleNormal="110" workbookViewId="0">
      <selection activeCell="D6" sqref="D6"/>
    </sheetView>
  </sheetViews>
  <sheetFormatPr defaultRowHeight="15" x14ac:dyDescent="0.25"/>
  <cols>
    <col min="2" max="2" width="12.28515625" customWidth="1"/>
    <col min="3" max="3" width="13.85546875" customWidth="1"/>
    <col min="4" max="4" width="19.85546875" customWidth="1"/>
    <col min="5" max="5" width="15.5703125" customWidth="1"/>
    <col min="6" max="6" width="14.42578125" customWidth="1"/>
    <col min="7" max="7" width="12.140625" customWidth="1"/>
    <col min="8" max="9" width="11.42578125" customWidth="1"/>
    <col min="10" max="10" width="14.7109375" customWidth="1"/>
    <col min="11" max="11" width="13.85546875" customWidth="1"/>
    <col min="12" max="12" width="14.140625" customWidth="1"/>
  </cols>
  <sheetData>
    <row r="1" spans="2:14" x14ac:dyDescent="0.25">
      <c r="B1" s="610" t="s">
        <v>195</v>
      </c>
      <c r="C1" s="610"/>
      <c r="D1" s="220">
        <f>(2025-'Dados de Entrada'!E99)</f>
        <v>8</v>
      </c>
      <c r="E1" s="221"/>
      <c r="F1" s="221"/>
      <c r="G1" s="221"/>
      <c r="H1" s="221"/>
      <c r="I1" s="221"/>
      <c r="J1" s="221"/>
      <c r="K1" s="221"/>
      <c r="L1" s="221"/>
    </row>
    <row r="2" spans="2:14" x14ac:dyDescent="0.25">
      <c r="B2" s="610" t="s">
        <v>201</v>
      </c>
      <c r="C2" s="610"/>
      <c r="D2" s="222">
        <f>'Dados de Entrada'!E100</f>
        <v>1100000</v>
      </c>
      <c r="E2" s="221"/>
      <c r="F2" s="221"/>
      <c r="G2" s="221"/>
      <c r="H2" s="221"/>
      <c r="I2" s="221"/>
      <c r="J2" s="221"/>
      <c r="K2" s="221"/>
      <c r="L2" s="221"/>
    </row>
    <row r="3" spans="2:14" x14ac:dyDescent="0.25">
      <c r="B3" s="202" t="s">
        <v>11</v>
      </c>
      <c r="C3" s="202"/>
      <c r="D3" s="202">
        <f>'Dados de Entrada'!G16</f>
        <v>12</v>
      </c>
      <c r="E3" s="221"/>
      <c r="F3" s="221"/>
      <c r="G3" s="221"/>
      <c r="H3" s="221"/>
      <c r="I3" s="221"/>
      <c r="J3" s="221"/>
      <c r="K3" s="221"/>
      <c r="L3" s="221"/>
    </row>
    <row r="4" spans="2:14" x14ac:dyDescent="0.25">
      <c r="B4" s="202" t="s">
        <v>202</v>
      </c>
      <c r="C4" s="202"/>
      <c r="D4" s="202">
        <f>'Dados de Entrada'!E99</f>
        <v>2017</v>
      </c>
      <c r="E4" s="221"/>
      <c r="F4" s="221"/>
      <c r="G4" s="221"/>
      <c r="H4" s="221"/>
      <c r="I4" s="221"/>
      <c r="J4" s="221"/>
      <c r="K4" s="221"/>
      <c r="L4" s="221"/>
    </row>
    <row r="5" spans="2:14" x14ac:dyDescent="0.25">
      <c r="B5" s="203" t="s">
        <v>200</v>
      </c>
      <c r="C5" s="203"/>
      <c r="D5" s="203">
        <v>2025</v>
      </c>
      <c r="E5" s="221"/>
      <c r="F5" s="221"/>
      <c r="G5" s="221"/>
      <c r="H5" s="221"/>
      <c r="I5" s="221"/>
      <c r="J5" s="221"/>
      <c r="K5" s="221"/>
      <c r="L5" s="221"/>
    </row>
    <row r="6" spans="2:14" x14ac:dyDescent="0.25"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1"/>
    </row>
    <row r="7" spans="2:14" ht="45" x14ac:dyDescent="0.25">
      <c r="B7" s="223" t="s">
        <v>198</v>
      </c>
      <c r="C7" s="223" t="s">
        <v>196</v>
      </c>
      <c r="D7" s="224" t="s">
        <v>197</v>
      </c>
      <c r="E7" s="224" t="s">
        <v>203</v>
      </c>
      <c r="F7" s="224" t="s">
        <v>205</v>
      </c>
      <c r="G7" s="221"/>
      <c r="H7" s="225" t="s">
        <v>198</v>
      </c>
      <c r="I7" s="225" t="s">
        <v>196</v>
      </c>
      <c r="J7" s="226" t="s">
        <v>197</v>
      </c>
      <c r="K7" s="226" t="s">
        <v>203</v>
      </c>
      <c r="L7" s="226" t="s">
        <v>205</v>
      </c>
      <c r="M7" s="189"/>
      <c r="N7" s="189"/>
    </row>
    <row r="8" spans="2:14" x14ac:dyDescent="0.25">
      <c r="B8" s="227">
        <v>0</v>
      </c>
      <c r="C8" s="228">
        <v>0</v>
      </c>
      <c r="D8" s="228">
        <v>0.95</v>
      </c>
      <c r="E8" s="229">
        <f>1-D8</f>
        <v>5.0000000000000044E-2</v>
      </c>
      <c r="F8" s="230">
        <f>(D2*E8)</f>
        <v>55000.000000000051</v>
      </c>
      <c r="G8" s="221"/>
      <c r="H8" s="231">
        <f>VLOOKUP(D1,B7:F18,1,FALSE)</f>
        <v>8</v>
      </c>
      <c r="I8" s="231">
        <f>VLOOKUP(D1,B8:F18,2,FALSE)</f>
        <v>0.8</v>
      </c>
      <c r="J8" s="231">
        <f>VLOOKUP(D1,B8:F18,3,FALSE)</f>
        <v>0.41</v>
      </c>
      <c r="K8" s="232">
        <f>VLOOKUP(D1,B8:F18,4,FALSE)</f>
        <v>0.06</v>
      </c>
      <c r="L8" s="233">
        <f>VLOOKUP(D1,B8:F18,5,FALSE)</f>
        <v>66000</v>
      </c>
      <c r="M8" s="189"/>
      <c r="N8" s="189"/>
    </row>
    <row r="9" spans="2:14" x14ac:dyDescent="0.25">
      <c r="B9" s="227">
        <v>1</v>
      </c>
      <c r="C9" s="228">
        <v>0.1</v>
      </c>
      <c r="D9" s="228">
        <v>0.87</v>
      </c>
      <c r="E9" s="229">
        <f>D8-D9</f>
        <v>7.999999999999996E-2</v>
      </c>
      <c r="F9" s="230">
        <f>(D2*E9)</f>
        <v>87999.999999999956</v>
      </c>
      <c r="G9" s="221"/>
      <c r="H9" s="221"/>
      <c r="I9" s="221"/>
      <c r="J9" s="221"/>
      <c r="K9" s="221"/>
      <c r="L9" s="221"/>
      <c r="M9" s="189"/>
      <c r="N9" s="190"/>
    </row>
    <row r="10" spans="2:14" x14ac:dyDescent="0.25">
      <c r="B10" s="227">
        <v>2</v>
      </c>
      <c r="C10" s="228">
        <v>0.2</v>
      </c>
      <c r="D10" s="228">
        <v>0.79</v>
      </c>
      <c r="E10" s="229">
        <f>D9-D10</f>
        <v>7.999999999999996E-2</v>
      </c>
      <c r="F10" s="230">
        <f>D2*E10</f>
        <v>87999.999999999956</v>
      </c>
      <c r="G10" s="221"/>
      <c r="H10" s="221"/>
      <c r="I10" s="221"/>
      <c r="J10" s="221"/>
      <c r="K10" s="221"/>
      <c r="L10" s="221"/>
      <c r="M10" s="189"/>
      <c r="N10" s="190"/>
    </row>
    <row r="11" spans="2:14" x14ac:dyDescent="0.25">
      <c r="B11" s="227">
        <v>3</v>
      </c>
      <c r="C11" s="228">
        <v>0.3</v>
      </c>
      <c r="D11" s="228">
        <v>0.72</v>
      </c>
      <c r="E11" s="229">
        <f t="shared" ref="E11:E18" si="0">D10-D11</f>
        <v>7.0000000000000062E-2</v>
      </c>
      <c r="F11" s="230">
        <f>D2*E11</f>
        <v>77000.000000000073</v>
      </c>
      <c r="G11" s="221"/>
      <c r="H11" s="221"/>
      <c r="I11" s="221"/>
      <c r="J11" s="221"/>
      <c r="K11" s="221"/>
      <c r="L11" s="221"/>
      <c r="M11" s="189"/>
      <c r="N11" s="190"/>
    </row>
    <row r="12" spans="2:14" x14ac:dyDescent="0.25">
      <c r="B12" s="227">
        <v>4</v>
      </c>
      <c r="C12" s="228">
        <v>0.4</v>
      </c>
      <c r="D12" s="228">
        <v>0.65</v>
      </c>
      <c r="E12" s="229">
        <f t="shared" si="0"/>
        <v>6.9999999999999951E-2</v>
      </c>
      <c r="F12" s="230">
        <f>D2*E12</f>
        <v>76999.999999999942</v>
      </c>
      <c r="G12" s="221"/>
      <c r="H12" s="221"/>
      <c r="I12" s="221"/>
      <c r="J12" s="221"/>
      <c r="K12" s="221"/>
      <c r="L12" s="221"/>
      <c r="M12" s="189"/>
      <c r="N12" s="190"/>
    </row>
    <row r="13" spans="2:14" x14ac:dyDescent="0.25">
      <c r="B13" s="227">
        <v>5</v>
      </c>
      <c r="C13" s="228">
        <v>0.5</v>
      </c>
      <c r="D13" s="228">
        <v>0.57999999999999996</v>
      </c>
      <c r="E13" s="229">
        <f t="shared" si="0"/>
        <v>7.0000000000000062E-2</v>
      </c>
      <c r="F13" s="230">
        <f>D2*E13</f>
        <v>77000.000000000073</v>
      </c>
      <c r="G13" s="221"/>
      <c r="H13" s="221"/>
      <c r="I13" s="221"/>
      <c r="J13" s="221"/>
      <c r="K13" s="221"/>
      <c r="L13" s="221"/>
      <c r="M13" s="189"/>
      <c r="N13" s="190"/>
    </row>
    <row r="14" spans="2:14" x14ac:dyDescent="0.25">
      <c r="B14" s="227">
        <v>6</v>
      </c>
      <c r="C14" s="228">
        <v>0.6</v>
      </c>
      <c r="D14" s="228">
        <v>0.52</v>
      </c>
      <c r="E14" s="229">
        <f t="shared" si="0"/>
        <v>5.9999999999999942E-2</v>
      </c>
      <c r="F14" s="230">
        <f>D2*E14</f>
        <v>65999.999999999942</v>
      </c>
      <c r="G14" s="221"/>
      <c r="H14" s="221"/>
      <c r="I14" s="221"/>
      <c r="J14" s="221"/>
      <c r="K14" s="221"/>
      <c r="L14" s="221"/>
      <c r="M14" s="191"/>
      <c r="N14" s="190"/>
    </row>
    <row r="15" spans="2:14" x14ac:dyDescent="0.25">
      <c r="B15" s="227">
        <v>7</v>
      </c>
      <c r="C15" s="228">
        <v>0.7</v>
      </c>
      <c r="D15" s="228">
        <v>0.47</v>
      </c>
      <c r="E15" s="229">
        <f t="shared" si="0"/>
        <v>5.0000000000000044E-2</v>
      </c>
      <c r="F15" s="230">
        <f>D2*E15</f>
        <v>55000.000000000051</v>
      </c>
      <c r="G15" s="221"/>
      <c r="H15" s="221"/>
      <c r="I15" s="221"/>
      <c r="J15" s="221"/>
      <c r="K15" s="221"/>
      <c r="L15" s="221"/>
      <c r="M15" s="192"/>
      <c r="N15" s="190"/>
    </row>
    <row r="16" spans="2:14" x14ac:dyDescent="0.25">
      <c r="B16" s="227">
        <v>8</v>
      </c>
      <c r="C16" s="228">
        <v>0.8</v>
      </c>
      <c r="D16" s="228">
        <v>0.41</v>
      </c>
      <c r="E16" s="229">
        <f t="shared" si="0"/>
        <v>0.06</v>
      </c>
      <c r="F16" s="230">
        <f>D2*E16</f>
        <v>66000</v>
      </c>
      <c r="G16" s="221"/>
      <c r="H16" s="221"/>
      <c r="I16" s="221"/>
      <c r="J16" s="221"/>
      <c r="K16" s="221"/>
      <c r="L16" s="221"/>
      <c r="M16" s="192"/>
      <c r="N16" s="190"/>
    </row>
    <row r="17" spans="2:15" x14ac:dyDescent="0.25">
      <c r="B17" s="234">
        <v>9</v>
      </c>
      <c r="C17" s="235">
        <v>0.9</v>
      </c>
      <c r="D17" s="235">
        <v>0.36</v>
      </c>
      <c r="E17" s="229">
        <f t="shared" si="0"/>
        <v>4.9999999999999989E-2</v>
      </c>
      <c r="F17" s="230">
        <f>D2*E17</f>
        <v>54999.999999999985</v>
      </c>
      <c r="G17" s="221"/>
      <c r="H17" s="221"/>
      <c r="I17" s="221"/>
      <c r="J17" s="221"/>
      <c r="K17" s="221"/>
      <c r="L17" s="221"/>
      <c r="M17" s="189"/>
      <c r="N17" s="190"/>
    </row>
    <row r="18" spans="2:15" x14ac:dyDescent="0.25">
      <c r="B18" s="227">
        <v>10</v>
      </c>
      <c r="C18" s="228">
        <v>1</v>
      </c>
      <c r="D18" s="228">
        <v>0.32</v>
      </c>
      <c r="E18" s="229">
        <f t="shared" si="0"/>
        <v>3.999999999999998E-2</v>
      </c>
      <c r="F18" s="230">
        <f>D2*E18</f>
        <v>43999.999999999978</v>
      </c>
      <c r="G18" s="221"/>
      <c r="H18" s="221"/>
      <c r="I18" s="221"/>
      <c r="J18" s="221"/>
      <c r="K18" s="221"/>
      <c r="L18" s="221"/>
      <c r="M18" s="189"/>
      <c r="N18" s="190"/>
    </row>
    <row r="19" spans="2:15" x14ac:dyDescent="0.25">
      <c r="B19" s="193"/>
      <c r="C19" s="194"/>
      <c r="D19" s="194"/>
      <c r="E19" s="195"/>
    </row>
    <row r="21" spans="2:15" ht="30.75" customHeight="1" x14ac:dyDescent="0.25">
      <c r="B21" s="613" t="s">
        <v>219</v>
      </c>
      <c r="C21" s="612"/>
      <c r="D21" s="611" t="s">
        <v>218</v>
      </c>
      <c r="E21" s="612"/>
      <c r="F21" s="612"/>
      <c r="G21" s="612"/>
      <c r="H21" s="612"/>
      <c r="I21" s="612"/>
      <c r="J21" s="612"/>
      <c r="K21" s="612"/>
      <c r="L21" s="612"/>
      <c r="M21" s="236"/>
      <c r="N21" s="236"/>
      <c r="O21" s="236"/>
    </row>
    <row r="22" spans="2:15" x14ac:dyDescent="0.25">
      <c r="B22" s="196"/>
      <c r="C22" s="196"/>
      <c r="D22" s="196"/>
      <c r="E22" s="196"/>
      <c r="F22" s="196"/>
    </row>
    <row r="23" spans="2:15" x14ac:dyDescent="0.25">
      <c r="B23" s="197"/>
      <c r="C23" s="198"/>
      <c r="D23" s="192"/>
      <c r="E23" s="192"/>
      <c r="F23" s="192"/>
    </row>
    <row r="24" spans="2:15" x14ac:dyDescent="0.25">
      <c r="B24" s="199"/>
      <c r="C24" s="198"/>
      <c r="D24" s="192"/>
      <c r="E24" s="192"/>
      <c r="F24" s="192"/>
    </row>
    <row r="25" spans="2:15" x14ac:dyDescent="0.25">
      <c r="B25" s="199"/>
      <c r="C25" s="198"/>
      <c r="D25" s="192"/>
      <c r="E25" s="192"/>
      <c r="F25" s="192"/>
    </row>
    <row r="26" spans="2:15" x14ac:dyDescent="0.25">
      <c r="B26" s="199"/>
      <c r="C26" s="198"/>
      <c r="D26" s="192"/>
      <c r="E26" s="192"/>
      <c r="F26" s="192"/>
    </row>
    <row r="27" spans="2:15" x14ac:dyDescent="0.25">
      <c r="B27" s="199"/>
      <c r="C27" s="198"/>
      <c r="D27" s="192"/>
      <c r="E27" s="192"/>
      <c r="F27" s="192"/>
    </row>
    <row r="28" spans="2:15" x14ac:dyDescent="0.25">
      <c r="B28" s="199"/>
      <c r="C28" s="198"/>
      <c r="D28" s="192"/>
      <c r="E28" s="192"/>
      <c r="F28" s="192"/>
    </row>
    <row r="29" spans="2:15" x14ac:dyDescent="0.25">
      <c r="B29" s="199"/>
      <c r="C29" s="198"/>
      <c r="D29" s="192"/>
      <c r="E29" s="192"/>
      <c r="F29" s="192"/>
    </row>
    <row r="30" spans="2:15" x14ac:dyDescent="0.25">
      <c r="B30" s="199"/>
      <c r="C30" s="198"/>
      <c r="D30" s="192"/>
      <c r="E30" s="192"/>
      <c r="F30" s="192"/>
    </row>
    <row r="31" spans="2:15" x14ac:dyDescent="0.25">
      <c r="B31" s="199"/>
      <c r="C31" s="198"/>
      <c r="D31" s="192"/>
      <c r="E31" s="192"/>
      <c r="F31" s="192"/>
    </row>
    <row r="32" spans="2:15" x14ac:dyDescent="0.25">
      <c r="B32" s="199"/>
      <c r="C32" s="198"/>
      <c r="D32" s="192"/>
      <c r="E32" s="192"/>
      <c r="F32" s="192"/>
    </row>
    <row r="33" spans="2:6" x14ac:dyDescent="0.25">
      <c r="B33" s="199"/>
      <c r="C33" s="198"/>
      <c r="D33" s="192"/>
      <c r="E33" s="192"/>
      <c r="F33" s="192"/>
    </row>
    <row r="34" spans="2:6" x14ac:dyDescent="0.25">
      <c r="B34" s="199"/>
      <c r="C34" s="200"/>
      <c r="D34" s="192"/>
      <c r="E34" s="192"/>
      <c r="F34" s="192"/>
    </row>
    <row r="35" spans="2:6" x14ac:dyDescent="0.25">
      <c r="B35" s="199"/>
      <c r="C35" s="200"/>
      <c r="D35" s="192"/>
      <c r="E35" s="192"/>
      <c r="F35" s="192"/>
    </row>
    <row r="36" spans="2:6" x14ac:dyDescent="0.25">
      <c r="B36" s="199"/>
      <c r="C36" s="200"/>
      <c r="D36" s="192"/>
      <c r="E36" s="192"/>
      <c r="F36" s="192"/>
    </row>
    <row r="37" spans="2:6" x14ac:dyDescent="0.25">
      <c r="B37" s="199"/>
      <c r="C37" s="200"/>
      <c r="D37" s="192"/>
      <c r="E37" s="192"/>
      <c r="F37" s="192"/>
    </row>
    <row r="38" spans="2:6" x14ac:dyDescent="0.25">
      <c r="B38" s="199"/>
      <c r="C38" s="200"/>
      <c r="D38" s="192"/>
      <c r="E38" s="192"/>
      <c r="F38" s="192"/>
    </row>
    <row r="39" spans="2:6" x14ac:dyDescent="0.25">
      <c r="B39" s="199"/>
      <c r="C39" s="200"/>
      <c r="D39" s="192"/>
      <c r="E39" s="192"/>
      <c r="F39" s="192"/>
    </row>
    <row r="40" spans="2:6" x14ac:dyDescent="0.25">
      <c r="B40" s="199"/>
      <c r="C40" s="200"/>
      <c r="D40" s="192"/>
      <c r="E40" s="192"/>
      <c r="F40" s="192"/>
    </row>
    <row r="41" spans="2:6" x14ac:dyDescent="0.25">
      <c r="B41" s="199"/>
      <c r="C41" s="200"/>
      <c r="D41" s="192"/>
      <c r="E41" s="192"/>
      <c r="F41" s="192"/>
    </row>
    <row r="42" spans="2:6" x14ac:dyDescent="0.25">
      <c r="B42" s="199"/>
      <c r="C42" s="200"/>
      <c r="D42" s="192"/>
      <c r="E42" s="192"/>
      <c r="F42" s="192"/>
    </row>
    <row r="43" spans="2:6" x14ac:dyDescent="0.25">
      <c r="B43" s="199"/>
      <c r="C43" s="200"/>
      <c r="D43" s="192"/>
      <c r="E43" s="201"/>
      <c r="F43" s="192"/>
    </row>
  </sheetData>
  <mergeCells count="4">
    <mergeCell ref="B1:C1"/>
    <mergeCell ref="B2:C2"/>
    <mergeCell ref="D21:L21"/>
    <mergeCell ref="B21:C21"/>
  </mergeCells>
  <conditionalFormatting sqref="B23 D23:F23 B25 D25:F25 B27 D27:F27 B29 D29:F29 B31 D31:F31 B33 D33:F33 B35:F35 B37:F37 B39:F39 B41:F41">
    <cfRule type="expression" dxfId="10" priority="4">
      <formula>#REF!=#REF!</formula>
    </cfRule>
  </conditionalFormatting>
  <conditionalFormatting sqref="B24 D24:F24">
    <cfRule type="expression" dxfId="9" priority="6">
      <formula>$B9=#REF!</formula>
    </cfRule>
  </conditionalFormatting>
  <conditionalFormatting sqref="B26 D26:F26">
    <cfRule type="expression" dxfId="8" priority="9">
      <formula>$B10=#REF!</formula>
    </cfRule>
  </conditionalFormatting>
  <conditionalFormatting sqref="B28 D28:F28">
    <cfRule type="expression" dxfId="7" priority="13">
      <formula>$B11=#REF!</formula>
    </cfRule>
  </conditionalFormatting>
  <conditionalFormatting sqref="B30 D30:F30">
    <cfRule type="expression" dxfId="6" priority="18">
      <formula>$B12=#REF!</formula>
    </cfRule>
  </conditionalFormatting>
  <conditionalFormatting sqref="B32 D32:F32">
    <cfRule type="expression" dxfId="5" priority="24">
      <formula>$B13=#REF!</formula>
    </cfRule>
  </conditionalFormatting>
  <conditionalFormatting sqref="B34:F34">
    <cfRule type="expression" dxfId="4" priority="31">
      <formula>$B14=#REF!</formula>
    </cfRule>
  </conditionalFormatting>
  <conditionalFormatting sqref="B36:F36">
    <cfRule type="expression" dxfId="3" priority="39">
      <formula>$B15=#REF!</formula>
    </cfRule>
  </conditionalFormatting>
  <conditionalFormatting sqref="B38:F38">
    <cfRule type="expression" dxfId="2" priority="48">
      <formula>$B16=#REF!</formula>
    </cfRule>
  </conditionalFormatting>
  <conditionalFormatting sqref="B40:F40">
    <cfRule type="expression" dxfId="1" priority="58">
      <formula>$B17=#REF!</formula>
    </cfRule>
  </conditionalFormatting>
  <conditionalFormatting sqref="B42:F43">
    <cfRule type="expression" dxfId="0" priority="59">
      <formula>$B18=#REF!</formula>
    </cfRule>
  </conditionalFormatting>
  <hyperlinks>
    <hyperlink ref="D21" r:id="rId1" xr:uid="{8D1C509C-87C4-4EA8-9E87-552C0CE696BB}"/>
  </hyperlinks>
  <pageMargins left="0.511811024" right="0.511811024" top="0.78740157499999996" bottom="0.78740157499999996" header="0.31496062000000002" footer="0.31496062000000002"/>
  <pageSetup paperSize="9" scale="83" fitToHeight="0" orientation="landscape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Dados de Entrada</vt:lpstr>
      <vt:lpstr>COMP. CUSTO</vt:lpstr>
      <vt:lpstr>Simples</vt:lpstr>
      <vt:lpstr>Depreciação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</dc:creator>
  <cp:lastModifiedBy>Usuário</cp:lastModifiedBy>
  <cp:lastPrinted>2023-06-02T19:28:59Z</cp:lastPrinted>
  <dcterms:created xsi:type="dcterms:W3CDTF">2022-07-28T12:58:58Z</dcterms:created>
  <dcterms:modified xsi:type="dcterms:W3CDTF">2025-04-29T11:37:45Z</dcterms:modified>
</cp:coreProperties>
</file>