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Locação de maquinas pesadas 1\PM\"/>
    </mc:Choice>
  </mc:AlternateContent>
  <xr:revisionPtr revIDLastSave="0" documentId="13_ncr:1_{924A951C-677A-4173-AE42-98B0E62583A2}" xr6:coauthVersionLast="47" xr6:coauthVersionMax="47" xr10:uidLastSave="{00000000-0000-0000-0000-000000000000}"/>
  <bookViews>
    <workbookView xWindow="28680" yWindow="75" windowWidth="29040" windowHeight="15840" xr2:uid="{A1DBD04B-4F11-4488-B71D-56E06E64D9DC}"/>
  </bookViews>
  <sheets>
    <sheet name="COMP. CUSTO" sheetId="1" r:id="rId1"/>
    <sheet name="Gráfico1" sheetId="7" state="hidden" r:id="rId2"/>
    <sheet name="Custos Indiretos" sheetId="4" r:id="rId3"/>
    <sheet name="Simples" sheetId="3" r:id="rId4"/>
    <sheet name="Encargos Sociais e Tranbalhista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H27" i="1"/>
  <c r="H101" i="1" l="1"/>
  <c r="H84" i="1" l="1"/>
  <c r="H85" i="1" s="1"/>
  <c r="H112" i="1"/>
  <c r="H110" i="1"/>
  <c r="G102" i="1"/>
  <c r="H102" i="1" s="1"/>
  <c r="H103" i="1"/>
  <c r="G104" i="1" s="1"/>
  <c r="H104" i="1" s="1"/>
  <c r="H96" i="1"/>
  <c r="H97" i="1" s="1"/>
  <c r="H93" i="1"/>
  <c r="H94" i="1" s="1"/>
  <c r="H90" i="1"/>
  <c r="H91" i="1" s="1"/>
  <c r="H87" i="1"/>
  <c r="H88" i="1" s="1"/>
  <c r="H45" i="1"/>
  <c r="H51" i="1" s="1"/>
  <c r="H29" i="1"/>
  <c r="H54" i="1"/>
  <c r="H56" i="1" l="1"/>
  <c r="H59" i="1" s="1"/>
  <c r="H113" i="1"/>
  <c r="H119" i="1" s="1"/>
  <c r="H98" i="1"/>
  <c r="H117" i="1" s="1"/>
  <c r="H105" i="1"/>
  <c r="H118" i="1" s="1"/>
  <c r="F8" i="4"/>
  <c r="F9" i="4" s="1"/>
  <c r="I125" i="1" s="1"/>
  <c r="D3" i="3" l="1"/>
  <c r="C3" i="3"/>
  <c r="H37" i="1"/>
  <c r="I37" i="1" s="1"/>
  <c r="H36" i="1"/>
  <c r="I36" i="1" s="1"/>
  <c r="A7" i="3" l="1"/>
  <c r="B7" i="3" s="1"/>
  <c r="G7" i="3"/>
  <c r="H135" i="1" s="1"/>
  <c r="H38" i="1"/>
  <c r="H39" i="1" s="1"/>
  <c r="H32" i="1"/>
  <c r="D7" i="3" l="1"/>
  <c r="H134" i="1" s="1"/>
  <c r="A33" i="3"/>
  <c r="F7" i="3"/>
  <c r="E7" i="3"/>
  <c r="H133" i="1" s="1"/>
  <c r="H132" i="1" s="1"/>
  <c r="C7" i="3"/>
  <c r="I39" i="1"/>
  <c r="I40" i="1" s="1"/>
  <c r="H120" i="1"/>
  <c r="F33" i="3"/>
  <c r="B33" i="3"/>
  <c r="C33" i="3"/>
  <c r="E33" i="3"/>
  <c r="D33" i="3"/>
  <c r="H75" i="1"/>
  <c r="H71" i="1"/>
  <c r="H77" i="1" s="1"/>
  <c r="H40" i="1"/>
  <c r="H121" i="1" l="1"/>
  <c r="I44" i="1"/>
  <c r="H63" i="1"/>
  <c r="I129" i="1"/>
  <c r="I128" i="1"/>
  <c r="I127" i="1"/>
  <c r="I130" i="1"/>
  <c r="I43" i="1"/>
  <c r="I47" i="1"/>
  <c r="I46" i="1"/>
  <c r="I49" i="1"/>
  <c r="I45" i="1"/>
  <c r="I48" i="1"/>
  <c r="I50" i="1"/>
  <c r="H65" i="1"/>
  <c r="I51" i="1" l="1"/>
  <c r="H64" i="1" s="1"/>
  <c r="H66" i="1" s="1"/>
  <c r="H76" i="1" l="1"/>
  <c r="H78" i="1" s="1"/>
  <c r="I126" i="1" s="1"/>
  <c r="I134" i="1" l="1"/>
  <c r="I132" i="1"/>
  <c r="I135" i="1"/>
  <c r="I133" i="1"/>
  <c r="I136" i="1" l="1"/>
  <c r="H137" i="1" s="1"/>
  <c r="H139" i="1" l="1"/>
</calcChain>
</file>

<file path=xl/sharedStrings.xml><?xml version="1.0" encoding="utf-8"?>
<sst xmlns="http://schemas.openxmlformats.org/spreadsheetml/2006/main" count="395" uniqueCount="284">
  <si>
    <t xml:space="preserve">  </t>
  </si>
  <si>
    <t>DISCRIMINAÇÃO DOS SERVIÇOS (DADOS REFERENTES À CONTRATAÇÃO)</t>
  </si>
  <si>
    <t>NOME DA EMPRESA</t>
  </si>
  <si>
    <t>Empresa optante pelo SIMPLES NACIONAL?</t>
  </si>
  <si>
    <t>SIM/NÃO?</t>
  </si>
  <si>
    <t>A</t>
  </si>
  <si>
    <t>Data de apresentação da proposta (dia/mês/ano)</t>
  </si>
  <si>
    <t>B</t>
  </si>
  <si>
    <t>Município/ UF</t>
  </si>
  <si>
    <t>C</t>
  </si>
  <si>
    <t>Ano Acordo, Convenção ou Sentença Normativa em Dissídio Coletivo</t>
  </si>
  <si>
    <t>D</t>
  </si>
  <si>
    <t>Nº de meses de execução contratual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</si>
  <si>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</si>
  <si>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</si>
  <si>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</si>
  <si>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</si>
  <si>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Classificação Brasileira de Ocupações (CBO)</t>
  </si>
  <si>
    <t xml:space="preserve">Categoria profissional </t>
  </si>
  <si>
    <t>Data base da categoria</t>
  </si>
  <si>
    <t>ATENTAR-SE AOS PERÍODOS/VALORES MENSAIS</t>
  </si>
  <si>
    <t>MÓDULO 1: COMPOSIÇÃO DA REMUNERAÇÃO</t>
  </si>
  <si>
    <t>Composição da remuneração</t>
  </si>
  <si>
    <t>Valor (R$)</t>
  </si>
  <si>
    <t>Salário base</t>
  </si>
  <si>
    <t>SIM/NÃO</t>
  </si>
  <si>
    <t>Adicional de insalubridade</t>
  </si>
  <si>
    <t>Porcentagem:</t>
  </si>
  <si>
    <t>E</t>
  </si>
  <si>
    <t>F</t>
  </si>
  <si>
    <t>G</t>
  </si>
  <si>
    <r>
      <t xml:space="preserve">Outros </t>
    </r>
    <r>
      <rPr>
        <b/>
        <sz val="10"/>
        <color indexed="10"/>
        <rFont val="Arial"/>
        <family val="2"/>
      </rPr>
      <t>(anexar descritivo)</t>
    </r>
  </si>
  <si>
    <t>MÓDULO 2: ENCARGOS E BENEFÍCIOS ANUAIS, MENSAIS E DIÁRIOS</t>
  </si>
  <si>
    <t>2.1</t>
  </si>
  <si>
    <t>13º salário e adicional de férias</t>
  </si>
  <si>
    <t>(%)</t>
  </si>
  <si>
    <t xml:space="preserve">13º salário </t>
  </si>
  <si>
    <t xml:space="preserve">SUBTOTAL </t>
  </si>
  <si>
    <t>2.2</t>
  </si>
  <si>
    <t>GPS, FGTS e outras contribuições</t>
  </si>
  <si>
    <t>INSS</t>
  </si>
  <si>
    <t>Salário Educação</t>
  </si>
  <si>
    <t>Seguro Acidente do Trabalho (RATxFAP)</t>
  </si>
  <si>
    <t>RAT</t>
  </si>
  <si>
    <t>FAT</t>
  </si>
  <si>
    <t>SESI ou SESC</t>
  </si>
  <si>
    <t>SANAI ou SENAC</t>
  </si>
  <si>
    <t>SEBRAE</t>
  </si>
  <si>
    <t>INCRA</t>
  </si>
  <si>
    <t>H</t>
  </si>
  <si>
    <t>FGTS</t>
  </si>
  <si>
    <t>TOTAL</t>
  </si>
  <si>
    <t>2.3</t>
  </si>
  <si>
    <t>Transporte</t>
  </si>
  <si>
    <t>Valor</t>
  </si>
  <si>
    <t>Passagens por dia</t>
  </si>
  <si>
    <t>NÃO</t>
  </si>
  <si>
    <t>Valor mensal</t>
  </si>
  <si>
    <t>I</t>
  </si>
  <si>
    <r>
      <t xml:space="preserve">Outros </t>
    </r>
    <r>
      <rPr>
        <b/>
        <sz val="10"/>
        <color indexed="10"/>
        <rFont val="Arial"/>
        <family val="2"/>
      </rPr>
      <t>(especificar)</t>
    </r>
  </si>
  <si>
    <t xml:space="preserve">TOTAL </t>
  </si>
  <si>
    <t>Encargos e Benefícios Anuais, Mensais e Diários</t>
  </si>
  <si>
    <t>13º (décimo terceiro) Salário e Adicional de Férias</t>
  </si>
  <si>
    <t>Benefícios Mensais e Diários</t>
  </si>
  <si>
    <t>MÓDULO 3: INSUMOS DIVERSOS</t>
  </si>
  <si>
    <t>Insumos Diversos</t>
  </si>
  <si>
    <t>Lucro</t>
  </si>
  <si>
    <t>Tributos</t>
  </si>
  <si>
    <t>Tributos Federais</t>
  </si>
  <si>
    <t>PIS</t>
  </si>
  <si>
    <t>COFINS</t>
  </si>
  <si>
    <t>Tibutos Municipais</t>
  </si>
  <si>
    <t>ISS</t>
  </si>
  <si>
    <t>QUADRO RESUMO DO CUSTO POR EMPREGADO</t>
  </si>
  <si>
    <t>Mão-de-obra vinculada  à execução contratual (valor por empregado)</t>
  </si>
  <si>
    <t>Módulo 1 - Composição da Remuneração</t>
  </si>
  <si>
    <t>Módulo 2 - Encargos e Benefícios Anuais, Mensais e Diários</t>
  </si>
  <si>
    <t>Módulo 3 – Insumos Diversos</t>
  </si>
  <si>
    <t>DESCRIÇÃO</t>
  </si>
  <si>
    <t>VALOR LITRO</t>
  </si>
  <si>
    <t>Porcentagem depreciação anual</t>
  </si>
  <si>
    <t>QUADRO RESUMO DOS CUSTOS DE MANUTENÇÃO</t>
  </si>
  <si>
    <t>Valor por KM</t>
  </si>
  <si>
    <t>ITEM</t>
  </si>
  <si>
    <t>ESPECIFICAÇÕES</t>
  </si>
  <si>
    <t>VALOR UN.</t>
  </si>
  <si>
    <t>São João do Triunfo - PR</t>
  </si>
  <si>
    <t>Sub-total</t>
  </si>
  <si>
    <t>Incidência de FGTS E Encargos Previdenciários</t>
  </si>
  <si>
    <t>Adicional de Férias</t>
  </si>
  <si>
    <t>PERÍODO DE APURAÇÃO</t>
  </si>
  <si>
    <t>RECEITA BRUTA DOS ÚLTIMO 12 MESES ANTERIORES AO PERÍODO DE APURAÇÃO</t>
  </si>
  <si>
    <t>ALIQUOTA NOMINAL</t>
  </si>
  <si>
    <t>VLR Deduzir</t>
  </si>
  <si>
    <t>ALIQUOTA EFETIVA</t>
  </si>
  <si>
    <t>PERCENTUAIS EFETIVOS DOS TRIBUTOS</t>
  </si>
  <si>
    <t>IRPJ</t>
  </si>
  <si>
    <t>CSLL</t>
  </si>
  <si>
    <t>CPP</t>
  </si>
  <si>
    <t>ALÍQUOTAS E PARTILHA DO SIMPLES NACIONAL - RECEITAS DECORRENTES DA PRESTAÇÃO DE SERVIÇOS RELACIONADOS NO INCISO IV DO § 1° DO ART.25</t>
  </si>
  <si>
    <t xml:space="preserve">Receita - Faixas </t>
  </si>
  <si>
    <t xml:space="preserve">Limite Inferior </t>
  </si>
  <si>
    <t>Limite superior</t>
  </si>
  <si>
    <t xml:space="preserve">Aliquota Nominal </t>
  </si>
  <si>
    <t>1° faixa</t>
  </si>
  <si>
    <t>R$                                                    -</t>
  </si>
  <si>
    <t>2° faixa</t>
  </si>
  <si>
    <t>3° faixa</t>
  </si>
  <si>
    <t>4° faixa</t>
  </si>
  <si>
    <t>5° faixa</t>
  </si>
  <si>
    <t>6° faixa</t>
  </si>
  <si>
    <t xml:space="preserve">PERCENTUAIS DE REPARTIÇÃO DOS TRIBUTOS </t>
  </si>
  <si>
    <t>Cofins</t>
  </si>
  <si>
    <t>PIS/PASEP</t>
  </si>
  <si>
    <t>ISS(*)</t>
  </si>
  <si>
    <t>-</t>
  </si>
  <si>
    <t>UTILIZAR APENAS QUANDO A ALÍQUOTA EFETIVA SUPERAR A 14,92537%</t>
  </si>
  <si>
    <t>Custos Indiretos e Tributos</t>
  </si>
  <si>
    <t xml:space="preserve">MÓDULO 6 </t>
  </si>
  <si>
    <t>Custos indiretos</t>
  </si>
  <si>
    <t xml:space="preserve">VALOR ANUAL </t>
  </si>
  <si>
    <t>Administrativos</t>
  </si>
  <si>
    <t>Contábeis</t>
  </si>
  <si>
    <r>
      <t xml:space="preserve">Outro (qual?) </t>
    </r>
    <r>
      <rPr>
        <i/>
        <sz val="11"/>
        <color theme="1"/>
        <rFont val="Calibri"/>
        <family val="2"/>
        <scheme val="minor"/>
      </rPr>
      <t>descrever</t>
    </r>
  </si>
  <si>
    <t>VALOR TOTAL ANUAL</t>
  </si>
  <si>
    <t xml:space="preserve">VALOR MENSAL </t>
  </si>
  <si>
    <t>NOME DA EMPRESA:</t>
  </si>
  <si>
    <t>CNPJ:</t>
  </si>
  <si>
    <t>ENCARGOS SOCIAIS E TRABALHISTAS</t>
  </si>
  <si>
    <t>SUBMÓDULO 1 - Encargos Previdenciários e FGTS</t>
  </si>
  <si>
    <t>%</t>
  </si>
  <si>
    <t>FUNDAMENTO LEGAL</t>
  </si>
  <si>
    <t>MEMÓRIA DE CÁLCULO</t>
  </si>
  <si>
    <t>Art. 22, I, da Lei 8.212/91</t>
  </si>
  <si>
    <t>20% sobre a remuneração</t>
  </si>
  <si>
    <t>SESI/SESC</t>
  </si>
  <si>
    <t>Art. 30, da Lei 8.036/90</t>
  </si>
  <si>
    <t>1,5% sobre a remuneração</t>
  </si>
  <si>
    <t>Art. 1º, I, do Decreto Lei nº 1.146/70</t>
  </si>
  <si>
    <t>0,2% sobre a remuneração</t>
  </si>
  <si>
    <t>SENAI/SENAC</t>
  </si>
  <si>
    <t>Decreto nº 2.618/86</t>
  </si>
  <si>
    <t>1% sobre a remuneração</t>
  </si>
  <si>
    <t>Art. 3º, I, do Decreto 87.043/82; art. 15, da Lei 9424/96; art. 2º do Decreto 3412/99</t>
  </si>
  <si>
    <t>2,5% sobre a remuneração</t>
  </si>
  <si>
    <t>Art. 8º, da Lei 8.029/90, alterada pela Lei 8.154/90</t>
  </si>
  <si>
    <t>0,6% sobre a remuneração</t>
  </si>
  <si>
    <t>RAT (%0</t>
  </si>
  <si>
    <t>FAP (fator)</t>
  </si>
  <si>
    <t>RAT Ajustado</t>
  </si>
  <si>
    <t>Art. 22, II, "b" e "c" da Lei 8.212/91; Decreto 6.042/07; Anexo da Resolução MPS/CNPS 1.329/17 (Fator Acidentário de Prevenção - FAP)</t>
  </si>
  <si>
    <t>RAT (1%, 2% ou 3%) multiplicado pelo FAP (de 50 a 100%)</t>
  </si>
  <si>
    <t>Art. 15, da Lei 8.036/90; Art. 7º, III, da CF</t>
  </si>
  <si>
    <t>8% sobre a remuneração</t>
  </si>
  <si>
    <t>Total do SUBMÓDULO 1:</t>
  </si>
  <si>
    <t>SUBMÓDULO 2 - 13º Salário e Adicional de Férias</t>
  </si>
  <si>
    <t xml:space="preserve">FUNDAMENTO LEGAL </t>
  </si>
  <si>
    <t>Art. 7º, XVII, da CF</t>
  </si>
  <si>
    <t>((1/3)/12) x 100 = 2,78%</t>
  </si>
  <si>
    <t>13º Salário</t>
  </si>
  <si>
    <t>Art. 7º, XIII, da CF</t>
  </si>
  <si>
    <t>1/12 x 100 = 8,33%</t>
  </si>
  <si>
    <t>Subtotal</t>
  </si>
  <si>
    <t>1 sobre subtotal 2</t>
  </si>
  <si>
    <t>SUBMÓDULO 1 sobre 13º Salário e Adicional de Férias</t>
  </si>
  <si>
    <t>A19 X F26</t>
  </si>
  <si>
    <t>Total do SUBMÓDULO 2:</t>
  </si>
  <si>
    <t>SUBMÓDULO 3 - Afastamento Maternidade</t>
  </si>
  <si>
    <t>Afastamento maternidade</t>
  </si>
  <si>
    <t>Custeado integralmente pela Previdência. Tem reflexos em férias, 13º salário e diferença salarial entre o teto da previdência e o recebido.</t>
  </si>
  <si>
    <t>(1,416% x 10% x 6/12) x (8,33% + 8,33% + 2,78% + 20% + 8%) = 0,03%</t>
  </si>
  <si>
    <t>1 sobre subtotal 3</t>
  </si>
  <si>
    <t>SUBMÓDULO 1 sobre o Afastamento Maternidade</t>
  </si>
  <si>
    <t>A19 X F31</t>
  </si>
  <si>
    <t>Total do SUBMÓDULO 3:</t>
  </si>
  <si>
    <t>SUBMÓDULO 4 - Provisão para Rescisão</t>
  </si>
  <si>
    <t>Aviso Prévio Indenizado</t>
  </si>
  <si>
    <t>Art. 487, §1º da CLT</t>
  </si>
  <si>
    <t>((1/12) x 0,05) x 100 = 0,42%</t>
  </si>
  <si>
    <t>FGTS sobre Aviso Prévio Indenizado</t>
  </si>
  <si>
    <t>Súmula 305/TST; Acórdão TCU 2.217/2010 - Plenário</t>
  </si>
  <si>
    <t>F37 x 8%</t>
  </si>
  <si>
    <t>Multa do FGTS sobre o Aviso Prévio Indenizado</t>
  </si>
  <si>
    <t>F37 x 8% x 40%</t>
  </si>
  <si>
    <t>Aviso Prévio Trabalhado</t>
  </si>
  <si>
    <t>Art. 488 da CLT; Acórdão TCU 1186/2017</t>
  </si>
  <si>
    <t>((7/30) / 12) x 100 = 1,94%</t>
  </si>
  <si>
    <t>1 sobre Aviso Prévio Trabalhado</t>
  </si>
  <si>
    <t>SUBMÓDULO 1 sobre Aviso Prévio Trabalhado</t>
  </si>
  <si>
    <t>A19 x F41</t>
  </si>
  <si>
    <t>Multa do FGTS sobre o Aviso Prévio Trabalhado</t>
  </si>
  <si>
    <t>F41 x 8% x 40%</t>
  </si>
  <si>
    <t>Multa do FGTS sobre Rescisão sem Justa Causa</t>
  </si>
  <si>
    <t>40% sobre a soma dos depósitos de FGTS, no caso de rescisão sem justa causa. Considerando que 10% dos empregados pedem contas, essa penalidade recai sobre os 90% remanescentes. Considerando o apgametno da multa para os valores depositados relativos à salários, férias e 13º salário.</t>
  </si>
  <si>
    <t>0,08 x 0,4 x 0,9 x (1 + 1/12 + 1/12 +(1/3 x 1/12)) = 3,44%</t>
  </si>
  <si>
    <t>Total do SUBMÓDULO 4:</t>
  </si>
  <si>
    <t>SUBMÓDULO 5 - Custo de Reposição do Profissional Ausente</t>
  </si>
  <si>
    <t>Férias</t>
  </si>
  <si>
    <t xml:space="preserve">Art. 129 da CLT; Art. 130, I, da CLT; Art. 7º, XVII, da CF </t>
  </si>
  <si>
    <t>Ausência por Doença</t>
  </si>
  <si>
    <t>Entendemos que deva ser adotado 5,96 dias, conforme memorial de cálculo do MP, devendo converter esses dias em mês e dividí-lo pelo nº de meses no ano (Acórdão TCU 1753/2008 - Plenário)</t>
  </si>
  <si>
    <t>(5,96/30) / 12 x 100 = 1,66%</t>
  </si>
  <si>
    <t>Licença Paternidade</t>
  </si>
  <si>
    <t>Art. 7º, XIX, da CF; art. 10, §1º do ADCT; de acordo com o IBGE nascem filhos de 1,5% dis trabalhadores por ano</t>
  </si>
  <si>
    <t>((5/30) / 12) x 0,015 x 100 = 0,02%</t>
  </si>
  <si>
    <t>Faltas Legais</t>
  </si>
  <si>
    <t>Lei 6.367/76; Art. 473, da CLT; de acordo com o IBGE, cada empregado falta um dia por ano (Acórdão TCU 6881/2009)</t>
  </si>
  <si>
    <t>((1/30) / 12) x 100 = 0,28%</t>
  </si>
  <si>
    <t>Ausência por Acidente de Trabalho</t>
  </si>
  <si>
    <t>Art. 27, do Decreto 89.312/84; Art. 131, da CLT; de acordo com Ministério da Previdência de Assistência Social + GFIP, 0,78% dos empregados se acidentam no ano</t>
  </si>
  <si>
    <t>((15/30) / 12) x 0,0078 x 100 = 0,03%</t>
  </si>
  <si>
    <t>1 sobre o subtotal 5</t>
  </si>
  <si>
    <t>SUBMÓDULO 1 sobre o custo de Reposição do Profissional Ausente</t>
  </si>
  <si>
    <t>A19 X F53</t>
  </si>
  <si>
    <t>Total do SUBMÓDULO 5:</t>
  </si>
  <si>
    <t>RESUMO DO MÓDULO - ENCARGOS SOCIAIS E TRABALHISTAS</t>
  </si>
  <si>
    <t>Encargos Previdenciários e FGTS</t>
  </si>
  <si>
    <t>13º Salário e Adicional de Férias</t>
  </si>
  <si>
    <t>Afastamento Maternidade</t>
  </si>
  <si>
    <t>Provisão para Rescisão</t>
  </si>
  <si>
    <t>Custo de Reposição do Profissional Ausente</t>
  </si>
  <si>
    <t>Total dos Encargos Sociais e Trabalhistas:</t>
  </si>
  <si>
    <t>Células a preencher</t>
  </si>
  <si>
    <t>C.1</t>
  </si>
  <si>
    <t>C.2</t>
  </si>
  <si>
    <t>C.3</t>
  </si>
  <si>
    <t>HORAS</t>
  </si>
  <si>
    <t>Salário Normativo da Categoria Profissional - HORA</t>
  </si>
  <si>
    <t xml:space="preserve">Adicional de periculosidade </t>
  </si>
  <si>
    <t xml:space="preserve">Adicional de hora extra </t>
  </si>
  <si>
    <t>Benefícios Mensais, Diários e Anuais (conforme CCT)</t>
  </si>
  <si>
    <t>Custo L/h</t>
  </si>
  <si>
    <t>Óleo diesel - custo Litro/hora</t>
  </si>
  <si>
    <t>Óleo do motor - custo/ 1000 horas</t>
  </si>
  <si>
    <t>Custo mês - 220h</t>
  </si>
  <si>
    <t>MÓDULO 4: CONSUMO E MANUTENÇÃO</t>
  </si>
  <si>
    <t>Óleo hidráulico - custo/ 1000 horas</t>
  </si>
  <si>
    <t>Óleo de transmissão - custo/ 1000 horas</t>
  </si>
  <si>
    <t>Custo de graxa - custo/ 1000 horas</t>
  </si>
  <si>
    <t>QUANT. 1000H</t>
  </si>
  <si>
    <t>Pneus traseiros</t>
  </si>
  <si>
    <t>Pneus dianteiros</t>
  </si>
  <si>
    <t>QUANTIDADE</t>
  </si>
  <si>
    <t>Total</t>
  </si>
  <si>
    <t>Custo pneus dianteiros / hora trabalhada</t>
  </si>
  <si>
    <t>Custo pneus traseiros / hora trabalhada</t>
  </si>
  <si>
    <t>TOTAL 1</t>
  </si>
  <si>
    <t>TOTAL 2</t>
  </si>
  <si>
    <t>Valor médio de venda do equipamento</t>
  </si>
  <si>
    <t>Custo estimado de manutenção %/ano</t>
  </si>
  <si>
    <t>VALOR ANUAL</t>
  </si>
  <si>
    <t>TOTAL 3</t>
  </si>
  <si>
    <t>J</t>
  </si>
  <si>
    <t>Custo manutenção /mês</t>
  </si>
  <si>
    <t>Custo depreciação /mês</t>
  </si>
  <si>
    <t>VALOR TOTAL POR EMPREGADO / HORA</t>
  </si>
  <si>
    <t>ATENTAR-SE AOS PERÍODOS: HORAS, ANO</t>
  </si>
  <si>
    <t xml:space="preserve">Sub-Módulo 1 </t>
  </si>
  <si>
    <t xml:space="preserve">Sub-Módulo 2 </t>
  </si>
  <si>
    <t xml:space="preserve">QUADRO RESUMO DO MÓDULO 2 </t>
  </si>
  <si>
    <t>TOTAL MÓDULO 1</t>
  </si>
  <si>
    <t>TOTAL MÓDULO 2</t>
  </si>
  <si>
    <t>TOTAL MÓDULO 3</t>
  </si>
  <si>
    <t>TOTAL MÓDULO 4</t>
  </si>
  <si>
    <t>VALOR TOTAL MANUTENÇÃO / HORA</t>
  </si>
  <si>
    <r>
      <t xml:space="preserve">Auxílio-Refeição/Alimentação             </t>
    </r>
    <r>
      <rPr>
        <i/>
        <sz val="10"/>
        <color rgb="FF000000"/>
        <rFont val="Arial"/>
        <family val="2"/>
      </rPr>
      <t>PLANILHA PARARELA</t>
    </r>
  </si>
  <si>
    <r>
      <t xml:space="preserve">Empresa optante SIMPLES NACIONAL - </t>
    </r>
    <r>
      <rPr>
        <i/>
        <sz val="10"/>
        <rFont val="Arial"/>
        <family val="2"/>
      </rPr>
      <t>PLANILHA PARALELA</t>
    </r>
  </si>
  <si>
    <t>QUADRO DOS CUSTOS INDIRETOS, LUCRO E TRIBUTOS</t>
  </si>
  <si>
    <t>VALOR TOTAL CUSTOS INDIRETOS, LUCRO E TRIBUTOS / HORA</t>
  </si>
  <si>
    <r>
      <t>OBS:</t>
    </r>
    <r>
      <rPr>
        <b/>
        <sz val="10"/>
        <color indexed="10"/>
        <rFont val="Arial"/>
        <family val="2"/>
      </rPr>
      <t xml:space="preserve"> Atentar-se aos itens cujas células apresentem o texto "especificar" e "anexar descritivo", sendo obrigatória a detalhação a composição do referido custo, viabilizando a identificação unitária de cada item e possibilitando eventual análise de requerimento de reequilíbrio econômico-financeiro futuro.</t>
    </r>
  </si>
  <si>
    <t>HORA MÁQUINA - MUNCK</t>
  </si>
  <si>
    <t>MUNCK</t>
  </si>
  <si>
    <t>7825-15</t>
  </si>
  <si>
    <t>ATENÇÃO - PREECHER APENAS OS ESPAÇOS VERDES</t>
  </si>
  <si>
    <t xml:space="preserve">VALOR TOTAL  HORA MÁQUINA </t>
  </si>
  <si>
    <t>2024/2025</t>
  </si>
  <si>
    <t>SIM</t>
  </si>
  <si>
    <t>Sim</t>
  </si>
  <si>
    <t>2024</t>
  </si>
  <si>
    <t xml:space="preserve"> PR001423/2024</t>
  </si>
  <si>
    <t>MÉDIA</t>
  </si>
  <si>
    <t>Custos indiretos (custos administrativos, contábeis)</t>
  </si>
  <si>
    <t>,</t>
  </si>
  <si>
    <t xml:space="preserve">Uniformes (custo mensal por empregado)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</si>
</sst>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 &quot;#,##0.00"/>
    <numFmt numFmtId="165" formatCode="_-[$R$-416]\ * #,##0.00_-;\-[$R$-416]\ * #,##0.00_-;_-[$R$-416]\ * &quot;-&quot;??_-;_-@_-"/>
    <numFmt numFmtId="166" formatCode="_-&quot;R$ &quot;* #,##0.00_-;&quot;-R$ &quot;* #,##0.00_-;_-&quot;R$ &quot;* \-??_-;_-@_-"/>
    <numFmt numFmtId="167" formatCode="0.0"/>
    <numFmt numFmtId="168" formatCode="0.0%"/>
    <numFmt numFmtId="169" formatCode="&quot;R$&quot;\ 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name val="Arial"/>
      <family val="2"/>
    </font>
    <font>
      <i/>
      <sz val="10"/>
      <color rgb="FF00000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  <charset val="1"/>
    </font>
  </fonts>
  <fills count="3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rgb="FFCCCCFF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CCCCFF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CCCCFF"/>
      </patternFill>
    </fill>
    <fill>
      <patternFill patternType="solid">
        <fgColor rgb="FFFF0000"/>
        <bgColor rgb="FFCCCCFF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rgb="FFDBDBDB"/>
      </patternFill>
    </fill>
  </fills>
  <borders count="5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3" borderId="0" applyNumberFormat="0" applyBorder="0" applyAlignment="0" applyProtection="0"/>
    <xf numFmtId="0" fontId="3" fillId="24" borderId="0" applyNumberFormat="0" applyBorder="0" applyAlignment="0" applyProtection="0"/>
  </cellStyleXfs>
  <cellXfs count="532">
    <xf numFmtId="0" fontId="0" fillId="0" borderId="0" xfId="0"/>
    <xf numFmtId="0" fontId="6" fillId="11" borderId="25" xfId="0" applyFont="1" applyFill="1" applyBorder="1" applyAlignment="1" applyProtection="1">
      <alignment horizontal="center"/>
      <protection locked="0"/>
    </xf>
    <xf numFmtId="0" fontId="6" fillId="7" borderId="26" xfId="0" applyFont="1" applyFill="1" applyBorder="1" applyAlignment="1" applyProtection="1">
      <alignment horizontal="center"/>
      <protection locked="0"/>
    </xf>
    <xf numFmtId="0" fontId="6" fillId="7" borderId="27" xfId="0" applyFont="1" applyFill="1" applyBorder="1" applyAlignment="1" applyProtection="1">
      <alignment horizontal="center"/>
      <protection locked="0"/>
    </xf>
    <xf numFmtId="0" fontId="6" fillId="7" borderId="18" xfId="0" applyFont="1" applyFill="1" applyBorder="1" applyProtection="1">
      <protection locked="0"/>
    </xf>
    <xf numFmtId="0" fontId="6" fillId="7" borderId="16" xfId="0" applyFont="1" applyFill="1" applyBorder="1" applyProtection="1">
      <protection locked="0"/>
    </xf>
    <xf numFmtId="0" fontId="6" fillId="8" borderId="31" xfId="0" applyFont="1" applyFill="1" applyBorder="1" applyAlignment="1" applyProtection="1">
      <alignment horizontal="center"/>
      <protection locked="0"/>
    </xf>
    <xf numFmtId="0" fontId="6" fillId="8" borderId="26" xfId="0" applyFont="1" applyFill="1" applyBorder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9" fillId="6" borderId="31" xfId="0" applyFont="1" applyFill="1" applyBorder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/>
      <protection locked="0"/>
    </xf>
    <xf numFmtId="0" fontId="8" fillId="7" borderId="25" xfId="0" applyFont="1" applyFill="1" applyBorder="1" applyAlignment="1" applyProtection="1">
      <alignment horizontal="center" vertical="center"/>
      <protection locked="0"/>
    </xf>
    <xf numFmtId="0" fontId="8" fillId="11" borderId="25" xfId="0" applyFont="1" applyFill="1" applyBorder="1" applyAlignment="1" applyProtection="1">
      <alignment horizontal="center" vertical="center"/>
      <protection locked="0"/>
    </xf>
    <xf numFmtId="0" fontId="8" fillId="7" borderId="14" xfId="0" applyFont="1" applyFill="1" applyBorder="1" applyProtection="1">
      <protection locked="0"/>
    </xf>
    <xf numFmtId="0" fontId="8" fillId="7" borderId="12" xfId="0" applyFont="1" applyFill="1" applyBorder="1" applyProtection="1">
      <protection locked="0"/>
    </xf>
    <xf numFmtId="44" fontId="6" fillId="8" borderId="25" xfId="1" applyFont="1" applyFill="1" applyBorder="1" applyProtection="1">
      <protection locked="0"/>
    </xf>
    <xf numFmtId="9" fontId="6" fillId="14" borderId="25" xfId="2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35" xfId="0" applyFont="1" applyFill="1" applyBorder="1" applyProtection="1">
      <protection locked="0"/>
    </xf>
    <xf numFmtId="166" fontId="6" fillId="8" borderId="35" xfId="0" applyNumberFormat="1" applyFont="1" applyFill="1" applyBorder="1" applyAlignment="1" applyProtection="1">
      <alignment horizontal="center"/>
      <protection locked="0"/>
    </xf>
    <xf numFmtId="166" fontId="6" fillId="8" borderId="37" xfId="0" applyNumberFormat="1" applyFont="1" applyFill="1" applyBorder="1" applyAlignment="1" applyProtection="1">
      <alignment horizontal="center"/>
      <protection locked="0"/>
    </xf>
    <xf numFmtId="10" fontId="9" fillId="6" borderId="38" xfId="0" applyNumberFormat="1" applyFont="1" applyFill="1" applyBorder="1" applyAlignment="1" applyProtection="1">
      <alignment horizontal="center"/>
      <protection locked="0"/>
    </xf>
    <xf numFmtId="0" fontId="9" fillId="16" borderId="40" xfId="0" applyFont="1" applyFill="1" applyBorder="1" applyAlignment="1" applyProtection="1">
      <alignment horizontal="center"/>
      <protection locked="0"/>
    </xf>
    <xf numFmtId="44" fontId="9" fillId="16" borderId="41" xfId="1" applyFont="1" applyFill="1" applyBorder="1" applyAlignment="1" applyProtection="1">
      <protection locked="0"/>
    </xf>
    <xf numFmtId="10" fontId="6" fillId="8" borderId="25" xfId="0" applyNumberFormat="1" applyFont="1" applyFill="1" applyBorder="1" applyAlignment="1" applyProtection="1">
      <alignment horizontal="center" vertical="center"/>
      <protection locked="0"/>
    </xf>
    <xf numFmtId="44" fontId="6" fillId="8" borderId="35" xfId="1" applyFont="1" applyFill="1" applyBorder="1" applyAlignment="1" applyProtection="1">
      <alignment horizontal="left" vertical="center"/>
      <protection locked="0"/>
    </xf>
    <xf numFmtId="0" fontId="8" fillId="8" borderId="25" xfId="0" applyFont="1" applyFill="1" applyBorder="1" applyAlignment="1" applyProtection="1">
      <alignment horizontal="center" vertical="center"/>
      <protection locked="0"/>
    </xf>
    <xf numFmtId="0" fontId="8" fillId="8" borderId="12" xfId="0" applyFont="1" applyFill="1" applyBorder="1" applyAlignment="1" applyProtection="1">
      <alignment horizontal="center" vertical="center"/>
      <protection locked="0"/>
    </xf>
    <xf numFmtId="167" fontId="8" fillId="14" borderId="25" xfId="0" applyNumberFormat="1" applyFont="1" applyFill="1" applyBorder="1" applyAlignment="1" applyProtection="1">
      <alignment horizontal="center" vertical="center"/>
      <protection locked="0"/>
    </xf>
    <xf numFmtId="10" fontId="6" fillId="8" borderId="0" xfId="2" applyNumberFormat="1" applyFont="1" applyFill="1" applyBorder="1" applyAlignment="1" applyProtection="1">
      <alignment horizontal="center" vertical="center"/>
      <protection locked="0"/>
    </xf>
    <xf numFmtId="10" fontId="6" fillId="8" borderId="29" xfId="2" applyNumberFormat="1" applyFont="1" applyFill="1" applyBorder="1" applyAlignment="1" applyProtection="1">
      <alignment horizontal="center" vertical="center"/>
      <protection locked="0"/>
    </xf>
    <xf numFmtId="44" fontId="6" fillId="8" borderId="42" xfId="1" applyFont="1" applyFill="1" applyBorder="1" applyAlignment="1" applyProtection="1">
      <alignment horizontal="left" vertical="center"/>
      <protection locked="0"/>
    </xf>
    <xf numFmtId="0" fontId="6" fillId="8" borderId="25" xfId="0" applyFont="1" applyFill="1" applyBorder="1" applyAlignment="1" applyProtection="1">
      <alignment horizontal="center" vertical="center"/>
      <protection locked="0"/>
    </xf>
    <xf numFmtId="0" fontId="6" fillId="14" borderId="25" xfId="0" applyFont="1" applyFill="1" applyBorder="1" applyAlignment="1" applyProtection="1">
      <alignment horizontal="center"/>
      <protection locked="0"/>
    </xf>
    <xf numFmtId="0" fontId="8" fillId="8" borderId="32" xfId="0" applyFont="1" applyFill="1" applyBorder="1" applyAlignment="1" applyProtection="1">
      <alignment horizontal="center"/>
      <protection locked="0"/>
    </xf>
    <xf numFmtId="0" fontId="9" fillId="6" borderId="45" xfId="0" applyFont="1" applyFill="1" applyBorder="1" applyAlignment="1" applyProtection="1">
      <alignment horizontal="center"/>
      <protection locked="0"/>
    </xf>
    <xf numFmtId="0" fontId="9" fillId="6" borderId="49" xfId="0" applyFont="1" applyFill="1" applyBorder="1" applyAlignment="1" applyProtection="1">
      <alignment horizontal="center"/>
      <protection locked="0"/>
    </xf>
    <xf numFmtId="9" fontId="12" fillId="8" borderId="14" xfId="2" applyFont="1" applyFill="1" applyBorder="1" applyAlignment="1" applyProtection="1">
      <alignment horizontal="center" vertical="center"/>
      <protection locked="0"/>
    </xf>
    <xf numFmtId="44" fontId="8" fillId="8" borderId="35" xfId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Protection="1">
      <protection locked="0"/>
    </xf>
    <xf numFmtId="0" fontId="8" fillId="7" borderId="14" xfId="0" applyFont="1" applyFill="1" applyBorder="1" applyAlignment="1" applyProtection="1">
      <alignment horizontal="left" vertical="center" wrapText="1"/>
      <protection locked="0"/>
    </xf>
    <xf numFmtId="44" fontId="9" fillId="6" borderId="39" xfId="1" applyFont="1" applyFill="1" applyBorder="1" applyAlignment="1" applyProtection="1">
      <alignment horizontal="left"/>
      <protection locked="0"/>
    </xf>
    <xf numFmtId="44" fontId="9" fillId="18" borderId="0" xfId="1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9" fillId="15" borderId="31" xfId="0" applyFont="1" applyFill="1" applyBorder="1" applyAlignment="1" applyProtection="1">
      <alignment horizontal="center"/>
      <protection locked="0"/>
    </xf>
    <xf numFmtId="0" fontId="9" fillId="15" borderId="45" xfId="0" applyFont="1" applyFill="1" applyBorder="1" applyAlignment="1" applyProtection="1">
      <alignment horizontal="center" vertical="center"/>
      <protection locked="0"/>
    </xf>
    <xf numFmtId="0" fontId="8" fillId="8" borderId="26" xfId="0" applyFont="1" applyFill="1" applyBorder="1" applyAlignment="1" applyProtection="1">
      <alignment horizontal="center" vertical="center"/>
      <protection locked="0"/>
    </xf>
    <xf numFmtId="10" fontId="9" fillId="6" borderId="53" xfId="0" applyNumberFormat="1" applyFont="1" applyFill="1" applyBorder="1" applyAlignment="1" applyProtection="1">
      <alignment horizontal="center"/>
      <protection locked="0"/>
    </xf>
    <xf numFmtId="44" fontId="9" fillId="6" borderId="54" xfId="1" applyFont="1" applyFill="1" applyBorder="1" applyAlignment="1" applyProtection="1">
      <protection locked="0"/>
    </xf>
    <xf numFmtId="10" fontId="8" fillId="8" borderId="25" xfId="2" applyNumberFormat="1" applyFont="1" applyFill="1" applyBorder="1" applyAlignment="1" applyProtection="1">
      <alignment horizontal="center"/>
      <protection locked="0"/>
    </xf>
    <xf numFmtId="10" fontId="8" fillId="21" borderId="36" xfId="2" applyNumberFormat="1" applyFont="1" applyFill="1" applyBorder="1" applyAlignment="1" applyProtection="1">
      <alignment horizontal="center"/>
      <protection locked="0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18" fillId="0" borderId="0" xfId="0" applyFont="1"/>
    <xf numFmtId="10" fontId="18" fillId="0" borderId="0" xfId="0" applyNumberFormat="1" applyFont="1" applyAlignment="1">
      <alignment horizontal="center" vertical="center"/>
    </xf>
    <xf numFmtId="10" fontId="0" fillId="0" borderId="0" xfId="2" applyNumberFormat="1" applyFont="1" applyBorder="1" applyAlignment="1">
      <alignment vertical="center"/>
    </xf>
    <xf numFmtId="10" fontId="19" fillId="0" borderId="0" xfId="2" applyNumberFormat="1" applyFont="1" applyBorder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/>
    </xf>
    <xf numFmtId="49" fontId="18" fillId="22" borderId="25" xfId="0" applyNumberFormat="1" applyFont="1" applyFill="1" applyBorder="1" applyAlignment="1">
      <alignment horizontal="center" vertical="center"/>
    </xf>
    <xf numFmtId="4" fontId="18" fillId="22" borderId="25" xfId="0" applyNumberFormat="1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10" fontId="12" fillId="8" borderId="25" xfId="2" applyNumberFormat="1" applyFont="1" applyFill="1" applyBorder="1" applyAlignment="1" applyProtection="1">
      <alignment horizontal="center" vertical="center"/>
      <protection locked="0"/>
    </xf>
    <xf numFmtId="0" fontId="16" fillId="0" borderId="0" xfId="4" applyFont="1" applyFill="1" applyBorder="1" applyAlignment="1">
      <alignment horizontal="center" vertical="center"/>
    </xf>
    <xf numFmtId="0" fontId="16" fillId="0" borderId="0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1" fillId="0" borderId="0" xfId="5" applyNumberFormat="1" applyFill="1" applyBorder="1" applyAlignment="1">
      <alignment horizontal="center" vertical="center"/>
    </xf>
    <xf numFmtId="169" fontId="1" fillId="0" borderId="0" xfId="6" applyNumberFormat="1" applyFill="1" applyBorder="1" applyAlignment="1">
      <alignment horizontal="center"/>
    </xf>
    <xf numFmtId="169" fontId="1" fillId="0" borderId="0" xfId="6" applyNumberFormat="1" applyFill="1" applyBorder="1" applyAlignment="1">
      <alignment horizontal="center" vertical="center"/>
    </xf>
    <xf numFmtId="0" fontId="2" fillId="0" borderId="0" xfId="3" applyFill="1" applyBorder="1" applyAlignment="1"/>
    <xf numFmtId="0" fontId="16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5" applyFill="1" applyBorder="1" applyAlignment="1"/>
    <xf numFmtId="0" fontId="1" fillId="0" borderId="0" xfId="6" applyFill="1" applyBorder="1" applyAlignment="1"/>
    <xf numFmtId="0" fontId="11" fillId="0" borderId="0" xfId="0" applyFont="1" applyProtection="1">
      <protection locked="0"/>
    </xf>
    <xf numFmtId="0" fontId="11" fillId="6" borderId="36" xfId="0" applyFont="1" applyFill="1" applyBorder="1" applyProtection="1">
      <protection locked="0"/>
    </xf>
    <xf numFmtId="44" fontId="9" fillId="6" borderId="37" xfId="1" applyFont="1" applyFill="1" applyBorder="1" applyAlignment="1" applyProtection="1">
      <alignment horizontal="left"/>
      <protection locked="0"/>
    </xf>
    <xf numFmtId="10" fontId="8" fillId="8" borderId="36" xfId="2" applyNumberFormat="1" applyFont="1" applyFill="1" applyBorder="1" applyAlignment="1" applyProtection="1">
      <alignment horizontal="center"/>
      <protection locked="0"/>
    </xf>
    <xf numFmtId="0" fontId="3" fillId="3" borderId="1" xfId="4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169" fontId="23" fillId="14" borderId="1" xfId="0" applyNumberFormat="1" applyFont="1" applyFill="1" applyBorder="1" applyAlignment="1">
      <alignment horizontal="center" vertical="center"/>
    </xf>
    <xf numFmtId="169" fontId="1" fillId="4" borderId="1" xfId="5" applyNumberFormat="1" applyBorder="1" applyAlignment="1">
      <alignment horizontal="center" vertical="center"/>
    </xf>
    <xf numFmtId="169" fontId="21" fillId="15" borderId="1" xfId="8" applyNumberFormat="1" applyFont="1" applyFill="1" applyBorder="1" applyAlignment="1">
      <alignment horizontal="center"/>
    </xf>
    <xf numFmtId="44" fontId="8" fillId="7" borderId="35" xfId="1" applyFont="1" applyFill="1" applyBorder="1" applyAlignment="1" applyProtection="1">
      <alignment horizontal="left"/>
      <protection locked="0"/>
    </xf>
    <xf numFmtId="2" fontId="0" fillId="29" borderId="25" xfId="0" applyNumberFormat="1" applyFill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5" xfId="0" applyBorder="1"/>
    <xf numFmtId="2" fontId="0" fillId="29" borderId="25" xfId="0" applyNumberFormat="1" applyFill="1" applyBorder="1" applyAlignment="1">
      <alignment horizontal="center" vertical="center"/>
    </xf>
    <xf numFmtId="0" fontId="0" fillId="0" borderId="25" xfId="0" applyBorder="1" applyAlignment="1">
      <alignment horizontal="left" wrapText="1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left" vertical="center"/>
    </xf>
    <xf numFmtId="0" fontId="0" fillId="29" borderId="25" xfId="0" applyFill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top" wrapText="1"/>
    </xf>
    <xf numFmtId="0" fontId="0" fillId="0" borderId="25" xfId="0" applyBorder="1" applyAlignment="1">
      <alignment vertical="center" wrapText="1"/>
    </xf>
    <xf numFmtId="2" fontId="22" fillId="30" borderId="25" xfId="0" applyNumberFormat="1" applyFont="1" applyFill="1" applyBorder="1" applyAlignment="1">
      <alignment horizontal="center"/>
    </xf>
    <xf numFmtId="0" fontId="0" fillId="29" borderId="25" xfId="0" applyFill="1" applyBorder="1" applyAlignment="1">
      <alignment horizontal="center"/>
    </xf>
    <xf numFmtId="0" fontId="0" fillId="0" borderId="25" xfId="0" applyBorder="1" applyAlignment="1">
      <alignment wrapText="1"/>
    </xf>
    <xf numFmtId="0" fontId="22" fillId="30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0" fillId="0" borderId="14" xfId="0" applyBorder="1"/>
    <xf numFmtId="0" fontId="0" fillId="0" borderId="12" xfId="0" applyBorder="1"/>
    <xf numFmtId="0" fontId="0" fillId="0" borderId="13" xfId="0" applyBorder="1"/>
    <xf numFmtId="2" fontId="0" fillId="0" borderId="25" xfId="0" applyNumberFormat="1" applyBorder="1" applyAlignment="1">
      <alignment horizontal="center"/>
    </xf>
    <xf numFmtId="10" fontId="6" fillId="8" borderId="13" xfId="2" applyNumberFormat="1" applyFont="1" applyFill="1" applyBorder="1" applyAlignment="1" applyProtection="1">
      <alignment horizontal="center" vertical="center"/>
      <protection locked="0"/>
    </xf>
    <xf numFmtId="44" fontId="8" fillId="8" borderId="35" xfId="1" applyFont="1" applyFill="1" applyBorder="1" applyAlignment="1" applyProtection="1">
      <alignment horizontal="left" vertical="center"/>
      <protection locked="0"/>
    </xf>
    <xf numFmtId="9" fontId="12" fillId="14" borderId="14" xfId="2" applyFont="1" applyFill="1" applyBorder="1" applyAlignment="1" applyProtection="1">
      <alignment horizontal="center" vertical="center"/>
      <protection locked="0"/>
    </xf>
    <xf numFmtId="168" fontId="18" fillId="8" borderId="25" xfId="2" applyNumberFormat="1" applyFont="1" applyFill="1" applyBorder="1" applyAlignment="1">
      <alignment horizontal="center" vertical="center"/>
    </xf>
    <xf numFmtId="44" fontId="18" fillId="8" borderId="25" xfId="1" applyFont="1" applyFill="1" applyBorder="1" applyAlignment="1">
      <alignment horizontal="center" vertical="center"/>
    </xf>
    <xf numFmtId="10" fontId="18" fillId="8" borderId="25" xfId="0" applyNumberFormat="1" applyFont="1" applyFill="1" applyBorder="1" applyAlignment="1">
      <alignment horizontal="center" vertical="center"/>
    </xf>
    <xf numFmtId="10" fontId="18" fillId="8" borderId="25" xfId="2" applyNumberFormat="1" applyFont="1" applyFill="1" applyBorder="1" applyAlignment="1">
      <alignment vertical="center"/>
    </xf>
    <xf numFmtId="10" fontId="20" fillId="8" borderId="25" xfId="2" applyNumberFormat="1" applyFont="1" applyFill="1" applyBorder="1" applyAlignment="1">
      <alignment vertical="center"/>
    </xf>
    <xf numFmtId="10" fontId="18" fillId="8" borderId="25" xfId="2" applyNumberFormat="1" applyFont="1" applyFill="1" applyBorder="1"/>
    <xf numFmtId="0" fontId="18" fillId="8" borderId="25" xfId="0" applyFont="1" applyFill="1" applyBorder="1" applyAlignment="1">
      <alignment horizontal="center" vertical="center"/>
    </xf>
    <xf numFmtId="0" fontId="18" fillId="8" borderId="25" xfId="0" applyFont="1" applyFill="1" applyBorder="1" applyAlignment="1">
      <alignment horizontal="left" vertical="center"/>
    </xf>
    <xf numFmtId="8" fontId="18" fillId="8" borderId="25" xfId="0" applyNumberFormat="1" applyFont="1" applyFill="1" applyBorder="1" applyAlignment="1">
      <alignment horizontal="center" vertical="center"/>
    </xf>
    <xf numFmtId="0" fontId="18" fillId="8" borderId="25" xfId="0" applyFont="1" applyFill="1" applyBorder="1" applyAlignment="1">
      <alignment vertical="center"/>
    </xf>
    <xf numFmtId="8" fontId="18" fillId="8" borderId="25" xfId="0" applyNumberFormat="1" applyFont="1" applyFill="1" applyBorder="1" applyAlignment="1">
      <alignment horizontal="left" vertical="center"/>
    </xf>
    <xf numFmtId="4" fontId="18" fillId="8" borderId="25" xfId="0" applyNumberFormat="1" applyFont="1" applyFill="1" applyBorder="1" applyAlignment="1">
      <alignment vertical="center"/>
    </xf>
    <xf numFmtId="10" fontId="20" fillId="8" borderId="25" xfId="0" applyNumberFormat="1" applyFont="1" applyFill="1" applyBorder="1" applyAlignment="1">
      <alignment horizontal="center" vertical="center"/>
    </xf>
    <xf numFmtId="10" fontId="19" fillId="8" borderId="25" xfId="2" applyNumberFormat="1" applyFont="1" applyFill="1" applyBorder="1" applyAlignment="1">
      <alignment vertical="center"/>
    </xf>
    <xf numFmtId="0" fontId="17" fillId="25" borderId="25" xfId="0" applyFont="1" applyFill="1" applyBorder="1" applyAlignment="1">
      <alignment horizontal="center" vertical="center"/>
    </xf>
    <xf numFmtId="0" fontId="17" fillId="25" borderId="25" xfId="0" applyFont="1" applyFill="1" applyBorder="1" applyAlignment="1">
      <alignment horizontal="center"/>
    </xf>
    <xf numFmtId="10" fontId="8" fillId="14" borderId="25" xfId="0" applyNumberFormat="1" applyFont="1" applyFill="1" applyBorder="1" applyAlignment="1" applyProtection="1">
      <alignment horizontal="center" vertical="center"/>
      <protection locked="0"/>
    </xf>
    <xf numFmtId="9" fontId="8" fillId="11" borderId="13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Font="1" applyFill="1" applyBorder="1" applyAlignment="1" applyProtection="1">
      <alignment horizontal="center"/>
      <protection locked="0"/>
    </xf>
    <xf numFmtId="0" fontId="6" fillId="8" borderId="43" xfId="0" applyFont="1" applyFill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14" borderId="25" xfId="0" applyFont="1" applyFill="1" applyBorder="1" applyAlignment="1" applyProtection="1">
      <alignment horizontal="center" vertical="center"/>
      <protection locked="0"/>
    </xf>
    <xf numFmtId="0" fontId="8" fillId="14" borderId="25" xfId="0" applyFont="1" applyFill="1" applyBorder="1" applyAlignment="1" applyProtection="1">
      <alignment horizontal="center" vertical="center"/>
      <protection locked="0"/>
    </xf>
    <xf numFmtId="4" fontId="6" fillId="14" borderId="25" xfId="0" applyNumberFormat="1" applyFont="1" applyFill="1" applyBorder="1" applyAlignment="1" applyProtection="1">
      <alignment horizontal="center" vertical="center"/>
      <protection locked="0"/>
    </xf>
    <xf numFmtId="169" fontId="6" fillId="8" borderId="25" xfId="0" applyNumberFormat="1" applyFont="1" applyFill="1" applyBorder="1" applyAlignment="1" applyProtection="1">
      <alignment horizontal="center" vertical="center"/>
      <protection locked="0"/>
    </xf>
    <xf numFmtId="0" fontId="9" fillId="31" borderId="25" xfId="0" applyFont="1" applyFill="1" applyBorder="1" applyAlignment="1" applyProtection="1">
      <alignment horizontal="center" vertical="center"/>
      <protection locked="0"/>
    </xf>
    <xf numFmtId="0" fontId="0" fillId="20" borderId="0" xfId="0" applyFill="1"/>
    <xf numFmtId="0" fontId="6" fillId="21" borderId="32" xfId="0" applyFont="1" applyFill="1" applyBorder="1" applyAlignment="1" applyProtection="1">
      <alignment horizontal="center"/>
      <protection locked="0"/>
    </xf>
    <xf numFmtId="166" fontId="6" fillId="21" borderId="35" xfId="0" applyNumberFormat="1" applyFont="1" applyFill="1" applyBorder="1" applyAlignment="1" applyProtection="1">
      <alignment horizontal="center"/>
      <protection locked="0"/>
    </xf>
    <xf numFmtId="0" fontId="9" fillId="16" borderId="0" xfId="0" applyFont="1" applyFill="1" applyAlignment="1" applyProtection="1">
      <alignment horizontal="center"/>
      <protection locked="0"/>
    </xf>
    <xf numFmtId="10" fontId="9" fillId="16" borderId="0" xfId="0" applyNumberFormat="1" applyFont="1" applyFill="1" applyAlignment="1" applyProtection="1">
      <alignment horizontal="center"/>
      <protection locked="0"/>
    </xf>
    <xf numFmtId="0" fontId="9" fillId="18" borderId="40" xfId="0" applyFont="1" applyFill="1" applyBorder="1" applyAlignment="1" applyProtection="1">
      <alignment horizontal="center"/>
      <protection locked="0"/>
    </xf>
    <xf numFmtId="0" fontId="9" fillId="18" borderId="0" xfId="0" applyFont="1" applyFill="1" applyAlignment="1" applyProtection="1">
      <alignment horizontal="center"/>
      <protection locked="0"/>
    </xf>
    <xf numFmtId="44" fontId="9" fillId="18" borderId="41" xfId="1" applyFont="1" applyFill="1" applyBorder="1" applyAlignment="1" applyProtection="1">
      <alignment horizontal="left"/>
      <protection locked="0"/>
    </xf>
    <xf numFmtId="0" fontId="3" fillId="31" borderId="40" xfId="0" applyFont="1" applyFill="1" applyBorder="1"/>
    <xf numFmtId="0" fontId="9" fillId="31" borderId="26" xfId="0" applyFont="1" applyFill="1" applyBorder="1" applyAlignment="1" applyProtection="1">
      <alignment horizontal="center"/>
      <protection locked="0"/>
    </xf>
    <xf numFmtId="0" fontId="3" fillId="31" borderId="40" xfId="0" applyFont="1" applyFill="1" applyBorder="1" applyAlignment="1">
      <alignment horizontal="center"/>
    </xf>
    <xf numFmtId="0" fontId="11" fillId="31" borderId="26" xfId="0" applyFont="1" applyFill="1" applyBorder="1" applyAlignment="1" applyProtection="1">
      <alignment horizontal="center" vertical="center"/>
      <protection locked="0"/>
    </xf>
    <xf numFmtId="0" fontId="6" fillId="20" borderId="40" xfId="0" applyFont="1" applyFill="1" applyBorder="1" applyAlignment="1" applyProtection="1">
      <alignment horizontal="center"/>
      <protection locked="0"/>
    </xf>
    <xf numFmtId="0" fontId="6" fillId="20" borderId="0" xfId="0" applyFont="1" applyFill="1" applyProtection="1">
      <protection locked="0"/>
    </xf>
    <xf numFmtId="0" fontId="6" fillId="20" borderId="41" xfId="0" applyFont="1" applyFill="1" applyBorder="1" applyProtection="1">
      <protection locked="0"/>
    </xf>
    <xf numFmtId="0" fontId="8" fillId="8" borderId="26" xfId="0" applyFont="1" applyFill="1" applyBorder="1" applyAlignment="1" applyProtection="1">
      <alignment horizontal="center" vertical="center" wrapText="1"/>
      <protection locked="0"/>
    </xf>
    <xf numFmtId="0" fontId="9" fillId="0" borderId="40" xfId="0" applyFont="1" applyBorder="1" applyAlignment="1" applyProtection="1">
      <alignment horizontal="center"/>
      <protection locked="0"/>
    </xf>
    <xf numFmtId="44" fontId="9" fillId="0" borderId="41" xfId="1" applyFont="1" applyFill="1" applyBorder="1" applyAlignment="1" applyProtection="1">
      <alignment horizontal="left"/>
      <protection locked="0"/>
    </xf>
    <xf numFmtId="0" fontId="6" fillId="0" borderId="40" xfId="0" applyFont="1" applyBorder="1" applyAlignment="1" applyProtection="1">
      <alignment horizontal="center"/>
      <protection locked="0"/>
    </xf>
    <xf numFmtId="0" fontId="6" fillId="0" borderId="41" xfId="0" applyFont="1" applyBorder="1" applyProtection="1">
      <protection locked="0"/>
    </xf>
    <xf numFmtId="0" fontId="6" fillId="8" borderId="25" xfId="0" applyFont="1" applyFill="1" applyBorder="1" applyAlignment="1" applyProtection="1">
      <alignment horizontal="center"/>
      <protection locked="0"/>
    </xf>
    <xf numFmtId="10" fontId="12" fillId="8" borderId="25" xfId="0" applyNumberFormat="1" applyFont="1" applyFill="1" applyBorder="1" applyAlignment="1" applyProtection="1">
      <alignment horizontal="center"/>
      <protection locked="0"/>
    </xf>
    <xf numFmtId="10" fontId="12" fillId="34" borderId="36" xfId="0" applyNumberFormat="1" applyFont="1" applyFill="1" applyBorder="1" applyAlignment="1" applyProtection="1">
      <alignment horizontal="center"/>
      <protection locked="0"/>
    </xf>
    <xf numFmtId="44" fontId="8" fillId="34" borderId="37" xfId="1" applyFont="1" applyFill="1" applyBorder="1" applyAlignment="1" applyProtection="1">
      <alignment horizontal="left"/>
      <protection locked="0"/>
    </xf>
    <xf numFmtId="0" fontId="6" fillId="14" borderId="25" xfId="1" applyNumberFormat="1" applyFont="1" applyFill="1" applyBorder="1" applyAlignment="1" applyProtection="1">
      <alignment horizontal="center"/>
      <protection locked="0"/>
    </xf>
    <xf numFmtId="44" fontId="6" fillId="8" borderId="14" xfId="0" applyNumberFormat="1" applyFont="1" applyFill="1" applyBorder="1" applyAlignment="1" applyProtection="1">
      <alignment horizontal="center"/>
      <protection locked="0"/>
    </xf>
    <xf numFmtId="44" fontId="6" fillId="8" borderId="15" xfId="0" applyNumberFormat="1" applyFont="1" applyFill="1" applyBorder="1" applyAlignment="1" applyProtection="1">
      <alignment horizontal="center"/>
      <protection locked="0"/>
    </xf>
    <xf numFmtId="0" fontId="6" fillId="7" borderId="14" xfId="0" applyFont="1" applyFill="1" applyBorder="1" applyAlignment="1" applyProtection="1">
      <alignment horizontal="left"/>
      <protection locked="0"/>
    </xf>
    <xf numFmtId="0" fontId="6" fillId="7" borderId="12" xfId="0" applyFont="1" applyFill="1" applyBorder="1" applyAlignment="1" applyProtection="1">
      <alignment horizontal="left"/>
      <protection locked="0"/>
    </xf>
    <xf numFmtId="0" fontId="6" fillId="7" borderId="13" xfId="0" applyFont="1" applyFill="1" applyBorder="1" applyAlignment="1" applyProtection="1">
      <alignment horizontal="left"/>
      <protection locked="0"/>
    </xf>
    <xf numFmtId="14" fontId="6" fillId="11" borderId="14" xfId="0" applyNumberFormat="1" applyFont="1" applyFill="1" applyBorder="1" applyAlignment="1" applyProtection="1">
      <alignment horizontal="center"/>
      <protection locked="0"/>
    </xf>
    <xf numFmtId="14" fontId="6" fillId="11" borderId="12" xfId="0" applyNumberFormat="1" applyFont="1" applyFill="1" applyBorder="1" applyAlignment="1" applyProtection="1">
      <alignment horizontal="center"/>
      <protection locked="0"/>
    </xf>
    <xf numFmtId="14" fontId="6" fillId="11" borderId="15" xfId="0" applyNumberFormat="1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8" fillId="7" borderId="12" xfId="0" applyFont="1" applyFill="1" applyBorder="1" applyAlignment="1" applyProtection="1">
      <alignment horizontal="center"/>
      <protection locked="0"/>
    </xf>
    <xf numFmtId="0" fontId="8" fillId="7" borderId="15" xfId="0" applyFont="1" applyFill="1" applyBorder="1" applyAlignment="1" applyProtection="1">
      <alignment horizontal="center"/>
      <protection locked="0"/>
    </xf>
    <xf numFmtId="0" fontId="6" fillId="11" borderId="14" xfId="0" applyFont="1" applyFill="1" applyBorder="1" applyAlignment="1" applyProtection="1">
      <alignment horizontal="center"/>
      <protection locked="0"/>
    </xf>
    <xf numFmtId="0" fontId="6" fillId="11" borderId="12" xfId="0" applyFont="1" applyFill="1" applyBorder="1" applyAlignment="1" applyProtection="1">
      <alignment horizontal="center"/>
      <protection locked="0"/>
    </xf>
    <xf numFmtId="0" fontId="6" fillId="11" borderId="15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left"/>
      <protection locked="0"/>
    </xf>
    <xf numFmtId="0" fontId="6" fillId="8" borderId="16" xfId="0" applyFont="1" applyFill="1" applyBorder="1" applyAlignment="1" applyProtection="1">
      <alignment horizontal="left"/>
      <protection locked="0"/>
    </xf>
    <xf numFmtId="0" fontId="6" fillId="8" borderId="17" xfId="0" applyFont="1" applyFill="1" applyBorder="1" applyAlignment="1" applyProtection="1">
      <alignment horizontal="left"/>
      <protection locked="0"/>
    </xf>
    <xf numFmtId="14" fontId="6" fillId="14" borderId="18" xfId="0" applyNumberFormat="1" applyFont="1" applyFill="1" applyBorder="1" applyAlignment="1" applyProtection="1">
      <alignment horizontal="center"/>
      <protection locked="0"/>
    </xf>
    <xf numFmtId="14" fontId="6" fillId="14" borderId="19" xfId="0" applyNumberFormat="1" applyFont="1" applyFill="1" applyBorder="1" applyAlignment="1" applyProtection="1">
      <alignment horizontal="center"/>
      <protection locked="0"/>
    </xf>
    <xf numFmtId="0" fontId="6" fillId="9" borderId="2" xfId="0" applyFont="1" applyFill="1" applyBorder="1" applyAlignment="1" applyProtection="1">
      <alignment horizontal="center"/>
      <protection locked="0"/>
    </xf>
    <xf numFmtId="0" fontId="6" fillId="9" borderId="3" xfId="0" applyFont="1" applyFill="1" applyBorder="1" applyAlignment="1" applyProtection="1">
      <alignment horizontal="center"/>
      <protection locked="0"/>
    </xf>
    <xf numFmtId="0" fontId="6" fillId="9" borderId="4" xfId="0" applyFont="1" applyFill="1" applyBorder="1" applyAlignment="1" applyProtection="1">
      <alignment horizontal="center"/>
      <protection locked="0"/>
    </xf>
    <xf numFmtId="0" fontId="9" fillId="13" borderId="5" xfId="0" applyFont="1" applyFill="1" applyBorder="1" applyAlignment="1" applyProtection="1">
      <alignment horizontal="center" vertical="center"/>
      <protection locked="0"/>
    </xf>
    <xf numFmtId="0" fontId="9" fillId="13" borderId="6" xfId="0" applyFont="1" applyFill="1" applyBorder="1" applyAlignment="1" applyProtection="1">
      <alignment horizontal="center" vertical="center"/>
      <protection locked="0"/>
    </xf>
    <xf numFmtId="0" fontId="9" fillId="13" borderId="7" xfId="0" applyFont="1" applyFill="1" applyBorder="1" applyAlignment="1" applyProtection="1">
      <alignment horizontal="center" vertical="center"/>
      <protection locked="0"/>
    </xf>
    <xf numFmtId="0" fontId="9" fillId="13" borderId="28" xfId="0" applyFont="1" applyFill="1" applyBorder="1" applyAlignment="1" applyProtection="1">
      <alignment horizontal="center" vertical="center"/>
      <protection locked="0"/>
    </xf>
    <xf numFmtId="0" fontId="9" fillId="13" borderId="29" xfId="0" applyFont="1" applyFill="1" applyBorder="1" applyAlignment="1" applyProtection="1">
      <alignment horizontal="center" vertical="center"/>
      <protection locked="0"/>
    </xf>
    <xf numFmtId="0" fontId="9" fillId="13" borderId="30" xfId="0" applyFont="1" applyFill="1" applyBorder="1" applyAlignment="1" applyProtection="1">
      <alignment horizontal="center" vertical="center"/>
      <protection locked="0"/>
    </xf>
    <xf numFmtId="0" fontId="7" fillId="10" borderId="2" xfId="0" applyFont="1" applyFill="1" applyBorder="1" applyAlignment="1" applyProtection="1">
      <alignment horizontal="center"/>
      <protection locked="0"/>
    </xf>
    <xf numFmtId="0" fontId="7" fillId="10" borderId="3" xfId="0" applyFont="1" applyFill="1" applyBorder="1" applyAlignment="1" applyProtection="1">
      <alignment horizontal="center"/>
      <protection locked="0"/>
    </xf>
    <xf numFmtId="0" fontId="7" fillId="10" borderId="4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left"/>
      <protection locked="0"/>
    </xf>
    <xf numFmtId="0" fontId="9" fillId="6" borderId="21" xfId="0" applyFont="1" applyFill="1" applyBorder="1" applyAlignment="1" applyProtection="1">
      <alignment horizontal="left"/>
      <protection locked="0"/>
    </xf>
    <xf numFmtId="0" fontId="9" fillId="6" borderId="22" xfId="0" applyFont="1" applyFill="1" applyBorder="1" applyAlignment="1" applyProtection="1">
      <alignment horizontal="left"/>
      <protection locked="0"/>
    </xf>
    <xf numFmtId="164" fontId="9" fillId="6" borderId="23" xfId="0" applyNumberFormat="1" applyFont="1" applyFill="1" applyBorder="1" applyAlignment="1" applyProtection="1">
      <alignment horizontal="center"/>
      <protection locked="0"/>
    </xf>
    <xf numFmtId="164" fontId="9" fillId="6" borderId="24" xfId="0" applyNumberFormat="1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left"/>
      <protection locked="0"/>
    </xf>
    <xf numFmtId="0" fontId="6" fillId="8" borderId="12" xfId="0" applyFont="1" applyFill="1" applyBorder="1" applyAlignment="1" applyProtection="1">
      <alignment horizontal="left"/>
      <protection locked="0"/>
    </xf>
    <xf numFmtId="0" fontId="6" fillId="8" borderId="13" xfId="0" applyFont="1" applyFill="1" applyBorder="1" applyAlignment="1" applyProtection="1">
      <alignment horizontal="left"/>
      <protection locked="0"/>
    </xf>
    <xf numFmtId="0" fontId="6" fillId="8" borderId="14" xfId="0" applyFont="1" applyFill="1" applyBorder="1" applyAlignment="1" applyProtection="1">
      <alignment horizontal="center"/>
      <protection locked="0"/>
    </xf>
    <xf numFmtId="0" fontId="6" fillId="8" borderId="15" xfId="0" applyFont="1" applyFill="1" applyBorder="1" applyAlignment="1" applyProtection="1">
      <alignment horizontal="center"/>
      <protection locked="0"/>
    </xf>
    <xf numFmtId="164" fontId="6" fillId="14" borderId="14" xfId="0" applyNumberFormat="1" applyFont="1" applyFill="1" applyBorder="1" applyAlignment="1" applyProtection="1">
      <alignment horizontal="center"/>
      <protection locked="0"/>
    </xf>
    <xf numFmtId="164" fontId="6" fillId="14" borderId="15" xfId="0" applyNumberFormat="1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center" wrapText="1"/>
      <protection locked="0"/>
    </xf>
    <xf numFmtId="0" fontId="6" fillId="8" borderId="15" xfId="0" applyFont="1" applyFill="1" applyBorder="1" applyAlignment="1" applyProtection="1">
      <alignment horizontal="center" wrapText="1"/>
      <protection locked="0"/>
    </xf>
    <xf numFmtId="0" fontId="6" fillId="7" borderId="18" xfId="0" applyFont="1" applyFill="1" applyBorder="1" applyAlignment="1" applyProtection="1">
      <alignment horizontal="center"/>
      <protection locked="0"/>
    </xf>
    <xf numFmtId="0" fontId="6" fillId="7" borderId="16" xfId="0" applyFont="1" applyFill="1" applyBorder="1" applyAlignment="1" applyProtection="1">
      <alignment horizontal="center"/>
      <protection locked="0"/>
    </xf>
    <xf numFmtId="0" fontId="6" fillId="7" borderId="19" xfId="0" applyFont="1" applyFill="1" applyBorder="1" applyAlignment="1" applyProtection="1">
      <alignment horizontal="center"/>
      <protection locked="0"/>
    </xf>
    <xf numFmtId="0" fontId="9" fillId="12" borderId="5" xfId="0" applyFont="1" applyFill="1" applyBorder="1" applyAlignment="1" applyProtection="1">
      <alignment horizontal="center"/>
      <protection locked="0"/>
    </xf>
    <xf numFmtId="0" fontId="9" fillId="12" borderId="6" xfId="0" applyFont="1" applyFill="1" applyBorder="1" applyAlignment="1" applyProtection="1">
      <alignment horizontal="center"/>
      <protection locked="0"/>
    </xf>
    <xf numFmtId="0" fontId="9" fillId="12" borderId="7" xfId="0" applyFont="1" applyFill="1" applyBorder="1" applyAlignment="1" applyProtection="1">
      <alignment horizontal="center"/>
      <protection locked="0"/>
    </xf>
    <xf numFmtId="44" fontId="9" fillId="33" borderId="14" xfId="0" applyNumberFormat="1" applyFont="1" applyFill="1" applyBorder="1" applyAlignment="1" applyProtection="1">
      <alignment horizontal="center"/>
      <protection locked="0"/>
    </xf>
    <xf numFmtId="44" fontId="9" fillId="33" borderId="15" xfId="0" applyNumberFormat="1" applyFont="1" applyFill="1" applyBorder="1" applyAlignment="1" applyProtection="1">
      <alignment horizontal="center"/>
      <protection locked="0"/>
    </xf>
    <xf numFmtId="0" fontId="14" fillId="19" borderId="8" xfId="0" applyFont="1" applyFill="1" applyBorder="1" applyAlignment="1" applyProtection="1">
      <alignment horizontal="center"/>
      <protection locked="0"/>
    </xf>
    <xf numFmtId="0" fontId="14" fillId="19" borderId="9" xfId="0" applyFont="1" applyFill="1" applyBorder="1" applyAlignment="1" applyProtection="1">
      <alignment horizontal="center"/>
      <protection locked="0"/>
    </xf>
    <xf numFmtId="0" fontId="6" fillId="8" borderId="12" xfId="0" applyFont="1" applyFill="1" applyBorder="1" applyAlignment="1" applyProtection="1">
      <alignment horizontal="right"/>
      <protection locked="0"/>
    </xf>
    <xf numFmtId="0" fontId="6" fillId="8" borderId="13" xfId="0" applyFont="1" applyFill="1" applyBorder="1" applyAlignment="1" applyProtection="1">
      <alignment horizontal="right"/>
      <protection locked="0"/>
    </xf>
    <xf numFmtId="44" fontId="14" fillId="8" borderId="14" xfId="0" applyNumberFormat="1" applyFont="1" applyFill="1" applyBorder="1" applyAlignment="1" applyProtection="1">
      <alignment horizontal="center"/>
      <protection locked="0"/>
    </xf>
    <xf numFmtId="44" fontId="14" fillId="8" borderId="15" xfId="0" applyNumberFormat="1" applyFont="1" applyFill="1" applyBorder="1" applyAlignment="1" applyProtection="1">
      <alignment horizontal="center"/>
      <protection locked="0"/>
    </xf>
    <xf numFmtId="0" fontId="8" fillId="14" borderId="14" xfId="0" applyFont="1" applyFill="1" applyBorder="1" applyAlignment="1" applyProtection="1">
      <alignment horizontal="center"/>
      <protection locked="0"/>
    </xf>
    <xf numFmtId="0" fontId="8" fillId="14" borderId="13" xfId="0" applyFont="1" applyFill="1" applyBorder="1" applyAlignment="1" applyProtection="1">
      <alignment horizontal="center"/>
      <protection locked="0"/>
    </xf>
    <xf numFmtId="0" fontId="8" fillId="8" borderId="11" xfId="0" applyFont="1" applyFill="1" applyBorder="1" applyAlignment="1" applyProtection="1">
      <alignment horizontal="right"/>
      <protection locked="0"/>
    </xf>
    <xf numFmtId="0" fontId="8" fillId="8" borderId="12" xfId="0" applyFont="1" applyFill="1" applyBorder="1" applyAlignment="1" applyProtection="1">
      <alignment horizontal="right"/>
      <protection locked="0"/>
    </xf>
    <xf numFmtId="0" fontId="8" fillId="8" borderId="13" xfId="0" applyFont="1" applyFill="1" applyBorder="1" applyAlignment="1" applyProtection="1">
      <alignment horizontal="right"/>
      <protection locked="0"/>
    </xf>
    <xf numFmtId="44" fontId="8" fillId="8" borderId="14" xfId="0" applyNumberFormat="1" applyFont="1" applyFill="1" applyBorder="1" applyAlignment="1" applyProtection="1">
      <alignment horizontal="right" vertical="center"/>
      <protection locked="0"/>
    </xf>
    <xf numFmtId="44" fontId="8" fillId="8" borderId="15" xfId="0" applyNumberFormat="1" applyFont="1" applyFill="1" applyBorder="1" applyAlignment="1" applyProtection="1">
      <alignment horizontal="right" vertical="center"/>
      <protection locked="0"/>
    </xf>
    <xf numFmtId="44" fontId="14" fillId="8" borderId="14" xfId="0" applyNumberFormat="1" applyFont="1" applyFill="1" applyBorder="1" applyAlignment="1" applyProtection="1">
      <alignment horizontal="right" vertical="center"/>
      <protection locked="0"/>
    </xf>
    <xf numFmtId="44" fontId="14" fillId="8" borderId="15" xfId="0" applyNumberFormat="1" applyFont="1" applyFill="1" applyBorder="1" applyAlignment="1" applyProtection="1">
      <alignment horizontal="right" vertical="center"/>
      <protection locked="0"/>
    </xf>
    <xf numFmtId="0" fontId="8" fillId="20" borderId="11" xfId="0" applyFont="1" applyFill="1" applyBorder="1" applyAlignment="1" applyProtection="1">
      <alignment horizontal="center"/>
      <protection locked="0"/>
    </xf>
    <xf numFmtId="0" fontId="8" fillId="20" borderId="12" xfId="0" applyFont="1" applyFill="1" applyBorder="1" applyAlignment="1" applyProtection="1">
      <alignment horizontal="center"/>
      <protection locked="0"/>
    </xf>
    <xf numFmtId="0" fontId="8" fillId="20" borderId="15" xfId="0" applyFont="1" applyFill="1" applyBorder="1" applyAlignment="1" applyProtection="1">
      <alignment horizontal="center"/>
      <protection locked="0"/>
    </xf>
    <xf numFmtId="0" fontId="6" fillId="8" borderId="12" xfId="0" applyFont="1" applyFill="1" applyBorder="1" applyAlignment="1" applyProtection="1">
      <alignment horizontal="center"/>
      <protection locked="0"/>
    </xf>
    <xf numFmtId="0" fontId="6" fillId="8" borderId="13" xfId="0" applyFont="1" applyFill="1" applyBorder="1" applyAlignment="1" applyProtection="1">
      <alignment horizontal="center"/>
      <protection locked="0"/>
    </xf>
    <xf numFmtId="4" fontId="6" fillId="14" borderId="14" xfId="1" applyNumberFormat="1" applyFont="1" applyFill="1" applyBorder="1" applyAlignment="1" applyProtection="1">
      <alignment horizontal="center"/>
      <protection locked="0"/>
    </xf>
    <xf numFmtId="0" fontId="6" fillId="14" borderId="13" xfId="1" applyNumberFormat="1" applyFont="1" applyFill="1" applyBorder="1" applyAlignment="1" applyProtection="1">
      <alignment horizontal="center"/>
      <protection locked="0"/>
    </xf>
    <xf numFmtId="44" fontId="9" fillId="31" borderId="25" xfId="0" applyNumberFormat="1" applyFont="1" applyFill="1" applyBorder="1" applyAlignment="1" applyProtection="1">
      <alignment horizontal="right" vertical="center"/>
      <protection locked="0"/>
    </xf>
    <xf numFmtId="44" fontId="9" fillId="31" borderId="35" xfId="0" applyNumberFormat="1" applyFont="1" applyFill="1" applyBorder="1" applyAlignment="1" applyProtection="1">
      <alignment horizontal="right" vertical="center"/>
      <protection locked="0"/>
    </xf>
    <xf numFmtId="0" fontId="9" fillId="31" borderId="25" xfId="0" applyFont="1" applyFill="1" applyBorder="1" applyAlignment="1" applyProtection="1">
      <alignment horizontal="center"/>
      <protection locked="0"/>
    </xf>
    <xf numFmtId="0" fontId="6" fillId="8" borderId="25" xfId="0" applyFont="1" applyFill="1" applyBorder="1" applyAlignment="1" applyProtection="1">
      <alignment horizontal="center"/>
      <protection locked="0"/>
    </xf>
    <xf numFmtId="4" fontId="6" fillId="14" borderId="25" xfId="1" applyNumberFormat="1" applyFont="1" applyFill="1" applyBorder="1" applyAlignment="1" applyProtection="1">
      <alignment horizontal="center"/>
      <protection locked="0"/>
    </xf>
    <xf numFmtId="44" fontId="8" fillId="8" borderId="14" xfId="0" applyNumberFormat="1" applyFont="1" applyFill="1" applyBorder="1" applyAlignment="1" applyProtection="1">
      <alignment horizontal="center" vertical="center"/>
      <protection locked="0"/>
    </xf>
    <xf numFmtId="44" fontId="8" fillId="8" borderId="15" xfId="0" applyNumberFormat="1" applyFont="1" applyFill="1" applyBorder="1" applyAlignment="1" applyProtection="1">
      <alignment horizontal="center" vertical="center"/>
      <protection locked="0"/>
    </xf>
    <xf numFmtId="0" fontId="9" fillId="31" borderId="14" xfId="0" applyFont="1" applyFill="1" applyBorder="1" applyAlignment="1" applyProtection="1">
      <alignment horizontal="center" vertical="center"/>
      <protection locked="0"/>
    </xf>
    <xf numFmtId="0" fontId="9" fillId="31" borderId="15" xfId="0" applyFont="1" applyFill="1" applyBorder="1" applyAlignment="1" applyProtection="1">
      <alignment horizontal="center" vertical="center"/>
      <protection locked="0"/>
    </xf>
    <xf numFmtId="4" fontId="6" fillId="20" borderId="26" xfId="0" applyNumberFormat="1" applyFont="1" applyFill="1" applyBorder="1" applyAlignment="1" applyProtection="1">
      <alignment horizontal="center"/>
      <protection locked="0"/>
    </xf>
    <xf numFmtId="4" fontId="6" fillId="20" borderId="25" xfId="0" applyNumberFormat="1" applyFont="1" applyFill="1" applyBorder="1" applyAlignment="1" applyProtection="1">
      <alignment horizontal="center"/>
      <protection locked="0"/>
    </xf>
    <xf numFmtId="4" fontId="6" fillId="20" borderId="35" xfId="0" applyNumberFormat="1" applyFont="1" applyFill="1" applyBorder="1" applyAlignment="1" applyProtection="1">
      <alignment horizontal="center"/>
      <protection locked="0"/>
    </xf>
    <xf numFmtId="44" fontId="9" fillId="31" borderId="25" xfId="0" applyNumberFormat="1" applyFont="1" applyFill="1" applyBorder="1" applyAlignment="1" applyProtection="1">
      <alignment horizontal="center" vertical="center"/>
      <protection locked="0"/>
    </xf>
    <xf numFmtId="44" fontId="9" fillId="31" borderId="35" xfId="0" applyNumberFormat="1" applyFont="1" applyFill="1" applyBorder="1" applyAlignment="1" applyProtection="1">
      <alignment horizontal="center" vertical="center"/>
      <protection locked="0"/>
    </xf>
    <xf numFmtId="4" fontId="9" fillId="31" borderId="14" xfId="0" applyNumberFormat="1" applyFont="1" applyFill="1" applyBorder="1" applyAlignment="1" applyProtection="1">
      <alignment horizontal="center"/>
      <protection locked="0"/>
    </xf>
    <xf numFmtId="4" fontId="9" fillId="31" borderId="12" xfId="0" applyNumberFormat="1" applyFont="1" applyFill="1" applyBorder="1" applyAlignment="1" applyProtection="1">
      <alignment horizontal="center"/>
      <protection locked="0"/>
    </xf>
    <xf numFmtId="4" fontId="9" fillId="31" borderId="13" xfId="0" applyNumberFormat="1" applyFont="1" applyFill="1" applyBorder="1" applyAlignment="1" applyProtection="1">
      <alignment horizontal="center"/>
      <protection locked="0"/>
    </xf>
    <xf numFmtId="0" fontId="9" fillId="31" borderId="12" xfId="0" applyFont="1" applyFill="1" applyBorder="1" applyAlignment="1" applyProtection="1">
      <alignment horizontal="center" vertical="center"/>
      <protection locked="0"/>
    </xf>
    <xf numFmtId="0" fontId="9" fillId="31" borderId="13" xfId="0" applyFont="1" applyFill="1" applyBorder="1" applyAlignment="1" applyProtection="1">
      <alignment horizontal="center" vertical="center"/>
      <protection locked="0"/>
    </xf>
    <xf numFmtId="44" fontId="6" fillId="14" borderId="14" xfId="1" applyFont="1" applyFill="1" applyBorder="1" applyAlignment="1" applyProtection="1">
      <alignment horizontal="center"/>
      <protection locked="0"/>
    </xf>
    <xf numFmtId="44" fontId="6" fillId="14" borderId="15" xfId="1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28" fillId="14" borderId="2" xfId="0" quotePrefix="1" applyFont="1" applyFill="1" applyBorder="1" applyAlignment="1" applyProtection="1">
      <alignment horizontal="center"/>
      <protection locked="0"/>
    </xf>
    <xf numFmtId="0" fontId="28" fillId="14" borderId="3" xfId="0" applyFont="1" applyFill="1" applyBorder="1" applyAlignment="1" applyProtection="1">
      <alignment horizontal="center"/>
      <protection locked="0"/>
    </xf>
    <xf numFmtId="0" fontId="28" fillId="14" borderId="4" xfId="0" applyFont="1" applyFill="1" applyBorder="1" applyAlignment="1" applyProtection="1">
      <alignment horizontal="center"/>
      <protection locked="0"/>
    </xf>
    <xf numFmtId="0" fontId="6" fillId="7" borderId="20" xfId="0" applyFont="1" applyFill="1" applyBorder="1" applyAlignment="1" applyProtection="1">
      <alignment horizontal="center"/>
      <protection locked="0"/>
    </xf>
    <xf numFmtId="0" fontId="6" fillId="7" borderId="21" xfId="0" applyFont="1" applyFill="1" applyBorder="1" applyAlignment="1" applyProtection="1">
      <alignment horizontal="center"/>
      <protection locked="0"/>
    </xf>
    <xf numFmtId="0" fontId="6" fillId="7" borderId="22" xfId="0" applyFont="1" applyFill="1" applyBorder="1" applyAlignment="1" applyProtection="1">
      <alignment horizontal="center"/>
      <protection locked="0"/>
    </xf>
    <xf numFmtId="0" fontId="8" fillId="11" borderId="23" xfId="0" applyFont="1" applyFill="1" applyBorder="1" applyAlignment="1" applyProtection="1">
      <alignment horizontal="center"/>
      <protection locked="0"/>
    </xf>
    <xf numFmtId="0" fontId="8" fillId="11" borderId="21" xfId="0" applyFont="1" applyFill="1" applyBorder="1" applyAlignment="1" applyProtection="1">
      <alignment horizontal="center"/>
      <protection locked="0"/>
    </xf>
    <xf numFmtId="0" fontId="8" fillId="11" borderId="24" xfId="0" applyFont="1" applyFill="1" applyBorder="1" applyAlignment="1" applyProtection="1">
      <alignment horizontal="center"/>
      <protection locked="0"/>
    </xf>
    <xf numFmtId="0" fontId="6" fillId="7" borderId="11" xfId="0" applyFont="1" applyFill="1" applyBorder="1" applyAlignment="1" applyProtection="1">
      <alignment horizontal="center"/>
      <protection locked="0"/>
    </xf>
    <xf numFmtId="0" fontId="6" fillId="7" borderId="12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6" fillId="7" borderId="11" xfId="0" applyFont="1" applyFill="1" applyBorder="1" applyAlignment="1" applyProtection="1">
      <alignment horizontal="right" vertical="center"/>
      <protection locked="0"/>
    </xf>
    <xf numFmtId="0" fontId="6" fillId="7" borderId="12" xfId="0" applyFont="1" applyFill="1" applyBorder="1" applyAlignment="1" applyProtection="1">
      <alignment horizontal="right" vertical="center"/>
      <protection locked="0"/>
    </xf>
    <xf numFmtId="0" fontId="6" fillId="7" borderId="13" xfId="0" applyFont="1" applyFill="1" applyBorder="1" applyAlignment="1" applyProtection="1">
      <alignment horizontal="right" vertical="center"/>
      <protection locked="0"/>
    </xf>
    <xf numFmtId="3" fontId="6" fillId="7" borderId="14" xfId="0" applyNumberFormat="1" applyFont="1" applyFill="1" applyBorder="1" applyAlignment="1" applyProtection="1">
      <alignment horizontal="left" vertical="center"/>
      <protection locked="0"/>
    </xf>
    <xf numFmtId="3" fontId="6" fillId="7" borderId="12" xfId="0" applyNumberFormat="1" applyFont="1" applyFill="1" applyBorder="1" applyAlignment="1" applyProtection="1">
      <alignment horizontal="left" vertical="center"/>
      <protection locked="0"/>
    </xf>
    <xf numFmtId="3" fontId="6" fillId="7" borderId="15" xfId="0" applyNumberFormat="1" applyFont="1" applyFill="1" applyBorder="1" applyAlignment="1" applyProtection="1">
      <alignment horizontal="left" vertical="center"/>
      <protection locked="0"/>
    </xf>
    <xf numFmtId="0" fontId="7" fillId="7" borderId="28" xfId="0" applyFont="1" applyFill="1" applyBorder="1" applyAlignment="1" applyProtection="1">
      <alignment horizontal="left"/>
      <protection locked="0"/>
    </xf>
    <xf numFmtId="0" fontId="7" fillId="7" borderId="29" xfId="0" applyFont="1" applyFill="1" applyBorder="1" applyAlignment="1" applyProtection="1">
      <alignment horizontal="left"/>
      <protection locked="0"/>
    </xf>
    <xf numFmtId="0" fontId="7" fillId="7" borderId="30" xfId="0" applyFont="1" applyFill="1" applyBorder="1" applyAlignment="1" applyProtection="1">
      <alignment horizontal="left"/>
      <protection locked="0"/>
    </xf>
    <xf numFmtId="0" fontId="6" fillId="8" borderId="23" xfId="0" applyFont="1" applyFill="1" applyBorder="1" applyAlignment="1" applyProtection="1">
      <alignment horizontal="left"/>
      <protection locked="0"/>
    </xf>
    <xf numFmtId="0" fontId="6" fillId="8" borderId="21" xfId="0" applyFont="1" applyFill="1" applyBorder="1" applyAlignment="1" applyProtection="1">
      <alignment horizontal="left"/>
      <protection locked="0"/>
    </xf>
    <xf numFmtId="0" fontId="6" fillId="8" borderId="22" xfId="0" applyFont="1" applyFill="1" applyBorder="1" applyAlignment="1" applyProtection="1">
      <alignment horizontal="left"/>
      <protection locked="0"/>
    </xf>
    <xf numFmtId="0" fontId="6" fillId="8" borderId="23" xfId="0" applyFont="1" applyFill="1" applyBorder="1" applyAlignment="1" applyProtection="1">
      <alignment horizontal="center" wrapText="1"/>
      <protection locked="0"/>
    </xf>
    <xf numFmtId="0" fontId="6" fillId="8" borderId="24" xfId="0" applyFont="1" applyFill="1" applyBorder="1" applyAlignment="1" applyProtection="1">
      <alignment horizontal="center" wrapText="1"/>
      <protection locked="0"/>
    </xf>
    <xf numFmtId="0" fontId="8" fillId="7" borderId="14" xfId="0" applyFont="1" applyFill="1" applyBorder="1" applyAlignment="1" applyProtection="1">
      <alignment horizontal="left"/>
      <protection locked="0"/>
    </xf>
    <xf numFmtId="0" fontId="8" fillId="7" borderId="12" xfId="0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/>
      <protection locked="0"/>
    </xf>
    <xf numFmtId="169" fontId="8" fillId="11" borderId="14" xfId="1" applyNumberFormat="1" applyFont="1" applyFill="1" applyBorder="1" applyAlignment="1" applyProtection="1">
      <alignment horizontal="right"/>
      <protection locked="0"/>
    </xf>
    <xf numFmtId="169" fontId="8" fillId="11" borderId="15" xfId="1" applyNumberFormat="1" applyFont="1" applyFill="1" applyBorder="1" applyAlignment="1" applyProtection="1">
      <alignment horizontal="right"/>
      <protection locked="0"/>
    </xf>
    <xf numFmtId="165" fontId="8" fillId="8" borderId="14" xfId="1" applyNumberFormat="1" applyFont="1" applyFill="1" applyBorder="1" applyAlignment="1" applyProtection="1">
      <alignment horizontal="left"/>
      <protection locked="0"/>
    </xf>
    <xf numFmtId="165" fontId="8" fillId="8" borderId="15" xfId="1" applyNumberFormat="1" applyFont="1" applyFill="1" applyBorder="1" applyAlignment="1" applyProtection="1">
      <alignment horizontal="left"/>
      <protection locked="0"/>
    </xf>
    <xf numFmtId="0" fontId="8" fillId="7" borderId="14" xfId="0" applyFont="1" applyFill="1" applyBorder="1" applyAlignment="1" applyProtection="1">
      <alignment horizontal="left" wrapText="1"/>
      <protection locked="0"/>
    </xf>
    <xf numFmtId="0" fontId="8" fillId="7" borderId="13" xfId="0" applyFont="1" applyFill="1" applyBorder="1" applyAlignment="1" applyProtection="1">
      <alignment horizontal="left" wrapText="1"/>
      <protection locked="0"/>
    </xf>
    <xf numFmtId="44" fontId="29" fillId="35" borderId="35" xfId="1" applyFont="1" applyFill="1" applyBorder="1" applyAlignment="1" applyProtection="1">
      <alignment horizontal="left"/>
      <protection locked="0"/>
    </xf>
    <xf numFmtId="44" fontId="8" fillId="8" borderId="14" xfId="1" applyFont="1" applyFill="1" applyBorder="1" applyAlignment="1" applyProtection="1">
      <alignment horizontal="left"/>
      <protection locked="0"/>
    </xf>
    <xf numFmtId="44" fontId="8" fillId="8" borderId="15" xfId="1" applyFont="1" applyFill="1" applyBorder="1" applyAlignment="1" applyProtection="1">
      <alignment horizontal="left"/>
      <protection locked="0"/>
    </xf>
    <xf numFmtId="0" fontId="9" fillId="6" borderId="14" xfId="0" applyFont="1" applyFill="1" applyBorder="1" applyAlignment="1" applyProtection="1">
      <alignment horizontal="left"/>
      <protection locked="0"/>
    </xf>
    <xf numFmtId="0" fontId="9" fillId="6" borderId="12" xfId="0" applyFont="1" applyFill="1" applyBorder="1" applyAlignment="1" applyProtection="1">
      <alignment horizontal="left"/>
      <protection locked="0"/>
    </xf>
    <xf numFmtId="0" fontId="9" fillId="6" borderId="13" xfId="0" applyFont="1" applyFill="1" applyBorder="1" applyAlignment="1" applyProtection="1">
      <alignment horizontal="left"/>
      <protection locked="0"/>
    </xf>
    <xf numFmtId="0" fontId="6" fillId="8" borderId="43" xfId="0" applyFont="1" applyFill="1" applyBorder="1" applyAlignment="1" applyProtection="1">
      <alignment horizontal="left"/>
      <protection locked="0"/>
    </xf>
    <xf numFmtId="0" fontId="6" fillId="8" borderId="51" xfId="0" applyFont="1" applyFill="1" applyBorder="1" applyAlignment="1" applyProtection="1">
      <alignment horizontal="left"/>
      <protection locked="0"/>
    </xf>
    <xf numFmtId="0" fontId="6" fillId="8" borderId="47" xfId="0" applyFont="1" applyFill="1" applyBorder="1" applyAlignment="1" applyProtection="1">
      <alignment horizontal="left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  <protection locked="0"/>
    </xf>
    <xf numFmtId="0" fontId="9" fillId="6" borderId="52" xfId="0" applyFont="1" applyFill="1" applyBorder="1" applyAlignment="1" applyProtection="1">
      <alignment horizontal="center"/>
      <protection locked="0"/>
    </xf>
    <xf numFmtId="0" fontId="6" fillId="14" borderId="18" xfId="0" applyFont="1" applyFill="1" applyBorder="1" applyAlignment="1" applyProtection="1">
      <alignment horizontal="left"/>
      <protection locked="0"/>
    </xf>
    <xf numFmtId="0" fontId="6" fillId="14" borderId="16" xfId="0" applyFont="1" applyFill="1" applyBorder="1" applyAlignment="1" applyProtection="1">
      <alignment horizontal="left"/>
      <protection locked="0"/>
    </xf>
    <xf numFmtId="0" fontId="6" fillId="14" borderId="17" xfId="0" applyFont="1" applyFill="1" applyBorder="1" applyAlignment="1" applyProtection="1">
      <alignment horizontal="left"/>
      <protection locked="0"/>
    </xf>
    <xf numFmtId="169" fontId="6" fillId="14" borderId="18" xfId="1" applyNumberFormat="1" applyFont="1" applyFill="1" applyBorder="1" applyAlignment="1" applyProtection="1">
      <alignment horizontal="right"/>
      <protection locked="0"/>
    </xf>
    <xf numFmtId="169" fontId="6" fillId="14" borderId="19" xfId="1" applyNumberFormat="1" applyFont="1" applyFill="1" applyBorder="1" applyAlignment="1" applyProtection="1">
      <alignment horizontal="right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9" fillId="6" borderId="3" xfId="0" applyFont="1" applyFill="1" applyBorder="1" applyAlignment="1" applyProtection="1">
      <alignment horizontal="center"/>
      <protection locked="0"/>
    </xf>
    <xf numFmtId="0" fontId="9" fillId="6" borderId="33" xfId="0" applyFont="1" applyFill="1" applyBorder="1" applyAlignment="1" applyProtection="1">
      <alignment horizontal="center"/>
      <protection locked="0"/>
    </xf>
    <xf numFmtId="44" fontId="9" fillId="6" borderId="34" xfId="1" applyFont="1" applyFill="1" applyBorder="1" applyAlignment="1" applyProtection="1">
      <alignment horizontal="left"/>
      <protection locked="0"/>
    </xf>
    <xf numFmtId="44" fontId="9" fillId="6" borderId="4" xfId="1" applyFont="1" applyFill="1" applyBorder="1" applyAlignment="1" applyProtection="1">
      <alignment horizontal="left"/>
      <protection locked="0"/>
    </xf>
    <xf numFmtId="0" fontId="6" fillId="21" borderId="14" xfId="0" applyFont="1" applyFill="1" applyBorder="1" applyAlignment="1" applyProtection="1">
      <alignment horizontal="left"/>
      <protection locked="0"/>
    </xf>
    <xf numFmtId="0" fontId="6" fillId="21" borderId="12" xfId="0" applyFont="1" applyFill="1" applyBorder="1" applyAlignment="1" applyProtection="1">
      <alignment horizontal="left"/>
      <protection locked="0"/>
    </xf>
    <xf numFmtId="0" fontId="6" fillId="21" borderId="13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left"/>
      <protection locked="0"/>
    </xf>
    <xf numFmtId="0" fontId="9" fillId="6" borderId="9" xfId="0" applyFont="1" applyFill="1" applyBorder="1" applyAlignment="1" applyProtection="1">
      <alignment horizontal="left"/>
      <protection locked="0"/>
    </xf>
    <xf numFmtId="0" fontId="9" fillId="6" borderId="48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center"/>
      <protection locked="0"/>
    </xf>
    <xf numFmtId="0" fontId="9" fillId="6" borderId="10" xfId="0" applyFont="1" applyFill="1" applyBorder="1" applyAlignment="1" applyProtection="1">
      <alignment horizontal="center"/>
      <protection locked="0"/>
    </xf>
    <xf numFmtId="0" fontId="8" fillId="8" borderId="14" xfId="0" applyFont="1" applyFill="1" applyBorder="1" applyAlignment="1" applyProtection="1">
      <alignment horizontal="left" vertical="center" wrapText="1"/>
      <protection locked="0"/>
    </xf>
    <xf numFmtId="0" fontId="8" fillId="8" borderId="13" xfId="0" applyFont="1" applyFill="1" applyBorder="1" applyAlignment="1" applyProtection="1">
      <alignment horizontal="left" vertical="center" wrapText="1"/>
      <protection locked="0"/>
    </xf>
    <xf numFmtId="0" fontId="9" fillId="20" borderId="40" xfId="0" applyFont="1" applyFill="1" applyBorder="1" applyAlignment="1" applyProtection="1">
      <alignment horizontal="center"/>
      <protection locked="0"/>
    </xf>
    <xf numFmtId="0" fontId="9" fillId="20" borderId="0" xfId="0" applyFont="1" applyFill="1" applyAlignment="1" applyProtection="1">
      <alignment horizontal="center"/>
      <protection locked="0"/>
    </xf>
    <xf numFmtId="0" fontId="9" fillId="20" borderId="41" xfId="0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1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 applyProtection="1">
      <alignment horizontal="center" vertical="center"/>
      <protection locked="0"/>
    </xf>
    <xf numFmtId="0" fontId="6" fillId="8" borderId="45" xfId="0" applyFont="1" applyFill="1" applyBorder="1" applyAlignment="1" applyProtection="1">
      <alignment horizontal="center" vertical="center"/>
      <protection locked="0"/>
    </xf>
    <xf numFmtId="165" fontId="12" fillId="8" borderId="43" xfId="1" applyNumberFormat="1" applyFont="1" applyFill="1" applyBorder="1" applyAlignment="1" applyProtection="1">
      <alignment horizontal="center" vertical="center"/>
      <protection locked="0"/>
    </xf>
    <xf numFmtId="165" fontId="12" fillId="8" borderId="44" xfId="1" applyNumberFormat="1" applyFont="1" applyFill="1" applyBorder="1" applyAlignment="1" applyProtection="1">
      <alignment horizontal="center" vertical="center"/>
      <protection locked="0"/>
    </xf>
    <xf numFmtId="165" fontId="12" fillId="8" borderId="46" xfId="1" applyNumberFormat="1" applyFont="1" applyFill="1" applyBorder="1" applyAlignment="1" applyProtection="1">
      <alignment horizontal="center" vertical="center"/>
      <protection locked="0"/>
    </xf>
    <xf numFmtId="165" fontId="12" fillId="8" borderId="10" xfId="1" applyNumberFormat="1" applyFont="1" applyFill="1" applyBorder="1" applyAlignment="1" applyProtection="1">
      <alignment horizontal="center" vertical="center"/>
      <protection locked="0"/>
    </xf>
    <xf numFmtId="0" fontId="6" fillId="8" borderId="43" xfId="0" applyFont="1" applyFill="1" applyBorder="1" applyAlignment="1" applyProtection="1">
      <alignment horizontal="center" vertical="center" wrapText="1"/>
      <protection locked="0"/>
    </xf>
    <xf numFmtId="0" fontId="6" fillId="8" borderId="47" xfId="0" applyFont="1" applyFill="1" applyBorder="1" applyAlignment="1" applyProtection="1">
      <alignment horizontal="center" vertical="center" wrapText="1"/>
      <protection locked="0"/>
    </xf>
    <xf numFmtId="0" fontId="6" fillId="8" borderId="46" xfId="0" applyFont="1" applyFill="1" applyBorder="1" applyAlignment="1" applyProtection="1">
      <alignment horizontal="center" vertical="center" wrapText="1"/>
      <protection locked="0"/>
    </xf>
    <xf numFmtId="0" fontId="6" fillId="8" borderId="48" xfId="0" applyFont="1" applyFill="1" applyBorder="1" applyAlignment="1" applyProtection="1">
      <alignment horizontal="center" vertical="center" wrapText="1"/>
      <protection locked="0"/>
    </xf>
    <xf numFmtId="165" fontId="8" fillId="8" borderId="43" xfId="1" applyNumberFormat="1" applyFont="1" applyFill="1" applyBorder="1" applyAlignment="1" applyProtection="1">
      <alignment horizontal="center" vertical="center"/>
      <protection locked="0"/>
    </xf>
    <xf numFmtId="165" fontId="8" fillId="8" borderId="44" xfId="1" applyNumberFormat="1" applyFont="1" applyFill="1" applyBorder="1" applyAlignment="1" applyProtection="1">
      <alignment horizontal="center" vertical="center"/>
      <protection locked="0"/>
    </xf>
    <xf numFmtId="165" fontId="8" fillId="8" borderId="46" xfId="1" applyNumberFormat="1" applyFont="1" applyFill="1" applyBorder="1" applyAlignment="1" applyProtection="1">
      <alignment horizontal="center" vertical="center"/>
      <protection locked="0"/>
    </xf>
    <xf numFmtId="165" fontId="8" fillId="8" borderId="10" xfId="1" applyNumberFormat="1" applyFont="1" applyFill="1" applyBorder="1" applyAlignment="1" applyProtection="1">
      <alignment horizontal="center" vertical="center"/>
      <protection locked="0"/>
    </xf>
    <xf numFmtId="0" fontId="6" fillId="8" borderId="13" xfId="0" applyFont="1" applyFill="1" applyBorder="1" applyAlignment="1" applyProtection="1">
      <alignment horizontal="center" wrapText="1"/>
      <protection locked="0"/>
    </xf>
    <xf numFmtId="2" fontId="6" fillId="8" borderId="14" xfId="2" applyNumberFormat="1" applyFont="1" applyFill="1" applyBorder="1" applyAlignment="1" applyProtection="1">
      <alignment horizontal="center"/>
      <protection locked="0"/>
    </xf>
    <xf numFmtId="2" fontId="6" fillId="8" borderId="13" xfId="2" applyNumberFormat="1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center" vertical="center"/>
      <protection locked="0"/>
    </xf>
    <xf numFmtId="0" fontId="6" fillId="8" borderId="13" xfId="0" applyFont="1" applyFill="1" applyBorder="1" applyAlignment="1" applyProtection="1">
      <alignment horizontal="center" vertical="center"/>
      <protection locked="0"/>
    </xf>
    <xf numFmtId="44" fontId="6" fillId="8" borderId="14" xfId="1" applyFont="1" applyFill="1" applyBorder="1" applyAlignment="1" applyProtection="1">
      <alignment horizontal="center" vertical="center"/>
      <protection locked="0"/>
    </xf>
    <xf numFmtId="44" fontId="6" fillId="8" borderId="13" xfId="1" applyFont="1" applyFill="1" applyBorder="1" applyAlignment="1" applyProtection="1">
      <alignment horizontal="center" vertical="center"/>
      <protection locked="0"/>
    </xf>
    <xf numFmtId="0" fontId="6" fillId="14" borderId="14" xfId="0" applyFont="1" applyFill="1" applyBorder="1" applyAlignment="1" applyProtection="1">
      <alignment horizontal="center"/>
      <protection locked="0"/>
    </xf>
    <xf numFmtId="0" fontId="6" fillId="14" borderId="13" xfId="0" applyFont="1" applyFill="1" applyBorder="1" applyAlignment="1" applyProtection="1">
      <alignment horizontal="center"/>
      <protection locked="0"/>
    </xf>
    <xf numFmtId="0" fontId="8" fillId="14" borderId="18" xfId="0" applyFont="1" applyFill="1" applyBorder="1" applyAlignment="1" applyProtection="1">
      <alignment horizontal="left"/>
      <protection locked="0"/>
    </xf>
    <xf numFmtId="0" fontId="8" fillId="14" borderId="16" xfId="0" applyFont="1" applyFill="1" applyBorder="1" applyAlignment="1" applyProtection="1">
      <alignment horizontal="left"/>
      <protection locked="0"/>
    </xf>
    <xf numFmtId="0" fontId="8" fillId="14" borderId="17" xfId="0" applyFont="1" applyFill="1" applyBorder="1" applyAlignment="1" applyProtection="1">
      <alignment horizontal="left"/>
      <protection locked="0"/>
    </xf>
    <xf numFmtId="169" fontId="8" fillId="14" borderId="18" xfId="1" applyNumberFormat="1" applyFont="1" applyFill="1" applyBorder="1" applyAlignment="1" applyProtection="1">
      <alignment horizontal="right"/>
      <protection locked="0"/>
    </xf>
    <xf numFmtId="169" fontId="8" fillId="14" borderId="19" xfId="1" applyNumberFormat="1" applyFont="1" applyFill="1" applyBorder="1" applyAlignment="1" applyProtection="1">
      <alignment horizontal="right"/>
      <protection locked="0"/>
    </xf>
    <xf numFmtId="0" fontId="6" fillId="17" borderId="2" xfId="0" applyFont="1" applyFill="1" applyBorder="1" applyAlignment="1" applyProtection="1">
      <alignment horizontal="center"/>
      <protection locked="0"/>
    </xf>
    <xf numFmtId="0" fontId="6" fillId="17" borderId="3" xfId="0" applyFont="1" applyFill="1" applyBorder="1" applyAlignment="1" applyProtection="1">
      <alignment horizontal="center"/>
      <protection locked="0"/>
    </xf>
    <xf numFmtId="0" fontId="6" fillId="17" borderId="4" xfId="0" applyFont="1" applyFill="1" applyBorder="1" applyAlignment="1" applyProtection="1">
      <alignment horizontal="center"/>
      <protection locked="0"/>
    </xf>
    <xf numFmtId="0" fontId="9" fillId="12" borderId="2" xfId="0" applyFont="1" applyFill="1" applyBorder="1" applyAlignment="1" applyProtection="1">
      <alignment horizontal="center"/>
      <protection locked="0"/>
    </xf>
    <xf numFmtId="0" fontId="9" fillId="12" borderId="3" xfId="0" applyFont="1" applyFill="1" applyBorder="1" applyAlignment="1" applyProtection="1">
      <alignment horizontal="center"/>
      <protection locked="0"/>
    </xf>
    <xf numFmtId="0" fontId="9" fillId="12" borderId="4" xfId="0" applyFont="1" applyFill="1" applyBorder="1" applyAlignment="1" applyProtection="1">
      <alignment horizontal="center"/>
      <protection locked="0"/>
    </xf>
    <xf numFmtId="0" fontId="8" fillId="8" borderId="18" xfId="0" applyFont="1" applyFill="1" applyBorder="1" applyAlignment="1" applyProtection="1">
      <alignment horizontal="left"/>
      <protection locked="0"/>
    </xf>
    <xf numFmtId="0" fontId="8" fillId="8" borderId="16" xfId="0" applyFont="1" applyFill="1" applyBorder="1" applyAlignment="1" applyProtection="1">
      <alignment horizontal="left"/>
      <protection locked="0"/>
    </xf>
    <xf numFmtId="0" fontId="8" fillId="8" borderId="17" xfId="0" applyFont="1" applyFill="1" applyBorder="1" applyAlignment="1" applyProtection="1">
      <alignment horizontal="left"/>
      <protection locked="0"/>
    </xf>
    <xf numFmtId="44" fontId="8" fillId="8" borderId="18" xfId="1" applyFont="1" applyFill="1" applyBorder="1" applyAlignment="1" applyProtection="1">
      <alignment horizontal="left"/>
      <protection locked="0"/>
    </xf>
    <xf numFmtId="44" fontId="8" fillId="8" borderId="19" xfId="1" applyFont="1" applyFill="1" applyBorder="1" applyAlignment="1" applyProtection="1">
      <alignment horizontal="left"/>
      <protection locked="0"/>
    </xf>
    <xf numFmtId="44" fontId="9" fillId="6" borderId="3" xfId="1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center"/>
      <protection locked="0"/>
    </xf>
    <xf numFmtId="0" fontId="9" fillId="6" borderId="24" xfId="0" applyFont="1" applyFill="1" applyBorder="1" applyAlignment="1" applyProtection="1">
      <alignment horizontal="center"/>
      <protection locked="0"/>
    </xf>
    <xf numFmtId="0" fontId="8" fillId="8" borderId="14" xfId="0" applyFont="1" applyFill="1" applyBorder="1" applyAlignment="1" applyProtection="1">
      <alignment horizontal="left"/>
      <protection locked="0"/>
    </xf>
    <xf numFmtId="0" fontId="8" fillId="8" borderId="12" xfId="0" applyFont="1" applyFill="1" applyBorder="1" applyAlignment="1" applyProtection="1">
      <alignment horizontal="left"/>
      <protection locked="0"/>
    </xf>
    <xf numFmtId="0" fontId="8" fillId="8" borderId="13" xfId="0" applyFont="1" applyFill="1" applyBorder="1" applyAlignment="1" applyProtection="1">
      <alignment horizontal="left"/>
      <protection locked="0"/>
    </xf>
    <xf numFmtId="0" fontId="9" fillId="15" borderId="23" xfId="0" applyFont="1" applyFill="1" applyBorder="1" applyAlignment="1" applyProtection="1">
      <alignment horizontal="center"/>
      <protection locked="0"/>
    </xf>
    <xf numFmtId="0" fontId="9" fillId="15" borderId="21" xfId="0" applyFont="1" applyFill="1" applyBorder="1" applyAlignment="1" applyProtection="1">
      <alignment horizontal="center"/>
      <protection locked="0"/>
    </xf>
    <xf numFmtId="0" fontId="9" fillId="15" borderId="22" xfId="0" applyFont="1" applyFill="1" applyBorder="1" applyAlignment="1" applyProtection="1">
      <alignment horizontal="center"/>
      <protection locked="0"/>
    </xf>
    <xf numFmtId="0" fontId="9" fillId="15" borderId="24" xfId="0" applyFont="1" applyFill="1" applyBorder="1" applyAlignment="1" applyProtection="1">
      <alignment horizontal="center"/>
      <protection locked="0"/>
    </xf>
    <xf numFmtId="44" fontId="14" fillId="8" borderId="25" xfId="0" applyNumberFormat="1" applyFont="1" applyFill="1" applyBorder="1" applyAlignment="1" applyProtection="1">
      <alignment horizontal="right" vertical="center"/>
      <protection locked="0"/>
    </xf>
    <xf numFmtId="44" fontId="14" fillId="8" borderId="35" xfId="0" applyNumberFormat="1" applyFont="1" applyFill="1" applyBorder="1" applyAlignment="1" applyProtection="1">
      <alignment horizontal="right" vertical="center"/>
      <protection locked="0"/>
    </xf>
    <xf numFmtId="0" fontId="6" fillId="8" borderId="25" xfId="0" applyFont="1" applyFill="1" applyBorder="1" applyAlignment="1" applyProtection="1">
      <alignment horizontal="right"/>
      <protection locked="0"/>
    </xf>
    <xf numFmtId="0" fontId="13" fillId="17" borderId="2" xfId="0" applyFont="1" applyFill="1" applyBorder="1" applyAlignment="1" applyProtection="1">
      <alignment horizontal="left"/>
      <protection locked="0"/>
    </xf>
    <xf numFmtId="0" fontId="13" fillId="17" borderId="3" xfId="0" applyFont="1" applyFill="1" applyBorder="1" applyAlignment="1" applyProtection="1">
      <alignment horizontal="left"/>
      <protection locked="0"/>
    </xf>
    <xf numFmtId="0" fontId="13" fillId="17" borderId="4" xfId="0" applyFont="1" applyFill="1" applyBorder="1" applyAlignment="1" applyProtection="1">
      <alignment horizontal="left"/>
      <protection locked="0"/>
    </xf>
    <xf numFmtId="44" fontId="8" fillId="7" borderId="14" xfId="1" applyFont="1" applyFill="1" applyBorder="1" applyAlignment="1" applyProtection="1">
      <alignment horizontal="right"/>
      <protection locked="0"/>
    </xf>
    <xf numFmtId="44" fontId="8" fillId="7" borderId="15" xfId="1" applyFont="1" applyFill="1" applyBorder="1" applyAlignment="1" applyProtection="1">
      <alignment horizontal="right"/>
      <protection locked="0"/>
    </xf>
    <xf numFmtId="0" fontId="9" fillId="33" borderId="2" xfId="0" applyFont="1" applyFill="1" applyBorder="1" applyAlignment="1" applyProtection="1">
      <alignment horizontal="center"/>
      <protection locked="0"/>
    </xf>
    <xf numFmtId="0" fontId="9" fillId="33" borderId="3" xfId="0" applyFont="1" applyFill="1" applyBorder="1" applyAlignment="1" applyProtection="1">
      <alignment horizontal="center"/>
      <protection locked="0"/>
    </xf>
    <xf numFmtId="0" fontId="9" fillId="33" borderId="33" xfId="0" applyFont="1" applyFill="1" applyBorder="1" applyAlignment="1" applyProtection="1">
      <alignment horizontal="center"/>
      <protection locked="0"/>
    </xf>
    <xf numFmtId="44" fontId="9" fillId="33" borderId="18" xfId="1" applyFont="1" applyFill="1" applyBorder="1" applyAlignment="1" applyProtection="1">
      <alignment horizontal="left"/>
      <protection locked="0"/>
    </xf>
    <xf numFmtId="44" fontId="9" fillId="33" borderId="19" xfId="1" applyFont="1" applyFill="1" applyBorder="1" applyAlignment="1" applyProtection="1">
      <alignment horizontal="left"/>
      <protection locked="0"/>
    </xf>
    <xf numFmtId="0" fontId="9" fillId="6" borderId="20" xfId="0" applyFont="1" applyFill="1" applyBorder="1" applyAlignment="1" applyProtection="1">
      <alignment horizontal="left"/>
      <protection locked="0"/>
    </xf>
    <xf numFmtId="0" fontId="9" fillId="33" borderId="26" xfId="0" applyFont="1" applyFill="1" applyBorder="1" applyAlignment="1" applyProtection="1">
      <alignment horizontal="center"/>
      <protection locked="0"/>
    </xf>
    <xf numFmtId="0" fontId="9" fillId="33" borderId="25" xfId="0" applyFont="1" applyFill="1" applyBorder="1" applyAlignment="1" applyProtection="1">
      <alignment horizontal="center"/>
      <protection locked="0"/>
    </xf>
    <xf numFmtId="0" fontId="9" fillId="20" borderId="26" xfId="0" applyFont="1" applyFill="1" applyBorder="1" applyAlignment="1" applyProtection="1">
      <alignment horizontal="right"/>
      <protection locked="0"/>
    </xf>
    <xf numFmtId="0" fontId="9" fillId="20" borderId="25" xfId="0" applyFont="1" applyFill="1" applyBorder="1" applyAlignment="1" applyProtection="1">
      <alignment horizontal="right"/>
      <protection locked="0"/>
    </xf>
    <xf numFmtId="0" fontId="9" fillId="20" borderId="35" xfId="0" applyFont="1" applyFill="1" applyBorder="1" applyAlignment="1" applyProtection="1">
      <alignment horizontal="right"/>
      <protection locked="0"/>
    </xf>
    <xf numFmtId="0" fontId="9" fillId="31" borderId="35" xfId="0" applyFont="1" applyFill="1" applyBorder="1" applyAlignment="1" applyProtection="1">
      <alignment horizontal="center"/>
      <protection locked="0"/>
    </xf>
    <xf numFmtId="2" fontId="6" fillId="14" borderId="25" xfId="0" applyNumberFormat="1" applyFont="1" applyFill="1" applyBorder="1" applyAlignment="1" applyProtection="1">
      <alignment horizontal="center" vertical="center"/>
      <protection locked="0"/>
    </xf>
    <xf numFmtId="44" fontId="6" fillId="8" borderId="25" xfId="0" applyNumberFormat="1" applyFont="1" applyFill="1" applyBorder="1" applyAlignment="1" applyProtection="1">
      <alignment horizontal="right"/>
      <protection locked="0"/>
    </xf>
    <xf numFmtId="44" fontId="6" fillId="8" borderId="35" xfId="0" applyNumberFormat="1" applyFont="1" applyFill="1" applyBorder="1" applyAlignment="1" applyProtection="1">
      <alignment horizontal="right"/>
      <protection locked="0"/>
    </xf>
    <xf numFmtId="0" fontId="8" fillId="20" borderId="11" xfId="0" applyFont="1" applyFill="1" applyBorder="1" applyAlignment="1" applyProtection="1">
      <alignment horizontal="right"/>
      <protection locked="0"/>
    </xf>
    <xf numFmtId="0" fontId="8" fillId="20" borderId="12" xfId="0" applyFont="1" applyFill="1" applyBorder="1" applyAlignment="1" applyProtection="1">
      <alignment horizontal="right"/>
      <protection locked="0"/>
    </xf>
    <xf numFmtId="0" fontId="8" fillId="20" borderId="15" xfId="0" applyFont="1" applyFill="1" applyBorder="1" applyAlignment="1" applyProtection="1">
      <alignment horizontal="right"/>
      <protection locked="0"/>
    </xf>
    <xf numFmtId="0" fontId="8" fillId="8" borderId="26" xfId="0" applyFont="1" applyFill="1" applyBorder="1" applyAlignment="1" applyProtection="1">
      <alignment horizontal="right" vertical="center"/>
      <protection locked="0"/>
    </xf>
    <xf numFmtId="0" fontId="8" fillId="8" borderId="25" xfId="0" applyFont="1" applyFill="1" applyBorder="1" applyAlignment="1" applyProtection="1">
      <alignment horizontal="right" vertical="center"/>
      <protection locked="0"/>
    </xf>
    <xf numFmtId="44" fontId="7" fillId="8" borderId="25" xfId="0" applyNumberFormat="1" applyFont="1" applyFill="1" applyBorder="1" applyAlignment="1" applyProtection="1">
      <alignment horizontal="right"/>
      <protection locked="0"/>
    </xf>
    <xf numFmtId="44" fontId="7" fillId="8" borderId="35" xfId="0" applyNumberFormat="1" applyFont="1" applyFill="1" applyBorder="1" applyAlignment="1" applyProtection="1">
      <alignment horizontal="right"/>
      <protection locked="0"/>
    </xf>
    <xf numFmtId="0" fontId="8" fillId="8" borderId="26" xfId="0" applyFont="1" applyFill="1" applyBorder="1" applyAlignment="1" applyProtection="1">
      <alignment horizontal="right"/>
      <protection locked="0"/>
    </xf>
    <xf numFmtId="0" fontId="8" fillId="8" borderId="25" xfId="0" applyFont="1" applyFill="1" applyBorder="1" applyAlignment="1" applyProtection="1">
      <alignment horizontal="right"/>
      <protection locked="0"/>
    </xf>
    <xf numFmtId="0" fontId="8" fillId="20" borderId="26" xfId="0" applyFont="1" applyFill="1" applyBorder="1" applyAlignment="1" applyProtection="1">
      <alignment horizontal="center"/>
      <protection locked="0"/>
    </xf>
    <xf numFmtId="0" fontId="8" fillId="20" borderId="25" xfId="0" applyFont="1" applyFill="1" applyBorder="1" applyAlignment="1" applyProtection="1">
      <alignment horizontal="center"/>
      <protection locked="0"/>
    </xf>
    <xf numFmtId="0" fontId="8" fillId="20" borderId="35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center" vertical="center"/>
      <protection locked="0"/>
    </xf>
    <xf numFmtId="0" fontId="9" fillId="6" borderId="24" xfId="0" applyFont="1" applyFill="1" applyBorder="1" applyAlignment="1" applyProtection="1">
      <alignment horizontal="center" vertical="center"/>
      <protection locked="0"/>
    </xf>
    <xf numFmtId="44" fontId="8" fillId="8" borderId="14" xfId="1" applyFont="1" applyFill="1" applyBorder="1" applyAlignment="1" applyProtection="1">
      <alignment horizontal="center" vertical="center"/>
      <protection locked="0"/>
    </xf>
    <xf numFmtId="44" fontId="8" fillId="8" borderId="15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6" fillId="20" borderId="11" xfId="0" applyFont="1" applyFill="1" applyBorder="1" applyAlignment="1" applyProtection="1">
      <alignment horizontal="center"/>
      <protection locked="0"/>
    </xf>
    <xf numFmtId="0" fontId="6" fillId="20" borderId="12" xfId="0" applyFont="1" applyFill="1" applyBorder="1" applyAlignment="1" applyProtection="1">
      <alignment horizontal="center"/>
      <protection locked="0"/>
    </xf>
    <xf numFmtId="0" fontId="6" fillId="20" borderId="15" xfId="0" applyFont="1" applyFill="1" applyBorder="1" applyAlignment="1" applyProtection="1">
      <alignment horizontal="center"/>
      <protection locked="0"/>
    </xf>
    <xf numFmtId="10" fontId="8" fillId="14" borderId="25" xfId="0" applyNumberFormat="1" applyFont="1" applyFill="1" applyBorder="1" applyAlignment="1" applyProtection="1">
      <alignment horizontal="center"/>
      <protection locked="0"/>
    </xf>
    <xf numFmtId="10" fontId="8" fillId="14" borderId="35" xfId="0" applyNumberFormat="1" applyFont="1" applyFill="1" applyBorder="1" applyAlignment="1" applyProtection="1">
      <alignment horizontal="center"/>
      <protection locked="0"/>
    </xf>
    <xf numFmtId="0" fontId="9" fillId="31" borderId="25" xfId="0" applyFont="1" applyFill="1" applyBorder="1" applyAlignment="1" applyProtection="1">
      <alignment horizontal="center" vertical="center"/>
      <protection locked="0"/>
    </xf>
    <xf numFmtId="10" fontId="8" fillId="14" borderId="14" xfId="0" applyNumberFormat="1" applyFont="1" applyFill="1" applyBorder="1" applyAlignment="1" applyProtection="1">
      <alignment horizontal="center"/>
      <protection locked="0"/>
    </xf>
    <xf numFmtId="10" fontId="8" fillId="14" borderId="15" xfId="0" applyNumberFormat="1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right"/>
      <protection locked="0"/>
    </xf>
    <xf numFmtId="0" fontId="8" fillId="8" borderId="14" xfId="0" applyFont="1" applyFill="1" applyBorder="1" applyAlignment="1" applyProtection="1">
      <alignment horizontal="center"/>
      <protection locked="0"/>
    </xf>
    <xf numFmtId="0" fontId="8" fillId="8" borderId="12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44" fontId="8" fillId="8" borderId="25" xfId="0" applyNumberFormat="1" applyFont="1" applyFill="1" applyBorder="1" applyAlignment="1" applyProtection="1">
      <alignment horizontal="right" vertical="center"/>
      <protection locked="0"/>
    </xf>
    <xf numFmtId="44" fontId="8" fillId="8" borderId="35" xfId="0" applyNumberFormat="1" applyFont="1" applyFill="1" applyBorder="1" applyAlignment="1" applyProtection="1">
      <alignment horizontal="right" vertical="center"/>
      <protection locked="0"/>
    </xf>
    <xf numFmtId="0" fontId="9" fillId="33" borderId="11" xfId="0" applyFont="1" applyFill="1" applyBorder="1" applyAlignment="1" applyProtection="1">
      <alignment horizontal="center"/>
      <protection locked="0"/>
    </xf>
    <xf numFmtId="0" fontId="9" fillId="33" borderId="12" xfId="0" applyFont="1" applyFill="1" applyBorder="1" applyAlignment="1" applyProtection="1">
      <alignment horizontal="center"/>
      <protection locked="0"/>
    </xf>
    <xf numFmtId="0" fontId="9" fillId="33" borderId="13" xfId="0" applyFont="1" applyFill="1" applyBorder="1" applyAlignment="1" applyProtection="1">
      <alignment horizontal="center"/>
      <protection locked="0"/>
    </xf>
    <xf numFmtId="0" fontId="15" fillId="0" borderId="40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41" xfId="0" applyFont="1" applyBorder="1" applyAlignment="1" applyProtection="1">
      <alignment horizontal="left" vertical="top" wrapText="1"/>
      <protection locked="0"/>
    </xf>
    <xf numFmtId="0" fontId="15" fillId="0" borderId="28" xfId="0" applyFont="1" applyBorder="1" applyAlignment="1" applyProtection="1">
      <alignment horizontal="left" vertical="top" wrapText="1"/>
      <protection locked="0"/>
    </xf>
    <xf numFmtId="0" fontId="15" fillId="0" borderId="29" xfId="0" applyFont="1" applyBorder="1" applyAlignment="1" applyProtection="1">
      <alignment horizontal="left" vertical="top" wrapText="1"/>
      <protection locked="0"/>
    </xf>
    <xf numFmtId="0" fontId="15" fillId="0" borderId="30" xfId="0" applyFont="1" applyBorder="1" applyAlignment="1" applyProtection="1">
      <alignment horizontal="left" vertical="top" wrapText="1"/>
      <protection locked="0"/>
    </xf>
    <xf numFmtId="0" fontId="9" fillId="32" borderId="55" xfId="0" applyFont="1" applyFill="1" applyBorder="1" applyAlignment="1" applyProtection="1">
      <alignment horizontal="center"/>
      <protection locked="0"/>
    </xf>
    <xf numFmtId="0" fontId="9" fillId="32" borderId="51" xfId="0" applyFont="1" applyFill="1" applyBorder="1" applyAlignment="1" applyProtection="1">
      <alignment horizontal="center"/>
      <protection locked="0"/>
    </xf>
    <xf numFmtId="0" fontId="9" fillId="32" borderId="47" xfId="0" applyFont="1" applyFill="1" applyBorder="1" applyAlignment="1" applyProtection="1">
      <alignment horizontal="center"/>
      <protection locked="0"/>
    </xf>
    <xf numFmtId="44" fontId="9" fillId="32" borderId="43" xfId="1" applyFont="1" applyFill="1" applyBorder="1" applyAlignment="1" applyProtection="1">
      <alignment horizontal="center" vertical="center"/>
      <protection locked="0"/>
    </xf>
    <xf numFmtId="44" fontId="9" fillId="32" borderId="44" xfId="1" applyFont="1" applyFill="1" applyBorder="1" applyAlignment="1" applyProtection="1">
      <alignment horizontal="center" vertical="center"/>
      <protection locked="0"/>
    </xf>
    <xf numFmtId="165" fontId="14" fillId="19" borderId="28" xfId="1" applyNumberFormat="1" applyFont="1" applyFill="1" applyBorder="1" applyAlignment="1" applyProtection="1">
      <alignment horizontal="center" vertical="center"/>
      <protection locked="0"/>
    </xf>
    <xf numFmtId="165" fontId="14" fillId="19" borderId="30" xfId="1" applyNumberFormat="1" applyFont="1" applyFill="1" applyBorder="1" applyAlignment="1" applyProtection="1">
      <alignment horizontal="center" vertical="center"/>
      <protection locked="0"/>
    </xf>
    <xf numFmtId="0" fontId="8" fillId="34" borderId="55" xfId="0" applyFont="1" applyFill="1" applyBorder="1" applyAlignment="1" applyProtection="1">
      <alignment horizontal="center" vertical="center" wrapText="1"/>
      <protection locked="0"/>
    </xf>
    <xf numFmtId="0" fontId="8" fillId="34" borderId="51" xfId="0" applyFont="1" applyFill="1" applyBorder="1" applyAlignment="1" applyProtection="1">
      <alignment horizontal="center" vertical="center" wrapText="1"/>
      <protection locked="0"/>
    </xf>
    <xf numFmtId="0" fontId="8" fillId="34" borderId="47" xfId="0" applyFont="1" applyFill="1" applyBorder="1" applyAlignment="1" applyProtection="1">
      <alignment horizontal="center" vertical="center" wrapText="1"/>
      <protection locked="0"/>
    </xf>
    <xf numFmtId="0" fontId="8" fillId="8" borderId="14" xfId="0" applyFont="1" applyFill="1" applyBorder="1" applyAlignment="1" applyProtection="1">
      <alignment horizontal="left" wrapText="1"/>
      <protection locked="0"/>
    </xf>
    <xf numFmtId="0" fontId="8" fillId="8" borderId="12" xfId="0" applyFont="1" applyFill="1" applyBorder="1" applyAlignment="1" applyProtection="1">
      <alignment horizontal="left" wrapText="1"/>
      <protection locked="0"/>
    </xf>
    <xf numFmtId="0" fontId="8" fillId="8" borderId="13" xfId="0" applyFont="1" applyFill="1" applyBorder="1" applyAlignment="1" applyProtection="1">
      <alignment horizontal="left" wrapText="1"/>
      <protection locked="0"/>
    </xf>
    <xf numFmtId="0" fontId="8" fillId="7" borderId="36" xfId="0" applyFont="1" applyFill="1" applyBorder="1" applyAlignment="1" applyProtection="1">
      <alignment horizontal="left" vertical="center" wrapText="1"/>
      <protection locked="0"/>
    </xf>
    <xf numFmtId="0" fontId="8" fillId="7" borderId="45" xfId="0" applyFont="1" applyFill="1" applyBorder="1" applyAlignment="1" applyProtection="1">
      <alignment horizontal="left" vertical="center" wrapText="1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9" fillId="6" borderId="20" xfId="0" applyFont="1" applyFill="1" applyBorder="1" applyProtection="1">
      <protection locked="0"/>
    </xf>
    <xf numFmtId="0" fontId="9" fillId="6" borderId="21" xfId="0" applyFont="1" applyFill="1" applyBorder="1" applyProtection="1">
      <protection locked="0"/>
    </xf>
    <xf numFmtId="0" fontId="9" fillId="6" borderId="22" xfId="0" applyFont="1" applyFill="1" applyBorder="1" applyProtection="1">
      <protection locked="0"/>
    </xf>
    <xf numFmtId="44" fontId="9" fillId="33" borderId="25" xfId="1" applyFont="1" applyFill="1" applyBorder="1" applyAlignment="1" applyProtection="1">
      <alignment horizontal="center" vertical="center"/>
      <protection locked="0"/>
    </xf>
    <xf numFmtId="44" fontId="9" fillId="33" borderId="35" xfId="1" applyFont="1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>
      <alignment horizontal="center"/>
    </xf>
    <xf numFmtId="0" fontId="1" fillId="4" borderId="1" xfId="5" applyBorder="1" applyAlignment="1">
      <alignment horizontal="center"/>
    </xf>
    <xf numFmtId="0" fontId="21" fillId="15" borderId="1" xfId="8" applyFont="1" applyFill="1" applyBorder="1" applyAlignment="1">
      <alignment horizontal="center"/>
    </xf>
    <xf numFmtId="0" fontId="21" fillId="15" borderId="1" xfId="3" applyFont="1" applyFill="1" applyAlignment="1">
      <alignment horizontal="center"/>
    </xf>
    <xf numFmtId="0" fontId="3" fillId="25" borderId="1" xfId="7" applyFont="1" applyFill="1" applyBorder="1" applyAlignment="1">
      <alignment horizontal="center" vertical="center"/>
    </xf>
    <xf numFmtId="0" fontId="3" fillId="3" borderId="1" xfId="4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/>
    </xf>
    <xf numFmtId="0" fontId="25" fillId="25" borderId="25" xfId="0" applyFont="1" applyFill="1" applyBorder="1" applyAlignment="1">
      <alignment horizontal="center" vertical="center"/>
    </xf>
    <xf numFmtId="0" fontId="18" fillId="19" borderId="25" xfId="0" applyFont="1" applyFill="1" applyBorder="1" applyAlignment="1">
      <alignment horizontal="center" vertical="center"/>
    </xf>
    <xf numFmtId="0" fontId="17" fillId="25" borderId="25" xfId="0" applyFont="1" applyFill="1" applyBorder="1" applyAlignment="1">
      <alignment horizontal="center" vertical="center" wrapText="1"/>
    </xf>
    <xf numFmtId="0" fontId="17" fillId="25" borderId="25" xfId="0" applyFont="1" applyFill="1" applyBorder="1" applyAlignment="1">
      <alignment horizontal="center" vertical="center"/>
    </xf>
    <xf numFmtId="0" fontId="25" fillId="15" borderId="25" xfId="0" applyFont="1" applyFill="1" applyBorder="1" applyAlignment="1">
      <alignment horizontal="center" vertical="center"/>
    </xf>
    <xf numFmtId="0" fontId="25" fillId="15" borderId="25" xfId="0" applyFont="1" applyFill="1" applyBorder="1" applyAlignment="1">
      <alignment horizontal="center" wrapText="1"/>
    </xf>
    <xf numFmtId="0" fontId="25" fillId="15" borderId="25" xfId="0" applyFont="1" applyFill="1" applyBorder="1" applyAlignment="1">
      <alignment horizontal="center" vertical="center" wrapText="1"/>
    </xf>
    <xf numFmtId="0" fontId="25" fillId="25" borderId="25" xfId="0" applyFont="1" applyFill="1" applyBorder="1" applyAlignment="1">
      <alignment horizontal="center" vertical="center" wrapText="1"/>
    </xf>
    <xf numFmtId="0" fontId="25" fillId="15" borderId="36" xfId="0" applyFont="1" applyFill="1" applyBorder="1" applyAlignment="1">
      <alignment horizontal="center" vertical="center" wrapText="1"/>
    </xf>
    <xf numFmtId="0" fontId="25" fillId="15" borderId="45" xfId="0" applyFont="1" applyFill="1" applyBorder="1" applyAlignment="1">
      <alignment horizontal="center" vertical="center" wrapText="1"/>
    </xf>
    <xf numFmtId="0" fontId="22" fillId="28" borderId="14" xfId="0" applyFont="1" applyFill="1" applyBorder="1" applyAlignment="1">
      <alignment horizontal="left"/>
    </xf>
    <xf numFmtId="0" fontId="22" fillId="28" borderId="12" xfId="0" applyFont="1" applyFill="1" applyBorder="1" applyAlignment="1">
      <alignment horizontal="left"/>
    </xf>
    <xf numFmtId="0" fontId="22" fillId="28" borderId="13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56" xfId="0" applyBorder="1" applyAlignment="1">
      <alignment horizontal="left"/>
    </xf>
    <xf numFmtId="0" fontId="0" fillId="0" borderId="56" xfId="0" applyBorder="1" applyAlignment="1">
      <alignment horizontal="center"/>
    </xf>
    <xf numFmtId="0" fontId="0" fillId="27" borderId="2" xfId="0" applyFill="1" applyBorder="1" applyAlignment="1">
      <alignment horizontal="center"/>
    </xf>
    <xf numFmtId="0" fontId="0" fillId="27" borderId="3" xfId="0" applyFill="1" applyBorder="1" applyAlignment="1">
      <alignment horizontal="center"/>
    </xf>
    <xf numFmtId="0" fontId="0" fillId="27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0" xfId="0" applyBorder="1" applyAlignment="1">
      <alignment horizontal="center"/>
    </xf>
    <xf numFmtId="0" fontId="22" fillId="28" borderId="14" xfId="0" applyFont="1" applyFill="1" applyBorder="1" applyAlignment="1">
      <alignment horizontal="left" vertical="center"/>
    </xf>
    <xf numFmtId="0" fontId="22" fillId="28" borderId="12" xfId="0" applyFont="1" applyFill="1" applyBorder="1" applyAlignment="1">
      <alignment horizontal="left" vertical="center"/>
    </xf>
    <xf numFmtId="0" fontId="22" fillId="28" borderId="13" xfId="0" applyFont="1" applyFill="1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left" vertical="top"/>
    </xf>
    <xf numFmtId="0" fontId="0" fillId="0" borderId="25" xfId="0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22" fillId="30" borderId="14" xfId="0" applyFont="1" applyFill="1" applyBorder="1" applyAlignment="1">
      <alignment horizontal="right"/>
    </xf>
    <xf numFmtId="0" fontId="22" fillId="30" borderId="12" xfId="0" applyFont="1" applyFill="1" applyBorder="1" applyAlignment="1">
      <alignment horizontal="right"/>
    </xf>
    <xf numFmtId="0" fontId="22" fillId="30" borderId="13" xfId="0" applyFont="1" applyFill="1" applyBorder="1" applyAlignment="1">
      <alignment horizontal="right"/>
    </xf>
    <xf numFmtId="0" fontId="0" fillId="30" borderId="14" xfId="0" applyFill="1" applyBorder="1" applyAlignment="1">
      <alignment horizontal="left"/>
    </xf>
    <xf numFmtId="0" fontId="0" fillId="30" borderId="13" xfId="0" applyFill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2" fillId="27" borderId="14" xfId="0" applyFont="1" applyFill="1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29" borderId="14" xfId="0" applyFill="1" applyBorder="1" applyAlignment="1">
      <alignment horizontal="center"/>
    </xf>
    <xf numFmtId="0" fontId="0" fillId="29" borderId="12" xfId="0" applyFill="1" applyBorder="1" applyAlignment="1">
      <alignment horizontal="center"/>
    </xf>
    <xf numFmtId="0" fontId="0" fillId="29" borderId="13" xfId="0" applyFill="1" applyBorder="1" applyAlignment="1">
      <alignment horizontal="center"/>
    </xf>
  </cellXfs>
  <cellStyles count="9">
    <cellStyle name="20% - Ênfase2" xfId="7" builtinId="34"/>
    <cellStyle name="40% - Ênfase1" xfId="5" builtinId="31"/>
    <cellStyle name="60% - Ênfase1" xfId="6" builtinId="32"/>
    <cellStyle name="Ênfase1" xfId="4" builtinId="29"/>
    <cellStyle name="Ênfase6" xfId="8" builtinId="49"/>
    <cellStyle name="Entrada" xfId="3" builtinId="20"/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279E-4C00-8AD2-6D096A2F894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279E-4C00-8AD2-6D096A2F894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279E-4C00-8AD2-6D096A2F894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279E-4C00-8AD2-6D096A2F894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279E-4C00-8AD2-6D096A2F89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4764608"/>
        <c:axId val="2114771264"/>
      </c:barChart>
      <c:catAx>
        <c:axId val="211476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14771264"/>
        <c:crosses val="autoZero"/>
        <c:auto val="1"/>
        <c:lblAlgn val="ctr"/>
        <c:lblOffset val="100"/>
        <c:noMultiLvlLbl val="0"/>
      </c:catAx>
      <c:valAx>
        <c:axId val="211477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11476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F674F34-74A4-4FDF-AAF2-434924317BFA}">
  <sheetPr/>
  <sheetViews>
    <sheetView zoomScale="123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48902" cy="6017012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904E1A6-6665-21A5-68BD-B6E1D5B430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47EC-BFB4-417F-A49E-A2CA84BCA8E8}">
  <dimension ref="A1:L162"/>
  <sheetViews>
    <sheetView tabSelected="1" topLeftCell="A84" zoomScale="115" zoomScaleNormal="115" workbookViewId="0">
      <selection activeCell="B58" sqref="B58:G58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6.28515625" customWidth="1"/>
  </cols>
  <sheetData>
    <row r="1" spans="1:9" ht="16.5" thickBot="1" x14ac:dyDescent="0.3">
      <c r="A1" s="259" t="s">
        <v>0</v>
      </c>
      <c r="B1" s="260"/>
      <c r="C1" s="260"/>
      <c r="D1" s="260"/>
      <c r="E1" s="260"/>
      <c r="F1" s="260"/>
      <c r="G1" s="260"/>
      <c r="H1" s="260"/>
      <c r="I1" s="261"/>
    </row>
    <row r="2" spans="1:9" x14ac:dyDescent="0.25">
      <c r="A2" s="262" t="s">
        <v>270</v>
      </c>
      <c r="B2" s="263"/>
      <c r="C2" s="263"/>
      <c r="D2" s="263"/>
      <c r="E2" s="263"/>
      <c r="F2" s="263"/>
      <c r="G2" s="263"/>
      <c r="H2" s="263"/>
      <c r="I2" s="264"/>
    </row>
    <row r="3" spans="1:9" x14ac:dyDescent="0.25">
      <c r="A3" s="265"/>
      <c r="B3" s="266"/>
      <c r="C3" s="266"/>
      <c r="D3" s="266"/>
      <c r="E3" s="266"/>
      <c r="F3" s="266"/>
      <c r="G3" s="266"/>
      <c r="H3" s="266"/>
      <c r="I3" s="267"/>
    </row>
    <row r="4" spans="1:9" ht="15.75" thickBot="1" x14ac:dyDescent="0.3">
      <c r="A4" s="280" t="s">
        <v>226</v>
      </c>
      <c r="B4" s="281"/>
      <c r="C4" s="281"/>
      <c r="D4" s="281"/>
      <c r="E4" s="282"/>
      <c r="F4" s="283">
        <v>600</v>
      </c>
      <c r="G4" s="284"/>
      <c r="H4" s="284"/>
      <c r="I4" s="285"/>
    </row>
    <row r="5" spans="1:9" ht="15.75" thickBot="1" x14ac:dyDescent="0.3">
      <c r="A5" s="268" t="s">
        <v>273</v>
      </c>
      <c r="B5" s="269"/>
      <c r="C5" s="269"/>
      <c r="D5" s="269"/>
      <c r="E5" s="269"/>
      <c r="F5" s="269"/>
      <c r="G5" s="269"/>
      <c r="H5" s="269"/>
      <c r="I5" s="270"/>
    </row>
    <row r="6" spans="1:9" ht="15.75" thickBot="1" x14ac:dyDescent="0.3">
      <c r="A6" s="191" t="s">
        <v>1</v>
      </c>
      <c r="B6" s="192"/>
      <c r="C6" s="192"/>
      <c r="D6" s="192"/>
      <c r="E6" s="192"/>
      <c r="F6" s="192"/>
      <c r="G6" s="192"/>
      <c r="H6" s="192"/>
      <c r="I6" s="193"/>
    </row>
    <row r="7" spans="1:9" x14ac:dyDescent="0.25">
      <c r="A7" s="271" t="s">
        <v>2</v>
      </c>
      <c r="B7" s="272"/>
      <c r="C7" s="272"/>
      <c r="D7" s="272"/>
      <c r="E7" s="273"/>
      <c r="F7" s="274" t="s">
        <v>280</v>
      </c>
      <c r="G7" s="275"/>
      <c r="H7" s="275"/>
      <c r="I7" s="276"/>
    </row>
    <row r="8" spans="1:9" x14ac:dyDescent="0.25">
      <c r="A8" s="277" t="s">
        <v>3</v>
      </c>
      <c r="B8" s="278"/>
      <c r="C8" s="278"/>
      <c r="D8" s="278"/>
      <c r="E8" s="279"/>
      <c r="F8" s="1" t="s">
        <v>4</v>
      </c>
      <c r="G8" s="174" t="s">
        <v>276</v>
      </c>
      <c r="H8" s="175"/>
      <c r="I8" s="176"/>
    </row>
    <row r="9" spans="1:9" x14ac:dyDescent="0.25">
      <c r="A9" s="2" t="s">
        <v>5</v>
      </c>
      <c r="B9" s="165" t="s">
        <v>6</v>
      </c>
      <c r="C9" s="166"/>
      <c r="D9" s="166"/>
      <c r="E9" s="166"/>
      <c r="F9" s="167"/>
      <c r="G9" s="168">
        <v>45770</v>
      </c>
      <c r="H9" s="169"/>
      <c r="I9" s="170"/>
    </row>
    <row r="10" spans="1:9" x14ac:dyDescent="0.25">
      <c r="A10" s="2" t="s">
        <v>7</v>
      </c>
      <c r="B10" s="165" t="s">
        <v>8</v>
      </c>
      <c r="C10" s="166"/>
      <c r="D10" s="166"/>
      <c r="E10" s="166"/>
      <c r="F10" s="167"/>
      <c r="G10" s="171" t="s">
        <v>86</v>
      </c>
      <c r="H10" s="172"/>
      <c r="I10" s="173"/>
    </row>
    <row r="11" spans="1:9" x14ac:dyDescent="0.25">
      <c r="A11" s="128" t="s">
        <v>9</v>
      </c>
      <c r="B11" s="165" t="s">
        <v>10</v>
      </c>
      <c r="C11" s="166"/>
      <c r="D11" s="166"/>
      <c r="E11" s="166"/>
      <c r="F11" s="167"/>
      <c r="G11" s="174" t="s">
        <v>279</v>
      </c>
      <c r="H11" s="175"/>
      <c r="I11" s="176"/>
    </row>
    <row r="12" spans="1:9" ht="15.75" thickBot="1" x14ac:dyDescent="0.3">
      <c r="A12" s="3" t="s">
        <v>11</v>
      </c>
      <c r="B12" s="4" t="s">
        <v>12</v>
      </c>
      <c r="C12" s="5"/>
      <c r="D12" s="5"/>
      <c r="E12" s="5"/>
      <c r="F12" s="5"/>
      <c r="G12" s="208">
        <v>12</v>
      </c>
      <c r="H12" s="209"/>
      <c r="I12" s="210"/>
    </row>
    <row r="13" spans="1:9" ht="15.75" thickBot="1" x14ac:dyDescent="0.3">
      <c r="A13" s="182"/>
      <c r="B13" s="183"/>
      <c r="C13" s="183"/>
      <c r="D13" s="183"/>
      <c r="E13" s="183"/>
      <c r="F13" s="183"/>
      <c r="G13" s="183"/>
      <c r="H13" s="183"/>
      <c r="I13" s="184"/>
    </row>
    <row r="14" spans="1:9" x14ac:dyDescent="0.25">
      <c r="A14" s="211" t="s">
        <v>13</v>
      </c>
      <c r="B14" s="212"/>
      <c r="C14" s="212"/>
      <c r="D14" s="212"/>
      <c r="E14" s="212"/>
      <c r="F14" s="212"/>
      <c r="G14" s="212"/>
      <c r="H14" s="212"/>
      <c r="I14" s="213"/>
    </row>
    <row r="15" spans="1:9" ht="15.75" thickBot="1" x14ac:dyDescent="0.3">
      <c r="A15" s="286" t="s">
        <v>14</v>
      </c>
      <c r="B15" s="287"/>
      <c r="C15" s="287"/>
      <c r="D15" s="287"/>
      <c r="E15" s="287"/>
      <c r="F15" s="287"/>
      <c r="G15" s="287"/>
      <c r="H15" s="287"/>
      <c r="I15" s="288"/>
    </row>
    <row r="16" spans="1:9" ht="16.5" thickBot="1" x14ac:dyDescent="0.3">
      <c r="A16" s="259" t="s">
        <v>15</v>
      </c>
      <c r="B16" s="260"/>
      <c r="C16" s="260"/>
      <c r="D16" s="260"/>
      <c r="E16" s="260"/>
      <c r="F16" s="260"/>
      <c r="G16" s="260"/>
      <c r="H16" s="260"/>
      <c r="I16" s="261"/>
    </row>
    <row r="17" spans="1:9" x14ac:dyDescent="0.25">
      <c r="A17" s="6">
        <v>1</v>
      </c>
      <c r="B17" s="289" t="s">
        <v>16</v>
      </c>
      <c r="C17" s="290"/>
      <c r="D17" s="290"/>
      <c r="E17" s="290"/>
      <c r="F17" s="290"/>
      <c r="G17" s="291"/>
      <c r="H17" s="292" t="s">
        <v>271</v>
      </c>
      <c r="I17" s="293"/>
    </row>
    <row r="18" spans="1:9" x14ac:dyDescent="0.25">
      <c r="A18" s="7">
        <v>2</v>
      </c>
      <c r="B18" s="199" t="s">
        <v>17</v>
      </c>
      <c r="C18" s="200"/>
      <c r="D18" s="200"/>
      <c r="E18" s="200"/>
      <c r="F18" s="200"/>
      <c r="G18" s="201"/>
      <c r="H18" s="202" t="s">
        <v>272</v>
      </c>
      <c r="I18" s="203"/>
    </row>
    <row r="19" spans="1:9" x14ac:dyDescent="0.25">
      <c r="A19" s="7">
        <v>3</v>
      </c>
      <c r="B19" s="199" t="s">
        <v>227</v>
      </c>
      <c r="C19" s="200"/>
      <c r="D19" s="200"/>
      <c r="E19" s="200"/>
      <c r="F19" s="200"/>
      <c r="G19" s="201"/>
      <c r="H19" s="204">
        <v>14.3</v>
      </c>
      <c r="I19" s="205"/>
    </row>
    <row r="20" spans="1:9" x14ac:dyDescent="0.25">
      <c r="A20" s="7">
        <v>4</v>
      </c>
      <c r="B20" s="199" t="s">
        <v>18</v>
      </c>
      <c r="C20" s="200"/>
      <c r="D20" s="200"/>
      <c r="E20" s="200"/>
      <c r="F20" s="200"/>
      <c r="G20" s="201"/>
      <c r="H20" s="206" t="s">
        <v>271</v>
      </c>
      <c r="I20" s="207"/>
    </row>
    <row r="21" spans="1:9" ht="15.75" thickBot="1" x14ac:dyDescent="0.3">
      <c r="A21" s="8">
        <v>5</v>
      </c>
      <c r="B21" s="177" t="s">
        <v>19</v>
      </c>
      <c r="C21" s="178"/>
      <c r="D21" s="178"/>
      <c r="E21" s="178"/>
      <c r="F21" s="178"/>
      <c r="G21" s="179"/>
      <c r="H21" s="180" t="s">
        <v>275</v>
      </c>
      <c r="I21" s="181"/>
    </row>
    <row r="22" spans="1:9" ht="15.75" thickBot="1" x14ac:dyDescent="0.3">
      <c r="A22" s="182"/>
      <c r="B22" s="183"/>
      <c r="C22" s="183"/>
      <c r="D22" s="183"/>
      <c r="E22" s="183"/>
      <c r="F22" s="183"/>
      <c r="G22" s="183"/>
      <c r="H22" s="183"/>
      <c r="I22" s="184"/>
    </row>
    <row r="23" spans="1:9" x14ac:dyDescent="0.25">
      <c r="A23" s="185" t="s">
        <v>20</v>
      </c>
      <c r="B23" s="186"/>
      <c r="C23" s="186"/>
      <c r="D23" s="186"/>
      <c r="E23" s="186"/>
      <c r="F23" s="186"/>
      <c r="G23" s="186"/>
      <c r="H23" s="186"/>
      <c r="I23" s="187"/>
    </row>
    <row r="24" spans="1:9" ht="15.75" thickBot="1" x14ac:dyDescent="0.3">
      <c r="A24" s="188"/>
      <c r="B24" s="189"/>
      <c r="C24" s="189"/>
      <c r="D24" s="189"/>
      <c r="E24" s="189"/>
      <c r="F24" s="189"/>
      <c r="G24" s="189"/>
      <c r="H24" s="189"/>
      <c r="I24" s="190"/>
    </row>
    <row r="25" spans="1:9" ht="15.75" thickBot="1" x14ac:dyDescent="0.3">
      <c r="A25" s="191" t="s">
        <v>21</v>
      </c>
      <c r="B25" s="192"/>
      <c r="C25" s="192"/>
      <c r="D25" s="192"/>
      <c r="E25" s="192"/>
      <c r="F25" s="192"/>
      <c r="G25" s="192"/>
      <c r="H25" s="192"/>
      <c r="I25" s="193"/>
    </row>
    <row r="26" spans="1:9" x14ac:dyDescent="0.25">
      <c r="A26" s="9">
        <v>1</v>
      </c>
      <c r="B26" s="194" t="s">
        <v>22</v>
      </c>
      <c r="C26" s="195"/>
      <c r="D26" s="195"/>
      <c r="E26" s="195"/>
      <c r="F26" s="195"/>
      <c r="G26" s="196"/>
      <c r="H26" s="197" t="s">
        <v>23</v>
      </c>
      <c r="I26" s="198"/>
    </row>
    <row r="27" spans="1:9" x14ac:dyDescent="0.25">
      <c r="A27" s="7" t="s">
        <v>5</v>
      </c>
      <c r="B27" s="165" t="s">
        <v>24</v>
      </c>
      <c r="C27" s="166"/>
      <c r="D27" s="166"/>
      <c r="E27" s="166"/>
      <c r="F27" s="166"/>
      <c r="G27" s="167"/>
      <c r="H27" s="299">
        <f>H19*200</f>
        <v>2860</v>
      </c>
      <c r="I27" s="300"/>
    </row>
    <row r="28" spans="1:9" x14ac:dyDescent="0.25">
      <c r="A28" s="10" t="s">
        <v>7</v>
      </c>
      <c r="B28" s="301" t="s">
        <v>228</v>
      </c>
      <c r="C28" s="302"/>
      <c r="D28" s="11" t="s">
        <v>25</v>
      </c>
      <c r="E28" s="12" t="s">
        <v>276</v>
      </c>
      <c r="F28" s="15" t="s">
        <v>27</v>
      </c>
      <c r="G28" s="127">
        <v>0.2</v>
      </c>
      <c r="H28" s="303">
        <f>IF(E28="SIM",H27*G28)</f>
        <v>572</v>
      </c>
      <c r="I28" s="303"/>
    </row>
    <row r="29" spans="1:9" x14ac:dyDescent="0.25">
      <c r="A29" s="10" t="s">
        <v>9</v>
      </c>
      <c r="B29" s="13" t="s">
        <v>26</v>
      </c>
      <c r="C29" s="14"/>
      <c r="D29" s="11" t="s">
        <v>25</v>
      </c>
      <c r="E29" s="12" t="s">
        <v>56</v>
      </c>
      <c r="F29" s="15" t="s">
        <v>27</v>
      </c>
      <c r="G29" s="16">
        <v>0</v>
      </c>
      <c r="H29" s="304" t="b">
        <f>IF(E29="SIM",H27*G29)</f>
        <v>0</v>
      </c>
      <c r="I29" s="305"/>
    </row>
    <row r="30" spans="1:9" x14ac:dyDescent="0.25">
      <c r="A30" s="2" t="s">
        <v>11</v>
      </c>
      <c r="B30" s="294" t="s">
        <v>229</v>
      </c>
      <c r="C30" s="295"/>
      <c r="D30" s="295"/>
      <c r="E30" s="295"/>
      <c r="F30" s="295"/>
      <c r="G30" s="296"/>
      <c r="H30" s="297">
        <v>0</v>
      </c>
      <c r="I30" s="298"/>
    </row>
    <row r="31" spans="1:9" ht="15.75" thickBot="1" x14ac:dyDescent="0.3">
      <c r="A31" s="17" t="s">
        <v>28</v>
      </c>
      <c r="B31" s="315" t="s">
        <v>31</v>
      </c>
      <c r="C31" s="316"/>
      <c r="D31" s="316"/>
      <c r="E31" s="316"/>
      <c r="F31" s="316"/>
      <c r="G31" s="317"/>
      <c r="H31" s="318">
        <v>0</v>
      </c>
      <c r="I31" s="319"/>
    </row>
    <row r="32" spans="1:9" ht="15.75" thickBot="1" x14ac:dyDescent="0.3">
      <c r="A32" s="320" t="s">
        <v>260</v>
      </c>
      <c r="B32" s="321"/>
      <c r="C32" s="321"/>
      <c r="D32" s="321"/>
      <c r="E32" s="321"/>
      <c r="F32" s="321"/>
      <c r="G32" s="322"/>
      <c r="H32" s="323">
        <f>SUM(H27:I31)</f>
        <v>3432</v>
      </c>
      <c r="I32" s="324"/>
    </row>
    <row r="33" spans="1:9" ht="15.75" thickBot="1" x14ac:dyDescent="0.3">
      <c r="A33" s="182"/>
      <c r="B33" s="183"/>
      <c r="C33" s="183"/>
      <c r="D33" s="183"/>
      <c r="E33" s="183"/>
      <c r="F33" s="183"/>
      <c r="G33" s="183"/>
      <c r="H33" s="183"/>
      <c r="I33" s="184"/>
    </row>
    <row r="34" spans="1:9" ht="15.75" thickBot="1" x14ac:dyDescent="0.3">
      <c r="A34" s="191" t="s">
        <v>32</v>
      </c>
      <c r="B34" s="192"/>
      <c r="C34" s="192"/>
      <c r="D34" s="192"/>
      <c r="E34" s="192"/>
      <c r="F34" s="192"/>
      <c r="G34" s="192"/>
      <c r="H34" s="192"/>
      <c r="I34" s="193"/>
    </row>
    <row r="35" spans="1:9" x14ac:dyDescent="0.25">
      <c r="A35" s="18" t="s">
        <v>33</v>
      </c>
      <c r="B35" s="306" t="s">
        <v>34</v>
      </c>
      <c r="C35" s="307"/>
      <c r="D35" s="307"/>
      <c r="E35" s="307"/>
      <c r="F35" s="307"/>
      <c r="G35" s="308"/>
      <c r="H35" s="131" t="s">
        <v>35</v>
      </c>
      <c r="I35" s="19" t="s">
        <v>23</v>
      </c>
    </row>
    <row r="36" spans="1:9" x14ac:dyDescent="0.25">
      <c r="A36" s="7" t="s">
        <v>5</v>
      </c>
      <c r="B36" s="199" t="s">
        <v>36</v>
      </c>
      <c r="C36" s="200"/>
      <c r="D36" s="200"/>
      <c r="E36" s="200"/>
      <c r="F36" s="200"/>
      <c r="G36" s="201"/>
      <c r="H36" s="51">
        <f>100%/12</f>
        <v>8.3333333333333329E-2</v>
      </c>
      <c r="I36" s="20">
        <f>H27*H36</f>
        <v>238.33333333333331</v>
      </c>
    </row>
    <row r="37" spans="1:9" x14ac:dyDescent="0.25">
      <c r="A37" s="17" t="s">
        <v>7</v>
      </c>
      <c r="B37" s="309" t="s">
        <v>89</v>
      </c>
      <c r="C37" s="310"/>
      <c r="D37" s="310"/>
      <c r="E37" s="310"/>
      <c r="F37" s="310"/>
      <c r="G37" s="311"/>
      <c r="H37" s="80">
        <f>(100%/12)/3</f>
        <v>2.7777777777777776E-2</v>
      </c>
      <c r="I37" s="21">
        <f>H27*H37</f>
        <v>79.444444444444443</v>
      </c>
    </row>
    <row r="38" spans="1:9" x14ac:dyDescent="0.25">
      <c r="A38" s="139"/>
      <c r="B38" s="325" t="s">
        <v>87</v>
      </c>
      <c r="C38" s="326"/>
      <c r="D38" s="326"/>
      <c r="E38" s="326"/>
      <c r="F38" s="326"/>
      <c r="G38" s="327"/>
      <c r="H38" s="52">
        <f>H36+H37</f>
        <v>0.1111111111111111</v>
      </c>
      <c r="I38" s="140"/>
    </row>
    <row r="39" spans="1:9" x14ac:dyDescent="0.25">
      <c r="A39" s="7" t="s">
        <v>9</v>
      </c>
      <c r="B39" s="199" t="s">
        <v>88</v>
      </c>
      <c r="C39" s="200"/>
      <c r="D39" s="200"/>
      <c r="E39" s="200"/>
      <c r="F39" s="200"/>
      <c r="G39" s="201"/>
      <c r="H39" s="51">
        <f>H38*H51</f>
        <v>3.1111111111111114E-2</v>
      </c>
      <c r="I39" s="20">
        <f>H39*H32</f>
        <v>106.77333333333334</v>
      </c>
    </row>
    <row r="40" spans="1:9" ht="15.75" thickBot="1" x14ac:dyDescent="0.3">
      <c r="A40" s="312" t="s">
        <v>37</v>
      </c>
      <c r="B40" s="313"/>
      <c r="C40" s="313"/>
      <c r="D40" s="313"/>
      <c r="E40" s="313"/>
      <c r="F40" s="313"/>
      <c r="G40" s="314"/>
      <c r="H40" s="49">
        <f>SUM(H38:H39)</f>
        <v>0.14222222222222222</v>
      </c>
      <c r="I40" s="50">
        <f>SUM(I36:I39)</f>
        <v>424.55111111111114</v>
      </c>
    </row>
    <row r="41" spans="1:9" x14ac:dyDescent="0.25">
      <c r="A41" s="23"/>
      <c r="B41" s="141"/>
      <c r="C41" s="141"/>
      <c r="D41" s="141"/>
      <c r="E41" s="141"/>
      <c r="F41" s="141"/>
      <c r="G41" s="141"/>
      <c r="H41" s="142"/>
      <c r="I41" s="24"/>
    </row>
    <row r="42" spans="1:9" x14ac:dyDescent="0.25">
      <c r="A42" s="18" t="s">
        <v>38</v>
      </c>
      <c r="B42" s="306" t="s">
        <v>39</v>
      </c>
      <c r="C42" s="307"/>
      <c r="D42" s="307"/>
      <c r="E42" s="307"/>
      <c r="F42" s="307"/>
      <c r="G42" s="308"/>
      <c r="H42" s="131" t="s">
        <v>35</v>
      </c>
      <c r="I42" s="19" t="s">
        <v>23</v>
      </c>
    </row>
    <row r="43" spans="1:9" x14ac:dyDescent="0.25">
      <c r="A43" s="7" t="s">
        <v>5</v>
      </c>
      <c r="B43" s="199" t="s">
        <v>40</v>
      </c>
      <c r="C43" s="200"/>
      <c r="D43" s="200"/>
      <c r="E43" s="200"/>
      <c r="F43" s="200"/>
      <c r="G43" s="201"/>
      <c r="H43" s="25">
        <v>0.2</v>
      </c>
      <c r="I43" s="26">
        <f>(H32+I40)*H43</f>
        <v>771.31022222222225</v>
      </c>
    </row>
    <row r="44" spans="1:9" x14ac:dyDescent="0.25">
      <c r="A44" s="7" t="s">
        <v>7</v>
      </c>
      <c r="B44" s="199" t="s">
        <v>41</v>
      </c>
      <c r="C44" s="200"/>
      <c r="D44" s="200"/>
      <c r="E44" s="200"/>
      <c r="F44" s="200"/>
      <c r="G44" s="201"/>
      <c r="H44" s="25">
        <v>2.5000000000000001E-2</v>
      </c>
      <c r="I44" s="26">
        <f>IF(G8="SIM",0,(H44*(H32+I40)))</f>
        <v>0</v>
      </c>
    </row>
    <row r="45" spans="1:9" x14ac:dyDescent="0.25">
      <c r="A45" s="7" t="s">
        <v>9</v>
      </c>
      <c r="B45" s="333" t="s">
        <v>42</v>
      </c>
      <c r="C45" s="334"/>
      <c r="D45" s="27" t="s">
        <v>43</v>
      </c>
      <c r="E45" s="126">
        <v>0.03</v>
      </c>
      <c r="F45" s="28" t="s">
        <v>44</v>
      </c>
      <c r="G45" s="29">
        <v>0.5</v>
      </c>
      <c r="H45" s="107">
        <f>E45*G45</f>
        <v>1.4999999999999999E-2</v>
      </c>
      <c r="I45" s="108">
        <f>IF(G8="SIM",0,(H45*(H32+I40)))</f>
        <v>0</v>
      </c>
    </row>
    <row r="46" spans="1:9" x14ac:dyDescent="0.25">
      <c r="A46" s="7" t="s">
        <v>11</v>
      </c>
      <c r="B46" s="199" t="s">
        <v>45</v>
      </c>
      <c r="C46" s="200"/>
      <c r="D46" s="200"/>
      <c r="E46" s="200"/>
      <c r="F46" s="200"/>
      <c r="G46" s="201"/>
      <c r="H46" s="25">
        <v>1.4999999999999999E-2</v>
      </c>
      <c r="I46" s="26">
        <f>IF(G8="SIM",0,(H46*(H32+I40)))</f>
        <v>0</v>
      </c>
    </row>
    <row r="47" spans="1:9" x14ac:dyDescent="0.25">
      <c r="A47" s="7" t="s">
        <v>28</v>
      </c>
      <c r="B47" s="199" t="s">
        <v>46</v>
      </c>
      <c r="C47" s="200"/>
      <c r="D47" s="200"/>
      <c r="E47" s="200"/>
      <c r="F47" s="200"/>
      <c r="G47" s="201"/>
      <c r="H47" s="30">
        <v>0.01</v>
      </c>
      <c r="I47" s="26">
        <f>IF(G8="SIM",0,(H47*(H32+I40)))</f>
        <v>0</v>
      </c>
    </row>
    <row r="48" spans="1:9" x14ac:dyDescent="0.25">
      <c r="A48" s="7" t="s">
        <v>29</v>
      </c>
      <c r="B48" s="199" t="s">
        <v>47</v>
      </c>
      <c r="C48" s="200"/>
      <c r="D48" s="200"/>
      <c r="E48" s="200"/>
      <c r="F48" s="200"/>
      <c r="G48" s="201"/>
      <c r="H48" s="25">
        <v>6.0000000000000001E-3</v>
      </c>
      <c r="I48" s="26">
        <f>IF(G8="SIM",0,(H48*(H32+I40)))</f>
        <v>0</v>
      </c>
    </row>
    <row r="49" spans="1:9" x14ac:dyDescent="0.25">
      <c r="A49" s="7" t="s">
        <v>30</v>
      </c>
      <c r="B49" s="199" t="s">
        <v>48</v>
      </c>
      <c r="C49" s="200"/>
      <c r="D49" s="200"/>
      <c r="E49" s="200"/>
      <c r="F49" s="200"/>
      <c r="G49" s="201"/>
      <c r="H49" s="25">
        <v>2E-3</v>
      </c>
      <c r="I49" s="26">
        <f>IF(G8="SIM",0,(H49*(H32+I40)))</f>
        <v>0</v>
      </c>
    </row>
    <row r="50" spans="1:9" ht="15.75" thickBot="1" x14ac:dyDescent="0.3">
      <c r="A50" s="8" t="s">
        <v>49</v>
      </c>
      <c r="B50" s="177" t="s">
        <v>50</v>
      </c>
      <c r="C50" s="178"/>
      <c r="D50" s="178"/>
      <c r="E50" s="178"/>
      <c r="F50" s="178"/>
      <c r="G50" s="179"/>
      <c r="H50" s="31">
        <v>0.08</v>
      </c>
      <c r="I50" s="32">
        <f>(H32+I40)*H50</f>
        <v>308.52408888888885</v>
      </c>
    </row>
    <row r="51" spans="1:9" ht="15.75" thickBot="1" x14ac:dyDescent="0.3">
      <c r="A51" s="320" t="s">
        <v>51</v>
      </c>
      <c r="B51" s="321"/>
      <c r="C51" s="321"/>
      <c r="D51" s="321"/>
      <c r="E51" s="321"/>
      <c r="F51" s="321"/>
      <c r="G51" s="322"/>
      <c r="H51" s="22">
        <f>IF(G8="SIM",(H43+H50),(H43+H44+H45+H46+H47+H48+H49+H50))</f>
        <v>0.28000000000000003</v>
      </c>
      <c r="I51" s="42">
        <f>SUM(I43:I50)</f>
        <v>1079.8343111111112</v>
      </c>
    </row>
    <row r="52" spans="1:9" s="138" customFormat="1" x14ac:dyDescent="0.25">
      <c r="A52" s="335"/>
      <c r="B52" s="336"/>
      <c r="C52" s="336"/>
      <c r="D52" s="336"/>
      <c r="E52" s="336"/>
      <c r="F52" s="336"/>
      <c r="G52" s="336"/>
      <c r="H52" s="336"/>
      <c r="I52" s="337"/>
    </row>
    <row r="53" spans="1:9" x14ac:dyDescent="0.25">
      <c r="A53" s="9" t="s">
        <v>52</v>
      </c>
      <c r="B53" s="328" t="s">
        <v>230</v>
      </c>
      <c r="C53" s="329"/>
      <c r="D53" s="329"/>
      <c r="E53" s="329"/>
      <c r="F53" s="329"/>
      <c r="G53" s="330"/>
      <c r="H53" s="331" t="s">
        <v>23</v>
      </c>
      <c r="I53" s="332"/>
    </row>
    <row r="54" spans="1:9" ht="25.5" customHeight="1" x14ac:dyDescent="0.25">
      <c r="A54" s="338" t="s">
        <v>5</v>
      </c>
      <c r="B54" s="340" t="s">
        <v>53</v>
      </c>
      <c r="C54" s="33" t="s">
        <v>25</v>
      </c>
      <c r="D54" s="357" t="s">
        <v>54</v>
      </c>
      <c r="E54" s="358"/>
      <c r="F54" s="357" t="s">
        <v>55</v>
      </c>
      <c r="G54" s="358"/>
      <c r="H54" s="342">
        <f>IF(C55="NÃO",0,((D55*E55)*F55)-G55)</f>
        <v>0</v>
      </c>
      <c r="I54" s="343"/>
    </row>
    <row r="55" spans="1:9" x14ac:dyDescent="0.25">
      <c r="A55" s="339"/>
      <c r="B55" s="341"/>
      <c r="C55" s="158"/>
      <c r="D55" s="359">
        <v>0</v>
      </c>
      <c r="E55" s="360"/>
      <c r="F55" s="202">
        <v>0</v>
      </c>
      <c r="G55" s="235"/>
      <c r="H55" s="344"/>
      <c r="I55" s="345"/>
    </row>
    <row r="56" spans="1:9" x14ac:dyDescent="0.25">
      <c r="A56" s="338" t="s">
        <v>7</v>
      </c>
      <c r="B56" s="346" t="s">
        <v>265</v>
      </c>
      <c r="C56" s="347"/>
      <c r="D56" s="202" t="s">
        <v>25</v>
      </c>
      <c r="E56" s="235"/>
      <c r="F56" s="206" t="s">
        <v>57</v>
      </c>
      <c r="G56" s="354"/>
      <c r="H56" s="350">
        <f>F57</f>
        <v>469.57</v>
      </c>
      <c r="I56" s="351"/>
    </row>
    <row r="57" spans="1:9" x14ac:dyDescent="0.25">
      <c r="A57" s="339"/>
      <c r="B57" s="348"/>
      <c r="C57" s="349"/>
      <c r="D57" s="361" t="s">
        <v>277</v>
      </c>
      <c r="E57" s="362"/>
      <c r="F57" s="355">
        <v>469.57</v>
      </c>
      <c r="G57" s="356"/>
      <c r="H57" s="352"/>
      <c r="I57" s="353"/>
    </row>
    <row r="58" spans="1:9" ht="15.75" thickBot="1" x14ac:dyDescent="0.3">
      <c r="A58" s="17" t="s">
        <v>9</v>
      </c>
      <c r="B58" s="363" t="s">
        <v>59</v>
      </c>
      <c r="C58" s="364"/>
      <c r="D58" s="364"/>
      <c r="E58" s="364"/>
      <c r="F58" s="364"/>
      <c r="G58" s="365"/>
      <c r="H58" s="366">
        <v>0</v>
      </c>
      <c r="I58" s="367"/>
    </row>
    <row r="59" spans="1:9" ht="15.75" thickBot="1" x14ac:dyDescent="0.3">
      <c r="A59" s="320" t="s">
        <v>60</v>
      </c>
      <c r="B59" s="321"/>
      <c r="C59" s="321"/>
      <c r="D59" s="321"/>
      <c r="E59" s="321"/>
      <c r="F59" s="321"/>
      <c r="G59" s="322"/>
      <c r="H59" s="323">
        <f>SUM(H54:I58)</f>
        <v>469.57</v>
      </c>
      <c r="I59" s="324"/>
    </row>
    <row r="60" spans="1:9" ht="15.75" thickBot="1" x14ac:dyDescent="0.3">
      <c r="A60" s="368"/>
      <c r="B60" s="369"/>
      <c r="C60" s="369"/>
      <c r="D60" s="369"/>
      <c r="E60" s="369"/>
      <c r="F60" s="369"/>
      <c r="G60" s="369"/>
      <c r="H60" s="369"/>
      <c r="I60" s="370"/>
    </row>
    <row r="61" spans="1:9" ht="15.75" thickBot="1" x14ac:dyDescent="0.3">
      <c r="A61" s="371" t="s">
        <v>259</v>
      </c>
      <c r="B61" s="372"/>
      <c r="C61" s="372"/>
      <c r="D61" s="372"/>
      <c r="E61" s="372"/>
      <c r="F61" s="372"/>
      <c r="G61" s="372"/>
      <c r="H61" s="372"/>
      <c r="I61" s="373"/>
    </row>
    <row r="62" spans="1:9" x14ac:dyDescent="0.25">
      <c r="A62" s="9">
        <v>2</v>
      </c>
      <c r="B62" s="194" t="s">
        <v>61</v>
      </c>
      <c r="C62" s="195"/>
      <c r="D62" s="195"/>
      <c r="E62" s="195"/>
      <c r="F62" s="195"/>
      <c r="G62" s="196"/>
      <c r="H62" s="383" t="s">
        <v>23</v>
      </c>
      <c r="I62" s="384"/>
    </row>
    <row r="63" spans="1:9" x14ac:dyDescent="0.25">
      <c r="A63" s="10" t="s">
        <v>33</v>
      </c>
      <c r="B63" s="385" t="s">
        <v>62</v>
      </c>
      <c r="C63" s="386"/>
      <c r="D63" s="386"/>
      <c r="E63" s="386"/>
      <c r="F63" s="386"/>
      <c r="G63" s="387"/>
      <c r="H63" s="304">
        <f>I40</f>
        <v>424.55111111111114</v>
      </c>
      <c r="I63" s="305"/>
    </row>
    <row r="64" spans="1:9" x14ac:dyDescent="0.25">
      <c r="A64" s="10" t="s">
        <v>38</v>
      </c>
      <c r="B64" s="385" t="s">
        <v>39</v>
      </c>
      <c r="C64" s="386"/>
      <c r="D64" s="386"/>
      <c r="E64" s="386"/>
      <c r="F64" s="386"/>
      <c r="G64" s="387"/>
      <c r="H64" s="304">
        <f>I51</f>
        <v>1079.8343111111112</v>
      </c>
      <c r="I64" s="305"/>
    </row>
    <row r="65" spans="1:9" ht="15.75" thickBot="1" x14ac:dyDescent="0.3">
      <c r="A65" s="35" t="s">
        <v>52</v>
      </c>
      <c r="B65" s="374" t="s">
        <v>63</v>
      </c>
      <c r="C65" s="375"/>
      <c r="D65" s="375"/>
      <c r="E65" s="375"/>
      <c r="F65" s="375"/>
      <c r="G65" s="376"/>
      <c r="H65" s="377">
        <f>H59</f>
        <v>469.57</v>
      </c>
      <c r="I65" s="378"/>
    </row>
    <row r="66" spans="1:9" ht="15.75" thickBot="1" x14ac:dyDescent="0.3">
      <c r="A66" s="320" t="s">
        <v>261</v>
      </c>
      <c r="B66" s="321"/>
      <c r="C66" s="321"/>
      <c r="D66" s="321"/>
      <c r="E66" s="321"/>
      <c r="F66" s="321"/>
      <c r="G66" s="321"/>
      <c r="H66" s="379">
        <f>SUM(H63:I65)</f>
        <v>1973.9554222222223</v>
      </c>
      <c r="I66" s="324"/>
    </row>
    <row r="67" spans="1:9" ht="15.75" thickBot="1" x14ac:dyDescent="0.3">
      <c r="A67" s="380"/>
      <c r="B67" s="381"/>
      <c r="C67" s="381"/>
      <c r="D67" s="381"/>
      <c r="E67" s="381"/>
      <c r="F67" s="381"/>
      <c r="G67" s="381"/>
      <c r="H67" s="381"/>
      <c r="I67" s="382"/>
    </row>
    <row r="68" spans="1:9" ht="15.75" thickBot="1" x14ac:dyDescent="0.3">
      <c r="A68" s="191" t="s">
        <v>64</v>
      </c>
      <c r="B68" s="192"/>
      <c r="C68" s="192"/>
      <c r="D68" s="192"/>
      <c r="E68" s="192"/>
      <c r="F68" s="192"/>
      <c r="G68" s="192"/>
      <c r="H68" s="192"/>
      <c r="I68" s="193"/>
    </row>
    <row r="69" spans="1:9" x14ac:dyDescent="0.25">
      <c r="A69" s="9">
        <v>3</v>
      </c>
      <c r="B69" s="194" t="s">
        <v>65</v>
      </c>
      <c r="C69" s="195"/>
      <c r="D69" s="195"/>
      <c r="E69" s="195"/>
      <c r="F69" s="195"/>
      <c r="G69" s="196"/>
      <c r="H69" s="383" t="s">
        <v>23</v>
      </c>
      <c r="I69" s="384"/>
    </row>
    <row r="70" spans="1:9" ht="15.75" thickBot="1" x14ac:dyDescent="0.3">
      <c r="A70" s="10" t="s">
        <v>5</v>
      </c>
      <c r="B70" s="385" t="s">
        <v>283</v>
      </c>
      <c r="C70" s="386"/>
      <c r="D70" s="386"/>
      <c r="E70" s="386"/>
      <c r="F70" s="386"/>
      <c r="G70" s="387"/>
      <c r="H70" s="398">
        <v>1089.47</v>
      </c>
      <c r="I70" s="399"/>
    </row>
    <row r="71" spans="1:9" ht="15.75" thickBot="1" x14ac:dyDescent="0.3">
      <c r="A71" s="320" t="s">
        <v>262</v>
      </c>
      <c r="B71" s="321"/>
      <c r="C71" s="321"/>
      <c r="D71" s="321"/>
      <c r="E71" s="321"/>
      <c r="F71" s="321"/>
      <c r="G71" s="322"/>
      <c r="H71" s="323">
        <f>SUM(H70:I70)</f>
        <v>1089.47</v>
      </c>
      <c r="I71" s="324"/>
    </row>
    <row r="72" spans="1:9" ht="15.75" thickBot="1" x14ac:dyDescent="0.3">
      <c r="A72" s="395"/>
      <c r="B72" s="396"/>
      <c r="C72" s="396"/>
      <c r="D72" s="396"/>
      <c r="E72" s="396"/>
      <c r="F72" s="396"/>
      <c r="G72" s="396"/>
      <c r="H72" s="396"/>
      <c r="I72" s="397"/>
    </row>
    <row r="73" spans="1:9" ht="15.75" thickBot="1" x14ac:dyDescent="0.3">
      <c r="A73" s="191" t="s">
        <v>73</v>
      </c>
      <c r="B73" s="192"/>
      <c r="C73" s="192"/>
      <c r="D73" s="192"/>
      <c r="E73" s="192"/>
      <c r="F73" s="192"/>
      <c r="G73" s="192"/>
      <c r="H73" s="192"/>
      <c r="I73" s="193"/>
    </row>
    <row r="74" spans="1:9" x14ac:dyDescent="0.25">
      <c r="A74" s="405" t="s">
        <v>74</v>
      </c>
      <c r="B74" s="195"/>
      <c r="C74" s="195"/>
      <c r="D74" s="195"/>
      <c r="E74" s="195"/>
      <c r="F74" s="195"/>
      <c r="G74" s="196"/>
      <c r="H74" s="383" t="s">
        <v>23</v>
      </c>
      <c r="I74" s="384"/>
    </row>
    <row r="75" spans="1:9" x14ac:dyDescent="0.25">
      <c r="A75" s="10" t="s">
        <v>5</v>
      </c>
      <c r="B75" s="385" t="s">
        <v>75</v>
      </c>
      <c r="C75" s="386"/>
      <c r="D75" s="386"/>
      <c r="E75" s="386"/>
      <c r="F75" s="386"/>
      <c r="G75" s="387"/>
      <c r="H75" s="304">
        <f>H32</f>
        <v>3432</v>
      </c>
      <c r="I75" s="305"/>
    </row>
    <row r="76" spans="1:9" x14ac:dyDescent="0.25">
      <c r="A76" s="10" t="s">
        <v>7</v>
      </c>
      <c r="B76" s="385" t="s">
        <v>76</v>
      </c>
      <c r="C76" s="386"/>
      <c r="D76" s="386"/>
      <c r="E76" s="386"/>
      <c r="F76" s="386"/>
      <c r="G76" s="387"/>
      <c r="H76" s="304">
        <f>H66</f>
        <v>1973.9554222222223</v>
      </c>
      <c r="I76" s="305"/>
    </row>
    <row r="77" spans="1:9" ht="15.75" thickBot="1" x14ac:dyDescent="0.3">
      <c r="A77" s="10" t="s">
        <v>9</v>
      </c>
      <c r="B77" s="385" t="s">
        <v>77</v>
      </c>
      <c r="C77" s="386"/>
      <c r="D77" s="386"/>
      <c r="E77" s="386"/>
      <c r="F77" s="386"/>
      <c r="G77" s="387"/>
      <c r="H77" s="304">
        <f>H71</f>
        <v>1089.47</v>
      </c>
      <c r="I77" s="305"/>
    </row>
    <row r="78" spans="1:9" ht="15.75" thickBot="1" x14ac:dyDescent="0.3">
      <c r="A78" s="400" t="s">
        <v>255</v>
      </c>
      <c r="B78" s="401"/>
      <c r="C78" s="401"/>
      <c r="D78" s="401"/>
      <c r="E78" s="401"/>
      <c r="F78" s="401"/>
      <c r="G78" s="402"/>
      <c r="H78" s="403">
        <f>SUM(H75:I77)/220</f>
        <v>29.52466101010101</v>
      </c>
      <c r="I78" s="404"/>
    </row>
    <row r="79" spans="1:9" ht="15.75" thickBot="1" x14ac:dyDescent="0.3">
      <c r="A79" s="143"/>
      <c r="B79" s="144"/>
      <c r="C79" s="144"/>
      <c r="D79" s="144"/>
      <c r="E79" s="144"/>
      <c r="F79" s="144"/>
      <c r="G79" s="144"/>
      <c r="H79" s="43"/>
      <c r="I79" s="145"/>
    </row>
    <row r="80" spans="1:9" x14ac:dyDescent="0.25">
      <c r="A80" s="185" t="s">
        <v>256</v>
      </c>
      <c r="B80" s="186"/>
      <c r="C80" s="186"/>
      <c r="D80" s="186"/>
      <c r="E80" s="186"/>
      <c r="F80" s="186"/>
      <c r="G80" s="186"/>
      <c r="H80" s="186"/>
      <c r="I80" s="187"/>
    </row>
    <row r="81" spans="1:12" ht="15.75" thickBot="1" x14ac:dyDescent="0.3">
      <c r="A81" s="188"/>
      <c r="B81" s="189"/>
      <c r="C81" s="189"/>
      <c r="D81" s="189"/>
      <c r="E81" s="189"/>
      <c r="F81" s="189"/>
      <c r="G81" s="189"/>
      <c r="H81" s="189"/>
      <c r="I81" s="190"/>
    </row>
    <row r="82" spans="1:12" ht="15.75" thickBot="1" x14ac:dyDescent="0.3">
      <c r="A82" s="191" t="s">
        <v>235</v>
      </c>
      <c r="B82" s="192"/>
      <c r="C82" s="192"/>
      <c r="D82" s="192"/>
      <c r="E82" s="192"/>
      <c r="F82" s="192"/>
      <c r="G82" s="192"/>
      <c r="H82" s="192"/>
      <c r="I82" s="193"/>
    </row>
    <row r="83" spans="1:12" x14ac:dyDescent="0.25">
      <c r="A83" s="46">
        <v>1</v>
      </c>
      <c r="B83" s="388" t="s">
        <v>78</v>
      </c>
      <c r="C83" s="389"/>
      <c r="D83" s="390"/>
      <c r="E83" s="388" t="s">
        <v>79</v>
      </c>
      <c r="F83" s="390"/>
      <c r="G83" s="47" t="s">
        <v>239</v>
      </c>
      <c r="H83" s="388" t="s">
        <v>231</v>
      </c>
      <c r="I83" s="391"/>
    </row>
    <row r="84" spans="1:12" x14ac:dyDescent="0.25">
      <c r="A84" s="10" t="s">
        <v>5</v>
      </c>
      <c r="B84" s="241" t="s">
        <v>232</v>
      </c>
      <c r="C84" s="241"/>
      <c r="D84" s="241"/>
      <c r="E84" s="412">
        <v>6.28</v>
      </c>
      <c r="F84" s="412"/>
      <c r="G84" s="34">
        <v>6</v>
      </c>
      <c r="H84" s="444">
        <f>E84*G84</f>
        <v>37.68</v>
      </c>
      <c r="I84" s="445"/>
      <c r="J84" s="431"/>
      <c r="K84" s="431"/>
      <c r="L84" s="431"/>
    </row>
    <row r="85" spans="1:12" x14ac:dyDescent="0.25">
      <c r="A85" s="10"/>
      <c r="B85" s="394" t="s">
        <v>234</v>
      </c>
      <c r="C85" s="394"/>
      <c r="D85" s="394"/>
      <c r="E85" s="394"/>
      <c r="F85" s="394"/>
      <c r="G85" s="394"/>
      <c r="H85" s="392">
        <f>H84*220</f>
        <v>8289.6</v>
      </c>
      <c r="I85" s="393"/>
      <c r="J85" s="132"/>
      <c r="K85" s="132"/>
      <c r="L85" s="132"/>
    </row>
    <row r="86" spans="1:12" ht="8.25" customHeight="1" x14ac:dyDescent="0.25">
      <c r="A86" s="408"/>
      <c r="B86" s="409"/>
      <c r="C86" s="409"/>
      <c r="D86" s="409"/>
      <c r="E86" s="409"/>
      <c r="F86" s="409"/>
      <c r="G86" s="409"/>
      <c r="H86" s="409"/>
      <c r="I86" s="410"/>
    </row>
    <row r="87" spans="1:12" x14ac:dyDescent="0.25">
      <c r="A87" s="10" t="s">
        <v>7</v>
      </c>
      <c r="B87" s="241" t="s">
        <v>233</v>
      </c>
      <c r="C87" s="241"/>
      <c r="D87" s="241"/>
      <c r="E87" s="412">
        <v>31.9</v>
      </c>
      <c r="F87" s="412"/>
      <c r="G87" s="133">
        <v>220</v>
      </c>
      <c r="H87" s="413">
        <f>(G87/1000)*E87</f>
        <v>7.0179999999999998</v>
      </c>
      <c r="I87" s="414"/>
    </row>
    <row r="88" spans="1:12" x14ac:dyDescent="0.25">
      <c r="A88" s="418" t="s">
        <v>234</v>
      </c>
      <c r="B88" s="419"/>
      <c r="C88" s="419"/>
      <c r="D88" s="419"/>
      <c r="E88" s="419"/>
      <c r="F88" s="419"/>
      <c r="G88" s="419"/>
      <c r="H88" s="420">
        <f>H87*220</f>
        <v>1543.96</v>
      </c>
      <c r="I88" s="421"/>
    </row>
    <row r="89" spans="1:12" ht="7.5" customHeight="1" x14ac:dyDescent="0.25">
      <c r="A89" s="415"/>
      <c r="B89" s="416"/>
      <c r="C89" s="416"/>
      <c r="D89" s="416"/>
      <c r="E89" s="416"/>
      <c r="F89" s="416"/>
      <c r="G89" s="416"/>
      <c r="H89" s="416"/>
      <c r="I89" s="417"/>
    </row>
    <row r="90" spans="1:12" ht="15" customHeight="1" x14ac:dyDescent="0.25">
      <c r="A90" s="10" t="s">
        <v>9</v>
      </c>
      <c r="B90" s="241" t="s">
        <v>237</v>
      </c>
      <c r="C90" s="241"/>
      <c r="D90" s="241"/>
      <c r="E90" s="412">
        <v>38.090000000000003</v>
      </c>
      <c r="F90" s="412"/>
      <c r="G90" s="133">
        <v>220</v>
      </c>
      <c r="H90" s="413">
        <f>(G90/1000)*E90</f>
        <v>8.3798000000000012</v>
      </c>
      <c r="I90" s="414"/>
    </row>
    <row r="91" spans="1:12" x14ac:dyDescent="0.25">
      <c r="A91" s="422" t="s">
        <v>234</v>
      </c>
      <c r="B91" s="423"/>
      <c r="C91" s="423"/>
      <c r="D91" s="423"/>
      <c r="E91" s="423"/>
      <c r="F91" s="423"/>
      <c r="G91" s="423"/>
      <c r="H91" s="392">
        <f>H90*220</f>
        <v>1843.5560000000003</v>
      </c>
      <c r="I91" s="393"/>
    </row>
    <row r="92" spans="1:12" ht="8.25" customHeight="1" x14ac:dyDescent="0.25">
      <c r="A92" s="231"/>
      <c r="B92" s="232"/>
      <c r="C92" s="232"/>
      <c r="D92" s="232"/>
      <c r="E92" s="232"/>
      <c r="F92" s="232"/>
      <c r="G92" s="232"/>
      <c r="H92" s="232"/>
      <c r="I92" s="233"/>
    </row>
    <row r="93" spans="1:12" x14ac:dyDescent="0.25">
      <c r="A93" s="10" t="s">
        <v>11</v>
      </c>
      <c r="B93" s="241" t="s">
        <v>236</v>
      </c>
      <c r="C93" s="241"/>
      <c r="D93" s="241"/>
      <c r="E93" s="412">
        <v>37.82</v>
      </c>
      <c r="F93" s="412"/>
      <c r="G93" s="133">
        <v>220</v>
      </c>
      <c r="H93" s="413">
        <f>(G93/1000)*E93</f>
        <v>8.3203999999999994</v>
      </c>
      <c r="I93" s="414"/>
    </row>
    <row r="94" spans="1:12" x14ac:dyDescent="0.25">
      <c r="A94" s="422" t="s">
        <v>234</v>
      </c>
      <c r="B94" s="423"/>
      <c r="C94" s="423"/>
      <c r="D94" s="423"/>
      <c r="E94" s="423"/>
      <c r="F94" s="423"/>
      <c r="G94" s="423"/>
      <c r="H94" s="392">
        <f>H93*220</f>
        <v>1830.4879999999998</v>
      </c>
      <c r="I94" s="393"/>
    </row>
    <row r="95" spans="1:12" ht="6.75" customHeight="1" x14ac:dyDescent="0.25">
      <c r="A95" s="424"/>
      <c r="B95" s="425"/>
      <c r="C95" s="425"/>
      <c r="D95" s="425"/>
      <c r="E95" s="425"/>
      <c r="F95" s="425"/>
      <c r="G95" s="425"/>
      <c r="H95" s="425"/>
      <c r="I95" s="426"/>
    </row>
    <row r="96" spans="1:12" x14ac:dyDescent="0.25">
      <c r="A96" s="48" t="s">
        <v>28</v>
      </c>
      <c r="B96" s="441" t="s">
        <v>238</v>
      </c>
      <c r="C96" s="442"/>
      <c r="D96" s="443"/>
      <c r="E96" s="222">
        <v>107.38</v>
      </c>
      <c r="F96" s="223"/>
      <c r="G96" s="134">
        <v>4</v>
      </c>
      <c r="H96" s="227">
        <f>(G96/1000)*E96</f>
        <v>0.42952000000000001</v>
      </c>
      <c r="I96" s="228"/>
    </row>
    <row r="97" spans="1:9" x14ac:dyDescent="0.25">
      <c r="A97" s="224" t="s">
        <v>234</v>
      </c>
      <c r="B97" s="225"/>
      <c r="C97" s="225"/>
      <c r="D97" s="225"/>
      <c r="E97" s="225"/>
      <c r="F97" s="225"/>
      <c r="G97" s="226"/>
      <c r="H97" s="229">
        <f>H96*220</f>
        <v>94.494399999999999</v>
      </c>
      <c r="I97" s="230"/>
    </row>
    <row r="98" spans="1:9" x14ac:dyDescent="0.25">
      <c r="A98" s="146"/>
      <c r="B98" s="240" t="s">
        <v>246</v>
      </c>
      <c r="C98" s="240"/>
      <c r="D98" s="240"/>
      <c r="E98" s="240"/>
      <c r="F98" s="240"/>
      <c r="G98" s="240"/>
      <c r="H98" s="238">
        <f>H85+H88+H91+H94+H97</f>
        <v>13602.098400000001</v>
      </c>
      <c r="I98" s="239"/>
    </row>
    <row r="99" spans="1:9" x14ac:dyDescent="0.25">
      <c r="A99" s="231"/>
      <c r="B99" s="232"/>
      <c r="C99" s="232"/>
      <c r="D99" s="232"/>
      <c r="E99" s="232"/>
      <c r="F99" s="232"/>
      <c r="G99" s="232"/>
      <c r="H99" s="232"/>
      <c r="I99" s="233"/>
    </row>
    <row r="100" spans="1:9" x14ac:dyDescent="0.25">
      <c r="A100" s="147">
        <v>2</v>
      </c>
      <c r="B100" s="240" t="s">
        <v>78</v>
      </c>
      <c r="C100" s="240"/>
      <c r="D100" s="240"/>
      <c r="E100" s="240" t="s">
        <v>242</v>
      </c>
      <c r="F100" s="240"/>
      <c r="G100" s="137" t="s">
        <v>85</v>
      </c>
      <c r="H100" s="240" t="s">
        <v>243</v>
      </c>
      <c r="I100" s="411"/>
    </row>
    <row r="101" spans="1:9" x14ac:dyDescent="0.25">
      <c r="A101" s="10" t="s">
        <v>29</v>
      </c>
      <c r="B101" s="241" t="s">
        <v>241</v>
      </c>
      <c r="C101" s="241"/>
      <c r="D101" s="241"/>
      <c r="E101" s="162">
        <v>2</v>
      </c>
      <c r="F101" s="162"/>
      <c r="G101" s="135">
        <v>665.28</v>
      </c>
      <c r="H101" s="163">
        <f>G101*E101</f>
        <v>1330.56</v>
      </c>
      <c r="I101" s="164"/>
    </row>
    <row r="102" spans="1:9" x14ac:dyDescent="0.25">
      <c r="A102" s="10"/>
      <c r="B102" s="202" t="s">
        <v>244</v>
      </c>
      <c r="C102" s="234"/>
      <c r="D102" s="235"/>
      <c r="E102" s="236">
        <v>1000</v>
      </c>
      <c r="F102" s="237"/>
      <c r="G102" s="136">
        <f>H101</f>
        <v>1330.56</v>
      </c>
      <c r="H102" s="163">
        <f>G102/E102</f>
        <v>1.33056</v>
      </c>
      <c r="I102" s="164"/>
    </row>
    <row r="103" spans="1:9" x14ac:dyDescent="0.25">
      <c r="A103" s="10" t="s">
        <v>30</v>
      </c>
      <c r="B103" s="241" t="s">
        <v>240</v>
      </c>
      <c r="C103" s="241"/>
      <c r="D103" s="241"/>
      <c r="E103" s="162">
        <v>4</v>
      </c>
      <c r="F103" s="162"/>
      <c r="G103" s="135">
        <v>665.28</v>
      </c>
      <c r="H103" s="163">
        <f>G103*E103</f>
        <v>2661.12</v>
      </c>
      <c r="I103" s="164"/>
    </row>
    <row r="104" spans="1:9" x14ac:dyDescent="0.25">
      <c r="A104" s="10"/>
      <c r="B104" s="241" t="s">
        <v>245</v>
      </c>
      <c r="C104" s="241"/>
      <c r="D104" s="241"/>
      <c r="E104" s="242">
        <v>1000</v>
      </c>
      <c r="F104" s="162"/>
      <c r="G104" s="136">
        <f>H103</f>
        <v>2661.12</v>
      </c>
      <c r="H104" s="243">
        <f>G104/E104</f>
        <v>2.6611199999999999</v>
      </c>
      <c r="I104" s="244"/>
    </row>
    <row r="105" spans="1:9" x14ac:dyDescent="0.25">
      <c r="A105" s="148"/>
      <c r="B105" s="252" t="s">
        <v>247</v>
      </c>
      <c r="C105" s="253"/>
      <c r="D105" s="253"/>
      <c r="E105" s="253"/>
      <c r="F105" s="253"/>
      <c r="G105" s="254"/>
      <c r="H105" s="250">
        <f>(H104+H102)*220</f>
        <v>878.16959999999995</v>
      </c>
      <c r="I105" s="251"/>
    </row>
    <row r="106" spans="1:9" x14ac:dyDescent="0.25">
      <c r="A106" s="247"/>
      <c r="B106" s="248"/>
      <c r="C106" s="248"/>
      <c r="D106" s="248"/>
      <c r="E106" s="248"/>
      <c r="F106" s="248"/>
      <c r="G106" s="248"/>
      <c r="H106" s="248"/>
      <c r="I106" s="249"/>
    </row>
    <row r="107" spans="1:9" ht="18" customHeight="1" x14ac:dyDescent="0.25">
      <c r="A107" s="147">
        <v>3</v>
      </c>
      <c r="B107" s="245" t="s">
        <v>78</v>
      </c>
      <c r="C107" s="255"/>
      <c r="D107" s="255"/>
      <c r="E107" s="255"/>
      <c r="F107" s="255"/>
      <c r="G107" s="256"/>
      <c r="H107" s="245" t="s">
        <v>250</v>
      </c>
      <c r="I107" s="246"/>
    </row>
    <row r="108" spans="1:9" x14ac:dyDescent="0.25">
      <c r="A108" s="10" t="s">
        <v>49</v>
      </c>
      <c r="B108" s="199" t="s">
        <v>248</v>
      </c>
      <c r="C108" s="200"/>
      <c r="D108" s="200"/>
      <c r="E108" s="200"/>
      <c r="F108" s="200"/>
      <c r="G108" s="201"/>
      <c r="H108" s="257">
        <v>400000</v>
      </c>
      <c r="I108" s="258"/>
    </row>
    <row r="109" spans="1:9" x14ac:dyDescent="0.25">
      <c r="A109" s="10" t="s">
        <v>58</v>
      </c>
      <c r="B109" s="199" t="s">
        <v>249</v>
      </c>
      <c r="C109" s="200"/>
      <c r="D109" s="200"/>
      <c r="E109" s="200"/>
      <c r="F109" s="200"/>
      <c r="G109" s="201"/>
      <c r="H109" s="435">
        <v>0.05</v>
      </c>
      <c r="I109" s="436"/>
    </row>
    <row r="110" spans="1:9" x14ac:dyDescent="0.25">
      <c r="A110" s="10"/>
      <c r="B110" s="440" t="s">
        <v>253</v>
      </c>
      <c r="C110" s="218"/>
      <c r="D110" s="218"/>
      <c r="E110" s="218"/>
      <c r="F110" s="218"/>
      <c r="G110" s="219"/>
      <c r="H110" s="220">
        <f>(H108*H109)/12</f>
        <v>1666.6666666666667</v>
      </c>
      <c r="I110" s="221"/>
    </row>
    <row r="111" spans="1:9" x14ac:dyDescent="0.25">
      <c r="A111" s="10" t="s">
        <v>252</v>
      </c>
      <c r="B111" s="309" t="s">
        <v>80</v>
      </c>
      <c r="C111" s="310"/>
      <c r="D111" s="310"/>
      <c r="E111" s="310"/>
      <c r="F111" s="310"/>
      <c r="G111" s="311"/>
      <c r="H111" s="438">
        <v>0.1</v>
      </c>
      <c r="I111" s="439"/>
    </row>
    <row r="112" spans="1:9" x14ac:dyDescent="0.25">
      <c r="A112" s="10"/>
      <c r="B112" s="129"/>
      <c r="C112" s="218" t="s">
        <v>254</v>
      </c>
      <c r="D112" s="218"/>
      <c r="E112" s="218"/>
      <c r="F112" s="218"/>
      <c r="G112" s="219"/>
      <c r="H112" s="220">
        <f>(H108*H111)/12</f>
        <v>3333.3333333333335</v>
      </c>
      <c r="I112" s="221"/>
    </row>
    <row r="113" spans="1:9" x14ac:dyDescent="0.25">
      <c r="A113" s="149"/>
      <c r="B113" s="437" t="s">
        <v>251</v>
      </c>
      <c r="C113" s="437"/>
      <c r="D113" s="437"/>
      <c r="E113" s="437"/>
      <c r="F113" s="437"/>
      <c r="G113" s="437"/>
      <c r="H113" s="250">
        <f>H110+H112</f>
        <v>5000</v>
      </c>
      <c r="I113" s="251"/>
    </row>
    <row r="114" spans="1:9" ht="13.5" customHeight="1" thickBot="1" x14ac:dyDescent="0.3">
      <c r="A114" s="432"/>
      <c r="B114" s="433"/>
      <c r="C114" s="433"/>
      <c r="D114" s="433"/>
      <c r="E114" s="433"/>
      <c r="F114" s="433"/>
      <c r="G114" s="433"/>
      <c r="H114" s="433"/>
      <c r="I114" s="434"/>
    </row>
    <row r="115" spans="1:9" ht="15.75" thickBot="1" x14ac:dyDescent="0.3">
      <c r="A115" s="191" t="s">
        <v>81</v>
      </c>
      <c r="B115" s="192"/>
      <c r="C115" s="192"/>
      <c r="D115" s="192"/>
      <c r="E115" s="192"/>
      <c r="F115" s="192"/>
      <c r="G115" s="192"/>
      <c r="H115" s="192"/>
      <c r="I115" s="193"/>
    </row>
    <row r="116" spans="1:9" x14ac:dyDescent="0.25">
      <c r="A116" s="405"/>
      <c r="B116" s="195"/>
      <c r="C116" s="195"/>
      <c r="D116" s="195"/>
      <c r="E116" s="195"/>
      <c r="F116" s="195"/>
      <c r="G116" s="196"/>
      <c r="H116" s="427" t="s">
        <v>82</v>
      </c>
      <c r="I116" s="428"/>
    </row>
    <row r="117" spans="1:9" x14ac:dyDescent="0.25">
      <c r="A117" s="10" t="s">
        <v>5</v>
      </c>
      <c r="B117" s="385" t="s">
        <v>257</v>
      </c>
      <c r="C117" s="386"/>
      <c r="D117" s="386"/>
      <c r="E117" s="386"/>
      <c r="F117" s="386"/>
      <c r="G117" s="387"/>
      <c r="H117" s="429">
        <f>H98</f>
        <v>13602.098400000001</v>
      </c>
      <c r="I117" s="430"/>
    </row>
    <row r="118" spans="1:9" x14ac:dyDescent="0.25">
      <c r="A118" s="10" t="s">
        <v>7</v>
      </c>
      <c r="B118" s="385" t="s">
        <v>258</v>
      </c>
      <c r="C118" s="386"/>
      <c r="D118" s="386"/>
      <c r="E118" s="386"/>
      <c r="F118" s="386"/>
      <c r="G118" s="387"/>
      <c r="H118" s="429">
        <f>H105</f>
        <v>878.16959999999995</v>
      </c>
      <c r="I118" s="430"/>
    </row>
    <row r="119" spans="1:9" x14ac:dyDescent="0.25">
      <c r="A119" s="10" t="s">
        <v>9</v>
      </c>
      <c r="B119" s="385" t="s">
        <v>258</v>
      </c>
      <c r="C119" s="386"/>
      <c r="D119" s="386"/>
      <c r="E119" s="386"/>
      <c r="F119" s="386"/>
      <c r="G119" s="387"/>
      <c r="H119" s="429">
        <f>H113</f>
        <v>5000</v>
      </c>
      <c r="I119" s="430"/>
    </row>
    <row r="120" spans="1:9" x14ac:dyDescent="0.25">
      <c r="A120" s="455" t="s">
        <v>263</v>
      </c>
      <c r="B120" s="456"/>
      <c r="C120" s="456"/>
      <c r="D120" s="456"/>
      <c r="E120" s="456"/>
      <c r="F120" s="456"/>
      <c r="G120" s="457"/>
      <c r="H120" s="458">
        <f>SUM(H117:I119)</f>
        <v>19480.268</v>
      </c>
      <c r="I120" s="459"/>
    </row>
    <row r="121" spans="1:9" x14ac:dyDescent="0.25">
      <c r="A121" s="406" t="s">
        <v>264</v>
      </c>
      <c r="B121" s="407"/>
      <c r="C121" s="407"/>
      <c r="D121" s="407"/>
      <c r="E121" s="407"/>
      <c r="F121" s="407"/>
      <c r="G121" s="407"/>
      <c r="H121" s="475">
        <f>H120/220</f>
        <v>88.546672727272721</v>
      </c>
      <c r="I121" s="476"/>
    </row>
    <row r="122" spans="1:9" ht="12" customHeight="1" thickBot="1" x14ac:dyDescent="0.3">
      <c r="A122" s="150"/>
      <c r="B122" s="151"/>
      <c r="C122" s="151"/>
      <c r="D122" s="151"/>
      <c r="E122" s="151"/>
      <c r="F122" s="151"/>
      <c r="G122" s="151"/>
      <c r="H122" s="151"/>
      <c r="I122" s="152"/>
    </row>
    <row r="123" spans="1:9" ht="15.75" thickBot="1" x14ac:dyDescent="0.3">
      <c r="A123" s="191" t="s">
        <v>267</v>
      </c>
      <c r="B123" s="192"/>
      <c r="C123" s="192"/>
      <c r="D123" s="192"/>
      <c r="E123" s="192"/>
      <c r="F123" s="192"/>
      <c r="G123" s="192"/>
      <c r="H123" s="192"/>
      <c r="I123" s="193"/>
    </row>
    <row r="124" spans="1:9" x14ac:dyDescent="0.25">
      <c r="A124" s="472" t="s">
        <v>117</v>
      </c>
      <c r="B124" s="473"/>
      <c r="C124" s="473"/>
      <c r="D124" s="473"/>
      <c r="E124" s="473"/>
      <c r="F124" s="473"/>
      <c r="G124" s="474"/>
      <c r="H124" s="36" t="s">
        <v>35</v>
      </c>
      <c r="I124" s="37" t="s">
        <v>23</v>
      </c>
    </row>
    <row r="125" spans="1:9" x14ac:dyDescent="0.25">
      <c r="A125" s="10" t="s">
        <v>5</v>
      </c>
      <c r="B125" s="385" t="s">
        <v>281</v>
      </c>
      <c r="C125" s="386"/>
      <c r="D125" s="386"/>
      <c r="E125" s="386"/>
      <c r="F125" s="386"/>
      <c r="G125" s="387"/>
      <c r="H125" s="38">
        <v>0.02</v>
      </c>
      <c r="I125" s="86">
        <f>'Custos Indiretos'!F9</f>
        <v>683.33333333333337</v>
      </c>
    </row>
    <row r="126" spans="1:9" x14ac:dyDescent="0.25">
      <c r="A126" s="10" t="s">
        <v>7</v>
      </c>
      <c r="B126" s="385" t="s">
        <v>66</v>
      </c>
      <c r="C126" s="386"/>
      <c r="D126" s="386"/>
      <c r="E126" s="386"/>
      <c r="F126" s="386"/>
      <c r="G126" s="387"/>
      <c r="H126" s="109">
        <v>0.35</v>
      </c>
      <c r="I126" s="86">
        <f>(I125+H120+H78)*H126</f>
        <v>7067.5940980202013</v>
      </c>
    </row>
    <row r="127" spans="1:9" x14ac:dyDescent="0.25">
      <c r="A127" s="10" t="s">
        <v>9</v>
      </c>
      <c r="B127" s="385" t="s">
        <v>67</v>
      </c>
      <c r="C127" s="386"/>
      <c r="D127" s="386"/>
      <c r="E127" s="386"/>
      <c r="F127" s="386"/>
      <c r="G127" s="387"/>
      <c r="H127" s="64" t="s">
        <v>282</v>
      </c>
      <c r="I127" s="39">
        <f>IF(G8="NÃO",(I125+H73+#REF!+#REF!)/(1-H127)*H127,0)</f>
        <v>0</v>
      </c>
    </row>
    <row r="128" spans="1:9" x14ac:dyDescent="0.25">
      <c r="A128" s="224" t="s">
        <v>223</v>
      </c>
      <c r="B128" s="226"/>
      <c r="C128" s="468" t="s">
        <v>68</v>
      </c>
      <c r="D128" s="13" t="s">
        <v>69</v>
      </c>
      <c r="E128" s="14"/>
      <c r="F128" s="14"/>
      <c r="G128" s="40"/>
      <c r="H128" s="159">
        <v>0</v>
      </c>
      <c r="I128" s="39">
        <f>IF(G8="NÃO",(I125+H73+#REF!+#REF!)/(1-H127)*H128,0)</f>
        <v>0</v>
      </c>
    </row>
    <row r="129" spans="1:9" x14ac:dyDescent="0.25">
      <c r="A129" s="224" t="s">
        <v>224</v>
      </c>
      <c r="B129" s="226"/>
      <c r="C129" s="469"/>
      <c r="D129" s="13" t="s">
        <v>70</v>
      </c>
      <c r="E129" s="14"/>
      <c r="F129" s="14"/>
      <c r="G129" s="40"/>
      <c r="H129" s="159">
        <v>0</v>
      </c>
      <c r="I129" s="39">
        <f>IF(G8="NÃO",(I125+H73+#REF!+#REF!)/(1-H127)*H129,0)</f>
        <v>0</v>
      </c>
    </row>
    <row r="130" spans="1:9" x14ac:dyDescent="0.25">
      <c r="A130" s="224" t="s">
        <v>225</v>
      </c>
      <c r="B130" s="226"/>
      <c r="C130" s="41" t="s">
        <v>71</v>
      </c>
      <c r="D130" s="13" t="s">
        <v>72</v>
      </c>
      <c r="E130" s="14"/>
      <c r="F130" s="14"/>
      <c r="G130" s="40"/>
      <c r="H130" s="159">
        <v>0</v>
      </c>
      <c r="I130" s="39">
        <f>IF(G8="NÃO",(I125+H73+#REF!+#REF!)/(1-H127)*H130,0)</f>
        <v>0</v>
      </c>
    </row>
    <row r="131" spans="1:9" ht="26.25" customHeight="1" x14ac:dyDescent="0.25">
      <c r="A131" s="462" t="s">
        <v>266</v>
      </c>
      <c r="B131" s="463"/>
      <c r="C131" s="463"/>
      <c r="D131" s="463"/>
      <c r="E131" s="463"/>
      <c r="F131" s="463"/>
      <c r="G131" s="464"/>
      <c r="H131" s="160"/>
      <c r="I131" s="161"/>
    </row>
    <row r="132" spans="1:9" ht="14.25" customHeight="1" x14ac:dyDescent="0.25">
      <c r="A132" s="153" t="s">
        <v>9</v>
      </c>
      <c r="B132" s="465" t="s">
        <v>67</v>
      </c>
      <c r="C132" s="466"/>
      <c r="D132" s="466"/>
      <c r="E132" s="466"/>
      <c r="F132" s="466"/>
      <c r="G132" s="467"/>
      <c r="H132" s="159">
        <f>SUM(H133:H135)</f>
        <v>4.8962520000000002E-2</v>
      </c>
      <c r="I132" s="39">
        <f>IF(G8="SIM",(I125+I126+H120+H32+H66+H71)/(1-H132)*H132,0)</f>
        <v>1736.3567501836205</v>
      </c>
    </row>
    <row r="133" spans="1:9" ht="14.25" customHeight="1" x14ac:dyDescent="0.25">
      <c r="A133" s="224" t="s">
        <v>223</v>
      </c>
      <c r="B133" s="226"/>
      <c r="C133" s="468" t="s">
        <v>68</v>
      </c>
      <c r="D133" s="13" t="s">
        <v>69</v>
      </c>
      <c r="E133" s="14"/>
      <c r="F133" s="14"/>
      <c r="G133" s="40"/>
      <c r="H133" s="159">
        <f>IF(G8="SIM",Simples!E7,0)</f>
        <v>2.9517120000000004E-3</v>
      </c>
      <c r="I133" s="39">
        <f>IF(G8="SIM",(I125+I126+H32+H66+H71)/(1-H132)*H133,0)</f>
        <v>44.216060416602943</v>
      </c>
    </row>
    <row r="134" spans="1:9" ht="14.25" customHeight="1" x14ac:dyDescent="0.25">
      <c r="A134" s="224" t="s">
        <v>224</v>
      </c>
      <c r="B134" s="226"/>
      <c r="C134" s="469"/>
      <c r="D134" s="13" t="s">
        <v>70</v>
      </c>
      <c r="E134" s="14"/>
      <c r="F134" s="14"/>
      <c r="G134" s="40"/>
      <c r="H134" s="159">
        <f>IF(G8="SIM",Simples!D7,0)</f>
        <v>1.3601808E-2</v>
      </c>
      <c r="I134" s="39">
        <f>IF(G8="SIM",(I125+I126+H32+H66+H71)/(1-H132)*H134,0)</f>
        <v>203.75238651434594</v>
      </c>
    </row>
    <row r="135" spans="1:9" ht="14.25" customHeight="1" x14ac:dyDescent="0.25">
      <c r="A135" s="224" t="s">
        <v>225</v>
      </c>
      <c r="B135" s="226"/>
      <c r="C135" s="41" t="s">
        <v>71</v>
      </c>
      <c r="D135" s="13" t="s">
        <v>72</v>
      </c>
      <c r="E135" s="14"/>
      <c r="F135" s="14"/>
      <c r="G135" s="40"/>
      <c r="H135" s="159">
        <f>IF(G8="SIM",Simples!G7,0)</f>
        <v>3.2409E-2</v>
      </c>
      <c r="I135" s="39">
        <f>IF(G8="SIM",(I125+I126+H32+H66+H71)/(1-H132)*H135,0)</f>
        <v>485.48039308770115</v>
      </c>
    </row>
    <row r="136" spans="1:9" x14ac:dyDescent="0.25">
      <c r="A136" s="470" t="s">
        <v>51</v>
      </c>
      <c r="B136" s="471"/>
      <c r="C136" s="471"/>
      <c r="D136" s="471"/>
      <c r="E136" s="471"/>
      <c r="F136" s="471"/>
      <c r="G136" s="471"/>
      <c r="H136" s="78"/>
      <c r="I136" s="79">
        <f>SUM(I125:I135)</f>
        <v>10220.733021555805</v>
      </c>
    </row>
    <row r="137" spans="1:9" x14ac:dyDescent="0.25">
      <c r="A137" s="446" t="s">
        <v>268</v>
      </c>
      <c r="B137" s="447"/>
      <c r="C137" s="447"/>
      <c r="D137" s="447"/>
      <c r="E137" s="447"/>
      <c r="F137" s="447"/>
      <c r="G137" s="448"/>
      <c r="H137" s="214">
        <f>I136/220</f>
        <v>46.457877370708204</v>
      </c>
      <c r="I137" s="215"/>
    </row>
    <row r="138" spans="1:9" x14ac:dyDescent="0.25">
      <c r="A138" s="154"/>
      <c r="B138" s="130"/>
      <c r="C138" s="130"/>
      <c r="D138" s="130"/>
      <c r="E138" s="130"/>
      <c r="F138" s="130"/>
      <c r="G138" s="130"/>
      <c r="H138" s="77"/>
      <c r="I138" s="155"/>
    </row>
    <row r="139" spans="1:9" ht="15.75" thickBot="1" x14ac:dyDescent="0.3">
      <c r="A139" s="216" t="s">
        <v>274</v>
      </c>
      <c r="B139" s="217"/>
      <c r="C139" s="217"/>
      <c r="D139" s="217"/>
      <c r="E139" s="217"/>
      <c r="F139" s="217"/>
      <c r="G139" s="217"/>
      <c r="H139" s="460">
        <f>H78+H121+H137</f>
        <v>164.52921110808194</v>
      </c>
      <c r="I139" s="461"/>
    </row>
    <row r="140" spans="1:9" x14ac:dyDescent="0.25">
      <c r="A140" s="156"/>
      <c r="B140" s="45"/>
      <c r="C140" s="45"/>
      <c r="D140" s="45"/>
      <c r="E140" s="45"/>
      <c r="F140" s="45"/>
      <c r="G140" s="45"/>
      <c r="H140" s="45"/>
      <c r="I140" s="157"/>
    </row>
    <row r="141" spans="1:9" x14ac:dyDescent="0.25">
      <c r="A141" s="449" t="s">
        <v>269</v>
      </c>
      <c r="B141" s="450"/>
      <c r="C141" s="450"/>
      <c r="D141" s="450"/>
      <c r="E141" s="450"/>
      <c r="F141" s="450"/>
      <c r="G141" s="450"/>
      <c r="H141" s="450"/>
      <c r="I141" s="451"/>
    </row>
    <row r="142" spans="1:9" x14ac:dyDescent="0.25">
      <c r="A142" s="449"/>
      <c r="B142" s="450"/>
      <c r="C142" s="450"/>
      <c r="D142" s="450"/>
      <c r="E142" s="450"/>
      <c r="F142" s="450"/>
      <c r="G142" s="450"/>
      <c r="H142" s="450"/>
      <c r="I142" s="451"/>
    </row>
    <row r="143" spans="1:9" ht="15.75" thickBot="1" x14ac:dyDescent="0.3">
      <c r="A143" s="452"/>
      <c r="B143" s="453"/>
      <c r="C143" s="453"/>
      <c r="D143" s="453"/>
      <c r="E143" s="453"/>
      <c r="F143" s="453"/>
      <c r="G143" s="453"/>
      <c r="H143" s="453"/>
      <c r="I143" s="454"/>
    </row>
    <row r="144" spans="1:9" x14ac:dyDescent="0.25">
      <c r="A144" s="44"/>
      <c r="B144" s="45"/>
      <c r="C144" s="45"/>
      <c r="D144" s="45"/>
      <c r="E144" s="45"/>
      <c r="F144" s="45"/>
      <c r="G144" s="45"/>
      <c r="H144" s="45"/>
      <c r="I144" s="45"/>
    </row>
    <row r="145" spans="1:9" x14ac:dyDescent="0.25">
      <c r="A145" s="44"/>
      <c r="B145" s="45"/>
      <c r="C145" s="45"/>
      <c r="D145" s="45"/>
      <c r="E145" s="45"/>
      <c r="F145" s="45"/>
      <c r="G145" s="45"/>
      <c r="H145" s="45"/>
      <c r="I145" s="45"/>
    </row>
    <row r="146" spans="1:9" x14ac:dyDescent="0.25">
      <c r="A146" s="44"/>
      <c r="B146" s="45"/>
      <c r="C146" s="45"/>
      <c r="D146" s="45"/>
      <c r="E146" s="45"/>
      <c r="F146" s="45"/>
      <c r="G146" s="45"/>
      <c r="H146" s="45"/>
      <c r="I146" s="45"/>
    </row>
    <row r="147" spans="1:9" x14ac:dyDescent="0.25">
      <c r="A147" s="72"/>
      <c r="B147" s="72"/>
      <c r="C147" s="72"/>
      <c r="D147" s="72"/>
      <c r="E147" s="72"/>
      <c r="F147" s="72"/>
      <c r="G147" s="72"/>
      <c r="H147" s="72"/>
      <c r="I147" s="72"/>
    </row>
    <row r="148" spans="1:9" ht="19.5" customHeight="1" x14ac:dyDescent="0.25">
      <c r="A148" s="65"/>
      <c r="B148" s="73"/>
      <c r="C148" s="73"/>
      <c r="D148" s="73"/>
      <c r="E148" s="73"/>
      <c r="F148" s="65"/>
      <c r="G148" s="66"/>
      <c r="H148" s="65"/>
      <c r="I148" s="65"/>
    </row>
    <row r="149" spans="1:9" x14ac:dyDescent="0.25">
      <c r="A149" s="67"/>
      <c r="B149" s="74"/>
      <c r="C149" s="74"/>
      <c r="D149" s="74"/>
      <c r="E149" s="74"/>
      <c r="F149" s="67"/>
      <c r="G149" s="67"/>
      <c r="H149" s="68"/>
      <c r="I149" s="68"/>
    </row>
    <row r="150" spans="1:9" x14ac:dyDescent="0.25">
      <c r="A150" s="67"/>
      <c r="F150" s="67"/>
      <c r="G150" s="67"/>
      <c r="H150" s="68"/>
      <c r="I150" s="68"/>
    </row>
    <row r="151" spans="1:9" x14ac:dyDescent="0.25">
      <c r="A151" s="67"/>
      <c r="F151" s="67"/>
      <c r="G151" s="67"/>
      <c r="H151" s="68"/>
      <c r="I151" s="68"/>
    </row>
    <row r="152" spans="1:9" x14ac:dyDescent="0.25">
      <c r="A152" s="67"/>
      <c r="F152" s="67"/>
      <c r="G152" s="67"/>
      <c r="H152" s="68"/>
      <c r="I152" s="68"/>
    </row>
    <row r="153" spans="1:9" x14ac:dyDescent="0.25">
      <c r="A153" s="75"/>
      <c r="B153" s="75"/>
      <c r="C153" s="75"/>
      <c r="D153" s="75"/>
      <c r="E153" s="75"/>
      <c r="F153" s="75"/>
      <c r="G153" s="75"/>
      <c r="H153" s="75"/>
      <c r="I153" s="69"/>
    </row>
    <row r="154" spans="1:9" x14ac:dyDescent="0.25">
      <c r="A154" s="76"/>
      <c r="B154" s="76"/>
      <c r="C154" s="76"/>
      <c r="D154" s="76"/>
      <c r="E154" s="76"/>
      <c r="F154" s="76"/>
      <c r="G154" s="76"/>
      <c r="H154" s="76"/>
      <c r="I154" s="70"/>
    </row>
    <row r="157" spans="1:9" x14ac:dyDescent="0.25">
      <c r="A157" s="72"/>
      <c r="B157" s="72"/>
      <c r="C157" s="72"/>
      <c r="D157" s="72"/>
      <c r="E157" s="72"/>
      <c r="F157" s="72"/>
      <c r="G157" s="72"/>
      <c r="H157" s="72"/>
      <c r="I157" s="72"/>
    </row>
    <row r="158" spans="1:9" x14ac:dyDescent="0.25">
      <c r="A158" s="65"/>
      <c r="B158" s="73"/>
      <c r="C158" s="73"/>
      <c r="D158" s="73"/>
      <c r="E158" s="73"/>
      <c r="F158" s="65"/>
      <c r="G158" s="66"/>
      <c r="H158" s="65"/>
      <c r="I158" s="65"/>
    </row>
    <row r="159" spans="1:9" x14ac:dyDescent="0.25">
      <c r="A159" s="67"/>
      <c r="B159" s="74"/>
      <c r="C159" s="74"/>
      <c r="D159" s="74"/>
      <c r="E159" s="74"/>
      <c r="F159" s="67"/>
      <c r="G159" s="67"/>
      <c r="H159" s="68"/>
      <c r="I159" s="68"/>
    </row>
    <row r="160" spans="1:9" x14ac:dyDescent="0.25">
      <c r="A160" s="67"/>
      <c r="B160" s="74"/>
      <c r="C160" s="74"/>
      <c r="D160" s="74"/>
      <c r="E160" s="74"/>
      <c r="F160" s="67"/>
      <c r="G160" s="67"/>
      <c r="H160" s="68"/>
      <c r="I160" s="68"/>
    </row>
    <row r="161" spans="1:9" x14ac:dyDescent="0.25">
      <c r="A161" s="75"/>
      <c r="B161" s="75"/>
      <c r="C161" s="75"/>
      <c r="D161" s="75"/>
      <c r="E161" s="75"/>
      <c r="F161" s="75"/>
      <c r="G161" s="75"/>
      <c r="H161" s="75"/>
      <c r="I161" s="69"/>
    </row>
    <row r="162" spans="1:9" x14ac:dyDescent="0.25">
      <c r="A162" s="76"/>
      <c r="B162" s="76"/>
      <c r="C162" s="76"/>
      <c r="D162" s="76"/>
      <c r="E162" s="76"/>
      <c r="F162" s="76"/>
      <c r="G162" s="76"/>
      <c r="H162" s="76"/>
      <c r="I162" s="71"/>
    </row>
  </sheetData>
  <mergeCells count="223">
    <mergeCell ref="A137:G137"/>
    <mergeCell ref="A141:I143"/>
    <mergeCell ref="B119:G119"/>
    <mergeCell ref="H119:I119"/>
    <mergeCell ref="A120:G120"/>
    <mergeCell ref="H120:I120"/>
    <mergeCell ref="H139:I139"/>
    <mergeCell ref="A130:B130"/>
    <mergeCell ref="A131:G131"/>
    <mergeCell ref="B132:G132"/>
    <mergeCell ref="A133:B133"/>
    <mergeCell ref="C133:C134"/>
    <mergeCell ref="A134:B134"/>
    <mergeCell ref="A135:B135"/>
    <mergeCell ref="A136:G136"/>
    <mergeCell ref="B126:G126"/>
    <mergeCell ref="B125:G125"/>
    <mergeCell ref="B127:G127"/>
    <mergeCell ref="A128:B128"/>
    <mergeCell ref="C128:C129"/>
    <mergeCell ref="A129:B129"/>
    <mergeCell ref="A124:G124"/>
    <mergeCell ref="A123:I123"/>
    <mergeCell ref="H121:I121"/>
    <mergeCell ref="A116:G116"/>
    <mergeCell ref="H116:I116"/>
    <mergeCell ref="B117:G117"/>
    <mergeCell ref="H117:I117"/>
    <mergeCell ref="B118:G118"/>
    <mergeCell ref="H118:I118"/>
    <mergeCell ref="J84:L84"/>
    <mergeCell ref="A114:I114"/>
    <mergeCell ref="B111:G111"/>
    <mergeCell ref="H109:I109"/>
    <mergeCell ref="B108:G108"/>
    <mergeCell ref="B109:G109"/>
    <mergeCell ref="B113:G113"/>
    <mergeCell ref="H113:I113"/>
    <mergeCell ref="H111:I111"/>
    <mergeCell ref="H110:I110"/>
    <mergeCell ref="B110:G110"/>
    <mergeCell ref="B96:D96"/>
    <mergeCell ref="B84:D84"/>
    <mergeCell ref="E84:F84"/>
    <mergeCell ref="H84:I84"/>
    <mergeCell ref="E101:F101"/>
    <mergeCell ref="H101:I101"/>
    <mergeCell ref="B103:D103"/>
    <mergeCell ref="A121:G121"/>
    <mergeCell ref="A115:I115"/>
    <mergeCell ref="A86:I86"/>
    <mergeCell ref="H91:I91"/>
    <mergeCell ref="B100:D100"/>
    <mergeCell ref="E100:F100"/>
    <mergeCell ref="H100:I100"/>
    <mergeCell ref="B87:D87"/>
    <mergeCell ref="E87:F87"/>
    <mergeCell ref="H87:I87"/>
    <mergeCell ref="A89:I89"/>
    <mergeCell ref="B90:D90"/>
    <mergeCell ref="E90:F90"/>
    <mergeCell ref="H90:I90"/>
    <mergeCell ref="A88:G88"/>
    <mergeCell ref="H88:I88"/>
    <mergeCell ref="A91:G91"/>
    <mergeCell ref="A92:I92"/>
    <mergeCell ref="B93:D93"/>
    <mergeCell ref="E93:F93"/>
    <mergeCell ref="H93:I93"/>
    <mergeCell ref="A94:G94"/>
    <mergeCell ref="H94:I94"/>
    <mergeCell ref="A95:I95"/>
    <mergeCell ref="A80:I81"/>
    <mergeCell ref="A82:I82"/>
    <mergeCell ref="B83:D83"/>
    <mergeCell ref="E83:F83"/>
    <mergeCell ref="H83:I83"/>
    <mergeCell ref="H85:I85"/>
    <mergeCell ref="B85:G85"/>
    <mergeCell ref="A72:I72"/>
    <mergeCell ref="B69:G69"/>
    <mergeCell ref="H69:I69"/>
    <mergeCell ref="B70:G70"/>
    <mergeCell ref="H70:I70"/>
    <mergeCell ref="A78:G78"/>
    <mergeCell ref="H78:I78"/>
    <mergeCell ref="B75:G75"/>
    <mergeCell ref="H75:I75"/>
    <mergeCell ref="B76:G76"/>
    <mergeCell ref="H76:I76"/>
    <mergeCell ref="B77:G77"/>
    <mergeCell ref="H77:I77"/>
    <mergeCell ref="A73:I73"/>
    <mergeCell ref="A74:G74"/>
    <mergeCell ref="H74:I74"/>
    <mergeCell ref="A67:I67"/>
    <mergeCell ref="A68:I68"/>
    <mergeCell ref="B62:G62"/>
    <mergeCell ref="H62:I62"/>
    <mergeCell ref="B63:G63"/>
    <mergeCell ref="H63:I63"/>
    <mergeCell ref="B64:G64"/>
    <mergeCell ref="H64:I64"/>
    <mergeCell ref="A71:G71"/>
    <mergeCell ref="H71:I71"/>
    <mergeCell ref="B58:G58"/>
    <mergeCell ref="H58:I58"/>
    <mergeCell ref="A59:G59"/>
    <mergeCell ref="H59:I59"/>
    <mergeCell ref="A60:I60"/>
    <mergeCell ref="A61:I61"/>
    <mergeCell ref="B65:G65"/>
    <mergeCell ref="H65:I65"/>
    <mergeCell ref="A66:G66"/>
    <mergeCell ref="H66:I66"/>
    <mergeCell ref="A54:A55"/>
    <mergeCell ref="B54:B55"/>
    <mergeCell ref="H54:I55"/>
    <mergeCell ref="A56:A57"/>
    <mergeCell ref="B56:C57"/>
    <mergeCell ref="H56:I57"/>
    <mergeCell ref="F56:G56"/>
    <mergeCell ref="F57:G57"/>
    <mergeCell ref="F54:G54"/>
    <mergeCell ref="F55:G55"/>
    <mergeCell ref="D54:E54"/>
    <mergeCell ref="D55:E55"/>
    <mergeCell ref="D56:E56"/>
    <mergeCell ref="D57:E57"/>
    <mergeCell ref="B48:G48"/>
    <mergeCell ref="B49:G49"/>
    <mergeCell ref="B50:G50"/>
    <mergeCell ref="A51:G51"/>
    <mergeCell ref="B53:G53"/>
    <mergeCell ref="H53:I53"/>
    <mergeCell ref="B42:G42"/>
    <mergeCell ref="B43:G43"/>
    <mergeCell ref="B44:G44"/>
    <mergeCell ref="B45:C45"/>
    <mergeCell ref="B46:G46"/>
    <mergeCell ref="B47:G47"/>
    <mergeCell ref="A52:I52"/>
    <mergeCell ref="B35:G35"/>
    <mergeCell ref="B36:G36"/>
    <mergeCell ref="B37:G37"/>
    <mergeCell ref="A40:G40"/>
    <mergeCell ref="B31:G31"/>
    <mergeCell ref="H31:I31"/>
    <mergeCell ref="A32:G32"/>
    <mergeCell ref="H32:I32"/>
    <mergeCell ref="A33:I33"/>
    <mergeCell ref="A34:I34"/>
    <mergeCell ref="B39:G39"/>
    <mergeCell ref="B38:G38"/>
    <mergeCell ref="A15:I15"/>
    <mergeCell ref="A16:I16"/>
    <mergeCell ref="B17:G17"/>
    <mergeCell ref="H17:I17"/>
    <mergeCell ref="B30:G30"/>
    <mergeCell ref="H30:I30"/>
    <mergeCell ref="B27:G27"/>
    <mergeCell ref="H27:I27"/>
    <mergeCell ref="B28:C28"/>
    <mergeCell ref="H28:I28"/>
    <mergeCell ref="H29:I29"/>
    <mergeCell ref="A1:I1"/>
    <mergeCell ref="A2:I3"/>
    <mergeCell ref="A5:I5"/>
    <mergeCell ref="A6:I6"/>
    <mergeCell ref="A7:E7"/>
    <mergeCell ref="F7:I7"/>
    <mergeCell ref="A8:E8"/>
    <mergeCell ref="G8:I8"/>
    <mergeCell ref="A4:E4"/>
    <mergeCell ref="F4:I4"/>
    <mergeCell ref="H137:I137"/>
    <mergeCell ref="A139:G139"/>
    <mergeCell ref="C112:G112"/>
    <mergeCell ref="H112:I112"/>
    <mergeCell ref="E96:F96"/>
    <mergeCell ref="A97:G97"/>
    <mergeCell ref="H96:I96"/>
    <mergeCell ref="H97:I97"/>
    <mergeCell ref="A99:I99"/>
    <mergeCell ref="B102:D102"/>
    <mergeCell ref="E102:F102"/>
    <mergeCell ref="H102:I102"/>
    <mergeCell ref="H98:I98"/>
    <mergeCell ref="B98:G98"/>
    <mergeCell ref="B104:D104"/>
    <mergeCell ref="E104:F104"/>
    <mergeCell ref="H104:I104"/>
    <mergeCell ref="H107:I107"/>
    <mergeCell ref="B101:D101"/>
    <mergeCell ref="A106:I106"/>
    <mergeCell ref="H105:I105"/>
    <mergeCell ref="B105:G105"/>
    <mergeCell ref="B107:G107"/>
    <mergeCell ref="H108:I108"/>
    <mergeCell ref="E103:F103"/>
    <mergeCell ref="H103:I103"/>
    <mergeCell ref="B9:F9"/>
    <mergeCell ref="G9:I9"/>
    <mergeCell ref="B10:F10"/>
    <mergeCell ref="G10:I10"/>
    <mergeCell ref="B11:F11"/>
    <mergeCell ref="G11:I11"/>
    <mergeCell ref="B21:G21"/>
    <mergeCell ref="H21:I21"/>
    <mergeCell ref="A22:I22"/>
    <mergeCell ref="A23:I24"/>
    <mergeCell ref="A25:I25"/>
    <mergeCell ref="B26:G26"/>
    <mergeCell ref="H26:I26"/>
    <mergeCell ref="B18:G18"/>
    <mergeCell ref="H18:I18"/>
    <mergeCell ref="B19:G19"/>
    <mergeCell ref="H19:I19"/>
    <mergeCell ref="B20:G20"/>
    <mergeCell ref="H20:I20"/>
    <mergeCell ref="G12:I12"/>
    <mergeCell ref="A13:I13"/>
    <mergeCell ref="A14:I14"/>
  </mergeCell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74849-B24D-4373-AC35-807AD5DB4871}">
  <dimension ref="A1:F9"/>
  <sheetViews>
    <sheetView workbookViewId="0">
      <selection activeCell="F5" sqref="F5"/>
    </sheetView>
  </sheetViews>
  <sheetFormatPr defaultRowHeight="15" x14ac:dyDescent="0.25"/>
  <cols>
    <col min="1" max="1" width="13" customWidth="1"/>
    <col min="5" max="5" width="26.42578125" customWidth="1"/>
    <col min="6" max="6" width="24.85546875" customWidth="1"/>
  </cols>
  <sheetData>
    <row r="1" spans="1:6" x14ac:dyDescent="0.25">
      <c r="A1" s="480" t="s">
        <v>118</v>
      </c>
      <c r="B1" s="480"/>
      <c r="C1" s="480"/>
      <c r="D1" s="480"/>
      <c r="E1" s="480"/>
      <c r="F1" s="480"/>
    </row>
    <row r="2" spans="1:6" x14ac:dyDescent="0.25">
      <c r="A2" s="481" t="s">
        <v>119</v>
      </c>
      <c r="B2" s="481"/>
      <c r="C2" s="481"/>
      <c r="D2" s="481"/>
      <c r="E2" s="481"/>
      <c r="F2" s="481"/>
    </row>
    <row r="3" spans="1:6" x14ac:dyDescent="0.25">
      <c r="A3" s="81" t="s">
        <v>83</v>
      </c>
      <c r="B3" s="482" t="s">
        <v>84</v>
      </c>
      <c r="C3" s="482"/>
      <c r="D3" s="482"/>
      <c r="E3" s="482"/>
      <c r="F3" s="81" t="s">
        <v>120</v>
      </c>
    </row>
    <row r="4" spans="1:6" x14ac:dyDescent="0.25">
      <c r="A4" s="82">
        <v>1</v>
      </c>
      <c r="B4" s="483" t="s">
        <v>121</v>
      </c>
      <c r="C4" s="483"/>
      <c r="D4" s="483"/>
      <c r="E4" s="483"/>
      <c r="F4" s="83">
        <v>7000</v>
      </c>
    </row>
    <row r="5" spans="1:6" x14ac:dyDescent="0.25">
      <c r="A5" s="82">
        <v>2</v>
      </c>
      <c r="B5" s="484" t="s">
        <v>122</v>
      </c>
      <c r="C5" s="484"/>
      <c r="D5" s="484"/>
      <c r="E5" s="484"/>
      <c r="F5" s="83">
        <v>1200</v>
      </c>
    </row>
    <row r="6" spans="1:6" x14ac:dyDescent="0.25">
      <c r="A6" s="82">
        <v>3</v>
      </c>
      <c r="B6" s="477" t="s">
        <v>123</v>
      </c>
      <c r="C6" s="477"/>
      <c r="D6" s="477"/>
      <c r="E6" s="477"/>
      <c r="F6" s="83">
        <v>0</v>
      </c>
    </row>
    <row r="7" spans="1:6" x14ac:dyDescent="0.25">
      <c r="A7" s="82">
        <v>4</v>
      </c>
      <c r="B7" s="477" t="s">
        <v>123</v>
      </c>
      <c r="C7" s="477"/>
      <c r="D7" s="477"/>
      <c r="E7" s="477"/>
      <c r="F7" s="83">
        <v>0</v>
      </c>
    </row>
    <row r="8" spans="1:6" x14ac:dyDescent="0.25">
      <c r="A8" s="478" t="s">
        <v>124</v>
      </c>
      <c r="B8" s="478"/>
      <c r="C8" s="478"/>
      <c r="D8" s="478"/>
      <c r="E8" s="478"/>
      <c r="F8" s="84">
        <f>F4+F5+F6+F7</f>
        <v>8200</v>
      </c>
    </row>
    <row r="9" spans="1:6" x14ac:dyDescent="0.25">
      <c r="A9" s="479" t="s">
        <v>125</v>
      </c>
      <c r="B9" s="479"/>
      <c r="C9" s="479"/>
      <c r="D9" s="479"/>
      <c r="E9" s="479"/>
      <c r="F9" s="85">
        <f>F8/12</f>
        <v>683.33333333333337</v>
      </c>
    </row>
  </sheetData>
  <mergeCells count="9">
    <mergeCell ref="B7:E7"/>
    <mergeCell ref="A8:E8"/>
    <mergeCell ref="A9:E9"/>
    <mergeCell ref="A1:F1"/>
    <mergeCell ref="A2:F2"/>
    <mergeCell ref="B3:E3"/>
    <mergeCell ref="B4:E4"/>
    <mergeCell ref="B5:E5"/>
    <mergeCell ref="B6:E6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39DF-CC08-4084-B477-796EB57BB72E}">
  <dimension ref="A1:G34"/>
  <sheetViews>
    <sheetView topLeftCell="A22" workbookViewId="0">
      <selection activeCell="B58" sqref="B58"/>
    </sheetView>
  </sheetViews>
  <sheetFormatPr defaultRowHeight="15" x14ac:dyDescent="0.25"/>
  <cols>
    <col min="1" max="1" width="19.42578125" customWidth="1"/>
    <col min="2" max="2" width="21.7109375" customWidth="1"/>
    <col min="3" max="3" width="15.140625" customWidth="1"/>
    <col min="4" max="4" width="21" customWidth="1"/>
    <col min="5" max="5" width="22.7109375" customWidth="1"/>
    <col min="6" max="6" width="16.5703125" customWidth="1"/>
    <col min="7" max="7" width="17" customWidth="1"/>
  </cols>
  <sheetData>
    <row r="1" spans="1:7" x14ac:dyDescent="0.25">
      <c r="A1" s="489" t="s">
        <v>90</v>
      </c>
      <c r="B1" s="490" t="s">
        <v>91</v>
      </c>
      <c r="C1" s="491" t="s">
        <v>92</v>
      </c>
      <c r="D1" s="493" t="s">
        <v>93</v>
      </c>
      <c r="E1" s="55"/>
      <c r="F1" s="55"/>
      <c r="G1" s="55"/>
    </row>
    <row r="2" spans="1:7" ht="24.75" customHeight="1" x14ac:dyDescent="0.25">
      <c r="A2" s="489"/>
      <c r="B2" s="490"/>
      <c r="C2" s="491"/>
      <c r="D2" s="494"/>
      <c r="E2" s="55"/>
      <c r="F2" s="55"/>
      <c r="G2" s="55"/>
    </row>
    <row r="3" spans="1:7" x14ac:dyDescent="0.25">
      <c r="A3" s="61" t="s">
        <v>278</v>
      </c>
      <c r="B3" s="62">
        <v>500000</v>
      </c>
      <c r="C3" s="110">
        <f>IF(B3&lt;=C11,D11,IF(B3&lt;=C12,D12,IF(B3&lt;=C13,D13,IF(B3&lt;=C14,D14,IF(B3&lt;=C15,D15,IF(B3&lt;=C16,D16,))))))</f>
        <v>0.13500000000000001</v>
      </c>
      <c r="D3" s="111">
        <f>IF(B3&lt;=C11,E11,IF(B3&lt;=C12,E12,IF(B3&lt;=C13,E13,IF(B3&lt;=C14,E14,IF(B3&lt;=C15,E15,IF(B3&lt;=C16,E16,))))))</f>
        <v>17640</v>
      </c>
      <c r="E3" s="55"/>
      <c r="F3" s="55"/>
      <c r="G3" s="55"/>
    </row>
    <row r="4" spans="1:7" x14ac:dyDescent="0.25">
      <c r="A4" s="55"/>
      <c r="B4" s="55"/>
      <c r="C4" s="55"/>
      <c r="D4" s="55"/>
      <c r="E4" s="55"/>
      <c r="F4" s="55"/>
      <c r="G4" s="55"/>
    </row>
    <row r="5" spans="1:7" x14ac:dyDescent="0.25">
      <c r="A5" s="492" t="s">
        <v>94</v>
      </c>
      <c r="B5" s="485" t="s">
        <v>95</v>
      </c>
      <c r="C5" s="485"/>
      <c r="D5" s="485"/>
      <c r="E5" s="485"/>
      <c r="F5" s="485"/>
      <c r="G5" s="485"/>
    </row>
    <row r="6" spans="1:7" x14ac:dyDescent="0.25">
      <c r="A6" s="492"/>
      <c r="B6" s="124" t="s">
        <v>96</v>
      </c>
      <c r="C6" s="124" t="s">
        <v>97</v>
      </c>
      <c r="D6" s="124" t="s">
        <v>70</v>
      </c>
      <c r="E6" s="124" t="s">
        <v>69</v>
      </c>
      <c r="F6" s="125" t="s">
        <v>98</v>
      </c>
      <c r="G6" s="124" t="s">
        <v>72</v>
      </c>
    </row>
    <row r="7" spans="1:7" x14ac:dyDescent="0.25">
      <c r="A7" s="112">
        <f>((B3*C3)-D3)/B3</f>
        <v>9.9720000000000003E-2</v>
      </c>
      <c r="B7" s="112">
        <f>IF(B3&lt;=C11,A7*A22,IF(B3&lt;=C12,A7*A23,IF(B3&lt;=C13,A7*A24,IF(B3&lt;=C14,A7*A25,IF(B3&lt;=C15,A7*A26,IF(B3&lt;=C16,A7*A27,))))))</f>
        <v>3.9887999999999998E-3</v>
      </c>
      <c r="C7" s="113">
        <f>IF(B3&lt;=C11,A7*B22,IF(B3&lt;=C12,A7*B23,IF(B3&lt;=C13,A7*B24,IF(B3&lt;=C14,A7*B25,IF(B3&lt;=C15,A7*B26,IF(B3&lt;=C16,A7*B27,))))))</f>
        <v>3.4902000000000006E-3</v>
      </c>
      <c r="D7" s="114">
        <f>IF(B3&lt;=C11,A7*C22,IF(B3&lt;=C12,A7*C23,IF(B3&lt;=C13,A7*C24,IF(B3&lt;=C14,A7*C25,IF(B3&lt;=C15,A7*C26,IF(B3&lt;=C16,A7*C27,))))))</f>
        <v>1.3601808E-2</v>
      </c>
      <c r="E7" s="114">
        <f>IF(B3&lt;=C11,A7*D22,IF(B3&lt;=C12,A7*D23,IF(B3&lt;=C13,A7*D24,IF(B3&lt;=C14,A7*D25,IF(B3&lt;=C15,A7*D26,IF(B3&lt;=C16,A7*D27,))))))</f>
        <v>2.9517120000000004E-3</v>
      </c>
      <c r="F7" s="115">
        <f>IF(B3&lt;=C11,A7*E22,IF(B3&lt;=C12,A7*E23,IF(B3&lt;=C13,A7*E24,IF(B3&lt;=C14,A7*E25,IF(B3&lt;=C15,A7*E26,IF(B3&lt;=C16,A7*E27,))))))</f>
        <v>4.3278480000000001E-2</v>
      </c>
      <c r="G7" s="114">
        <f>IF(B3&lt;=C11,A7*F22,IF(B3&lt;=C12,A7*F23,IF(B3&lt;=C13,A7*F24,IF(B3&lt;=C14,A7*F25,IF(B3&lt;=C15,A7*F26,IF(B3&lt;=C16,A7*F27,))))))</f>
        <v>3.2409E-2</v>
      </c>
    </row>
    <row r="8" spans="1:7" x14ac:dyDescent="0.25">
      <c r="A8" s="56"/>
      <c r="B8" s="56"/>
      <c r="C8" s="57"/>
      <c r="D8" s="58"/>
      <c r="E8" s="58"/>
      <c r="F8" s="55"/>
      <c r="G8" s="55"/>
    </row>
    <row r="9" spans="1:7" ht="24.75" customHeight="1" x14ac:dyDescent="0.25">
      <c r="A9" s="492" t="s">
        <v>99</v>
      </c>
      <c r="B9" s="492"/>
      <c r="C9" s="492"/>
      <c r="D9" s="492"/>
      <c r="E9" s="492"/>
      <c r="F9" s="59"/>
      <c r="G9" s="59"/>
    </row>
    <row r="10" spans="1:7" x14ac:dyDescent="0.25">
      <c r="A10" s="124" t="s">
        <v>100</v>
      </c>
      <c r="B10" s="124" t="s">
        <v>101</v>
      </c>
      <c r="C10" s="124" t="s">
        <v>102</v>
      </c>
      <c r="D10" s="124" t="s">
        <v>103</v>
      </c>
      <c r="E10" s="124" t="s">
        <v>93</v>
      </c>
      <c r="F10" s="55"/>
      <c r="G10" s="55"/>
    </row>
    <row r="11" spans="1:7" x14ac:dyDescent="0.25">
      <c r="A11" s="116" t="s">
        <v>104</v>
      </c>
      <c r="B11" s="117" t="s">
        <v>105</v>
      </c>
      <c r="C11" s="118">
        <v>180000</v>
      </c>
      <c r="D11" s="112">
        <v>0.06</v>
      </c>
      <c r="E11" s="119"/>
      <c r="F11" s="55"/>
      <c r="G11" s="55"/>
    </row>
    <row r="12" spans="1:7" x14ac:dyDescent="0.25">
      <c r="A12" s="116" t="s">
        <v>106</v>
      </c>
      <c r="B12" s="120">
        <v>180000.01</v>
      </c>
      <c r="C12" s="118">
        <v>360000</v>
      </c>
      <c r="D12" s="112">
        <v>0.112</v>
      </c>
      <c r="E12" s="121">
        <v>9360</v>
      </c>
      <c r="F12" s="55"/>
      <c r="G12" s="55"/>
    </row>
    <row r="13" spans="1:7" x14ac:dyDescent="0.25">
      <c r="A13" s="116" t="s">
        <v>107</v>
      </c>
      <c r="B13" s="120">
        <v>360000.01</v>
      </c>
      <c r="C13" s="118">
        <v>720000</v>
      </c>
      <c r="D13" s="112">
        <v>0.13500000000000001</v>
      </c>
      <c r="E13" s="121">
        <v>17640</v>
      </c>
      <c r="F13" s="55"/>
      <c r="G13" s="55"/>
    </row>
    <row r="14" spans="1:7" x14ac:dyDescent="0.25">
      <c r="A14" s="116" t="s">
        <v>108</v>
      </c>
      <c r="B14" s="120">
        <v>720000.01</v>
      </c>
      <c r="C14" s="118">
        <v>1800000</v>
      </c>
      <c r="D14" s="112">
        <v>0.16</v>
      </c>
      <c r="E14" s="121">
        <v>35640</v>
      </c>
      <c r="F14" s="55"/>
      <c r="G14" s="55"/>
    </row>
    <row r="15" spans="1:7" x14ac:dyDescent="0.25">
      <c r="A15" s="116" t="s">
        <v>109</v>
      </c>
      <c r="B15" s="120">
        <v>1800000.01</v>
      </c>
      <c r="C15" s="118">
        <v>3600000</v>
      </c>
      <c r="D15" s="112">
        <v>0.21</v>
      </c>
      <c r="E15" s="121">
        <v>125640</v>
      </c>
      <c r="F15" s="55"/>
      <c r="G15" s="55"/>
    </row>
    <row r="16" spans="1:7" x14ac:dyDescent="0.25">
      <c r="A16" s="116" t="s">
        <v>110</v>
      </c>
      <c r="B16" s="120">
        <v>3600000.01</v>
      </c>
      <c r="C16" s="118">
        <v>4800000</v>
      </c>
      <c r="D16" s="112">
        <v>0.33</v>
      </c>
      <c r="E16" s="121">
        <v>648000</v>
      </c>
      <c r="F16" s="55"/>
      <c r="G16" s="55"/>
    </row>
    <row r="17" spans="1:7" x14ac:dyDescent="0.25">
      <c r="A17" s="60"/>
      <c r="B17" s="60"/>
      <c r="C17" s="55"/>
      <c r="D17" s="55"/>
      <c r="E17" s="55"/>
      <c r="F17" s="55"/>
      <c r="G17" s="55"/>
    </row>
    <row r="18" spans="1:7" x14ac:dyDescent="0.25">
      <c r="A18" s="60"/>
      <c r="B18" s="60"/>
      <c r="C18" s="60"/>
      <c r="D18" s="60"/>
      <c r="E18" s="60"/>
      <c r="F18" s="60"/>
      <c r="G18" s="60"/>
    </row>
    <row r="19" spans="1:7" x14ac:dyDescent="0.25">
      <c r="A19" s="485" t="s">
        <v>111</v>
      </c>
      <c r="B19" s="485"/>
      <c r="C19" s="485"/>
      <c r="D19" s="485"/>
      <c r="E19" s="485"/>
      <c r="F19" s="485"/>
      <c r="G19" s="60"/>
    </row>
    <row r="20" spans="1:7" x14ac:dyDescent="0.25">
      <c r="A20" s="485"/>
      <c r="B20" s="485"/>
      <c r="C20" s="485"/>
      <c r="D20" s="485"/>
      <c r="E20" s="485"/>
      <c r="F20" s="485"/>
      <c r="G20" s="60"/>
    </row>
    <row r="21" spans="1:7" x14ac:dyDescent="0.25">
      <c r="A21" s="124" t="s">
        <v>96</v>
      </c>
      <c r="B21" s="124" t="s">
        <v>97</v>
      </c>
      <c r="C21" s="124" t="s">
        <v>112</v>
      </c>
      <c r="D21" s="124" t="s">
        <v>113</v>
      </c>
      <c r="E21" s="125" t="s">
        <v>98</v>
      </c>
      <c r="F21" s="124" t="s">
        <v>114</v>
      </c>
      <c r="G21" s="60"/>
    </row>
    <row r="22" spans="1:7" x14ac:dyDescent="0.25">
      <c r="A22" s="112">
        <v>0.04</v>
      </c>
      <c r="B22" s="112">
        <v>3.5000000000000003E-2</v>
      </c>
      <c r="C22" s="112">
        <v>0.12820000000000001</v>
      </c>
      <c r="D22" s="112">
        <v>2.7799999999999998E-2</v>
      </c>
      <c r="E22" s="115">
        <v>0.434</v>
      </c>
      <c r="F22" s="112">
        <v>0.33500000000000002</v>
      </c>
      <c r="G22" s="60"/>
    </row>
    <row r="23" spans="1:7" x14ac:dyDescent="0.25">
      <c r="A23" s="112">
        <v>0.04</v>
      </c>
      <c r="B23" s="112">
        <v>3.5000000000000003E-2</v>
      </c>
      <c r="C23" s="112">
        <v>0.14050000000000001</v>
      </c>
      <c r="D23" s="112">
        <v>3.0499999999999999E-2</v>
      </c>
      <c r="E23" s="115">
        <v>0.434</v>
      </c>
      <c r="F23" s="112">
        <v>0.32</v>
      </c>
      <c r="G23" s="60"/>
    </row>
    <row r="24" spans="1:7" x14ac:dyDescent="0.25">
      <c r="A24" s="112">
        <v>0.04</v>
      </c>
      <c r="B24" s="112">
        <v>3.5000000000000003E-2</v>
      </c>
      <c r="C24" s="112">
        <v>0.13639999999999999</v>
      </c>
      <c r="D24" s="112">
        <v>2.9600000000000001E-2</v>
      </c>
      <c r="E24" s="115">
        <v>0.434</v>
      </c>
      <c r="F24" s="112">
        <v>0.32500000000000001</v>
      </c>
      <c r="G24" s="60"/>
    </row>
    <row r="25" spans="1:7" x14ac:dyDescent="0.25">
      <c r="A25" s="112">
        <v>0.04</v>
      </c>
      <c r="B25" s="112">
        <v>3.5000000000000003E-2</v>
      </c>
      <c r="C25" s="112">
        <v>0.13639999999999999</v>
      </c>
      <c r="D25" s="112">
        <v>2.9600000000000001E-2</v>
      </c>
      <c r="E25" s="115">
        <v>0.434</v>
      </c>
      <c r="F25" s="112">
        <v>0.32500000000000001</v>
      </c>
      <c r="G25" s="60"/>
    </row>
    <row r="26" spans="1:7" x14ac:dyDescent="0.25">
      <c r="A26" s="112">
        <v>0.04</v>
      </c>
      <c r="B26" s="112">
        <v>3.5000000000000003E-2</v>
      </c>
      <c r="C26" s="112">
        <v>0.12820000000000001</v>
      </c>
      <c r="D26" s="112">
        <v>2.7799999999999998E-2</v>
      </c>
      <c r="E26" s="115">
        <v>0.434</v>
      </c>
      <c r="F26" s="112">
        <v>0.33500000000000002</v>
      </c>
      <c r="G26" s="60"/>
    </row>
    <row r="27" spans="1:7" x14ac:dyDescent="0.25">
      <c r="A27" s="112">
        <v>0.35</v>
      </c>
      <c r="B27" s="112">
        <v>0.15</v>
      </c>
      <c r="C27" s="112">
        <v>0.1603</v>
      </c>
      <c r="D27" s="112">
        <v>3.4700000000000002E-2</v>
      </c>
      <c r="E27" s="115">
        <v>0.30499999999999999</v>
      </c>
      <c r="F27" s="112" t="s">
        <v>115</v>
      </c>
      <c r="G27" s="60"/>
    </row>
    <row r="28" spans="1:7" x14ac:dyDescent="0.25">
      <c r="A28" s="60"/>
      <c r="B28" s="60"/>
      <c r="C28" s="60"/>
      <c r="D28" s="60"/>
      <c r="E28" s="60"/>
      <c r="F28" s="60"/>
      <c r="G28" s="60"/>
    </row>
    <row r="29" spans="1:7" x14ac:dyDescent="0.25">
      <c r="A29" s="60"/>
      <c r="B29" s="60"/>
      <c r="C29" s="60"/>
      <c r="D29" s="60"/>
      <c r="E29" s="60"/>
      <c r="F29" s="60"/>
      <c r="G29" s="60"/>
    </row>
    <row r="30" spans="1:7" x14ac:dyDescent="0.25">
      <c r="A30" s="486" t="s">
        <v>116</v>
      </c>
      <c r="B30" s="486"/>
      <c r="C30" s="486"/>
      <c r="D30" s="486"/>
      <c r="E30" s="486"/>
      <c r="F30" s="486"/>
      <c r="G30" s="486"/>
    </row>
    <row r="31" spans="1:7" x14ac:dyDescent="0.25">
      <c r="A31" s="487" t="s">
        <v>94</v>
      </c>
      <c r="B31" s="488" t="s">
        <v>95</v>
      </c>
      <c r="C31" s="488"/>
      <c r="D31" s="488"/>
      <c r="E31" s="488"/>
      <c r="F31" s="488"/>
      <c r="G31" s="488"/>
    </row>
    <row r="32" spans="1:7" x14ac:dyDescent="0.25">
      <c r="A32" s="487"/>
      <c r="B32" s="124" t="s">
        <v>96</v>
      </c>
      <c r="C32" s="124" t="s">
        <v>97</v>
      </c>
      <c r="D32" s="124" t="s">
        <v>70</v>
      </c>
      <c r="E32" s="124" t="s">
        <v>69</v>
      </c>
      <c r="F32" s="124" t="s">
        <v>98</v>
      </c>
      <c r="G32" s="124" t="s">
        <v>72</v>
      </c>
    </row>
    <row r="33" spans="1:7" x14ac:dyDescent="0.25">
      <c r="A33" s="112">
        <f>A7</f>
        <v>9.9720000000000003E-2</v>
      </c>
      <c r="B33" s="112">
        <f>(A33-5%)*6.02%</f>
        <v>2.9931439999999997E-3</v>
      </c>
      <c r="C33" s="112">
        <f>(A33-5%)*5.26%</f>
        <v>2.6152720000000001E-3</v>
      </c>
      <c r="D33" s="122">
        <f>(A33-5%)*19.28%</f>
        <v>9.5860159999999993E-3</v>
      </c>
      <c r="E33" s="122">
        <f>(A33-5%)*4.18%</f>
        <v>2.0782959999999999E-3</v>
      </c>
      <c r="F33" s="122">
        <f>(A33-5%)*65.26%</f>
        <v>3.2447272000000006E-2</v>
      </c>
      <c r="G33" s="123">
        <v>0.05</v>
      </c>
    </row>
    <row r="34" spans="1:7" x14ac:dyDescent="0.25">
      <c r="A34" s="55"/>
      <c r="B34" s="55"/>
      <c r="C34" s="55"/>
      <c r="D34" s="55"/>
      <c r="E34" s="55"/>
      <c r="F34" s="55"/>
      <c r="G34" s="55"/>
    </row>
  </sheetData>
  <mergeCells count="11">
    <mergeCell ref="A19:F20"/>
    <mergeCell ref="A30:G30"/>
    <mergeCell ref="A31:A32"/>
    <mergeCell ref="B31:G31"/>
    <mergeCell ref="A1:A2"/>
    <mergeCell ref="B1:B2"/>
    <mergeCell ref="C1:C2"/>
    <mergeCell ref="A5:A6"/>
    <mergeCell ref="B5:G5"/>
    <mergeCell ref="A9:E9"/>
    <mergeCell ref="D1:D2"/>
  </mergeCells>
  <pageMargins left="0.511811024" right="0.511811024" top="0.78740157499999996" bottom="0.78740157499999996" header="0.31496062000000002" footer="0.31496062000000002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2FB48-2163-4F80-9E6D-60D076E757E1}">
  <dimension ref="A1:H62"/>
  <sheetViews>
    <sheetView workbookViewId="0">
      <selection activeCell="H71" sqref="H71:I71"/>
    </sheetView>
  </sheetViews>
  <sheetFormatPr defaultRowHeight="15" x14ac:dyDescent="0.25"/>
  <cols>
    <col min="4" max="4" width="7.7109375" customWidth="1"/>
    <col min="5" max="5" width="11.28515625" customWidth="1"/>
    <col min="7" max="7" width="34.85546875" customWidth="1"/>
    <col min="8" max="8" width="50" customWidth="1"/>
  </cols>
  <sheetData>
    <row r="1" spans="1:8" x14ac:dyDescent="0.25">
      <c r="A1" s="498" t="s">
        <v>126</v>
      </c>
      <c r="B1" s="498"/>
      <c r="C1" s="498"/>
      <c r="D1" s="498"/>
      <c r="E1" s="498"/>
      <c r="F1" s="498"/>
      <c r="G1" s="498"/>
      <c r="H1" s="499"/>
    </row>
    <row r="2" spans="1:8" x14ac:dyDescent="0.25">
      <c r="A2" s="498" t="s">
        <v>127</v>
      </c>
      <c r="B2" s="498"/>
      <c r="C2" s="498"/>
      <c r="D2" s="498"/>
      <c r="E2" s="498"/>
      <c r="F2" s="498"/>
      <c r="G2" s="498"/>
      <c r="H2" s="499"/>
    </row>
    <row r="3" spans="1:8" ht="15.75" thickBot="1" x14ac:dyDescent="0.3">
      <c r="A3" s="431"/>
      <c r="B3" s="431"/>
      <c r="C3" s="431"/>
      <c r="D3" s="431"/>
      <c r="E3" s="431"/>
      <c r="F3" s="431"/>
      <c r="G3" s="431"/>
      <c r="H3" s="500"/>
    </row>
    <row r="4" spans="1:8" ht="15.75" thickBot="1" x14ac:dyDescent="0.3">
      <c r="A4" s="501" t="s">
        <v>128</v>
      </c>
      <c r="B4" s="502"/>
      <c r="C4" s="502"/>
      <c r="D4" s="502"/>
      <c r="E4" s="502"/>
      <c r="F4" s="502"/>
      <c r="G4" s="502"/>
      <c r="H4" s="503"/>
    </row>
    <row r="5" spans="1:8" x14ac:dyDescent="0.25">
      <c r="A5" s="504"/>
      <c r="B5" s="504"/>
      <c r="C5" s="504"/>
      <c r="D5" s="504"/>
      <c r="E5" s="504"/>
      <c r="F5" s="504"/>
      <c r="G5" s="504"/>
      <c r="H5" s="505"/>
    </row>
    <row r="6" spans="1:8" x14ac:dyDescent="0.25">
      <c r="A6" s="495" t="s">
        <v>129</v>
      </c>
      <c r="B6" s="496"/>
      <c r="C6" s="496"/>
      <c r="D6" s="496"/>
      <c r="E6" s="496"/>
      <c r="F6" s="496"/>
      <c r="G6" s="496"/>
      <c r="H6" s="497"/>
    </row>
    <row r="7" spans="1:8" x14ac:dyDescent="0.25">
      <c r="A7" s="509"/>
      <c r="B7" s="509"/>
      <c r="C7" s="509"/>
      <c r="D7" s="509"/>
      <c r="E7" s="509"/>
      <c r="F7" s="53" t="s">
        <v>130</v>
      </c>
      <c r="G7" s="53" t="s">
        <v>131</v>
      </c>
      <c r="H7" s="53" t="s">
        <v>132</v>
      </c>
    </row>
    <row r="8" spans="1:8" x14ac:dyDescent="0.25">
      <c r="A8" s="510" t="s">
        <v>40</v>
      </c>
      <c r="B8" s="510"/>
      <c r="C8" s="510"/>
      <c r="D8" s="510"/>
      <c r="E8" s="510"/>
      <c r="F8" s="87">
        <v>20</v>
      </c>
      <c r="G8" s="88" t="s">
        <v>133</v>
      </c>
      <c r="H8" s="89" t="s">
        <v>134</v>
      </c>
    </row>
    <row r="9" spans="1:8" x14ac:dyDescent="0.25">
      <c r="A9" s="510" t="s">
        <v>135</v>
      </c>
      <c r="B9" s="510"/>
      <c r="C9" s="510"/>
      <c r="D9" s="510"/>
      <c r="E9" s="510"/>
      <c r="F9" s="87">
        <v>1.5</v>
      </c>
      <c r="G9" s="88" t="s">
        <v>136</v>
      </c>
      <c r="H9" s="89" t="s">
        <v>137</v>
      </c>
    </row>
    <row r="10" spans="1:8" x14ac:dyDescent="0.25">
      <c r="A10" s="510" t="s">
        <v>48</v>
      </c>
      <c r="B10" s="510"/>
      <c r="C10" s="510"/>
      <c r="D10" s="510"/>
      <c r="E10" s="510"/>
      <c r="F10" s="87">
        <v>0.2</v>
      </c>
      <c r="G10" s="88" t="s">
        <v>138</v>
      </c>
      <c r="H10" s="89" t="s">
        <v>139</v>
      </c>
    </row>
    <row r="11" spans="1:8" x14ac:dyDescent="0.25">
      <c r="A11" s="510" t="s">
        <v>140</v>
      </c>
      <c r="B11" s="510"/>
      <c r="C11" s="510"/>
      <c r="D11" s="510"/>
      <c r="E11" s="510"/>
      <c r="F11" s="87">
        <v>1</v>
      </c>
      <c r="G11" s="88" t="s">
        <v>141</v>
      </c>
      <c r="H11" s="89" t="s">
        <v>142</v>
      </c>
    </row>
    <row r="12" spans="1:8" ht="50.25" customHeight="1" x14ac:dyDescent="0.25">
      <c r="A12" s="511" t="s">
        <v>41</v>
      </c>
      <c r="B12" s="511"/>
      <c r="C12" s="511"/>
      <c r="D12" s="511"/>
      <c r="E12" s="511"/>
      <c r="F12" s="90">
        <v>2.5</v>
      </c>
      <c r="G12" s="91" t="s">
        <v>143</v>
      </c>
      <c r="H12" s="92" t="s">
        <v>144</v>
      </c>
    </row>
    <row r="13" spans="1:8" ht="39.75" customHeight="1" x14ac:dyDescent="0.25">
      <c r="A13" s="511" t="s">
        <v>47</v>
      </c>
      <c r="B13" s="511"/>
      <c r="C13" s="511"/>
      <c r="D13" s="511"/>
      <c r="E13" s="511"/>
      <c r="F13" s="90">
        <v>0.6</v>
      </c>
      <c r="G13" s="91" t="s">
        <v>145</v>
      </c>
      <c r="H13" s="93" t="s">
        <v>146</v>
      </c>
    </row>
    <row r="14" spans="1:8" ht="71.25" customHeight="1" x14ac:dyDescent="0.25">
      <c r="A14" s="53" t="s">
        <v>147</v>
      </c>
      <c r="B14" s="94">
        <v>3</v>
      </c>
      <c r="C14" s="63" t="s">
        <v>148</v>
      </c>
      <c r="D14" s="94">
        <v>2</v>
      </c>
      <c r="E14" s="63" t="s">
        <v>149</v>
      </c>
      <c r="F14" s="95">
        <v>6</v>
      </c>
      <c r="G14" s="96" t="s">
        <v>150</v>
      </c>
      <c r="H14" s="97" t="s">
        <v>151</v>
      </c>
    </row>
    <row r="15" spans="1:8" x14ac:dyDescent="0.25">
      <c r="A15" s="512" t="s">
        <v>50</v>
      </c>
      <c r="B15" s="513"/>
      <c r="C15" s="513"/>
      <c r="D15" s="513"/>
      <c r="E15" s="514"/>
      <c r="F15" s="87">
        <v>8</v>
      </c>
      <c r="G15" s="88" t="s">
        <v>152</v>
      </c>
      <c r="H15" s="89" t="s">
        <v>153</v>
      </c>
    </row>
    <row r="16" spans="1:8" x14ac:dyDescent="0.25">
      <c r="A16" s="515" t="s">
        <v>154</v>
      </c>
      <c r="B16" s="516"/>
      <c r="C16" s="516"/>
      <c r="D16" s="516"/>
      <c r="E16" s="517"/>
      <c r="F16" s="98">
        <v>39.799999999999997</v>
      </c>
      <c r="G16" s="518" t="s">
        <v>130</v>
      </c>
      <c r="H16" s="519"/>
    </row>
    <row r="17" spans="1:8" x14ac:dyDescent="0.25">
      <c r="A17" s="520"/>
      <c r="B17" s="521"/>
      <c r="C17" s="521"/>
      <c r="D17" s="521"/>
      <c r="E17" s="521"/>
      <c r="F17" s="521"/>
      <c r="G17" s="521"/>
      <c r="H17" s="522"/>
    </row>
    <row r="18" spans="1:8" x14ac:dyDescent="0.25">
      <c r="A18" s="506" t="s">
        <v>155</v>
      </c>
      <c r="B18" s="507"/>
      <c r="C18" s="507"/>
      <c r="D18" s="507"/>
      <c r="E18" s="507"/>
      <c r="F18" s="507"/>
      <c r="G18" s="507"/>
      <c r="H18" s="508"/>
    </row>
    <row r="19" spans="1:8" x14ac:dyDescent="0.25">
      <c r="A19" s="520"/>
      <c r="B19" s="521"/>
      <c r="C19" s="521"/>
      <c r="D19" s="521"/>
      <c r="E19" s="522"/>
      <c r="F19" s="53" t="s">
        <v>130</v>
      </c>
      <c r="G19" s="53" t="s">
        <v>156</v>
      </c>
      <c r="H19" s="53" t="s">
        <v>132</v>
      </c>
    </row>
    <row r="20" spans="1:8" x14ac:dyDescent="0.25">
      <c r="A20" s="512" t="s">
        <v>89</v>
      </c>
      <c r="B20" s="513"/>
      <c r="C20" s="513"/>
      <c r="D20" s="513"/>
      <c r="E20" s="514"/>
      <c r="F20" s="99">
        <v>2.78</v>
      </c>
      <c r="G20" s="88" t="s">
        <v>157</v>
      </c>
      <c r="H20" s="89" t="s">
        <v>158</v>
      </c>
    </row>
    <row r="21" spans="1:8" x14ac:dyDescent="0.25">
      <c r="A21" s="512" t="s">
        <v>159</v>
      </c>
      <c r="B21" s="513"/>
      <c r="C21" s="513"/>
      <c r="D21" s="513"/>
      <c r="E21" s="514"/>
      <c r="F21" s="99">
        <v>8.33</v>
      </c>
      <c r="G21" s="88" t="s">
        <v>160</v>
      </c>
      <c r="H21" s="89" t="s">
        <v>161</v>
      </c>
    </row>
    <row r="22" spans="1:8" x14ac:dyDescent="0.25">
      <c r="A22" s="512" t="s">
        <v>162</v>
      </c>
      <c r="B22" s="513"/>
      <c r="C22" s="513"/>
      <c r="D22" s="513"/>
      <c r="E22" s="514"/>
      <c r="F22" s="53">
        <v>11.11</v>
      </c>
      <c r="G22" s="89"/>
      <c r="H22" s="89"/>
    </row>
    <row r="23" spans="1:8" ht="35.25" customHeight="1" x14ac:dyDescent="0.25">
      <c r="A23" s="523" t="s">
        <v>163</v>
      </c>
      <c r="B23" s="524"/>
      <c r="C23" s="524"/>
      <c r="D23" s="524"/>
      <c r="E23" s="525"/>
      <c r="F23" s="53">
        <v>4.42</v>
      </c>
      <c r="G23" s="100" t="s">
        <v>164</v>
      </c>
      <c r="H23" s="92" t="s">
        <v>165</v>
      </c>
    </row>
    <row r="24" spans="1:8" x14ac:dyDescent="0.25">
      <c r="A24" s="515" t="s">
        <v>166</v>
      </c>
      <c r="B24" s="516"/>
      <c r="C24" s="516"/>
      <c r="D24" s="516"/>
      <c r="E24" s="517"/>
      <c r="F24" s="101">
        <v>15.53</v>
      </c>
      <c r="G24" s="518" t="s">
        <v>130</v>
      </c>
      <c r="H24" s="519"/>
    </row>
    <row r="25" spans="1:8" x14ac:dyDescent="0.25">
      <c r="A25" s="520"/>
      <c r="B25" s="521"/>
      <c r="C25" s="521"/>
      <c r="D25" s="521"/>
      <c r="E25" s="521"/>
      <c r="F25" s="521"/>
      <c r="G25" s="521"/>
      <c r="H25" s="522"/>
    </row>
    <row r="26" spans="1:8" x14ac:dyDescent="0.25">
      <c r="A26" s="495" t="s">
        <v>167</v>
      </c>
      <c r="B26" s="496"/>
      <c r="C26" s="496"/>
      <c r="D26" s="496"/>
      <c r="E26" s="496"/>
      <c r="F26" s="496"/>
      <c r="G26" s="496"/>
      <c r="H26" s="497"/>
    </row>
    <row r="27" spans="1:8" x14ac:dyDescent="0.25">
      <c r="A27" s="520"/>
      <c r="B27" s="521"/>
      <c r="C27" s="521"/>
      <c r="D27" s="521"/>
      <c r="E27" s="522"/>
      <c r="F27" s="53" t="s">
        <v>130</v>
      </c>
      <c r="G27" s="53" t="s">
        <v>156</v>
      </c>
      <c r="H27" s="53" t="s">
        <v>132</v>
      </c>
    </row>
    <row r="28" spans="1:8" ht="60" customHeight="1" x14ac:dyDescent="0.25">
      <c r="A28" s="523" t="s">
        <v>168</v>
      </c>
      <c r="B28" s="524"/>
      <c r="C28" s="524"/>
      <c r="D28" s="524"/>
      <c r="E28" s="525"/>
      <c r="F28" s="94">
        <v>0.03</v>
      </c>
      <c r="G28" s="100" t="s">
        <v>169</v>
      </c>
      <c r="H28" s="102" t="s">
        <v>170</v>
      </c>
    </row>
    <row r="29" spans="1:8" ht="35.25" customHeight="1" x14ac:dyDescent="0.25">
      <c r="A29" s="523" t="s">
        <v>171</v>
      </c>
      <c r="B29" s="524"/>
      <c r="C29" s="524"/>
      <c r="D29" s="524"/>
      <c r="E29" s="525"/>
      <c r="F29" s="53">
        <v>0.01</v>
      </c>
      <c r="G29" s="100" t="s">
        <v>172</v>
      </c>
      <c r="H29" s="92" t="s">
        <v>173</v>
      </c>
    </row>
    <row r="30" spans="1:8" x14ac:dyDescent="0.25">
      <c r="A30" s="515" t="s">
        <v>174</v>
      </c>
      <c r="B30" s="516"/>
      <c r="C30" s="516"/>
      <c r="D30" s="516"/>
      <c r="E30" s="517"/>
      <c r="F30" s="101">
        <v>0.04</v>
      </c>
      <c r="G30" s="518" t="s">
        <v>130</v>
      </c>
      <c r="H30" s="519"/>
    </row>
    <row r="31" spans="1:8" x14ac:dyDescent="0.25">
      <c r="A31" s="520"/>
      <c r="B31" s="521"/>
      <c r="C31" s="521"/>
      <c r="D31" s="521"/>
      <c r="E31" s="521"/>
      <c r="F31" s="521"/>
      <c r="G31" s="521"/>
      <c r="H31" s="522"/>
    </row>
    <row r="32" spans="1:8" x14ac:dyDescent="0.25">
      <c r="A32" s="495" t="s">
        <v>175</v>
      </c>
      <c r="B32" s="496"/>
      <c r="C32" s="496"/>
      <c r="D32" s="496"/>
      <c r="E32" s="496"/>
      <c r="F32" s="496"/>
      <c r="G32" s="496"/>
      <c r="H32" s="497"/>
    </row>
    <row r="33" spans="1:8" x14ac:dyDescent="0.25">
      <c r="A33" s="520"/>
      <c r="B33" s="521"/>
      <c r="C33" s="521"/>
      <c r="D33" s="521"/>
      <c r="E33" s="522"/>
      <c r="F33" s="53" t="s">
        <v>130</v>
      </c>
      <c r="G33" s="53" t="s">
        <v>156</v>
      </c>
      <c r="H33" s="53" t="s">
        <v>132</v>
      </c>
    </row>
    <row r="34" spans="1:8" x14ac:dyDescent="0.25">
      <c r="A34" s="512" t="s">
        <v>176</v>
      </c>
      <c r="B34" s="513"/>
      <c r="C34" s="513"/>
      <c r="D34" s="513"/>
      <c r="E34" s="514"/>
      <c r="F34" s="99">
        <v>0.42</v>
      </c>
      <c r="G34" s="89" t="s">
        <v>177</v>
      </c>
      <c r="H34" s="89" t="s">
        <v>178</v>
      </c>
    </row>
    <row r="35" spans="1:8" ht="31.5" customHeight="1" x14ac:dyDescent="0.25">
      <c r="A35" s="523" t="s">
        <v>179</v>
      </c>
      <c r="B35" s="524"/>
      <c r="C35" s="524"/>
      <c r="D35" s="524"/>
      <c r="E35" s="525"/>
      <c r="F35" s="53">
        <v>0.03</v>
      </c>
      <c r="G35" s="100" t="s">
        <v>180</v>
      </c>
      <c r="H35" s="92" t="s">
        <v>181</v>
      </c>
    </row>
    <row r="36" spans="1:8" x14ac:dyDescent="0.25">
      <c r="A36" s="512" t="s">
        <v>182</v>
      </c>
      <c r="B36" s="513"/>
      <c r="C36" s="513"/>
      <c r="D36" s="513"/>
      <c r="E36" s="514"/>
      <c r="F36" s="54">
        <v>0.01</v>
      </c>
      <c r="G36" s="89"/>
      <c r="H36" s="92" t="s">
        <v>183</v>
      </c>
    </row>
    <row r="37" spans="1:8" x14ac:dyDescent="0.25">
      <c r="A37" s="512" t="s">
        <v>184</v>
      </c>
      <c r="B37" s="513"/>
      <c r="C37" s="513"/>
      <c r="D37" s="513"/>
      <c r="E37" s="514"/>
      <c r="F37" s="99">
        <v>1.94</v>
      </c>
      <c r="G37" s="89" t="s">
        <v>185</v>
      </c>
      <c r="H37" s="89" t="s">
        <v>186</v>
      </c>
    </row>
    <row r="38" spans="1:8" x14ac:dyDescent="0.25">
      <c r="A38" s="512" t="s">
        <v>187</v>
      </c>
      <c r="B38" s="513"/>
      <c r="C38" s="513"/>
      <c r="D38" s="513"/>
      <c r="E38" s="514"/>
      <c r="F38" s="54">
        <v>0.77</v>
      </c>
      <c r="G38" s="89" t="s">
        <v>188</v>
      </c>
      <c r="H38" s="89" t="s">
        <v>189</v>
      </c>
    </row>
    <row r="39" spans="1:8" x14ac:dyDescent="0.25">
      <c r="A39" s="512" t="s">
        <v>190</v>
      </c>
      <c r="B39" s="513"/>
      <c r="C39" s="513"/>
      <c r="D39" s="513"/>
      <c r="E39" s="514"/>
      <c r="F39" s="54">
        <v>0.06</v>
      </c>
      <c r="G39" s="89"/>
      <c r="H39" s="89" t="s">
        <v>191</v>
      </c>
    </row>
    <row r="40" spans="1:8" ht="139.5" customHeight="1" x14ac:dyDescent="0.25">
      <c r="A40" s="523" t="s">
        <v>192</v>
      </c>
      <c r="B40" s="524"/>
      <c r="C40" s="524"/>
      <c r="D40" s="524"/>
      <c r="E40" s="525"/>
      <c r="F40" s="94">
        <v>3.44</v>
      </c>
      <c r="G40" s="97" t="s">
        <v>193</v>
      </c>
      <c r="H40" s="53" t="s">
        <v>194</v>
      </c>
    </row>
    <row r="41" spans="1:8" x14ac:dyDescent="0.25">
      <c r="A41" s="515" t="s">
        <v>195</v>
      </c>
      <c r="B41" s="516"/>
      <c r="C41" s="516"/>
      <c r="D41" s="516"/>
      <c r="E41" s="517"/>
      <c r="F41" s="101">
        <v>6.68</v>
      </c>
      <c r="G41" s="518" t="s">
        <v>130</v>
      </c>
      <c r="H41" s="519"/>
    </row>
    <row r="42" spans="1:8" x14ac:dyDescent="0.25">
      <c r="A42" s="103"/>
      <c r="B42" s="104"/>
      <c r="C42" s="104"/>
      <c r="D42" s="104"/>
      <c r="E42" s="104"/>
      <c r="F42" s="104"/>
      <c r="G42" s="104"/>
      <c r="H42" s="105"/>
    </row>
    <row r="43" spans="1:8" x14ac:dyDescent="0.25">
      <c r="A43" s="495" t="s">
        <v>196</v>
      </c>
      <c r="B43" s="496"/>
      <c r="C43" s="496"/>
      <c r="D43" s="496"/>
      <c r="E43" s="496"/>
      <c r="F43" s="496"/>
      <c r="G43" s="496"/>
      <c r="H43" s="497"/>
    </row>
    <row r="44" spans="1:8" x14ac:dyDescent="0.25">
      <c r="A44" s="520"/>
      <c r="B44" s="521"/>
      <c r="C44" s="521"/>
      <c r="D44" s="521"/>
      <c r="E44" s="522"/>
      <c r="F44" s="53" t="s">
        <v>130</v>
      </c>
      <c r="G44" s="53" t="s">
        <v>156</v>
      </c>
      <c r="H44" s="53" t="s">
        <v>132</v>
      </c>
    </row>
    <row r="45" spans="1:8" ht="38.25" customHeight="1" x14ac:dyDescent="0.25">
      <c r="A45" s="523" t="s">
        <v>197</v>
      </c>
      <c r="B45" s="524"/>
      <c r="C45" s="524"/>
      <c r="D45" s="524"/>
      <c r="E45" s="525"/>
      <c r="F45" s="99">
        <v>8.33</v>
      </c>
      <c r="G45" s="100" t="s">
        <v>198</v>
      </c>
      <c r="H45" s="92" t="s">
        <v>161</v>
      </c>
    </row>
    <row r="46" spans="1:8" ht="100.5" customHeight="1" x14ac:dyDescent="0.25">
      <c r="A46" s="523" t="s">
        <v>199</v>
      </c>
      <c r="B46" s="524"/>
      <c r="C46" s="524"/>
      <c r="D46" s="524"/>
      <c r="E46" s="525"/>
      <c r="F46" s="94">
        <v>1.66</v>
      </c>
      <c r="G46" s="100" t="s">
        <v>200</v>
      </c>
      <c r="H46" s="92" t="s">
        <v>201</v>
      </c>
    </row>
    <row r="47" spans="1:8" ht="61.5" customHeight="1" x14ac:dyDescent="0.25">
      <c r="A47" s="523" t="s">
        <v>202</v>
      </c>
      <c r="B47" s="524"/>
      <c r="C47" s="524"/>
      <c r="D47" s="524"/>
      <c r="E47" s="525"/>
      <c r="F47" s="94">
        <v>0.02</v>
      </c>
      <c r="G47" s="100" t="s">
        <v>203</v>
      </c>
      <c r="H47" s="92" t="s">
        <v>204</v>
      </c>
    </row>
    <row r="48" spans="1:8" ht="63.75" customHeight="1" x14ac:dyDescent="0.25">
      <c r="A48" s="523" t="s">
        <v>205</v>
      </c>
      <c r="B48" s="524"/>
      <c r="C48" s="524"/>
      <c r="D48" s="524"/>
      <c r="E48" s="525"/>
      <c r="F48" s="94">
        <v>0.28000000000000003</v>
      </c>
      <c r="G48" s="100" t="s">
        <v>206</v>
      </c>
      <c r="H48" s="92" t="s">
        <v>207</v>
      </c>
    </row>
    <row r="49" spans="1:8" ht="87" customHeight="1" x14ac:dyDescent="0.25">
      <c r="A49" s="523" t="s">
        <v>208</v>
      </c>
      <c r="B49" s="524"/>
      <c r="C49" s="524"/>
      <c r="D49" s="524"/>
      <c r="E49" s="525"/>
      <c r="F49" s="94">
        <v>0.03</v>
      </c>
      <c r="G49" s="100" t="s">
        <v>209</v>
      </c>
      <c r="H49" s="92" t="s">
        <v>210</v>
      </c>
    </row>
    <row r="50" spans="1:8" x14ac:dyDescent="0.25">
      <c r="A50" s="512" t="s">
        <v>162</v>
      </c>
      <c r="B50" s="513"/>
      <c r="C50" s="513"/>
      <c r="D50" s="513"/>
      <c r="E50" s="514"/>
      <c r="F50" s="54">
        <v>10.32</v>
      </c>
      <c r="G50" s="89"/>
      <c r="H50" s="89"/>
    </row>
    <row r="51" spans="1:8" ht="39.75" customHeight="1" x14ac:dyDescent="0.25">
      <c r="A51" s="523" t="s">
        <v>211</v>
      </c>
      <c r="B51" s="524"/>
      <c r="C51" s="524"/>
      <c r="D51" s="524"/>
      <c r="E51" s="525"/>
      <c r="F51" s="53">
        <v>4.1100000000000003</v>
      </c>
      <c r="G51" s="100" t="s">
        <v>212</v>
      </c>
      <c r="H51" s="92" t="s">
        <v>213</v>
      </c>
    </row>
    <row r="52" spans="1:8" x14ac:dyDescent="0.25">
      <c r="A52" s="515" t="s">
        <v>214</v>
      </c>
      <c r="B52" s="516"/>
      <c r="C52" s="516"/>
      <c r="D52" s="516"/>
      <c r="E52" s="517"/>
      <c r="F52" s="101">
        <v>14.43</v>
      </c>
      <c r="G52" s="518" t="s">
        <v>130</v>
      </c>
      <c r="H52" s="519"/>
    </row>
    <row r="53" spans="1:8" x14ac:dyDescent="0.25">
      <c r="A53" s="520"/>
      <c r="B53" s="521"/>
      <c r="C53" s="521"/>
      <c r="D53" s="521"/>
      <c r="E53" s="521"/>
      <c r="F53" s="521"/>
      <c r="G53" s="521"/>
      <c r="H53" s="522"/>
    </row>
    <row r="54" spans="1:8" x14ac:dyDescent="0.25">
      <c r="A54" s="526" t="s">
        <v>215</v>
      </c>
      <c r="B54" s="527"/>
      <c r="C54" s="527"/>
      <c r="D54" s="527"/>
      <c r="E54" s="527"/>
      <c r="F54" s="527"/>
      <c r="G54" s="527"/>
      <c r="H54" s="528"/>
    </row>
    <row r="55" spans="1:8" x14ac:dyDescent="0.25">
      <c r="A55" s="54">
        <v>1</v>
      </c>
      <c r="B55" s="512" t="s">
        <v>216</v>
      </c>
      <c r="C55" s="513"/>
      <c r="D55" s="513"/>
      <c r="E55" s="514"/>
      <c r="F55" s="106">
        <v>39.799999999999997</v>
      </c>
      <c r="G55" s="520"/>
      <c r="H55" s="522"/>
    </row>
    <row r="56" spans="1:8" x14ac:dyDescent="0.25">
      <c r="A56" s="54">
        <v>2</v>
      </c>
      <c r="B56" s="512" t="s">
        <v>217</v>
      </c>
      <c r="C56" s="513"/>
      <c r="D56" s="513"/>
      <c r="E56" s="514"/>
      <c r="F56" s="106">
        <v>15.53</v>
      </c>
      <c r="G56" s="520"/>
      <c r="H56" s="522"/>
    </row>
    <row r="57" spans="1:8" x14ac:dyDescent="0.25">
      <c r="A57" s="54">
        <v>3</v>
      </c>
      <c r="B57" s="512" t="s">
        <v>218</v>
      </c>
      <c r="C57" s="513"/>
      <c r="D57" s="513"/>
      <c r="E57" s="514"/>
      <c r="F57" s="106">
        <v>0.04</v>
      </c>
      <c r="G57" s="520"/>
      <c r="H57" s="522"/>
    </row>
    <row r="58" spans="1:8" x14ac:dyDescent="0.25">
      <c r="A58" s="54">
        <v>4</v>
      </c>
      <c r="B58" s="512" t="s">
        <v>219</v>
      </c>
      <c r="C58" s="513"/>
      <c r="D58" s="513"/>
      <c r="E58" s="514"/>
      <c r="F58" s="106">
        <v>6.68</v>
      </c>
      <c r="G58" s="520"/>
      <c r="H58" s="522"/>
    </row>
    <row r="59" spans="1:8" x14ac:dyDescent="0.25">
      <c r="A59" s="54">
        <v>5</v>
      </c>
      <c r="B59" s="512" t="s">
        <v>220</v>
      </c>
      <c r="C59" s="513"/>
      <c r="D59" s="513"/>
      <c r="E59" s="514"/>
      <c r="F59" s="106">
        <v>14.43</v>
      </c>
      <c r="G59" s="520"/>
      <c r="H59" s="522"/>
    </row>
    <row r="60" spans="1:8" x14ac:dyDescent="0.25">
      <c r="A60" s="515" t="s">
        <v>221</v>
      </c>
      <c r="B60" s="516"/>
      <c r="C60" s="516"/>
      <c r="D60" s="516"/>
      <c r="E60" s="517"/>
      <c r="F60" s="101">
        <v>76.48</v>
      </c>
      <c r="G60" s="518" t="s">
        <v>130</v>
      </c>
      <c r="H60" s="519"/>
    </row>
    <row r="61" spans="1:8" x14ac:dyDescent="0.25">
      <c r="A61" s="520"/>
      <c r="B61" s="521"/>
      <c r="C61" s="521"/>
      <c r="D61" s="521"/>
      <c r="E61" s="521"/>
      <c r="F61" s="521"/>
      <c r="G61" s="521"/>
      <c r="H61" s="522"/>
    </row>
    <row r="62" spans="1:8" x14ac:dyDescent="0.25">
      <c r="A62" s="529" t="s">
        <v>222</v>
      </c>
      <c r="B62" s="530"/>
      <c r="C62" s="530"/>
      <c r="D62" s="531"/>
      <c r="E62" s="520"/>
      <c r="F62" s="521"/>
      <c r="G62" s="521"/>
      <c r="H62" s="522"/>
    </row>
  </sheetData>
  <mergeCells count="72">
    <mergeCell ref="A62:D62"/>
    <mergeCell ref="E62:H62"/>
    <mergeCell ref="B59:E59"/>
    <mergeCell ref="G59:H59"/>
    <mergeCell ref="A60:E60"/>
    <mergeCell ref="G60:H60"/>
    <mergeCell ref="A61:H61"/>
    <mergeCell ref="G55:H55"/>
    <mergeCell ref="B57:E57"/>
    <mergeCell ref="G57:H57"/>
    <mergeCell ref="B58:E58"/>
    <mergeCell ref="G58:H58"/>
    <mergeCell ref="G41:H41"/>
    <mergeCell ref="A43:H43"/>
    <mergeCell ref="A44:E44"/>
    <mergeCell ref="A45:E45"/>
    <mergeCell ref="B56:E56"/>
    <mergeCell ref="G56:H56"/>
    <mergeCell ref="A47:E47"/>
    <mergeCell ref="A48:E48"/>
    <mergeCell ref="A49:E49"/>
    <mergeCell ref="A50:E50"/>
    <mergeCell ref="A51:E51"/>
    <mergeCell ref="A52:E52"/>
    <mergeCell ref="G52:H52"/>
    <mergeCell ref="A53:H53"/>
    <mergeCell ref="A54:H54"/>
    <mergeCell ref="B55:E55"/>
    <mergeCell ref="A46:E46"/>
    <mergeCell ref="A35:E35"/>
    <mergeCell ref="A36:E36"/>
    <mergeCell ref="A37:E37"/>
    <mergeCell ref="A38:E38"/>
    <mergeCell ref="A39:E39"/>
    <mergeCell ref="A40:E40"/>
    <mergeCell ref="A41:E41"/>
    <mergeCell ref="A34:E34"/>
    <mergeCell ref="G24:H24"/>
    <mergeCell ref="A25:H25"/>
    <mergeCell ref="A26:H26"/>
    <mergeCell ref="A27:E27"/>
    <mergeCell ref="A28:E28"/>
    <mergeCell ref="A29:E29"/>
    <mergeCell ref="A24:E24"/>
    <mergeCell ref="A30:E30"/>
    <mergeCell ref="G30:H30"/>
    <mergeCell ref="A31:H31"/>
    <mergeCell ref="A32:H32"/>
    <mergeCell ref="A33:E33"/>
    <mergeCell ref="A19:E19"/>
    <mergeCell ref="A20:E20"/>
    <mergeCell ref="A21:E21"/>
    <mergeCell ref="A22:E22"/>
    <mergeCell ref="A23:E23"/>
    <mergeCell ref="A18:H18"/>
    <mergeCell ref="A7:E7"/>
    <mergeCell ref="A8:E8"/>
    <mergeCell ref="A9:E9"/>
    <mergeCell ref="A10:E10"/>
    <mergeCell ref="A11:E11"/>
    <mergeCell ref="A12:E12"/>
    <mergeCell ref="A13:E13"/>
    <mergeCell ref="A15:E15"/>
    <mergeCell ref="A16:E16"/>
    <mergeCell ref="G16:H16"/>
    <mergeCell ref="A17:H17"/>
    <mergeCell ref="A6:H6"/>
    <mergeCell ref="A1:H1"/>
    <mergeCell ref="A2:H2"/>
    <mergeCell ref="A3:H3"/>
    <mergeCell ref="A4:H4"/>
    <mergeCell ref="A5:H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Gráficos</vt:lpstr>
      </vt:variant>
      <vt:variant>
        <vt:i4>1</vt:i4>
      </vt:variant>
    </vt:vector>
  </HeadingPairs>
  <TitlesOfParts>
    <vt:vector size="5" baseType="lpstr">
      <vt:lpstr>COMP. CUSTO</vt:lpstr>
      <vt:lpstr>Custos Indiretos</vt:lpstr>
      <vt:lpstr>Simples</vt:lpstr>
      <vt:lpstr>Encargos Sociais e Tranbalhista</vt:lpstr>
      <vt:lpstr>Gráfico1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</dc:creator>
  <cp:lastModifiedBy>Usuário</cp:lastModifiedBy>
  <cp:lastPrinted>2022-08-10T18:20:31Z</cp:lastPrinted>
  <dcterms:created xsi:type="dcterms:W3CDTF">2022-07-28T12:58:58Z</dcterms:created>
  <dcterms:modified xsi:type="dcterms:W3CDTF">2025-04-29T11:34:16Z</dcterms:modified>
</cp:coreProperties>
</file>