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ário\Desktop\Locação de maquinas pesadas 1\PM\"/>
    </mc:Choice>
  </mc:AlternateContent>
  <xr:revisionPtr revIDLastSave="0" documentId="13_ncr:1_{3D84E6FC-C9EC-47B3-BD18-F2AA124EB8C2}" xr6:coauthVersionLast="47" xr6:coauthVersionMax="47" xr10:uidLastSave="{00000000-0000-0000-0000-000000000000}"/>
  <bookViews>
    <workbookView xWindow="28680" yWindow="75" windowWidth="29040" windowHeight="15840" tabRatio="500" xr2:uid="{00000000-000D-0000-FFFF-FFFF00000000}"/>
  </bookViews>
  <sheets>
    <sheet name="COMP. CUSTO" sheetId="1" r:id="rId1"/>
    <sheet name="Gráfico1" sheetId="2" state="hidden" r:id="rId2"/>
    <sheet name="Custos Indiretos" sheetId="3" r:id="rId3"/>
    <sheet name="Simples" sheetId="4" r:id="rId4"/>
    <sheet name="Encargos Sociais e Tranbalhista" sheetId="5" r:id="rId5"/>
  </sheets>
  <calcPr calcId="19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27" i="1" l="1"/>
  <c r="I125" i="1"/>
  <c r="D3" i="4" l="1"/>
  <c r="C3" i="4"/>
  <c r="F8" i="3"/>
  <c r="F9" i="3" s="1"/>
  <c r="I130" i="1"/>
  <c r="I129" i="1"/>
  <c r="I128" i="1"/>
  <c r="I127" i="1"/>
  <c r="H127" i="1"/>
  <c r="H112" i="1"/>
  <c r="H110" i="1"/>
  <c r="H103" i="1"/>
  <c r="G104" i="1" s="1"/>
  <c r="H104" i="1" s="1"/>
  <c r="H101" i="1"/>
  <c r="G102" i="1" s="1"/>
  <c r="H102" i="1" s="1"/>
  <c r="H96" i="1"/>
  <c r="H97" i="1" s="1"/>
  <c r="H93" i="1"/>
  <c r="H94" i="1" s="1"/>
  <c r="H90" i="1"/>
  <c r="H91" i="1" s="1"/>
  <c r="H87" i="1"/>
  <c r="H88" i="1" s="1"/>
  <c r="H84" i="1"/>
  <c r="H85" i="1" s="1"/>
  <c r="H71" i="1"/>
  <c r="H77" i="1" s="1"/>
  <c r="H56" i="1"/>
  <c r="H54" i="1"/>
  <c r="H51" i="1"/>
  <c r="I49" i="1"/>
  <c r="I48" i="1"/>
  <c r="I47" i="1"/>
  <c r="I46" i="1"/>
  <c r="I45" i="1"/>
  <c r="H45" i="1"/>
  <c r="I44" i="1"/>
  <c r="H37" i="1"/>
  <c r="H36" i="1"/>
  <c r="H29" i="1"/>
  <c r="A7" i="4" l="1"/>
  <c r="E7" i="4" s="1"/>
  <c r="H133" i="1" s="1"/>
  <c r="I36" i="1"/>
  <c r="I37" i="1"/>
  <c r="H28" i="1"/>
  <c r="H32" i="1" s="1"/>
  <c r="H75" i="1" s="1"/>
  <c r="H98" i="1"/>
  <c r="H117" i="1" s="1"/>
  <c r="H59" i="1"/>
  <c r="H65" i="1" s="1"/>
  <c r="H38" i="1"/>
  <c r="H39" i="1" s="1"/>
  <c r="H113" i="1"/>
  <c r="H119" i="1" s="1"/>
  <c r="H105" i="1"/>
  <c r="H118" i="1" s="1"/>
  <c r="G7" i="4" l="1"/>
  <c r="H135" i="1" s="1"/>
  <c r="H132" i="1" s="1"/>
  <c r="B7" i="4"/>
  <c r="D7" i="4"/>
  <c r="H134" i="1" s="1"/>
  <c r="F7" i="4"/>
  <c r="A33" i="4"/>
  <c r="E33" i="4" s="1"/>
  <c r="C7" i="4"/>
  <c r="I39" i="1"/>
  <c r="I40" i="1" s="1"/>
  <c r="H63" i="1" s="1"/>
  <c r="H120" i="1"/>
  <c r="H121" i="1" s="1"/>
  <c r="I50" i="1"/>
  <c r="I43" i="1"/>
  <c r="B33" i="4"/>
  <c r="H40" i="1"/>
  <c r="C33" i="4" l="1"/>
  <c r="F33" i="4"/>
  <c r="D33" i="4"/>
  <c r="I51" i="1"/>
  <c r="H64" i="1" s="1"/>
  <c r="H66" i="1" s="1"/>
  <c r="H76" i="1" s="1"/>
  <c r="H78" i="1" s="1"/>
  <c r="I126" i="1" l="1"/>
  <c r="I134" i="1" l="1"/>
  <c r="I135" i="1"/>
  <c r="I132" i="1"/>
  <c r="I133" i="1"/>
  <c r="I136" i="1" l="1"/>
  <c r="H137" i="1" s="1"/>
  <c r="H139" i="1" s="1"/>
</calcChain>
</file>

<file path=xl/sharedStrings.xml><?xml version="1.0" encoding="utf-8"?>
<sst xmlns="http://schemas.openxmlformats.org/spreadsheetml/2006/main" count="394" uniqueCount="282">
  <si>
    <t xml:space="preserve">  </t>
  </si>
  <si>
    <t>HORAS</t>
  </si>
  <si>
    <t>ATENÇÃO - PREECHER APENAS OS ESPAÇOS VERDES</t>
  </si>
  <si>
    <t>DISCRIMINAÇÃO DOS SERVIÇOS (DADOS REFERENTES À CONTRATAÇÃO)</t>
  </si>
  <si>
    <t>NOME DA EMPRESA</t>
  </si>
  <si>
    <t>MEDIA</t>
  </si>
  <si>
    <t>Empresa optante pelo SIMPLES NACIONAL?</t>
  </si>
  <si>
    <t>SIM/NÃO?</t>
  </si>
  <si>
    <t>SIM</t>
  </si>
  <si>
    <t>A</t>
  </si>
  <si>
    <t>Data de apresentação da proposta (dia/mês/ano)</t>
  </si>
  <si>
    <t>B</t>
  </si>
  <si>
    <t>Município/ UF</t>
  </si>
  <si>
    <t>São João do Triunfo - PR</t>
  </si>
  <si>
    <t>C</t>
  </si>
  <si>
    <t>Ano Acordo, Convenção ou Sentença Normativa em Dissídio Coletivo</t>
  </si>
  <si>
    <t xml:space="preserve"> PR001423/2024</t>
  </si>
  <si>
    <t>D</t>
  </si>
  <si>
    <t>Nº de meses de execução contratual</t>
  </si>
  <si>
    <t>MÃO-DE-OBRA</t>
  </si>
  <si>
    <t>MÃO-DE-OBRA VINCULADA À EXECUÇÃO CONTRATUAL</t>
  </si>
  <si>
    <t>Dados complementares para composição dos custos referente à mão-de-obra</t>
  </si>
  <si>
    <t>Tipo do serviço</t>
  </si>
  <si>
    <t>MUNCK</t>
  </si>
  <si>
    <t>Classificação Brasileira de Ocupações (CBO)</t>
  </si>
  <si>
    <t>7825-15</t>
  </si>
  <si>
    <t>Salário Normativo da Categoria Profissional - HORA</t>
  </si>
  <si>
    <t xml:space="preserve">Categoria profissional </t>
  </si>
  <si>
    <t>Data base da categoria</t>
  </si>
  <si>
    <t>2024/2025</t>
  </si>
  <si>
    <t>ATENTAR-SE AOS PERÍODOS/VALORES MENSAIS</t>
  </si>
  <si>
    <t>MÓDULO 1: COMPOSIÇÃO DA REMUNERAÇÃO</t>
  </si>
  <si>
    <t>Composição da remuneração</t>
  </si>
  <si>
    <t>Valor (R$)</t>
  </si>
  <si>
    <t>Salário base</t>
  </si>
  <si>
    <t xml:space="preserve">Adicional de periculosidade </t>
  </si>
  <si>
    <t>SIM/NÃO</t>
  </si>
  <si>
    <t>Porcentagem:</t>
  </si>
  <si>
    <t>Adicional de insalubridade</t>
  </si>
  <si>
    <t>NÃO</t>
  </si>
  <si>
    <t xml:space="preserve">Adicional de hora extra </t>
  </si>
  <si>
    <t>E</t>
  </si>
  <si>
    <r>
      <rPr>
        <sz val="10"/>
        <color rgb="FF000000"/>
        <rFont val="Arial"/>
        <family val="2"/>
        <charset val="1"/>
      </rPr>
      <t xml:space="preserve">Outros </t>
    </r>
    <r>
      <rPr>
        <b/>
        <sz val="10"/>
        <color rgb="FFFF0000"/>
        <rFont val="Arial"/>
        <family val="2"/>
        <charset val="1"/>
      </rPr>
      <t>(anexar descritivo)</t>
    </r>
  </si>
  <si>
    <t>TOTAL MÓDULO 1</t>
  </si>
  <si>
    <t>MÓDULO 2: ENCARGOS E BENEFÍCIOS ANUAIS, MENSAIS E DIÁRIOS</t>
  </si>
  <si>
    <t>2.1</t>
  </si>
  <si>
    <t>13º salário e adicional de férias</t>
  </si>
  <si>
    <t>(%)</t>
  </si>
  <si>
    <t xml:space="preserve">13º salário </t>
  </si>
  <si>
    <t>Adicional de Férias</t>
  </si>
  <si>
    <t>Sub-total</t>
  </si>
  <si>
    <t>Incidência de FGTS E Encargos Previdenciários</t>
  </si>
  <si>
    <t xml:space="preserve">SUBTOTAL </t>
  </si>
  <si>
    <t>2.2</t>
  </si>
  <si>
    <t>GPS, FGTS e outras contribuições</t>
  </si>
  <si>
    <t>INSS</t>
  </si>
  <si>
    <t>Salário Educação</t>
  </si>
  <si>
    <t>Seguro Acidente do Trabalho (RATxFAP)</t>
  </si>
  <si>
    <t>RAT</t>
  </si>
  <si>
    <t>FAT</t>
  </si>
  <si>
    <t>SESI ou SESC</t>
  </si>
  <si>
    <t>SANAI ou SENAC</t>
  </si>
  <si>
    <t>F</t>
  </si>
  <si>
    <t>SEBRAE</t>
  </si>
  <si>
    <t>G</t>
  </si>
  <si>
    <t>INCRA</t>
  </si>
  <si>
    <t>H</t>
  </si>
  <si>
    <t>FGTS</t>
  </si>
  <si>
    <t>TOTAL</t>
  </si>
  <si>
    <t>2.3</t>
  </si>
  <si>
    <t>Benefícios Mensais, Diários e Anuais (conforme CCT)</t>
  </si>
  <si>
    <t>Transporte</t>
  </si>
  <si>
    <t>Valor</t>
  </si>
  <si>
    <t>Passagens por dia</t>
  </si>
  <si>
    <t>Valor mensal</t>
  </si>
  <si>
    <r>
      <rPr>
        <sz val="10"/>
        <rFont val="Arial"/>
        <family val="2"/>
        <charset val="1"/>
      </rPr>
      <t xml:space="preserve">Outros </t>
    </r>
    <r>
      <rPr>
        <b/>
        <sz val="10"/>
        <color rgb="FFFF0000"/>
        <rFont val="Arial"/>
        <family val="2"/>
        <charset val="1"/>
      </rPr>
      <t>(especificar)</t>
    </r>
  </si>
  <si>
    <t xml:space="preserve">TOTAL </t>
  </si>
  <si>
    <t xml:space="preserve">QUADRO RESUMO DO MÓDULO 2 </t>
  </si>
  <si>
    <t>Encargos e Benefícios Anuais, Mensais e Diários</t>
  </si>
  <si>
    <t>13º (décimo terceiro) Salário e Adicional de Férias</t>
  </si>
  <si>
    <t>Benefícios Mensais e Diários</t>
  </si>
  <si>
    <t>TOTAL MÓDULO 2</t>
  </si>
  <si>
    <t>MÓDULO 3: INSUMOS DIVERSOS</t>
  </si>
  <si>
    <t>Insumos Diversos</t>
  </si>
  <si>
    <t>TOTAL MÓDULO 3</t>
  </si>
  <si>
    <t>QUADRO RESUMO DO CUSTO POR EMPREGADO</t>
  </si>
  <si>
    <t>Mão-de-obra vinculada  à execução contratual (valor por empregado)</t>
  </si>
  <si>
    <t>Módulo 1 - Composição da Remuneração</t>
  </si>
  <si>
    <t>Módulo 2 - Encargos e Benefícios Anuais, Mensais e Diários</t>
  </si>
  <si>
    <t>Módulo 3 – Insumos Diversos</t>
  </si>
  <si>
    <t>VALOR TOTAL POR EMPREGADO / HORA</t>
  </si>
  <si>
    <t>ATENTAR-SE AOS PERÍODOS: HORAS, ANO</t>
  </si>
  <si>
    <t>MÓDULO 4: CONSUMO E MANUTENÇÃO</t>
  </si>
  <si>
    <t>DESCRIÇÃO</t>
  </si>
  <si>
    <t>VALOR LITRO</t>
  </si>
  <si>
    <t>Custo L/h</t>
  </si>
  <si>
    <t>Óleo diesel - custo Litro/hora</t>
  </si>
  <si>
    <t>Custo mês - 220h</t>
  </si>
  <si>
    <t>Óleo do motor - custo/ 1000 horas</t>
  </si>
  <si>
    <t>Óleo de transmissão - custo/ 1000 horas</t>
  </si>
  <si>
    <t>Óleo hidráulico - custo/ 1000 horas</t>
  </si>
  <si>
    <t>Custo de graxa - custo/ 1000 horas</t>
  </si>
  <si>
    <t>TOTAL 1</t>
  </si>
  <si>
    <t>QUANTIDADE</t>
  </si>
  <si>
    <t>VALOR UN.</t>
  </si>
  <si>
    <t>Total</t>
  </si>
  <si>
    <t>Pneus dianteiros</t>
  </si>
  <si>
    <t>Custo pneus dianteiros / hora trabalhada</t>
  </si>
  <si>
    <t>Pneus traseiros</t>
  </si>
  <si>
    <t>Custo pneus traseiros / hora trabalhada</t>
  </si>
  <si>
    <t>TOTAL 2</t>
  </si>
  <si>
    <t>VALOR ANUAL</t>
  </si>
  <si>
    <t>Valor médio de venda do equipamento</t>
  </si>
  <si>
    <t>I</t>
  </si>
  <si>
    <t>Custo estimado de manutenção %/ano</t>
  </si>
  <si>
    <t>Custo manutenção /mês</t>
  </si>
  <si>
    <t>J</t>
  </si>
  <si>
    <t>Porcentagem depreciação anual</t>
  </si>
  <si>
    <t>Custo depreciação /mês</t>
  </si>
  <si>
    <t>TOTAL 3</t>
  </si>
  <si>
    <t>QUADRO RESUMO DOS CUSTOS DE MANUTENÇÃO</t>
  </si>
  <si>
    <t>Valor por KM</t>
  </si>
  <si>
    <t xml:space="preserve">Sub-Módulo 1 </t>
  </si>
  <si>
    <t xml:space="preserve">Sub-Módulo 2 </t>
  </si>
  <si>
    <t>TOTAL MÓDULO 4</t>
  </si>
  <si>
    <t>VALOR TOTAL MANUTENÇÃO / HORA</t>
  </si>
  <si>
    <t>QUADRO DOS CUSTOS INDIRETOS, LUCRO E TRIBUTOS</t>
  </si>
  <si>
    <t>Custos Indiretos e Tributos</t>
  </si>
  <si>
    <t>Lucro</t>
  </si>
  <si>
    <t>Tributos</t>
  </si>
  <si>
    <t>C.1</t>
  </si>
  <si>
    <t>Tributos Federais</t>
  </si>
  <si>
    <t>PIS</t>
  </si>
  <si>
    <t>C.2</t>
  </si>
  <si>
    <t>COFINS</t>
  </si>
  <si>
    <t>C.3</t>
  </si>
  <si>
    <t>Tibutos Municipais</t>
  </si>
  <si>
    <t>ISS</t>
  </si>
  <si>
    <t>VALOR TOTAL CUSTOS INDIRETOS, LUCRO E TRIBUTOS / HORA</t>
  </si>
  <si>
    <t xml:space="preserve">VALOR TOTAL  HORA MÁQUINA </t>
  </si>
  <si>
    <t>OBS: Atentar-se aos itens cujas células apresentem o texto "especificar" e "anexar descritivo", sendo obrigatória a detalhação a composição do referido custo, viabilizando a identificação unitária de cada item e possibilitando eventual análise de requerimento de reequilíbrio econômico-financeiro futuro.</t>
  </si>
  <si>
    <t xml:space="preserve">MÓDULO 6 </t>
  </si>
  <si>
    <t>Custos indiretos</t>
  </si>
  <si>
    <t>ITEM</t>
  </si>
  <si>
    <t>ESPECIFICAÇÕES</t>
  </si>
  <si>
    <t xml:space="preserve">VALOR ANUAL </t>
  </si>
  <si>
    <t>Administrativos</t>
  </si>
  <si>
    <t>Contábeis</t>
  </si>
  <si>
    <r>
      <rPr>
        <sz val="11"/>
        <color rgb="FF000000"/>
        <rFont val="Calibri"/>
        <family val="2"/>
        <charset val="1"/>
      </rPr>
      <t xml:space="preserve">Outro (qual?) </t>
    </r>
    <r>
      <rPr>
        <i/>
        <sz val="11"/>
        <color rgb="FF000000"/>
        <rFont val="Calibri"/>
        <family val="2"/>
        <charset val="1"/>
      </rPr>
      <t>descrever</t>
    </r>
  </si>
  <si>
    <t>VALOR TOTAL ANUAL</t>
  </si>
  <si>
    <t xml:space="preserve">VALOR MENSAL </t>
  </si>
  <si>
    <t>PERÍODO DE APURAÇÃO</t>
  </si>
  <si>
    <t>RECEITA BRUTA DOS ÚLTIMO 12 MESES ANTERIORES AO PERÍODO DE APURAÇÃO</t>
  </si>
  <si>
    <t>ALIQUOTA NOMINAL</t>
  </si>
  <si>
    <t>VLR Deduzir</t>
  </si>
  <si>
    <t>2024</t>
  </si>
  <si>
    <t>ALIQUOTA EFETIVA</t>
  </si>
  <si>
    <t>PERCENTUAIS EFETIVOS DOS TRIBUTOS</t>
  </si>
  <si>
    <t>IRPJ</t>
  </si>
  <si>
    <t>CSLL</t>
  </si>
  <si>
    <t>CPP</t>
  </si>
  <si>
    <t>ALÍQUOTAS E PARTILHA DO SIMPLES NACIONAL - RECEITAS DECORRENTES DA PRESTAÇÃO DE SERVIÇOS RELACIONADOS NO INCISO IV DO § 1° DO ART.25</t>
  </si>
  <si>
    <t xml:space="preserve">Receita - Faixas </t>
  </si>
  <si>
    <t xml:space="preserve">Limite Inferior </t>
  </si>
  <si>
    <t>Limite superior</t>
  </si>
  <si>
    <t xml:space="preserve">Aliquota Nominal </t>
  </si>
  <si>
    <t>1° faixa</t>
  </si>
  <si>
    <t>R$                                                    -</t>
  </si>
  <si>
    <t>2° faixa</t>
  </si>
  <si>
    <t>3° faixa</t>
  </si>
  <si>
    <t>4° faixa</t>
  </si>
  <si>
    <t>5° faixa</t>
  </si>
  <si>
    <t>6° faixa</t>
  </si>
  <si>
    <t xml:space="preserve">PERCENTUAIS DE REPARTIÇÃO DOS TRIBUTOS </t>
  </si>
  <si>
    <t>Cofins</t>
  </si>
  <si>
    <t>PIS/PASEP</t>
  </si>
  <si>
    <t>ISS(*)</t>
  </si>
  <si>
    <t>-</t>
  </si>
  <si>
    <t>UTILIZAR APENAS QUANDO A ALÍQUOTA EFETIVA SUPERAR A 14,92537%</t>
  </si>
  <si>
    <t>NOME DA EMPRESA:</t>
  </si>
  <si>
    <t>CNPJ:</t>
  </si>
  <si>
    <t>ENCARGOS SOCIAIS E TRABALHISTAS</t>
  </si>
  <si>
    <t>SUBMÓDULO 1 - Encargos Previdenciários e FGTS</t>
  </si>
  <si>
    <t>%</t>
  </si>
  <si>
    <t>FUNDAMENTO LEGAL</t>
  </si>
  <si>
    <t>MEMÓRIA DE CÁLCULO</t>
  </si>
  <si>
    <t>Art. 22, I, da Lei 8.212/91</t>
  </si>
  <si>
    <t>20% sobre a remuneração</t>
  </si>
  <si>
    <t>SESI/SESC</t>
  </si>
  <si>
    <t>Art. 30, da Lei 8.036/90</t>
  </si>
  <si>
    <t>1,5% sobre a remuneração</t>
  </si>
  <si>
    <t>Art. 1º, I, do Decreto Lei nº 1.146/70</t>
  </si>
  <si>
    <t>0,2% sobre a remuneração</t>
  </si>
  <si>
    <t>SENAI/SENAC</t>
  </si>
  <si>
    <t>Decreto nº 2.618/86</t>
  </si>
  <si>
    <t>1% sobre a remuneração</t>
  </si>
  <si>
    <t>Art. 3º, I, do Decreto 87.043/82; art. 15, da Lei 9424/96; art. 2º do Decreto 3412/99</t>
  </si>
  <si>
    <t>2,5% sobre a remuneração</t>
  </si>
  <si>
    <t>Art. 8º, da Lei 8.029/90, alterada pela Lei 8.154/90</t>
  </si>
  <si>
    <t>0,6% sobre a remuneração</t>
  </si>
  <si>
    <t>RAT (%0</t>
  </si>
  <si>
    <t>FAP (fator)</t>
  </si>
  <si>
    <t>RAT Ajustado</t>
  </si>
  <si>
    <t>Art. 22, II, "b" e "c" da Lei 8.212/91; Decreto 6.042/07; Anexo da Resolução MPS/CNPS 1.329/17 (Fator Acidentário de Prevenção - FAP)</t>
  </si>
  <si>
    <t>RAT (1%, 2% ou 3%) multiplicado pelo FAP (de 50 a 100%)</t>
  </si>
  <si>
    <t>Art. 15, da Lei 8.036/90; Art. 7º, III, da CF</t>
  </si>
  <si>
    <t>8% sobre a remuneração</t>
  </si>
  <si>
    <t>Total do SUBMÓDULO 1:</t>
  </si>
  <si>
    <t>SUBMÓDULO 2 - 13º Salário e Adicional de Férias</t>
  </si>
  <si>
    <t xml:space="preserve">FUNDAMENTO LEGAL </t>
  </si>
  <si>
    <t>Art. 7º, XVII, da CF</t>
  </si>
  <si>
    <t>((1/3)/12) x 100 = 2,78%</t>
  </si>
  <si>
    <t>13º Salário</t>
  </si>
  <si>
    <t>Art. 7º, XIII, da CF</t>
  </si>
  <si>
    <t>1/12 x 100 = 8,33%</t>
  </si>
  <si>
    <t>Subtotal</t>
  </si>
  <si>
    <t>1 sobre subtotal 2</t>
  </si>
  <si>
    <t>SUBMÓDULO 1 sobre 13º Salário e Adicional de Férias</t>
  </si>
  <si>
    <t>A19 X F26</t>
  </si>
  <si>
    <t>Total do SUBMÓDULO 2:</t>
  </si>
  <si>
    <t>SUBMÓDULO 3 - Afastamento Maternidade</t>
  </si>
  <si>
    <t>Afastamento maternidade</t>
  </si>
  <si>
    <t>Custeado integralmente pela Previdência. Tem reflexos em férias, 13º salário e diferença salarial entre o teto da previdência e o recebido.</t>
  </si>
  <si>
    <t>(1,416% x 10% x 6/12) x (8,33% + 8,33% + 2,78% + 20% + 8%) = 0,03%</t>
  </si>
  <si>
    <t>1 sobre subtotal 3</t>
  </si>
  <si>
    <t>SUBMÓDULO 1 sobre o Afastamento Maternidade</t>
  </si>
  <si>
    <t>A19 X F31</t>
  </si>
  <si>
    <t>Total do SUBMÓDULO 3:</t>
  </si>
  <si>
    <t>SUBMÓDULO 4 - Provisão para Rescisão</t>
  </si>
  <si>
    <t>Aviso Prévio Indenizado</t>
  </si>
  <si>
    <t>Art. 487, §1º da CLT</t>
  </si>
  <si>
    <t>((1/12) x 0,05) x 100 = 0,42%</t>
  </si>
  <si>
    <t>FGTS sobre Aviso Prévio Indenizado</t>
  </si>
  <si>
    <t>Súmula 305/TST; Acórdão TCU 2.217/2010 - Plenário</t>
  </si>
  <si>
    <t>F37 x 8%</t>
  </si>
  <si>
    <t>Multa do FGTS sobre o Aviso Prévio Indenizado</t>
  </si>
  <si>
    <t>F37 x 8% x 40%</t>
  </si>
  <si>
    <t>Aviso Prévio Trabalhado</t>
  </si>
  <si>
    <t>Art. 488 da CLT; Acórdão TCU 1186/2017</t>
  </si>
  <si>
    <t>((7/30) / 12) x 100 = 1,94%</t>
  </si>
  <si>
    <t>1 sobre Aviso Prévio Trabalhado</t>
  </si>
  <si>
    <t>SUBMÓDULO 1 sobre Aviso Prévio Trabalhado</t>
  </si>
  <si>
    <t>A19 x F41</t>
  </si>
  <si>
    <t>Multa do FGTS sobre o Aviso Prévio Trabalhado</t>
  </si>
  <si>
    <t>F41 x 8% x 40%</t>
  </si>
  <si>
    <t>Multa do FGTS sobre Rescisão sem Justa Causa</t>
  </si>
  <si>
    <t>40% sobre a soma dos depósitos de FGTS, no caso de rescisão sem justa causa. Considerando que 10% dos empregados pedem contas, essa penalidade recai sobre os 90% remanescentes. Considerando o apgametno da multa para os valores depositados relativos à salários, férias e 13º salário.</t>
  </si>
  <si>
    <t>0,08 x 0,4 x 0,9 x (1 + 1/12 + 1/12 +(1/3 x 1/12)) = 3,44%</t>
  </si>
  <si>
    <t>Total do SUBMÓDULO 4:</t>
  </si>
  <si>
    <t>SUBMÓDULO 5 - Custo de Reposição do Profissional Ausente</t>
  </si>
  <si>
    <t>Férias</t>
  </si>
  <si>
    <t xml:space="preserve">Art. 129 da CLT; Art. 130, I, da CLT; Art. 7º, XVII, da CF </t>
  </si>
  <si>
    <t>Ausência por Doença</t>
  </si>
  <si>
    <t>Entendemos que deva ser adotado 5,96 dias, conforme memorial de cálculo do MP, devendo converter esses dias em mês e dividí-lo pelo nº de meses no ano (Acórdão TCU 1753/2008 - Plenário)</t>
  </si>
  <si>
    <t>(5,96/30) / 12 x 100 = 1,66%</t>
  </si>
  <si>
    <t>Licença Paternidade</t>
  </si>
  <si>
    <t>Art. 7º, XIX, da CF; art. 10, §1º do ADCT; de acordo com o IBGE nascem filhos de 1,5% dis trabalhadores por ano</t>
  </si>
  <si>
    <t>((5/30) / 12) x 0,015 x 100 = 0,02%</t>
  </si>
  <si>
    <t>Faltas Legais</t>
  </si>
  <si>
    <t>Lei 6.367/76; Art. 473, da CLT; de acordo com o IBGE, cada empregado falta um dia por ano (Acórdão TCU 6881/2009)</t>
  </si>
  <si>
    <t>((1/30) / 12) x 100 = 0,28%</t>
  </si>
  <si>
    <t>Ausência por Acidente de Trabalho</t>
  </si>
  <si>
    <t>Art. 27, do Decreto 89.312/84; Art. 131, da CLT; de acordo com Ministério da Previdência de Assistência Social + GFIP, 0,78% dos empregados se acidentam no ano</t>
  </si>
  <si>
    <t>((15/30) / 12) x 0,0078 x 100 = 0,03%</t>
  </si>
  <si>
    <t>1 sobre o subtotal 5</t>
  </si>
  <si>
    <t>SUBMÓDULO 1 sobre o custo de Reposição do Profissional Ausente</t>
  </si>
  <si>
    <t>A19 X F53</t>
  </si>
  <si>
    <t>Total do SUBMÓDULO 5:</t>
  </si>
  <si>
    <t>RESUMO DO MÓDULO - ENCARGOS SOCIAIS E TRABALHISTAS</t>
  </si>
  <si>
    <t>Encargos Previdenciários e FGTS</t>
  </si>
  <si>
    <t>13º Salário e Adicional de Férias</t>
  </si>
  <si>
    <t>Afastamento Maternidade</t>
  </si>
  <si>
    <t>Provisão para Rescisão</t>
  </si>
  <si>
    <t>Custo de Reposição do Profissional Ausente</t>
  </si>
  <si>
    <t>Total dos Encargos Sociais e Trabalhistas:</t>
  </si>
  <si>
    <t>Células a preencher</t>
  </si>
  <si>
    <t>HORA MÁQUINA - MUNCK 9TN</t>
  </si>
  <si>
    <t>Custos indiretos (custos administrativos, contábeis)</t>
  </si>
  <si>
    <t xml:space="preserve">Auxílio-Refeição/Alimentação            </t>
  </si>
  <si>
    <t>QUANT HR</t>
  </si>
  <si>
    <t>Empresa optante SIMPLES NACIONAL</t>
  </si>
  <si>
    <t xml:space="preserve">Uniformes (custo mensal por empregado)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</si>
</sst>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d/m/yyyy"/>
    <numFmt numFmtId="165" formatCode="&quot;R$ &quot;#,##0.00"/>
    <numFmt numFmtId="166" formatCode="_-&quot;R$ &quot;* #,##0.00_-;&quot;-R$ &quot;* #,##0.00_-;_-&quot;R$ &quot;* \-??_-;_-@_-"/>
    <numFmt numFmtId="167" formatCode="_-[$R$-416]\ * #,##0.00_-;\-[$R$-416]\ * #,##0.00_-;_-[$R$-416]\ * \-??_-;_-@_-"/>
    <numFmt numFmtId="168" formatCode="0.0"/>
    <numFmt numFmtId="169" formatCode="0.0%"/>
    <numFmt numFmtId="170" formatCode="&quot;R$ &quot;#,##0.00;[Red]&quot;-R$ &quot;#,##0.00"/>
  </numFmts>
  <fonts count="25" x14ac:knownFonts="1">
    <font>
      <sz val="11"/>
      <color rgb="FF000000"/>
      <name val="Calibri"/>
      <family val="2"/>
      <charset val="1"/>
    </font>
    <font>
      <b/>
      <sz val="12"/>
      <color rgb="FFFFFFFF"/>
      <name val="Arial"/>
      <family val="2"/>
      <charset val="1"/>
    </font>
    <font>
      <b/>
      <sz val="16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b/>
      <sz val="11"/>
      <color rgb="FFFF0000"/>
      <name val="Arial"/>
      <family val="2"/>
      <charset val="1"/>
    </font>
    <font>
      <b/>
      <sz val="10"/>
      <color rgb="FF000000"/>
      <name val="Arial"/>
      <family val="2"/>
      <charset val="1"/>
    </font>
    <font>
      <sz val="10"/>
      <name val="Arial"/>
      <family val="2"/>
      <charset val="1"/>
    </font>
    <font>
      <b/>
      <sz val="10"/>
      <color rgb="FFFFFFFF"/>
      <name val="Arial"/>
      <family val="2"/>
      <charset val="1"/>
    </font>
    <font>
      <b/>
      <sz val="10"/>
      <color rgb="FFFF0000"/>
      <name val="Arial"/>
      <family val="2"/>
      <charset val="1"/>
    </font>
    <font>
      <sz val="10"/>
      <color rgb="FFFF0000"/>
      <name val="Arial"/>
      <family val="2"/>
      <charset val="1"/>
    </font>
    <font>
      <b/>
      <sz val="10"/>
      <name val="Arial"/>
      <family val="2"/>
      <charset val="1"/>
    </font>
    <font>
      <sz val="11"/>
      <color rgb="FFFFFFFF"/>
      <name val="Calibri"/>
      <family val="2"/>
      <charset val="1"/>
    </font>
    <font>
      <sz val="10"/>
      <color rgb="FFFFFFFF"/>
      <name val="Arial"/>
      <family val="2"/>
      <charset val="1"/>
    </font>
    <font>
      <sz val="11"/>
      <color rgb="FF3F3F76"/>
      <name val="Calibri"/>
      <family val="2"/>
      <charset val="1"/>
    </font>
    <font>
      <sz val="8"/>
      <color rgb="FFFFFFFF"/>
      <name val="Calibri"/>
      <family val="2"/>
      <charset val="1"/>
    </font>
    <font>
      <b/>
      <sz val="11"/>
      <color rgb="FFFFFFFF"/>
      <name val="Calibri"/>
      <family val="2"/>
      <charset val="1"/>
    </font>
    <font>
      <sz val="11"/>
      <name val="Calibri"/>
      <family val="2"/>
      <charset val="1"/>
    </font>
    <font>
      <i/>
      <sz val="11"/>
      <color rgb="FF000000"/>
      <name val="Calibri"/>
      <family val="2"/>
      <charset val="1"/>
    </font>
    <font>
      <b/>
      <sz val="10"/>
      <color rgb="FFFFFFFF"/>
      <name val="Calibri"/>
      <family val="2"/>
      <charset val="1"/>
    </font>
    <font>
      <sz val="10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u/>
      <sz val="10"/>
      <color rgb="FF000000"/>
      <name val="Calibri"/>
      <family val="2"/>
      <charset val="1"/>
    </font>
    <font>
      <b/>
      <u/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</fonts>
  <fills count="25">
    <fill>
      <patternFill patternType="none"/>
    </fill>
    <fill>
      <patternFill patternType="gray125"/>
    </fill>
    <fill>
      <patternFill patternType="solid">
        <fgColor rgb="FFFFCC99"/>
        <bgColor rgb="FFFBE5D6"/>
      </patternFill>
    </fill>
    <fill>
      <patternFill patternType="solid">
        <fgColor rgb="FF4472C4"/>
        <bgColor rgb="FF2E75B6"/>
      </patternFill>
    </fill>
    <fill>
      <patternFill patternType="solid">
        <fgColor rgb="FFB4C7E7"/>
        <bgColor rgb="FF9DC3E6"/>
      </patternFill>
    </fill>
    <fill>
      <patternFill patternType="solid">
        <fgColor rgb="FF8FAADC"/>
        <bgColor rgb="FF9DC3E6"/>
      </patternFill>
    </fill>
    <fill>
      <patternFill patternType="solid">
        <fgColor rgb="FFFBE5D6"/>
        <bgColor rgb="FFE7E6E6"/>
      </patternFill>
    </fill>
    <fill>
      <patternFill patternType="solid">
        <fgColor rgb="FF70AD47"/>
        <bgColor rgb="FF7F7F7F"/>
      </patternFill>
    </fill>
    <fill>
      <patternFill patternType="solid">
        <fgColor rgb="FF203864"/>
        <bgColor rgb="FF3F3F76"/>
      </patternFill>
    </fill>
    <fill>
      <patternFill patternType="solid">
        <fgColor rgb="FFD9D9D9"/>
        <bgColor rgb="FFDBDBDB"/>
      </patternFill>
    </fill>
    <fill>
      <patternFill patternType="solid">
        <fgColor rgb="FFC5E0B4"/>
        <bgColor rgb="FFD9D9D9"/>
      </patternFill>
    </fill>
    <fill>
      <patternFill patternType="solid">
        <fgColor rgb="FFFFFFFF"/>
        <bgColor rgb="FFF2F2F2"/>
      </patternFill>
    </fill>
    <fill>
      <patternFill patternType="solid">
        <fgColor rgb="FF000000"/>
        <bgColor rgb="FF003300"/>
      </patternFill>
    </fill>
    <fill>
      <patternFill patternType="solid">
        <fgColor rgb="FFADB9CA"/>
        <bgColor rgb="FF9DC3E6"/>
      </patternFill>
    </fill>
    <fill>
      <patternFill patternType="solid">
        <fgColor rgb="FFF2F2F2"/>
        <bgColor rgb="FFE7E6E6"/>
      </patternFill>
    </fill>
    <fill>
      <patternFill patternType="solid">
        <fgColor rgb="FFFF0000"/>
        <bgColor rgb="FF993300"/>
      </patternFill>
    </fill>
    <fill>
      <patternFill patternType="solid">
        <fgColor rgb="FF002060"/>
        <bgColor rgb="FF203864"/>
      </patternFill>
    </fill>
    <fill>
      <patternFill patternType="solid">
        <fgColor rgb="FF2E75B6"/>
        <bgColor rgb="FF4472C4"/>
      </patternFill>
    </fill>
    <fill>
      <patternFill patternType="solid">
        <fgColor rgb="FFFFFF00"/>
        <bgColor rgb="FFFFFF00"/>
      </patternFill>
    </fill>
    <fill>
      <patternFill patternType="solid">
        <fgColor rgb="FF2F5597"/>
        <bgColor rgb="FF3F3F76"/>
      </patternFill>
    </fill>
    <fill>
      <patternFill patternType="solid">
        <fgColor rgb="FFDBDBDB"/>
        <bgColor rgb="FFD9D9D9"/>
      </patternFill>
    </fill>
    <fill>
      <patternFill patternType="solid">
        <fgColor rgb="FFA9D18E"/>
        <bgColor rgb="FFC5E0B4"/>
      </patternFill>
    </fill>
    <fill>
      <patternFill patternType="solid">
        <fgColor rgb="FFDAE3F3"/>
        <bgColor rgb="FFE7E6E6"/>
      </patternFill>
    </fill>
    <fill>
      <patternFill patternType="solid">
        <fgColor rgb="FFE7E6E6"/>
        <bgColor rgb="FFDAE3F3"/>
      </patternFill>
    </fill>
    <fill>
      <patternFill patternType="solid">
        <fgColor rgb="FF9DC3E6"/>
        <bgColor rgb="FFB4C7E7"/>
      </patternFill>
    </fill>
  </fills>
  <borders count="4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9">
    <xf numFmtId="0" fontId="0" fillId="0" borderId="0"/>
    <xf numFmtId="166" fontId="24" fillId="0" borderId="0" applyBorder="0" applyProtection="0"/>
    <xf numFmtId="9" fontId="24" fillId="0" borderId="0" applyBorder="0" applyProtection="0"/>
    <xf numFmtId="0" fontId="13" fillId="2" borderId="1" applyProtection="0"/>
    <xf numFmtId="0" fontId="11" fillId="3" borderId="0" applyBorder="0" applyProtection="0"/>
    <xf numFmtId="0" fontId="24" fillId="4" borderId="0" applyBorder="0" applyProtection="0"/>
    <xf numFmtId="0" fontId="24" fillId="5" borderId="0" applyBorder="0" applyProtection="0"/>
    <xf numFmtId="0" fontId="24" fillId="6" borderId="0" applyBorder="0" applyProtection="0"/>
    <xf numFmtId="0" fontId="11" fillId="7" borderId="0" applyBorder="0" applyProtection="0"/>
  </cellStyleXfs>
  <cellXfs count="297">
    <xf numFmtId="0" fontId="0" fillId="0" borderId="0" xfId="0"/>
    <xf numFmtId="0" fontId="3" fillId="9" borderId="4" xfId="0" applyFont="1" applyFill="1" applyBorder="1" applyAlignment="1" applyProtection="1">
      <alignment horizontal="center"/>
      <protection locked="0"/>
    </xf>
    <xf numFmtId="0" fontId="3" fillId="10" borderId="8" xfId="0" applyFont="1" applyFill="1" applyBorder="1" applyAlignment="1" applyProtection="1">
      <alignment horizontal="center"/>
      <protection locked="0"/>
    </xf>
    <xf numFmtId="0" fontId="3" fillId="9" borderId="9" xfId="0" applyFont="1" applyFill="1" applyBorder="1" applyAlignment="1" applyProtection="1">
      <alignment horizontal="center"/>
      <protection locked="0"/>
    </xf>
    <xf numFmtId="0" fontId="3" fillId="9" borderId="10" xfId="0" applyFont="1" applyFill="1" applyBorder="1" applyAlignment="1" applyProtection="1">
      <alignment horizontal="center"/>
      <protection locked="0"/>
    </xf>
    <xf numFmtId="0" fontId="3" fillId="9" borderId="11" xfId="0" applyFont="1" applyFill="1" applyBorder="1" applyProtection="1">
      <protection locked="0"/>
    </xf>
    <xf numFmtId="0" fontId="3" fillId="9" borderId="12" xfId="0" applyFont="1" applyFill="1" applyBorder="1" applyProtection="1">
      <protection locked="0"/>
    </xf>
    <xf numFmtId="0" fontId="3" fillId="9" borderId="16" xfId="0" applyFont="1" applyFill="1" applyBorder="1" applyAlignment="1" applyProtection="1">
      <alignment horizontal="center"/>
      <protection locked="0"/>
    </xf>
    <xf numFmtId="0" fontId="7" fillId="8" borderId="16" xfId="0" applyFont="1" applyFill="1" applyBorder="1" applyAlignment="1" applyProtection="1">
      <alignment horizontal="center"/>
      <protection locked="0"/>
    </xf>
    <xf numFmtId="0" fontId="6" fillId="9" borderId="4" xfId="0" applyFont="1" applyFill="1" applyBorder="1" applyAlignment="1" applyProtection="1">
      <alignment horizontal="center"/>
      <protection locked="0"/>
    </xf>
    <xf numFmtId="0" fontId="6" fillId="9" borderId="8" xfId="0" applyFont="1" applyFill="1" applyBorder="1" applyAlignment="1" applyProtection="1">
      <alignment horizontal="center" vertical="center"/>
      <protection locked="0"/>
    </xf>
    <xf numFmtId="0" fontId="6" fillId="10" borderId="8" xfId="0" applyFont="1" applyFill="1" applyBorder="1" applyAlignment="1" applyProtection="1">
      <alignment horizontal="center" vertical="center"/>
      <protection locked="0"/>
    </xf>
    <xf numFmtId="166" fontId="3" fillId="9" borderId="8" xfId="1" applyFont="1" applyFill="1" applyBorder="1" applyProtection="1">
      <protection locked="0"/>
    </xf>
    <xf numFmtId="9" fontId="6" fillId="10" borderId="19" xfId="0" applyNumberFormat="1" applyFont="1" applyFill="1" applyBorder="1" applyAlignment="1" applyProtection="1">
      <alignment horizontal="center" vertical="center"/>
      <protection locked="0"/>
    </xf>
    <xf numFmtId="166" fontId="6" fillId="9" borderId="5" xfId="1" applyFont="1" applyFill="1" applyBorder="1" applyAlignment="1" applyProtection="1">
      <alignment horizontal="left"/>
      <protection locked="0"/>
    </xf>
    <xf numFmtId="0" fontId="6" fillId="9" borderId="20" xfId="0" applyFont="1" applyFill="1" applyBorder="1" applyProtection="1">
      <protection locked="0"/>
    </xf>
    <xf numFmtId="0" fontId="6" fillId="9" borderId="21" xfId="0" applyFont="1" applyFill="1" applyBorder="1" applyProtection="1">
      <protection locked="0"/>
    </xf>
    <xf numFmtId="9" fontId="3" fillId="10" borderId="8" xfId="2" applyFont="1" applyFill="1" applyBorder="1" applyAlignment="1" applyProtection="1">
      <alignment horizontal="center"/>
      <protection locked="0"/>
    </xf>
    <xf numFmtId="0" fontId="3" fillId="9" borderId="22" xfId="0" applyFont="1" applyFill="1" applyBorder="1" applyAlignment="1" applyProtection="1">
      <alignment horizontal="center"/>
      <protection locked="0"/>
    </xf>
    <xf numFmtId="166" fontId="7" fillId="8" borderId="24" xfId="1" applyFont="1" applyFill="1" applyBorder="1" applyAlignment="1" applyProtection="1">
      <alignment horizontal="left"/>
      <protection locked="0"/>
    </xf>
    <xf numFmtId="0" fontId="7" fillId="8" borderId="4" xfId="0" applyFont="1" applyFill="1" applyBorder="1" applyAlignment="1" applyProtection="1">
      <alignment horizontal="center"/>
      <protection locked="0"/>
    </xf>
    <xf numFmtId="0" fontId="7" fillId="8" borderId="8" xfId="0" applyFont="1" applyFill="1" applyBorder="1" applyAlignment="1" applyProtection="1">
      <alignment horizontal="center"/>
      <protection locked="0"/>
    </xf>
    <xf numFmtId="0" fontId="7" fillId="8" borderId="5" xfId="0" applyFont="1" applyFill="1" applyBorder="1" applyProtection="1">
      <protection locked="0"/>
    </xf>
    <xf numFmtId="10" fontId="6" fillId="9" borderId="8" xfId="2" applyNumberFormat="1" applyFont="1" applyFill="1" applyBorder="1" applyAlignment="1" applyProtection="1">
      <alignment horizontal="center"/>
      <protection locked="0"/>
    </xf>
    <xf numFmtId="166" fontId="3" fillId="9" borderId="5" xfId="0" applyNumberFormat="1" applyFont="1" applyFill="1" applyBorder="1" applyAlignment="1" applyProtection="1">
      <alignment horizontal="center"/>
      <protection locked="0"/>
    </xf>
    <xf numFmtId="10" fontId="6" fillId="9" borderId="25" xfId="2" applyNumberFormat="1" applyFont="1" applyFill="1" applyBorder="1" applyAlignment="1" applyProtection="1">
      <alignment horizontal="center"/>
      <protection locked="0"/>
    </xf>
    <xf numFmtId="166" fontId="3" fillId="9" borderId="26" xfId="0" applyNumberFormat="1" applyFont="1" applyFill="1" applyBorder="1" applyAlignment="1" applyProtection="1">
      <alignment horizontal="center"/>
      <protection locked="0"/>
    </xf>
    <xf numFmtId="0" fontId="3" fillId="13" borderId="22" xfId="0" applyFont="1" applyFill="1" applyBorder="1" applyAlignment="1" applyProtection="1">
      <alignment horizontal="center"/>
      <protection locked="0"/>
    </xf>
    <xf numFmtId="10" fontId="6" fillId="13" borderId="25" xfId="2" applyNumberFormat="1" applyFont="1" applyFill="1" applyBorder="1" applyAlignment="1" applyProtection="1">
      <alignment horizontal="center"/>
      <protection locked="0"/>
    </xf>
    <xf numFmtId="166" fontId="3" fillId="13" borderId="5" xfId="0" applyNumberFormat="1" applyFont="1" applyFill="1" applyBorder="1" applyAlignment="1" applyProtection="1">
      <alignment horizontal="center"/>
      <protection locked="0"/>
    </xf>
    <xf numFmtId="10" fontId="7" fillId="8" borderId="28" xfId="0" applyNumberFormat="1" applyFont="1" applyFill="1" applyBorder="1" applyAlignment="1" applyProtection="1">
      <alignment horizontal="center"/>
      <protection locked="0"/>
    </xf>
    <xf numFmtId="166" fontId="7" fillId="8" borderId="29" xfId="1" applyFont="1" applyFill="1" applyBorder="1" applyProtection="1">
      <protection locked="0"/>
    </xf>
    <xf numFmtId="0" fontId="7" fillId="9" borderId="30" xfId="0" applyFont="1" applyFill="1" applyBorder="1" applyAlignment="1" applyProtection="1">
      <alignment horizontal="center"/>
      <protection locked="0"/>
    </xf>
    <xf numFmtId="0" fontId="7" fillId="9" borderId="0" xfId="0" applyFont="1" applyFill="1" applyAlignment="1" applyProtection="1">
      <alignment horizontal="center"/>
      <protection locked="0"/>
    </xf>
    <xf numFmtId="10" fontId="7" fillId="9" borderId="0" xfId="0" applyNumberFormat="1" applyFont="1" applyFill="1" applyAlignment="1" applyProtection="1">
      <alignment horizontal="center"/>
      <protection locked="0"/>
    </xf>
    <xf numFmtId="166" fontId="7" fillId="9" borderId="31" xfId="1" applyFont="1" applyFill="1" applyBorder="1" applyProtection="1">
      <protection locked="0"/>
    </xf>
    <xf numFmtId="10" fontId="3" fillId="9" borderId="8" xfId="0" applyNumberFormat="1" applyFont="1" applyFill="1" applyBorder="1" applyAlignment="1" applyProtection="1">
      <alignment horizontal="center" vertical="center"/>
      <protection locked="0"/>
    </xf>
    <xf numFmtId="166" fontId="3" fillId="9" borderId="5" xfId="1" applyFont="1" applyFill="1" applyBorder="1" applyAlignment="1" applyProtection="1">
      <alignment horizontal="left" vertical="center"/>
      <protection locked="0"/>
    </xf>
    <xf numFmtId="10" fontId="6" fillId="10" borderId="8" xfId="0" applyNumberFormat="1" applyFont="1" applyFill="1" applyBorder="1" applyAlignment="1" applyProtection="1">
      <alignment horizontal="center" vertical="center"/>
      <protection locked="0"/>
    </xf>
    <xf numFmtId="0" fontId="6" fillId="9" borderId="21" xfId="0" applyFont="1" applyFill="1" applyBorder="1" applyAlignment="1" applyProtection="1">
      <alignment horizontal="center" vertical="center"/>
      <protection locked="0"/>
    </xf>
    <xf numFmtId="168" fontId="6" fillId="10" borderId="8" xfId="0" applyNumberFormat="1" applyFont="1" applyFill="1" applyBorder="1" applyAlignment="1" applyProtection="1">
      <alignment horizontal="center" vertical="center"/>
      <protection locked="0"/>
    </xf>
    <xf numFmtId="10" fontId="3" fillId="9" borderId="19" xfId="2" applyNumberFormat="1" applyFont="1" applyFill="1" applyBorder="1" applyAlignment="1" applyProtection="1">
      <alignment horizontal="center" vertical="center"/>
      <protection locked="0"/>
    </xf>
    <xf numFmtId="166" fontId="6" fillId="9" borderId="5" xfId="1" applyFont="1" applyFill="1" applyBorder="1" applyAlignment="1" applyProtection="1">
      <alignment horizontal="left" vertical="center"/>
      <protection locked="0"/>
    </xf>
    <xf numFmtId="10" fontId="3" fillId="9" borderId="0" xfId="2" applyNumberFormat="1" applyFont="1" applyFill="1" applyBorder="1" applyAlignment="1" applyProtection="1">
      <alignment horizontal="center" vertical="center"/>
      <protection locked="0"/>
    </xf>
    <xf numFmtId="10" fontId="3" fillId="9" borderId="32" xfId="2" applyNumberFormat="1" applyFont="1" applyFill="1" applyBorder="1" applyAlignment="1" applyProtection="1">
      <alignment horizontal="center" vertical="center"/>
      <protection locked="0"/>
    </xf>
    <xf numFmtId="166" fontId="3" fillId="9" borderId="13" xfId="1" applyFont="1" applyFill="1" applyBorder="1" applyAlignment="1" applyProtection="1">
      <alignment horizontal="left" vertical="center"/>
      <protection locked="0"/>
    </xf>
    <xf numFmtId="10" fontId="7" fillId="8" borderId="33" xfId="0" applyNumberFormat="1" applyFont="1" applyFill="1" applyBorder="1" applyAlignment="1" applyProtection="1">
      <alignment horizontal="center"/>
      <protection locked="0"/>
    </xf>
    <xf numFmtId="0" fontId="0" fillId="14" borderId="0" xfId="0" applyFill="1"/>
    <xf numFmtId="0" fontId="3" fillId="9" borderId="8" xfId="0" applyFont="1" applyFill="1" applyBorder="1" applyAlignment="1" applyProtection="1">
      <alignment horizontal="center" vertical="center"/>
      <protection locked="0"/>
    </xf>
    <xf numFmtId="0" fontId="3" fillId="9" borderId="8" xfId="0" applyFont="1" applyFill="1" applyBorder="1" applyAlignment="1" applyProtection="1">
      <alignment horizontal="center"/>
      <protection locked="0"/>
    </xf>
    <xf numFmtId="0" fontId="6" fillId="9" borderId="22" xfId="0" applyFont="1" applyFill="1" applyBorder="1" applyAlignment="1" applyProtection="1">
      <alignment horizontal="center"/>
      <protection locked="0"/>
    </xf>
    <xf numFmtId="0" fontId="7" fillId="11" borderId="30" xfId="0" applyFont="1" applyFill="1" applyBorder="1" applyAlignment="1" applyProtection="1">
      <alignment horizontal="center"/>
      <protection locked="0"/>
    </xf>
    <xf numFmtId="0" fontId="7" fillId="11" borderId="0" xfId="0" applyFont="1" applyFill="1" applyAlignment="1" applyProtection="1">
      <alignment horizontal="center"/>
      <protection locked="0"/>
    </xf>
    <xf numFmtId="166" fontId="7" fillId="11" borderId="0" xfId="1" applyFont="1" applyFill="1" applyBorder="1" applyAlignment="1" applyProtection="1">
      <alignment horizontal="left"/>
      <protection locked="0"/>
    </xf>
    <xf numFmtId="166" fontId="7" fillId="11" borderId="31" xfId="1" applyFont="1" applyFill="1" applyBorder="1" applyAlignment="1" applyProtection="1">
      <alignment horizontal="left"/>
      <protection locked="0"/>
    </xf>
    <xf numFmtId="0" fontId="7" fillId="8" borderId="35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3" fillId="10" borderId="8" xfId="0" applyFont="1" applyFill="1" applyBorder="1" applyAlignment="1" applyProtection="1">
      <alignment horizontal="center" vertical="center"/>
      <protection locked="0"/>
    </xf>
    <xf numFmtId="0" fontId="6" fillId="9" borderId="4" xfId="0" applyFont="1" applyFill="1" applyBorder="1" applyAlignment="1" applyProtection="1">
      <alignment horizontal="center" vertical="center"/>
      <protection locked="0"/>
    </xf>
    <xf numFmtId="0" fontId="11" fillId="16" borderId="30" xfId="0" applyFont="1" applyFill="1" applyBorder="1"/>
    <xf numFmtId="0" fontId="7" fillId="16" borderId="4" xfId="0" applyFont="1" applyFill="1" applyBorder="1" applyAlignment="1" applyProtection="1">
      <alignment horizontal="center"/>
      <protection locked="0"/>
    </xf>
    <xf numFmtId="0" fontId="7" fillId="16" borderId="8" xfId="0" applyFont="1" applyFill="1" applyBorder="1" applyAlignment="1" applyProtection="1">
      <alignment horizontal="center" vertical="center"/>
      <protection locked="0"/>
    </xf>
    <xf numFmtId="4" fontId="3" fillId="10" borderId="8" xfId="0" applyNumberFormat="1" applyFont="1" applyFill="1" applyBorder="1" applyAlignment="1" applyProtection="1">
      <alignment horizontal="center" vertical="center"/>
      <protection locked="0"/>
    </xf>
    <xf numFmtId="165" fontId="3" fillId="9" borderId="8" xfId="0" applyNumberFormat="1" applyFont="1" applyFill="1" applyBorder="1" applyAlignment="1" applyProtection="1">
      <alignment horizontal="center" vertical="center"/>
      <protection locked="0"/>
    </xf>
    <xf numFmtId="0" fontId="11" fillId="16" borderId="30" xfId="0" applyFont="1" applyFill="1" applyBorder="1" applyAlignment="1">
      <alignment horizontal="center"/>
    </xf>
    <xf numFmtId="0" fontId="3" fillId="9" borderId="40" xfId="0" applyFont="1" applyFill="1" applyBorder="1" applyAlignment="1" applyProtection="1">
      <alignment horizontal="left"/>
      <protection locked="0"/>
    </xf>
    <xf numFmtId="0" fontId="12" fillId="16" borderId="4" xfId="0" applyFont="1" applyFill="1" applyBorder="1" applyAlignment="1" applyProtection="1">
      <alignment horizontal="center" vertical="center"/>
      <protection locked="0"/>
    </xf>
    <xf numFmtId="0" fontId="3" fillId="14" borderId="30" xfId="0" applyFont="1" applyFill="1" applyBorder="1" applyAlignment="1" applyProtection="1">
      <alignment horizontal="center"/>
      <protection locked="0"/>
    </xf>
    <xf numFmtId="0" fontId="3" fillId="14" borderId="0" xfId="0" applyFont="1" applyFill="1" applyProtection="1">
      <protection locked="0"/>
    </xf>
    <xf numFmtId="0" fontId="3" fillId="14" borderId="31" xfId="0" applyFont="1" applyFill="1" applyBorder="1" applyProtection="1">
      <protection locked="0"/>
    </xf>
    <xf numFmtId="0" fontId="7" fillId="8" borderId="35" xfId="0" applyFont="1" applyFill="1" applyBorder="1" applyAlignment="1" applyProtection="1">
      <alignment horizontal="center"/>
      <protection locked="0"/>
    </xf>
    <xf numFmtId="0" fontId="7" fillId="8" borderId="41" xfId="0" applyFont="1" applyFill="1" applyBorder="1" applyAlignment="1" applyProtection="1">
      <alignment horizontal="center"/>
      <protection locked="0"/>
    </xf>
    <xf numFmtId="9" fontId="3" fillId="10" borderId="20" xfId="2" applyFont="1" applyFill="1" applyBorder="1" applyAlignment="1" applyProtection="1">
      <alignment horizontal="center" vertical="center"/>
      <protection locked="0"/>
    </xf>
    <xf numFmtId="10" fontId="3" fillId="9" borderId="8" xfId="2" applyNumberFormat="1" applyFont="1" applyFill="1" applyBorder="1" applyAlignment="1" applyProtection="1">
      <alignment horizontal="center" vertical="center"/>
      <protection locked="0"/>
    </xf>
    <xf numFmtId="0" fontId="6" fillId="9" borderId="19" xfId="0" applyFont="1" applyFill="1" applyBorder="1" applyProtection="1">
      <protection locked="0"/>
    </xf>
    <xf numFmtId="10" fontId="3" fillId="9" borderId="8" xfId="0" applyNumberFormat="1" applyFont="1" applyFill="1" applyBorder="1" applyAlignment="1" applyProtection="1">
      <alignment horizontal="center"/>
      <protection locked="0"/>
    </xf>
    <xf numFmtId="0" fontId="6" fillId="9" borderId="20" xfId="0" applyFont="1" applyFill="1" applyBorder="1" applyAlignment="1" applyProtection="1">
      <alignment horizontal="left" vertical="center" wrapText="1"/>
      <protection locked="0"/>
    </xf>
    <xf numFmtId="10" fontId="3" fillId="17" borderId="25" xfId="0" applyNumberFormat="1" applyFont="1" applyFill="1" applyBorder="1" applyAlignment="1" applyProtection="1">
      <alignment horizontal="center"/>
      <protection locked="0"/>
    </xf>
    <xf numFmtId="166" fontId="6" fillId="17" borderId="26" xfId="1" applyFont="1" applyFill="1" applyBorder="1" applyAlignment="1" applyProtection="1">
      <alignment horizontal="left"/>
      <protection locked="0"/>
    </xf>
    <xf numFmtId="0" fontId="6" fillId="9" borderId="4" xfId="0" applyFont="1" applyFill="1" applyBorder="1" applyAlignment="1" applyProtection="1">
      <alignment horizontal="center" vertical="center" wrapText="1"/>
      <protection locked="0"/>
    </xf>
    <xf numFmtId="0" fontId="12" fillId="8" borderId="25" xfId="0" applyFont="1" applyFill="1" applyBorder="1" applyProtection="1">
      <protection locked="0"/>
    </xf>
    <xf numFmtId="166" fontId="7" fillId="8" borderId="26" xfId="1" applyFont="1" applyFill="1" applyBorder="1" applyAlignment="1" applyProtection="1">
      <alignment horizontal="left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12" fillId="0" borderId="0" xfId="0" applyFont="1" applyProtection="1">
      <protection locked="0"/>
    </xf>
    <xf numFmtId="166" fontId="7" fillId="0" borderId="31" xfId="1" applyFont="1" applyBorder="1" applyAlignment="1" applyProtection="1">
      <alignment horizontal="left"/>
      <protection locked="0"/>
    </xf>
    <xf numFmtId="0" fontId="3" fillId="0" borderId="30" xfId="0" applyFont="1" applyBorder="1" applyAlignment="1" applyProtection="1">
      <alignment horizontal="center"/>
      <protection locked="0"/>
    </xf>
    <xf numFmtId="0" fontId="3" fillId="0" borderId="0" xfId="0" applyFont="1" applyProtection="1">
      <protection locked="0"/>
    </xf>
    <xf numFmtId="0" fontId="3" fillId="0" borderId="31" xfId="0" applyFont="1" applyBorder="1" applyProtection="1">
      <protection locked="0"/>
    </xf>
    <xf numFmtId="0" fontId="3" fillId="0" borderId="0" xfId="0" applyFont="1" applyAlignment="1" applyProtection="1">
      <alignment horizontal="center"/>
      <protection locked="0"/>
    </xf>
    <xf numFmtId="0" fontId="13" fillId="0" borderId="0" xfId="3" applyFill="1" applyBorder="1" applyProtection="1"/>
    <xf numFmtId="0" fontId="14" fillId="0" borderId="0" xfId="4" applyFont="1" applyFill="1" applyBorder="1" applyAlignment="1" applyProtection="1">
      <alignment horizontal="center" vertical="center"/>
    </xf>
    <xf numFmtId="0" fontId="14" fillId="0" borderId="0" xfId="4" applyFont="1" applyFill="1" applyBorder="1" applyAlignment="1" applyProtection="1">
      <alignment vertical="center"/>
    </xf>
    <xf numFmtId="0" fontId="14" fillId="0" borderId="0" xfId="4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65" fontId="0" fillId="0" borderId="0" xfId="0" applyNumberFormat="1" applyAlignment="1">
      <alignment horizontal="center" vertical="center"/>
    </xf>
    <xf numFmtId="0" fontId="24" fillId="0" borderId="0" xfId="5" applyFill="1" applyBorder="1" applyProtection="1"/>
    <xf numFmtId="165" fontId="24" fillId="0" borderId="0" xfId="5" applyNumberFormat="1" applyFill="1" applyBorder="1" applyAlignment="1" applyProtection="1">
      <alignment horizontal="center" vertical="center"/>
    </xf>
    <xf numFmtId="0" fontId="24" fillId="0" borderId="0" xfId="6" applyFill="1" applyBorder="1" applyProtection="1"/>
    <xf numFmtId="165" fontId="24" fillId="0" borderId="0" xfId="6" applyNumberFormat="1" applyFill="1" applyBorder="1" applyAlignment="1" applyProtection="1">
      <alignment horizontal="center"/>
    </xf>
    <xf numFmtId="165" fontId="24" fillId="0" borderId="0" xfId="6" applyNumberFormat="1" applyFill="1" applyBorder="1" applyAlignment="1" applyProtection="1">
      <alignment horizontal="center" vertical="center"/>
    </xf>
    <xf numFmtId="0" fontId="11" fillId="3" borderId="1" xfId="4" applyBorder="1" applyAlignment="1" applyProtection="1">
      <alignment horizontal="center" vertical="center"/>
    </xf>
    <xf numFmtId="0" fontId="0" fillId="20" borderId="1" xfId="0" applyFill="1" applyBorder="1" applyAlignment="1">
      <alignment horizontal="center" vertical="center"/>
    </xf>
    <xf numFmtId="165" fontId="16" fillId="10" borderId="1" xfId="0" applyNumberFormat="1" applyFont="1" applyFill="1" applyBorder="1" applyAlignment="1">
      <alignment horizontal="center" vertical="center"/>
    </xf>
    <xf numFmtId="165" fontId="24" fillId="4" borderId="1" xfId="5" applyNumberFormat="1" applyBorder="1" applyAlignment="1" applyProtection="1">
      <alignment horizontal="center" vertical="center"/>
    </xf>
    <xf numFmtId="165" fontId="15" fillId="8" borderId="1" xfId="8" applyNumberFormat="1" applyFont="1" applyFill="1" applyBorder="1" applyAlignment="1" applyProtection="1">
      <alignment horizontal="center"/>
    </xf>
    <xf numFmtId="0" fontId="19" fillId="0" borderId="0" xfId="0" applyFont="1"/>
    <xf numFmtId="49" fontId="19" fillId="21" borderId="8" xfId="0" applyNumberFormat="1" applyFont="1" applyFill="1" applyBorder="1" applyAlignment="1">
      <alignment horizontal="center" vertical="center"/>
    </xf>
    <xf numFmtId="4" fontId="19" fillId="21" borderId="8" xfId="0" applyNumberFormat="1" applyFont="1" applyFill="1" applyBorder="1" applyAlignment="1">
      <alignment horizontal="center" vertical="center"/>
    </xf>
    <xf numFmtId="169" fontId="19" fillId="9" borderId="8" xfId="2" applyNumberFormat="1" applyFont="1" applyFill="1" applyBorder="1" applyAlignment="1" applyProtection="1">
      <alignment horizontal="center" vertical="center"/>
    </xf>
    <xf numFmtId="166" fontId="19" fillId="9" borderId="8" xfId="1" applyFont="1" applyFill="1" applyBorder="1" applyAlignment="1" applyProtection="1">
      <alignment horizontal="center" vertical="center"/>
    </xf>
    <xf numFmtId="0" fontId="20" fillId="19" borderId="8" xfId="0" applyFont="1" applyFill="1" applyBorder="1" applyAlignment="1">
      <alignment horizontal="center" vertical="center"/>
    </xf>
    <xf numFmtId="0" fontId="20" fillId="19" borderId="8" xfId="0" applyFont="1" applyFill="1" applyBorder="1" applyAlignment="1">
      <alignment horizontal="center"/>
    </xf>
    <xf numFmtId="10" fontId="19" fillId="9" borderId="8" xfId="0" applyNumberFormat="1" applyFont="1" applyFill="1" applyBorder="1" applyAlignment="1">
      <alignment horizontal="center" vertical="center"/>
    </xf>
    <xf numFmtId="10" fontId="19" fillId="9" borderId="8" xfId="2" applyNumberFormat="1" applyFont="1" applyFill="1" applyBorder="1" applyAlignment="1" applyProtection="1">
      <alignment vertical="center"/>
    </xf>
    <xf numFmtId="10" fontId="21" fillId="9" borderId="8" xfId="2" applyNumberFormat="1" applyFont="1" applyFill="1" applyBorder="1" applyAlignment="1" applyProtection="1">
      <alignment vertical="center"/>
    </xf>
    <xf numFmtId="10" fontId="19" fillId="9" borderId="8" xfId="2" applyNumberFormat="1" applyFont="1" applyFill="1" applyBorder="1" applyProtection="1"/>
    <xf numFmtId="10" fontId="19" fillId="0" borderId="0" xfId="0" applyNumberFormat="1" applyFont="1" applyAlignment="1">
      <alignment horizontal="center" vertical="center"/>
    </xf>
    <xf numFmtId="10" fontId="24" fillId="0" borderId="0" xfId="2" applyNumberFormat="1" applyBorder="1" applyAlignment="1" applyProtection="1">
      <alignment vertical="center"/>
    </xf>
    <xf numFmtId="10" fontId="22" fillId="0" borderId="0" xfId="2" applyNumberFormat="1" applyFont="1" applyBorder="1" applyAlignment="1" applyProtection="1">
      <alignment vertical="center"/>
    </xf>
    <xf numFmtId="0" fontId="20" fillId="0" borderId="0" xfId="0" applyFont="1" applyAlignment="1">
      <alignment vertical="center" wrapText="1"/>
    </xf>
    <xf numFmtId="0" fontId="19" fillId="9" borderId="8" xfId="0" applyFont="1" applyFill="1" applyBorder="1" applyAlignment="1">
      <alignment horizontal="center" vertical="center"/>
    </xf>
    <xf numFmtId="0" fontId="19" fillId="9" borderId="8" xfId="0" applyFont="1" applyFill="1" applyBorder="1" applyAlignment="1">
      <alignment horizontal="left" vertical="center"/>
    </xf>
    <xf numFmtId="170" fontId="19" fillId="9" borderId="8" xfId="0" applyNumberFormat="1" applyFont="1" applyFill="1" applyBorder="1" applyAlignment="1">
      <alignment horizontal="center" vertical="center"/>
    </xf>
    <xf numFmtId="0" fontId="19" fillId="9" borderId="8" xfId="0" applyFont="1" applyFill="1" applyBorder="1" applyAlignment="1">
      <alignment vertical="center"/>
    </xf>
    <xf numFmtId="170" fontId="19" fillId="9" borderId="8" xfId="0" applyNumberFormat="1" applyFont="1" applyFill="1" applyBorder="1" applyAlignment="1">
      <alignment horizontal="left" vertical="center"/>
    </xf>
    <xf numFmtId="4" fontId="19" fillId="9" borderId="8" xfId="0" applyNumberFormat="1" applyFont="1" applyFill="1" applyBorder="1" applyAlignment="1">
      <alignment vertical="center"/>
    </xf>
    <xf numFmtId="0" fontId="19" fillId="0" borderId="0" xfId="0" applyFont="1" applyAlignment="1">
      <alignment horizontal="center" vertical="center"/>
    </xf>
    <xf numFmtId="10" fontId="21" fillId="9" borderId="8" xfId="0" applyNumberFormat="1" applyFont="1" applyFill="1" applyBorder="1" applyAlignment="1">
      <alignment horizontal="center" vertical="center"/>
    </xf>
    <xf numFmtId="10" fontId="22" fillId="9" borderId="8" xfId="2" applyNumberFormat="1" applyFont="1" applyFill="1" applyBorder="1" applyAlignment="1" applyProtection="1">
      <alignment vertical="center"/>
    </xf>
    <xf numFmtId="0" fontId="0" fillId="0" borderId="8" xfId="0" applyBorder="1" applyAlignment="1">
      <alignment horizontal="center"/>
    </xf>
    <xf numFmtId="0" fontId="0" fillId="0" borderId="8" xfId="0" applyBorder="1" applyAlignment="1">
      <alignment horizontal="center" vertical="center"/>
    </xf>
    <xf numFmtId="2" fontId="0" fillId="23" borderId="8" xfId="0" applyNumberFormat="1" applyFill="1" applyBorder="1" applyAlignment="1">
      <alignment horizontal="center"/>
    </xf>
    <xf numFmtId="0" fontId="0" fillId="0" borderId="8" xfId="0" applyBorder="1" applyAlignment="1">
      <alignment horizontal="left"/>
    </xf>
    <xf numFmtId="0" fontId="0" fillId="0" borderId="8" xfId="0" applyBorder="1"/>
    <xf numFmtId="0" fontId="0" fillId="0" borderId="8" xfId="0" applyBorder="1" applyAlignment="1">
      <alignment horizontal="left" vertical="center"/>
    </xf>
    <xf numFmtId="2" fontId="0" fillId="23" borderId="8" xfId="0" applyNumberFormat="1" applyFill="1" applyBorder="1" applyAlignment="1">
      <alignment horizontal="center" vertical="center"/>
    </xf>
    <xf numFmtId="0" fontId="0" fillId="0" borderId="8" xfId="0" applyBorder="1" applyAlignment="1">
      <alignment horizontal="left" wrapText="1"/>
    </xf>
    <xf numFmtId="0" fontId="0" fillId="0" borderId="8" xfId="0" applyBorder="1" applyAlignment="1">
      <alignment vertical="center"/>
    </xf>
    <xf numFmtId="0" fontId="0" fillId="23" borderId="8" xfId="0" applyFill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left" vertical="top" wrapText="1"/>
    </xf>
    <xf numFmtId="0" fontId="0" fillId="0" borderId="8" xfId="0" applyBorder="1" applyAlignment="1">
      <alignment vertical="center" wrapText="1"/>
    </xf>
    <xf numFmtId="2" fontId="23" fillId="24" borderId="8" xfId="0" applyNumberFormat="1" applyFont="1" applyFill="1" applyBorder="1" applyAlignment="1">
      <alignment horizontal="center"/>
    </xf>
    <xf numFmtId="0" fontId="0" fillId="23" borderId="8" xfId="0" applyFill="1" applyBorder="1" applyAlignment="1">
      <alignment horizontal="center"/>
    </xf>
    <xf numFmtId="0" fontId="0" fillId="0" borderId="8" xfId="0" applyBorder="1" applyAlignment="1">
      <alignment wrapText="1"/>
    </xf>
    <xf numFmtId="0" fontId="23" fillId="24" borderId="8" xfId="0" applyFont="1" applyFill="1" applyBorder="1" applyAlignment="1">
      <alignment horizontal="center" vertical="center"/>
    </xf>
    <xf numFmtId="0" fontId="0" fillId="0" borderId="8" xfId="0" applyBorder="1" applyAlignment="1">
      <alignment horizontal="left" vertical="center" wrapText="1"/>
    </xf>
    <xf numFmtId="0" fontId="0" fillId="0" borderId="20" xfId="0" applyBorder="1"/>
    <xf numFmtId="0" fontId="0" fillId="0" borderId="21" xfId="0" applyBorder="1"/>
    <xf numFmtId="0" fontId="0" fillId="0" borderId="19" xfId="0" applyBorder="1"/>
    <xf numFmtId="2" fontId="0" fillId="0" borderId="8" xfId="0" applyNumberFormat="1" applyBorder="1" applyAlignment="1">
      <alignment horizontal="center"/>
    </xf>
    <xf numFmtId="0" fontId="1" fillId="8" borderId="2" xfId="0" applyFont="1" applyFill="1" applyBorder="1" applyAlignment="1" applyProtection="1">
      <alignment horizontal="center" vertical="center"/>
      <protection locked="0"/>
    </xf>
    <xf numFmtId="0" fontId="2" fillId="9" borderId="3" xfId="0" applyFont="1" applyFill="1" applyBorder="1" applyAlignment="1" applyProtection="1">
      <alignment horizontal="center" vertical="center"/>
      <protection locked="0"/>
    </xf>
    <xf numFmtId="0" fontId="3" fillId="9" borderId="4" xfId="0" applyFont="1" applyFill="1" applyBorder="1" applyAlignment="1" applyProtection="1">
      <alignment horizontal="right" vertical="center"/>
      <protection locked="0"/>
    </xf>
    <xf numFmtId="3" fontId="3" fillId="9" borderId="5" xfId="0" applyNumberFormat="1" applyFont="1" applyFill="1" applyBorder="1" applyAlignment="1" applyProtection="1">
      <alignment horizontal="left" vertical="center"/>
      <protection locked="0"/>
    </xf>
    <xf numFmtId="0" fontId="4" fillId="10" borderId="2" xfId="0" applyFont="1" applyFill="1" applyBorder="1" applyAlignment="1" applyProtection="1">
      <alignment horizontal="center"/>
      <protection locked="0"/>
    </xf>
    <xf numFmtId="0" fontId="5" fillId="5" borderId="2" xfId="0" applyFont="1" applyFill="1" applyBorder="1" applyAlignment="1" applyProtection="1">
      <alignment horizontal="center"/>
      <protection locked="0"/>
    </xf>
    <xf numFmtId="0" fontId="3" fillId="9" borderId="6" xfId="0" applyFont="1" applyFill="1" applyBorder="1" applyAlignment="1" applyProtection="1">
      <alignment horizontal="center"/>
      <protection locked="0"/>
    </xf>
    <xf numFmtId="0" fontId="6" fillId="10" borderId="7" xfId="0" applyFont="1" applyFill="1" applyBorder="1" applyAlignment="1" applyProtection="1">
      <alignment horizontal="center"/>
      <protection locked="0"/>
    </xf>
    <xf numFmtId="0" fontId="3" fillId="9" borderId="4" xfId="0" applyFont="1" applyFill="1" applyBorder="1" applyAlignment="1" applyProtection="1">
      <alignment horizontal="center"/>
      <protection locked="0"/>
    </xf>
    <xf numFmtId="0" fontId="3" fillId="10" borderId="5" xfId="0" applyFont="1" applyFill="1" applyBorder="1" applyAlignment="1" applyProtection="1">
      <alignment horizontal="center"/>
      <protection locked="0"/>
    </xf>
    <xf numFmtId="0" fontId="3" fillId="9" borderId="8" xfId="0" applyFont="1" applyFill="1" applyBorder="1" applyAlignment="1" applyProtection="1">
      <alignment horizontal="left"/>
      <protection locked="0"/>
    </xf>
    <xf numFmtId="164" fontId="3" fillId="10" borderId="5" xfId="0" applyNumberFormat="1" applyFont="1" applyFill="1" applyBorder="1" applyAlignment="1" applyProtection="1">
      <alignment horizontal="center"/>
      <protection locked="0"/>
    </xf>
    <xf numFmtId="0" fontId="6" fillId="9" borderId="5" xfId="0" applyFont="1" applyFill="1" applyBorder="1" applyAlignment="1" applyProtection="1">
      <alignment horizontal="center"/>
      <protection locked="0"/>
    </xf>
    <xf numFmtId="0" fontId="3" fillId="9" borderId="13" xfId="0" applyFont="1" applyFill="1" applyBorder="1" applyAlignment="1" applyProtection="1">
      <alignment horizontal="center"/>
      <protection locked="0"/>
    </xf>
    <xf numFmtId="0" fontId="3" fillId="11" borderId="2" xfId="0" applyFont="1" applyFill="1" applyBorder="1" applyAlignment="1" applyProtection="1">
      <alignment horizontal="center"/>
      <protection locked="0"/>
    </xf>
    <xf numFmtId="0" fontId="7" fillId="8" borderId="14" xfId="0" applyFont="1" applyFill="1" applyBorder="1" applyAlignment="1" applyProtection="1">
      <alignment horizontal="center"/>
      <protection locked="0"/>
    </xf>
    <xf numFmtId="0" fontId="5" fillId="9" borderId="15" xfId="0" applyFont="1" applyFill="1" applyBorder="1" applyAlignment="1" applyProtection="1">
      <alignment horizontal="left"/>
      <protection locked="0"/>
    </xf>
    <xf numFmtId="0" fontId="3" fillId="9" borderId="17" xfId="0" applyFont="1" applyFill="1" applyBorder="1" applyAlignment="1" applyProtection="1">
      <alignment horizontal="left"/>
      <protection locked="0"/>
    </xf>
    <xf numFmtId="0" fontId="3" fillId="9" borderId="7" xfId="0" applyFont="1" applyFill="1" applyBorder="1" applyAlignment="1" applyProtection="1">
      <alignment horizontal="center" wrapText="1"/>
      <protection locked="0"/>
    </xf>
    <xf numFmtId="0" fontId="3" fillId="9" borderId="5" xfId="0" applyFont="1" applyFill="1" applyBorder="1" applyAlignment="1" applyProtection="1">
      <alignment horizontal="center"/>
      <protection locked="0"/>
    </xf>
    <xf numFmtId="165" fontId="3" fillId="10" borderId="5" xfId="0" applyNumberFormat="1" applyFont="1" applyFill="1" applyBorder="1" applyAlignment="1" applyProtection="1">
      <alignment horizontal="center"/>
      <protection locked="0"/>
    </xf>
    <xf numFmtId="0" fontId="3" fillId="9" borderId="5" xfId="0" applyFont="1" applyFill="1" applyBorder="1" applyAlignment="1" applyProtection="1">
      <alignment horizontal="center" wrapText="1"/>
      <protection locked="0"/>
    </xf>
    <xf numFmtId="0" fontId="3" fillId="9" borderId="18" xfId="0" applyFont="1" applyFill="1" applyBorder="1" applyAlignment="1" applyProtection="1">
      <alignment horizontal="left"/>
      <protection locked="0"/>
    </xf>
    <xf numFmtId="164" fontId="3" fillId="10" borderId="13" xfId="0" applyNumberFormat="1" applyFont="1" applyFill="1" applyBorder="1" applyAlignment="1" applyProtection="1">
      <alignment horizontal="center"/>
      <protection locked="0"/>
    </xf>
    <xf numFmtId="0" fontId="7" fillId="12" borderId="2" xfId="0" applyFont="1" applyFill="1" applyBorder="1" applyAlignment="1" applyProtection="1">
      <alignment horizontal="center" vertical="center"/>
      <protection locked="0"/>
    </xf>
    <xf numFmtId="0" fontId="7" fillId="8" borderId="17" xfId="0" applyFont="1" applyFill="1" applyBorder="1" applyAlignment="1" applyProtection="1">
      <alignment horizontal="left"/>
      <protection locked="0"/>
    </xf>
    <xf numFmtId="165" fontId="7" fillId="8" borderId="7" xfId="0" applyNumberFormat="1" applyFont="1" applyFill="1" applyBorder="1" applyAlignment="1" applyProtection="1">
      <alignment horizontal="center"/>
      <protection locked="0"/>
    </xf>
    <xf numFmtId="167" fontId="6" fillId="9" borderId="5" xfId="1" applyNumberFormat="1" applyFont="1" applyFill="1" applyBorder="1" applyAlignment="1" applyProtection="1">
      <alignment horizontal="left"/>
      <protection locked="0"/>
    </xf>
    <xf numFmtId="0" fontId="6" fillId="9" borderId="8" xfId="0" applyFont="1" applyFill="1" applyBorder="1" applyAlignment="1" applyProtection="1">
      <alignment horizontal="left" wrapText="1"/>
      <protection locked="0"/>
    </xf>
    <xf numFmtId="166" fontId="6" fillId="9" borderId="5" xfId="1" applyFont="1" applyFill="1" applyBorder="1" applyAlignment="1" applyProtection="1">
      <alignment horizontal="left"/>
      <protection locked="0"/>
    </xf>
    <xf numFmtId="0" fontId="6" fillId="9" borderId="8" xfId="0" applyFont="1" applyFill="1" applyBorder="1" applyAlignment="1" applyProtection="1">
      <alignment horizontal="left"/>
      <protection locked="0"/>
    </xf>
    <xf numFmtId="165" fontId="6" fillId="10" borderId="5" xfId="1" applyNumberFormat="1" applyFont="1" applyFill="1" applyBorder="1" applyAlignment="1" applyProtection="1">
      <alignment horizontal="right"/>
      <protection locked="0"/>
    </xf>
    <xf numFmtId="0" fontId="3" fillId="10" borderId="18" xfId="0" applyFont="1" applyFill="1" applyBorder="1" applyAlignment="1" applyProtection="1">
      <alignment horizontal="left"/>
      <protection locked="0"/>
    </xf>
    <xf numFmtId="165" fontId="3" fillId="10" borderId="13" xfId="1" applyNumberFormat="1" applyFont="1" applyFill="1" applyBorder="1" applyAlignment="1" applyProtection="1">
      <alignment horizontal="right"/>
      <protection locked="0"/>
    </xf>
    <xf numFmtId="0" fontId="7" fillId="8" borderId="23" xfId="0" applyFont="1" applyFill="1" applyBorder="1" applyAlignment="1" applyProtection="1">
      <alignment horizontal="center"/>
      <protection locked="0"/>
    </xf>
    <xf numFmtId="166" fontId="7" fillId="8" borderId="24" xfId="1" applyFont="1" applyFill="1" applyBorder="1" applyAlignment="1" applyProtection="1">
      <alignment horizontal="left"/>
      <protection locked="0"/>
    </xf>
    <xf numFmtId="0" fontId="7" fillId="8" borderId="8" xfId="0" applyFont="1" applyFill="1" applyBorder="1" applyAlignment="1" applyProtection="1">
      <alignment horizontal="left"/>
      <protection locked="0"/>
    </xf>
    <xf numFmtId="0" fontId="3" fillId="9" borderId="25" xfId="0" applyFont="1" applyFill="1" applyBorder="1" applyAlignment="1" applyProtection="1">
      <alignment horizontal="left"/>
      <protection locked="0"/>
    </xf>
    <xf numFmtId="0" fontId="3" fillId="13" borderId="8" xfId="0" applyFont="1" applyFill="1" applyBorder="1" applyAlignment="1" applyProtection="1">
      <alignment horizontal="left"/>
      <protection locked="0"/>
    </xf>
    <xf numFmtId="0" fontId="7" fillId="8" borderId="27" xfId="0" applyFont="1" applyFill="1" applyBorder="1" applyAlignment="1" applyProtection="1">
      <alignment horizontal="center"/>
      <protection locked="0"/>
    </xf>
    <xf numFmtId="0" fontId="6" fillId="9" borderId="8" xfId="0" applyFont="1" applyFill="1" applyBorder="1" applyAlignment="1" applyProtection="1">
      <alignment horizontal="left" vertical="center" wrapText="1"/>
      <protection locked="0"/>
    </xf>
    <xf numFmtId="0" fontId="7" fillId="14" borderId="34" xfId="0" applyFont="1" applyFill="1" applyBorder="1" applyAlignment="1" applyProtection="1">
      <alignment horizontal="center"/>
      <protection locked="0"/>
    </xf>
    <xf numFmtId="0" fontId="7" fillId="8" borderId="35" xfId="0" applyFont="1" applyFill="1" applyBorder="1" applyAlignment="1" applyProtection="1">
      <alignment horizontal="left"/>
      <protection locked="0"/>
    </xf>
    <xf numFmtId="0" fontId="7" fillId="8" borderId="36" xfId="0" applyFont="1" applyFill="1" applyBorder="1" applyAlignment="1" applyProtection="1">
      <alignment horizontal="center"/>
      <protection locked="0"/>
    </xf>
    <xf numFmtId="0" fontId="3" fillId="9" borderId="4" xfId="0" applyFont="1" applyFill="1" applyBorder="1" applyAlignment="1" applyProtection="1">
      <alignment horizontal="center" vertical="center"/>
      <protection locked="0"/>
    </xf>
    <xf numFmtId="0" fontId="3" fillId="9" borderId="8" xfId="0" applyFont="1" applyFill="1" applyBorder="1" applyAlignment="1" applyProtection="1">
      <alignment horizontal="center" vertical="center"/>
      <protection locked="0"/>
    </xf>
    <xf numFmtId="167" fontId="3" fillId="9" borderId="5" xfId="1" applyNumberFormat="1" applyFont="1" applyFill="1" applyBorder="1" applyAlignment="1" applyProtection="1">
      <alignment horizontal="center" vertical="center"/>
      <protection locked="0"/>
    </xf>
    <xf numFmtId="166" fontId="3" fillId="9" borderId="8" xfId="1" applyFont="1" applyFill="1" applyBorder="1" applyAlignment="1" applyProtection="1">
      <alignment horizontal="center" vertical="center"/>
      <protection locked="0"/>
    </xf>
    <xf numFmtId="0" fontId="3" fillId="9" borderId="8" xfId="0" applyFont="1" applyFill="1" applyBorder="1" applyAlignment="1" applyProtection="1">
      <alignment horizontal="center"/>
      <protection locked="0"/>
    </xf>
    <xf numFmtId="0" fontId="3" fillId="9" borderId="8" xfId="0" applyFont="1" applyFill="1" applyBorder="1" applyAlignment="1" applyProtection="1">
      <alignment horizontal="center" vertical="center" wrapText="1"/>
      <protection locked="0"/>
    </xf>
    <xf numFmtId="0" fontId="3" fillId="9" borderId="8" xfId="0" applyFont="1" applyFill="1" applyBorder="1" applyAlignment="1" applyProtection="1">
      <alignment horizontal="center" wrapText="1"/>
      <protection locked="0"/>
    </xf>
    <xf numFmtId="167" fontId="6" fillId="9" borderId="5" xfId="1" applyNumberFormat="1" applyFont="1" applyFill="1" applyBorder="1" applyAlignment="1" applyProtection="1">
      <alignment horizontal="center" vertical="center"/>
      <protection locked="0"/>
    </xf>
    <xf numFmtId="0" fontId="3" fillId="10" borderId="8" xfId="0" applyFont="1" applyFill="1" applyBorder="1" applyAlignment="1" applyProtection="1">
      <alignment horizontal="center"/>
      <protection locked="0"/>
    </xf>
    <xf numFmtId="2" fontId="3" fillId="9" borderId="8" xfId="2" applyNumberFormat="1" applyFont="1" applyFill="1" applyBorder="1" applyAlignment="1" applyProtection="1">
      <alignment horizontal="center"/>
      <protection locked="0"/>
    </xf>
    <xf numFmtId="0" fontId="6" fillId="10" borderId="18" xfId="0" applyFont="1" applyFill="1" applyBorder="1" applyAlignment="1" applyProtection="1">
      <alignment horizontal="left"/>
      <protection locked="0"/>
    </xf>
    <xf numFmtId="165" fontId="6" fillId="10" borderId="13" xfId="1" applyNumberFormat="1" applyFont="1" applyFill="1" applyBorder="1" applyAlignment="1" applyProtection="1">
      <alignment horizontal="right"/>
      <protection locked="0"/>
    </xf>
    <xf numFmtId="0" fontId="7" fillId="8" borderId="2" xfId="0" applyFont="1" applyFill="1" applyBorder="1" applyAlignment="1" applyProtection="1">
      <alignment horizontal="center"/>
      <protection locked="0"/>
    </xf>
    <xf numFmtId="0" fontId="7" fillId="8" borderId="7" xfId="0" applyFont="1" applyFill="1" applyBorder="1" applyAlignment="1" applyProtection="1">
      <alignment horizontal="center"/>
      <protection locked="0"/>
    </xf>
    <xf numFmtId="0" fontId="6" fillId="9" borderId="18" xfId="0" applyFont="1" applyFill="1" applyBorder="1" applyAlignment="1" applyProtection="1">
      <alignment horizontal="left"/>
      <protection locked="0"/>
    </xf>
    <xf numFmtId="166" fontId="6" fillId="9" borderId="13" xfId="1" applyFont="1" applyFill="1" applyBorder="1" applyAlignment="1" applyProtection="1">
      <alignment horizontal="left"/>
      <protection locked="0"/>
    </xf>
    <xf numFmtId="0" fontId="7" fillId="8" borderId="37" xfId="0" applyFont="1" applyFill="1" applyBorder="1" applyAlignment="1" applyProtection="1">
      <alignment horizontal="center"/>
      <protection locked="0"/>
    </xf>
    <xf numFmtId="166" fontId="7" fillId="8" borderId="38" xfId="1" applyFont="1" applyFill="1" applyBorder="1" applyAlignment="1" applyProtection="1">
      <alignment horizontal="left"/>
      <protection locked="0"/>
    </xf>
    <xf numFmtId="0" fontId="3" fillId="0" borderId="2" xfId="0" applyFont="1" applyBorder="1" applyAlignment="1" applyProtection="1">
      <alignment horizontal="center"/>
      <protection locked="0"/>
    </xf>
    <xf numFmtId="166" fontId="6" fillId="9" borderId="5" xfId="1" applyFont="1" applyFill="1" applyBorder="1" applyAlignment="1" applyProtection="1">
      <alignment horizontal="right"/>
      <protection locked="0"/>
    </xf>
    <xf numFmtId="0" fontId="9" fillId="11" borderId="2" xfId="0" applyFont="1" applyFill="1" applyBorder="1" applyAlignment="1" applyProtection="1">
      <alignment horizontal="left"/>
      <protection locked="0"/>
    </xf>
    <xf numFmtId="0" fontId="7" fillId="8" borderId="6" xfId="0" applyFont="1" applyFill="1" applyBorder="1" applyAlignment="1" applyProtection="1">
      <alignment horizontal="left"/>
      <protection locked="0"/>
    </xf>
    <xf numFmtId="0" fontId="7" fillId="15" borderId="23" xfId="0" applyFont="1" applyFill="1" applyBorder="1" applyAlignment="1" applyProtection="1">
      <alignment horizontal="center"/>
      <protection locked="0"/>
    </xf>
    <xf numFmtId="166" fontId="7" fillId="15" borderId="13" xfId="1" applyFont="1" applyFill="1" applyBorder="1" applyAlignment="1" applyProtection="1">
      <alignment horizontal="left"/>
      <protection locked="0"/>
    </xf>
    <xf numFmtId="0" fontId="7" fillId="8" borderId="17" xfId="0" applyFont="1" applyFill="1" applyBorder="1" applyAlignment="1" applyProtection="1">
      <alignment horizontal="center"/>
      <protection locked="0"/>
    </xf>
    <xf numFmtId="2" fontId="3" fillId="10" borderId="8" xfId="0" applyNumberFormat="1" applyFont="1" applyFill="1" applyBorder="1" applyAlignment="1" applyProtection="1">
      <alignment horizontal="center" vertical="center"/>
      <protection locked="0"/>
    </xf>
    <xf numFmtId="166" fontId="6" fillId="9" borderId="5" xfId="0" applyNumberFormat="1" applyFont="1" applyFill="1" applyBorder="1" applyAlignment="1" applyProtection="1">
      <alignment horizontal="right" vertical="center"/>
      <protection locked="0"/>
    </xf>
    <xf numFmtId="0" fontId="0" fillId="0" borderId="0" xfId="0" applyAlignment="1">
      <alignment horizontal="center"/>
    </xf>
    <xf numFmtId="0" fontId="3" fillId="9" borderId="8" xfId="0" applyFont="1" applyFill="1" applyBorder="1" applyAlignment="1" applyProtection="1">
      <alignment horizontal="right"/>
      <protection locked="0"/>
    </xf>
    <xf numFmtId="166" fontId="10" fillId="9" borderId="5" xfId="0" applyNumberFormat="1" applyFont="1" applyFill="1" applyBorder="1" applyAlignment="1" applyProtection="1">
      <alignment horizontal="right" vertical="center"/>
      <protection locked="0"/>
    </xf>
    <xf numFmtId="0" fontId="7" fillId="14" borderId="39" xfId="0" applyFont="1" applyFill="1" applyBorder="1" applyAlignment="1" applyProtection="1">
      <alignment horizontal="right"/>
      <protection locked="0"/>
    </xf>
    <xf numFmtId="166" fontId="3" fillId="9" borderId="5" xfId="0" applyNumberFormat="1" applyFont="1" applyFill="1" applyBorder="1" applyAlignment="1" applyProtection="1">
      <alignment horizontal="right"/>
      <protection locked="0"/>
    </xf>
    <xf numFmtId="0" fontId="6" fillId="9" borderId="4" xfId="0" applyFont="1" applyFill="1" applyBorder="1" applyAlignment="1" applyProtection="1">
      <alignment horizontal="right" vertical="center"/>
      <protection locked="0"/>
    </xf>
    <xf numFmtId="166" fontId="5" fillId="9" borderId="5" xfId="0" applyNumberFormat="1" applyFont="1" applyFill="1" applyBorder="1" applyAlignment="1" applyProtection="1">
      <alignment horizontal="right"/>
      <protection locked="0"/>
    </xf>
    <xf numFmtId="0" fontId="6" fillId="14" borderId="39" xfId="0" applyFont="1" applyFill="1" applyBorder="1" applyAlignment="1" applyProtection="1">
      <alignment horizontal="right"/>
      <protection locked="0"/>
    </xf>
    <xf numFmtId="0" fontId="6" fillId="9" borderId="4" xfId="0" applyFont="1" applyFill="1" applyBorder="1" applyAlignment="1" applyProtection="1">
      <alignment horizontal="right"/>
      <protection locked="0"/>
    </xf>
    <xf numFmtId="0" fontId="6" fillId="14" borderId="39" xfId="0" applyFont="1" applyFill="1" applyBorder="1" applyAlignment="1" applyProtection="1">
      <alignment horizontal="center"/>
      <protection locked="0"/>
    </xf>
    <xf numFmtId="0" fontId="6" fillId="9" borderId="8" xfId="0" applyFont="1" applyFill="1" applyBorder="1" applyAlignment="1" applyProtection="1">
      <alignment horizontal="center"/>
      <protection locked="0"/>
    </xf>
    <xf numFmtId="0" fontId="6" fillId="10" borderId="8" xfId="0" applyFont="1" applyFill="1" applyBorder="1" applyAlignment="1" applyProtection="1">
      <alignment horizontal="center"/>
      <protection locked="0"/>
    </xf>
    <xf numFmtId="0" fontId="7" fillId="16" borderId="8" xfId="0" applyFont="1" applyFill="1" applyBorder="1" applyAlignment="1" applyProtection="1">
      <alignment horizontal="center"/>
      <protection locked="0"/>
    </xf>
    <xf numFmtId="166" fontId="7" fillId="16" borderId="5" xfId="0" applyNumberFormat="1" applyFont="1" applyFill="1" applyBorder="1" applyAlignment="1" applyProtection="1">
      <alignment horizontal="right" vertical="center"/>
      <protection locked="0"/>
    </xf>
    <xf numFmtId="0" fontId="7" fillId="16" borderId="5" xfId="0" applyFont="1" applyFill="1" applyBorder="1" applyAlignment="1" applyProtection="1">
      <alignment horizontal="center"/>
      <protection locked="0"/>
    </xf>
    <xf numFmtId="0" fontId="3" fillId="10" borderId="8" xfId="1" applyNumberFormat="1" applyFont="1" applyFill="1" applyBorder="1" applyAlignment="1" applyProtection="1">
      <alignment horizontal="center"/>
      <protection locked="0"/>
    </xf>
    <xf numFmtId="166" fontId="3" fillId="9" borderId="5" xfId="0" applyNumberFormat="1" applyFont="1" applyFill="1" applyBorder="1" applyAlignment="1" applyProtection="1">
      <alignment horizontal="center"/>
      <protection locked="0"/>
    </xf>
    <xf numFmtId="4" fontId="3" fillId="10" borderId="8" xfId="1" applyNumberFormat="1" applyFont="1" applyFill="1" applyBorder="1" applyAlignment="1" applyProtection="1">
      <alignment horizontal="center"/>
      <protection locked="0"/>
    </xf>
    <xf numFmtId="166" fontId="6" fillId="9" borderId="5" xfId="0" applyNumberFormat="1" applyFont="1" applyFill="1" applyBorder="1" applyAlignment="1" applyProtection="1">
      <alignment horizontal="center" vertical="center"/>
      <protection locked="0"/>
    </xf>
    <xf numFmtId="4" fontId="7" fillId="16" borderId="8" xfId="0" applyNumberFormat="1" applyFont="1" applyFill="1" applyBorder="1" applyAlignment="1" applyProtection="1">
      <alignment horizontal="center"/>
      <protection locked="0"/>
    </xf>
    <xf numFmtId="166" fontId="7" fillId="16" borderId="5" xfId="0" applyNumberFormat="1" applyFont="1" applyFill="1" applyBorder="1" applyAlignment="1" applyProtection="1">
      <alignment horizontal="center" vertical="center"/>
      <protection locked="0"/>
    </xf>
    <xf numFmtId="4" fontId="3" fillId="14" borderId="39" xfId="0" applyNumberFormat="1" applyFont="1" applyFill="1" applyBorder="1" applyAlignment="1" applyProtection="1">
      <alignment horizontal="center"/>
      <protection locked="0"/>
    </xf>
    <xf numFmtId="0" fontId="7" fillId="16" borderId="8" xfId="0" applyFont="1" applyFill="1" applyBorder="1" applyAlignment="1" applyProtection="1">
      <alignment horizontal="center" vertical="center"/>
      <protection locked="0"/>
    </xf>
    <xf numFmtId="0" fontId="7" fillId="16" borderId="5" xfId="0" applyFont="1" applyFill="1" applyBorder="1" applyAlignment="1" applyProtection="1">
      <alignment horizontal="center" vertical="center"/>
      <protection locked="0"/>
    </xf>
    <xf numFmtId="166" fontId="3" fillId="10" borderId="5" xfId="1" applyFont="1" applyFill="1" applyBorder="1" applyAlignment="1" applyProtection="1">
      <alignment horizontal="center"/>
      <protection locked="0"/>
    </xf>
    <xf numFmtId="10" fontId="6" fillId="10" borderId="5" xfId="0" applyNumberFormat="1" applyFont="1" applyFill="1" applyBorder="1" applyAlignment="1" applyProtection="1">
      <alignment horizontal="center"/>
      <protection locked="0"/>
    </xf>
    <xf numFmtId="166" fontId="10" fillId="9" borderId="5" xfId="0" applyNumberFormat="1" applyFont="1" applyFill="1" applyBorder="1" applyAlignment="1" applyProtection="1">
      <alignment horizontal="center"/>
      <protection locked="0"/>
    </xf>
    <xf numFmtId="0" fontId="3" fillId="9" borderId="19" xfId="0" applyFont="1" applyFill="1" applyBorder="1" applyAlignment="1" applyProtection="1">
      <alignment horizontal="right"/>
      <protection locked="0"/>
    </xf>
    <xf numFmtId="0" fontId="3" fillId="14" borderId="39" xfId="0" applyFont="1" applyFill="1" applyBorder="1" applyAlignment="1" applyProtection="1">
      <alignment horizontal="center"/>
      <protection locked="0"/>
    </xf>
    <xf numFmtId="0" fontId="7" fillId="8" borderId="7" xfId="0" applyFont="1" applyFill="1" applyBorder="1" applyAlignment="1" applyProtection="1">
      <alignment horizontal="center" vertical="center"/>
      <protection locked="0"/>
    </xf>
    <xf numFmtId="166" fontId="6" fillId="9" borderId="5" xfId="1" applyFont="1" applyFill="1" applyBorder="1" applyAlignment="1" applyProtection="1">
      <alignment horizontal="center" vertical="center"/>
      <protection locked="0"/>
    </xf>
    <xf numFmtId="0" fontId="7" fillId="16" borderId="22" xfId="0" applyFont="1" applyFill="1" applyBorder="1" applyAlignment="1" applyProtection="1">
      <alignment horizontal="center"/>
      <protection locked="0"/>
    </xf>
    <xf numFmtId="166" fontId="7" fillId="16" borderId="26" xfId="1" applyFont="1" applyFill="1" applyBorder="1" applyAlignment="1" applyProtection="1">
      <alignment horizontal="center" vertical="center"/>
      <protection locked="0"/>
    </xf>
    <xf numFmtId="0" fontId="7" fillId="15" borderId="4" xfId="0" applyFont="1" applyFill="1" applyBorder="1" applyAlignment="1" applyProtection="1">
      <alignment horizontal="center"/>
      <protection locked="0"/>
    </xf>
    <xf numFmtId="166" fontId="7" fillId="15" borderId="5" xfId="1" applyFont="1" applyFill="1" applyBorder="1" applyAlignment="1" applyProtection="1">
      <alignment horizontal="center" vertical="center"/>
      <protection locked="0"/>
    </xf>
    <xf numFmtId="0" fontId="7" fillId="8" borderId="6" xfId="0" applyFont="1" applyFill="1" applyBorder="1" applyProtection="1">
      <protection locked="0"/>
    </xf>
    <xf numFmtId="0" fontId="7" fillId="8" borderId="4" xfId="0" applyFont="1" applyFill="1" applyBorder="1" applyAlignment="1" applyProtection="1">
      <alignment horizontal="center"/>
      <protection locked="0"/>
    </xf>
    <xf numFmtId="166" fontId="7" fillId="15" borderId="5" xfId="0" applyNumberFormat="1" applyFont="1" applyFill="1" applyBorder="1" applyAlignment="1" applyProtection="1">
      <alignment horizontal="center"/>
      <protection locked="0"/>
    </xf>
    <xf numFmtId="0" fontId="10" fillId="18" borderId="42" xfId="0" applyFont="1" applyFill="1" applyBorder="1" applyAlignment="1" applyProtection="1">
      <alignment horizontal="center"/>
      <protection locked="0"/>
    </xf>
    <xf numFmtId="167" fontId="10" fillId="18" borderId="15" xfId="1" applyNumberFormat="1" applyFont="1" applyFill="1" applyBorder="1" applyAlignment="1" applyProtection="1">
      <alignment horizontal="center" vertical="center"/>
      <protection locked="0"/>
    </xf>
    <xf numFmtId="0" fontId="8" fillId="0" borderId="15" xfId="0" applyFont="1" applyBorder="1" applyAlignment="1" applyProtection="1">
      <alignment horizontal="left" vertical="top" wrapText="1"/>
      <protection locked="0"/>
    </xf>
    <xf numFmtId="0" fontId="6" fillId="17" borderId="22" xfId="0" applyFont="1" applyFill="1" applyBorder="1" applyAlignment="1" applyProtection="1">
      <alignment horizontal="center" vertical="center" wrapText="1"/>
      <protection locked="0"/>
    </xf>
    <xf numFmtId="0" fontId="0" fillId="10" borderId="1" xfId="0" applyFill="1" applyBorder="1" applyAlignment="1">
      <alignment horizontal="center"/>
    </xf>
    <xf numFmtId="0" fontId="24" fillId="4" borderId="1" xfId="5" applyBorder="1" applyAlignment="1" applyProtection="1">
      <alignment horizontal="center"/>
    </xf>
    <xf numFmtId="0" fontId="15" fillId="8" borderId="1" xfId="8" applyFont="1" applyFill="1" applyBorder="1" applyAlignment="1" applyProtection="1">
      <alignment horizontal="center"/>
    </xf>
    <xf numFmtId="0" fontId="15" fillId="8" borderId="1" xfId="3" applyFont="1" applyFill="1" applyAlignment="1" applyProtection="1">
      <alignment horizontal="center"/>
    </xf>
    <xf numFmtId="0" fontId="11" fillId="19" borderId="1" xfId="7" applyFont="1" applyFill="1" applyBorder="1" applyAlignment="1" applyProtection="1">
      <alignment horizontal="center" vertical="center"/>
    </xf>
    <xf numFmtId="0" fontId="11" fillId="3" borderId="1" xfId="4" applyBorder="1" applyAlignment="1" applyProtection="1">
      <alignment horizontal="center" vertical="center"/>
    </xf>
    <xf numFmtId="0" fontId="0" fillId="20" borderId="1" xfId="0" applyFill="1" applyBorder="1" applyAlignment="1">
      <alignment horizontal="center" vertical="center"/>
    </xf>
    <xf numFmtId="0" fontId="0" fillId="20" borderId="1" xfId="0" applyFill="1" applyBorder="1" applyAlignment="1">
      <alignment horizontal="center"/>
    </xf>
    <xf numFmtId="0" fontId="18" fillId="8" borderId="8" xfId="0" applyFont="1" applyFill="1" applyBorder="1" applyAlignment="1">
      <alignment horizontal="center" vertical="center"/>
    </xf>
    <xf numFmtId="0" fontId="18" fillId="8" borderId="8" xfId="0" applyFont="1" applyFill="1" applyBorder="1" applyAlignment="1">
      <alignment horizontal="center" wrapText="1"/>
    </xf>
    <xf numFmtId="0" fontId="18" fillId="8" borderId="8" xfId="0" applyFont="1" applyFill="1" applyBorder="1" applyAlignment="1">
      <alignment horizontal="center" vertical="center" wrapText="1"/>
    </xf>
    <xf numFmtId="0" fontId="18" fillId="19" borderId="8" xfId="0" applyFont="1" applyFill="1" applyBorder="1" applyAlignment="1">
      <alignment horizontal="center" vertical="center" wrapText="1"/>
    </xf>
    <xf numFmtId="0" fontId="18" fillId="19" borderId="8" xfId="0" applyFont="1" applyFill="1" applyBorder="1" applyAlignment="1">
      <alignment horizontal="center" vertical="center"/>
    </xf>
    <xf numFmtId="0" fontId="19" fillId="18" borderId="8" xfId="0" applyFont="1" applyFill="1" applyBorder="1" applyAlignment="1">
      <alignment horizontal="center" vertical="center"/>
    </xf>
    <xf numFmtId="0" fontId="20" fillId="19" borderId="8" xfId="0" applyFont="1" applyFill="1" applyBorder="1" applyAlignment="1">
      <alignment horizontal="center" vertical="center" wrapText="1"/>
    </xf>
    <xf numFmtId="0" fontId="20" fillId="19" borderId="8" xfId="0" applyFont="1" applyFill="1" applyBorder="1" applyAlignment="1">
      <alignment horizontal="center" vertical="center"/>
    </xf>
    <xf numFmtId="0" fontId="0" fillId="0" borderId="43" xfId="0" applyBorder="1" applyAlignment="1">
      <alignment horizontal="left"/>
    </xf>
    <xf numFmtId="0" fontId="0" fillId="0" borderId="43" xfId="0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0" borderId="44" xfId="0" applyBorder="1" applyAlignment="1">
      <alignment horizontal="center"/>
    </xf>
    <xf numFmtId="0" fontId="23" fillId="22" borderId="8" xfId="0" applyFont="1" applyFill="1" applyBorder="1" applyAlignment="1">
      <alignment horizontal="left"/>
    </xf>
    <xf numFmtId="0" fontId="0" fillId="0" borderId="8" xfId="0" applyBorder="1" applyAlignment="1">
      <alignment horizontal="center"/>
    </xf>
    <xf numFmtId="0" fontId="0" fillId="0" borderId="8" xfId="0" applyBorder="1" applyAlignment="1">
      <alignment horizontal="left" vertical="top"/>
    </xf>
    <xf numFmtId="0" fontId="0" fillId="0" borderId="8" xfId="0" applyBorder="1" applyAlignment="1">
      <alignment horizontal="left" vertical="center"/>
    </xf>
    <xf numFmtId="0" fontId="0" fillId="0" borderId="8" xfId="0" applyBorder="1" applyAlignment="1">
      <alignment horizontal="left"/>
    </xf>
    <xf numFmtId="0" fontId="23" fillId="24" borderId="8" xfId="0" applyFont="1" applyFill="1" applyBorder="1" applyAlignment="1">
      <alignment horizontal="right"/>
    </xf>
    <xf numFmtId="0" fontId="0" fillId="24" borderId="8" xfId="0" applyFill="1" applyBorder="1" applyAlignment="1">
      <alignment horizontal="left"/>
    </xf>
    <xf numFmtId="0" fontId="23" fillId="22" borderId="8" xfId="0" applyFont="1" applyFill="1" applyBorder="1" applyAlignment="1">
      <alignment horizontal="left" vertical="center"/>
    </xf>
    <xf numFmtId="0" fontId="23" fillId="4" borderId="8" xfId="0" applyFont="1" applyFill="1" applyBorder="1" applyAlignment="1">
      <alignment horizontal="center" vertical="center"/>
    </xf>
    <xf numFmtId="0" fontId="0" fillId="23" borderId="8" xfId="0" applyFill="1" applyBorder="1" applyAlignment="1">
      <alignment horizontal="center"/>
    </xf>
  </cellXfs>
  <cellStyles count="9">
    <cellStyle name="Excel Built-in 20% - Accent2" xfId="7" xr:uid="{00000000-0005-0000-0000-00000A000000}"/>
    <cellStyle name="Excel Built-in 40% - Accent1" xfId="5" xr:uid="{00000000-0005-0000-0000-000008000000}"/>
    <cellStyle name="Excel Built-in 60% - Accent1" xfId="6" xr:uid="{00000000-0005-0000-0000-000009000000}"/>
    <cellStyle name="Excel Built-in Accent1" xfId="4" xr:uid="{00000000-0005-0000-0000-000007000000}"/>
    <cellStyle name="Excel Built-in Accent6" xfId="8" xr:uid="{00000000-0005-0000-0000-00000B000000}"/>
    <cellStyle name="Excel Built-in Input" xfId="3" xr:uid="{00000000-0005-0000-0000-000006000000}"/>
    <cellStyle name="Moeda" xfId="1" builtinId="4"/>
    <cellStyle name="Normal" xfId="0" builtinId="0"/>
    <cellStyle name="Porcentagem" xfId="2" builtinId="5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2F5597"/>
      <rgbColor rgb="FFADB9CA"/>
      <rgbColor rgb="FF7F7F7F"/>
      <rgbColor rgb="FF8FAADC"/>
      <rgbColor rgb="FF993366"/>
      <rgbColor rgb="FFF2F2F2"/>
      <rgbColor rgb="FFDAE3F3"/>
      <rgbColor rgb="FF660066"/>
      <rgbColor rgb="FFFF8080"/>
      <rgbColor rgb="FF2E75B6"/>
      <rgbColor rgb="FFB4C7E7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7E6E6"/>
      <rgbColor rgb="FFC5E0B4"/>
      <rgbColor rgb="FFFBE5D6"/>
      <rgbColor rgb="FF9DC3E6"/>
      <rgbColor rgb="FFDBDBDB"/>
      <rgbColor rgb="FFD9D9D9"/>
      <rgbColor rgb="FFFFCC99"/>
      <rgbColor rgb="FF4472C4"/>
      <rgbColor rgb="FF5B9BD5"/>
      <rgbColor rgb="FFA9D18E"/>
      <rgbColor rgb="FFFFC000"/>
      <rgbColor rgb="FFFF9900"/>
      <rgbColor rgb="FFED7D31"/>
      <rgbColor rgb="FF595959"/>
      <rgbColor rgb="FFA5A5A5"/>
      <rgbColor rgb="FF002060"/>
      <rgbColor rgb="FF70AD47"/>
      <rgbColor rgb="FF003300"/>
      <rgbColor rgb="FF333300"/>
      <rgbColor rgb="FF993300"/>
      <rgbColor rgb="FF993366"/>
      <rgbColor rgb="FF3F3F76"/>
      <rgbColor rgb="FF203864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c:style val="2"/>
  <c:chart>
    <c:title>
      <c:tx>
        <c:rich>
          <a:bodyPr rot="0"/>
          <a:lstStyle/>
          <a:p>
            <a:pPr>
              <a:defRPr sz="1400" b="0" strike="noStrike" spc="-1">
                <a:solidFill>
                  <a:srgbClr val="595959"/>
                </a:solidFill>
                <a:latin typeface="Calibri"/>
              </a:defRPr>
            </a:pPr>
            <a:r>
              <a:rPr sz="1400" b="0" strike="noStrike" spc="-1">
                <a:solidFill>
                  <a:srgbClr val="595959"/>
                </a:solidFill>
                <a:latin typeface="Calibri"/>
              </a:rPr>
              <a:t>Título do gráfico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4472C4"/>
            </a:solidFill>
            <a:ln w="0"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</a:defRPr>
                </a:pPr>
                <a:endParaRPr lang="pt-BR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0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categories</c15:sqref>
                        </c15:formulaRef>
                      </c:ext>
                    </c:extLst>
                    <c:strCache>
                      <c:ptCount val="1"/>
                      <c:pt idx="0">
                        <c:v>1</c:v>
                      </c:pt>
                    </c:strCache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0-6540-480B-B378-FAECF74D2B6D}"/>
            </c:ext>
          </c:extLst>
        </c:ser>
        <c:ser>
          <c:idx val="1"/>
          <c:order val="1"/>
          <c:spPr>
            <a:solidFill>
              <a:srgbClr val="ED7D31"/>
            </a:solidFill>
            <a:ln w="0"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</a:defRPr>
                </a:pPr>
                <a:endParaRPr lang="pt-BR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1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categories</c15:sqref>
                        </c15:formulaRef>
                      </c:ext>
                    </c:extLst>
                    <c:strCache>
                      <c:ptCount val="1"/>
                      <c:pt idx="0">
                        <c:v>1</c:v>
                      </c:pt>
                    </c:strCache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1-6540-480B-B378-FAECF74D2B6D}"/>
            </c:ext>
          </c:extLst>
        </c:ser>
        <c:ser>
          <c:idx val="2"/>
          <c:order val="2"/>
          <c:spPr>
            <a:solidFill>
              <a:srgbClr val="A5A5A5"/>
            </a:solidFill>
            <a:ln w="0"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</a:defRPr>
                </a:pPr>
                <a:endParaRPr lang="pt-BR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2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categories</c15:sqref>
                        </c15:formulaRef>
                      </c:ext>
                    </c:extLst>
                    <c:strCache>
                      <c:ptCount val="1"/>
                      <c:pt idx="0">
                        <c:v>1</c:v>
                      </c:pt>
                    </c:strCache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2-6540-480B-B378-FAECF74D2B6D}"/>
            </c:ext>
          </c:extLst>
        </c:ser>
        <c:ser>
          <c:idx val="3"/>
          <c:order val="3"/>
          <c:spPr>
            <a:solidFill>
              <a:srgbClr val="FFC000"/>
            </a:solidFill>
            <a:ln w="0"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</a:defRPr>
                </a:pPr>
                <a:endParaRPr lang="pt-BR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3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categories</c15:sqref>
                        </c15:formulaRef>
                      </c:ext>
                    </c:extLst>
                    <c:strCache>
                      <c:ptCount val="1"/>
                      <c:pt idx="0">
                        <c:v>1</c:v>
                      </c:pt>
                    </c:strCache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3-6540-480B-B378-FAECF74D2B6D}"/>
            </c:ext>
          </c:extLst>
        </c:ser>
        <c:ser>
          <c:idx val="4"/>
          <c:order val="4"/>
          <c:spPr>
            <a:solidFill>
              <a:srgbClr val="5B9BD5"/>
            </a:solidFill>
            <a:ln w="0"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</a:defRPr>
                </a:pPr>
                <a:endParaRPr lang="pt-BR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4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categories</c15:sqref>
                        </c15:formulaRef>
                      </c:ext>
                    </c:extLst>
                    <c:strCache>
                      <c:ptCount val="1"/>
                      <c:pt idx="0">
                        <c:v>1</c:v>
                      </c:pt>
                    </c:strCache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4-6540-480B-B378-FAECF74D2B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8352156"/>
        <c:axId val="26525890"/>
      </c:barChart>
      <c:catAx>
        <c:axId val="8835215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9360">
            <a:solidFill>
              <a:srgbClr val="D9D9D9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Calibri"/>
              </a:defRPr>
            </a:pPr>
            <a:endParaRPr lang="pt-BR"/>
          </a:p>
        </c:txPr>
        <c:crossAx val="26525890"/>
        <c:crosses val="autoZero"/>
        <c:auto val="1"/>
        <c:lblAlgn val="ctr"/>
        <c:lblOffset val="100"/>
        <c:noMultiLvlLbl val="0"/>
      </c:catAx>
      <c:valAx>
        <c:axId val="26525890"/>
        <c:scaling>
          <c:orientation val="minMax"/>
        </c:scaling>
        <c:delete val="0"/>
        <c:axPos val="l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numFmt formatCode="General" sourceLinked="0"/>
        <c:majorTickMark val="none"/>
        <c:minorTickMark val="none"/>
        <c:tickLblPos val="nextTo"/>
        <c:spPr>
          <a:ln w="6480">
            <a:noFill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Calibri"/>
              </a:defRPr>
            </a:pPr>
            <a:endParaRPr lang="pt-BR"/>
          </a:p>
        </c:txPr>
        <c:crossAx val="88352156"/>
        <c:crosses val="autoZero"/>
        <c:crossBetween val="between"/>
      </c:valAx>
      <c:spPr>
        <a:noFill/>
        <a:ln w="0">
          <a:noFill/>
        </a:ln>
      </c:spPr>
    </c:plotArea>
    <c:legend>
      <c:legendPos val="b"/>
      <c:overlay val="0"/>
      <c:spPr>
        <a:noFill/>
        <a:ln w="0">
          <a:noFill/>
        </a:ln>
      </c:spPr>
      <c:txPr>
        <a:bodyPr/>
        <a:lstStyle/>
        <a:p>
          <a:pPr>
            <a:defRPr sz="900" b="0" strike="noStrike" spc="-1">
              <a:solidFill>
                <a:srgbClr val="595959"/>
              </a:solidFill>
              <a:latin typeface="Calibri"/>
            </a:defRPr>
          </a:pPr>
          <a:endParaRPr lang="pt-BR"/>
        </a:p>
      </c:txPr>
    </c:legend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16</xdr:col>
      <xdr:colOff>57240</xdr:colOff>
      <xdr:row>37</xdr:row>
      <xdr:rowOff>1440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2"/>
  <sheetViews>
    <sheetView tabSelected="1" topLeftCell="A118" zoomScale="115" zoomScaleNormal="115" workbookViewId="0">
      <selection activeCell="K21" sqref="K21"/>
    </sheetView>
  </sheetViews>
  <sheetFormatPr defaultColWidth="8.7109375" defaultRowHeight="15" x14ac:dyDescent="0.25"/>
  <cols>
    <col min="3" max="3" width="27.28515625" customWidth="1"/>
    <col min="5" max="5" width="11" customWidth="1"/>
    <col min="6" max="6" width="22.140625" customWidth="1"/>
    <col min="7" max="7" width="18" customWidth="1"/>
    <col min="8" max="8" width="11.140625" customWidth="1"/>
    <col min="9" max="9" width="16.28515625" customWidth="1"/>
  </cols>
  <sheetData>
    <row r="1" spans="1:9" ht="15.75" x14ac:dyDescent="0.25">
      <c r="A1" s="154" t="s">
        <v>0</v>
      </c>
      <c r="B1" s="154"/>
      <c r="C1" s="154"/>
      <c r="D1" s="154"/>
      <c r="E1" s="154"/>
      <c r="F1" s="154"/>
      <c r="G1" s="154"/>
      <c r="H1" s="154"/>
      <c r="I1" s="154"/>
    </row>
    <row r="2" spans="1:9" x14ac:dyDescent="0.25">
      <c r="A2" s="155" t="s">
        <v>276</v>
      </c>
      <c r="B2" s="155"/>
      <c r="C2" s="155"/>
      <c r="D2" s="155"/>
      <c r="E2" s="155"/>
      <c r="F2" s="155"/>
      <c r="G2" s="155"/>
      <c r="H2" s="155"/>
      <c r="I2" s="155"/>
    </row>
    <row r="3" spans="1:9" x14ac:dyDescent="0.25">
      <c r="A3" s="155"/>
      <c r="B3" s="155"/>
      <c r="C3" s="155"/>
      <c r="D3" s="155"/>
      <c r="E3" s="155"/>
      <c r="F3" s="155"/>
      <c r="G3" s="155"/>
      <c r="H3" s="155"/>
      <c r="I3" s="155"/>
    </row>
    <row r="4" spans="1:9" x14ac:dyDescent="0.25">
      <c r="A4" s="156" t="s">
        <v>1</v>
      </c>
      <c r="B4" s="156"/>
      <c r="C4" s="156"/>
      <c r="D4" s="156"/>
      <c r="E4" s="156"/>
      <c r="F4" s="157">
        <v>600</v>
      </c>
      <c r="G4" s="157"/>
      <c r="H4" s="157"/>
      <c r="I4" s="157"/>
    </row>
    <row r="5" spans="1:9" x14ac:dyDescent="0.25">
      <c r="A5" s="158" t="s">
        <v>2</v>
      </c>
      <c r="B5" s="158"/>
      <c r="C5" s="158"/>
      <c r="D5" s="158"/>
      <c r="E5" s="158"/>
      <c r="F5" s="158"/>
      <c r="G5" s="158"/>
      <c r="H5" s="158"/>
      <c r="I5" s="158"/>
    </row>
    <row r="6" spans="1:9" x14ac:dyDescent="0.25">
      <c r="A6" s="159" t="s">
        <v>3</v>
      </c>
      <c r="B6" s="159"/>
      <c r="C6" s="159"/>
      <c r="D6" s="159"/>
      <c r="E6" s="159"/>
      <c r="F6" s="159"/>
      <c r="G6" s="159"/>
      <c r="H6" s="159"/>
      <c r="I6" s="159"/>
    </row>
    <row r="7" spans="1:9" x14ac:dyDescent="0.25">
      <c r="A7" s="160" t="s">
        <v>4</v>
      </c>
      <c r="B7" s="160"/>
      <c r="C7" s="160"/>
      <c r="D7" s="160"/>
      <c r="E7" s="160"/>
      <c r="F7" s="161" t="s">
        <v>5</v>
      </c>
      <c r="G7" s="161"/>
      <c r="H7" s="161"/>
      <c r="I7" s="161"/>
    </row>
    <row r="8" spans="1:9" x14ac:dyDescent="0.25">
      <c r="A8" s="162" t="s">
        <v>6</v>
      </c>
      <c r="B8" s="162"/>
      <c r="C8" s="162"/>
      <c r="D8" s="162"/>
      <c r="E8" s="162"/>
      <c r="F8" s="2" t="s">
        <v>7</v>
      </c>
      <c r="G8" s="163" t="s">
        <v>8</v>
      </c>
      <c r="H8" s="163"/>
      <c r="I8" s="163"/>
    </row>
    <row r="9" spans="1:9" x14ac:dyDescent="0.25">
      <c r="A9" s="1" t="s">
        <v>9</v>
      </c>
      <c r="B9" s="164" t="s">
        <v>10</v>
      </c>
      <c r="C9" s="164"/>
      <c r="D9" s="164"/>
      <c r="E9" s="164"/>
      <c r="F9" s="164"/>
      <c r="G9" s="165">
        <v>45776</v>
      </c>
      <c r="H9" s="165"/>
      <c r="I9" s="165"/>
    </row>
    <row r="10" spans="1:9" x14ac:dyDescent="0.25">
      <c r="A10" s="1" t="s">
        <v>11</v>
      </c>
      <c r="B10" s="164" t="s">
        <v>12</v>
      </c>
      <c r="C10" s="164"/>
      <c r="D10" s="164"/>
      <c r="E10" s="164"/>
      <c r="F10" s="164"/>
      <c r="G10" s="166" t="s">
        <v>13</v>
      </c>
      <c r="H10" s="166"/>
      <c r="I10" s="166"/>
    </row>
    <row r="11" spans="1:9" x14ac:dyDescent="0.25">
      <c r="A11" s="3" t="s">
        <v>14</v>
      </c>
      <c r="B11" s="164" t="s">
        <v>15</v>
      </c>
      <c r="C11" s="164"/>
      <c r="D11" s="164"/>
      <c r="E11" s="164"/>
      <c r="F11" s="164"/>
      <c r="G11" s="163" t="s">
        <v>16</v>
      </c>
      <c r="H11" s="163"/>
      <c r="I11" s="163"/>
    </row>
    <row r="12" spans="1:9" x14ac:dyDescent="0.25">
      <c r="A12" s="4" t="s">
        <v>17</v>
      </c>
      <c r="B12" s="5" t="s">
        <v>18</v>
      </c>
      <c r="C12" s="6"/>
      <c r="D12" s="6"/>
      <c r="E12" s="6"/>
      <c r="F12" s="6"/>
      <c r="G12" s="167">
        <v>12</v>
      </c>
      <c r="H12" s="167"/>
      <c r="I12" s="167"/>
    </row>
    <row r="13" spans="1:9" x14ac:dyDescent="0.25">
      <c r="A13" s="168"/>
      <c r="B13" s="168"/>
      <c r="C13" s="168"/>
      <c r="D13" s="168"/>
      <c r="E13" s="168"/>
      <c r="F13" s="168"/>
      <c r="G13" s="168"/>
      <c r="H13" s="168"/>
      <c r="I13" s="168"/>
    </row>
    <row r="14" spans="1:9" x14ac:dyDescent="0.25">
      <c r="A14" s="169" t="s">
        <v>19</v>
      </c>
      <c r="B14" s="169"/>
      <c r="C14" s="169"/>
      <c r="D14" s="169"/>
      <c r="E14" s="169"/>
      <c r="F14" s="169"/>
      <c r="G14" s="169"/>
      <c r="H14" s="169"/>
      <c r="I14" s="169"/>
    </row>
    <row r="15" spans="1:9" x14ac:dyDescent="0.25">
      <c r="A15" s="170" t="s">
        <v>20</v>
      </c>
      <c r="B15" s="170"/>
      <c r="C15" s="170"/>
      <c r="D15" s="170"/>
      <c r="E15" s="170"/>
      <c r="F15" s="170"/>
      <c r="G15" s="170"/>
      <c r="H15" s="170"/>
      <c r="I15" s="170"/>
    </row>
    <row r="16" spans="1:9" ht="15.75" x14ac:dyDescent="0.25">
      <c r="A16" s="154" t="s">
        <v>21</v>
      </c>
      <c r="B16" s="154"/>
      <c r="C16" s="154"/>
      <c r="D16" s="154"/>
      <c r="E16" s="154"/>
      <c r="F16" s="154"/>
      <c r="G16" s="154"/>
      <c r="H16" s="154"/>
      <c r="I16" s="154"/>
    </row>
    <row r="17" spans="1:9" ht="15" customHeight="1" x14ac:dyDescent="0.25">
      <c r="A17" s="7">
        <v>1</v>
      </c>
      <c r="B17" s="171" t="s">
        <v>22</v>
      </c>
      <c r="C17" s="171"/>
      <c r="D17" s="171"/>
      <c r="E17" s="171"/>
      <c r="F17" s="171"/>
      <c r="G17" s="171"/>
      <c r="H17" s="172" t="s">
        <v>23</v>
      </c>
      <c r="I17" s="172"/>
    </row>
    <row r="18" spans="1:9" x14ac:dyDescent="0.25">
      <c r="A18" s="1">
        <v>2</v>
      </c>
      <c r="B18" s="164" t="s">
        <v>24</v>
      </c>
      <c r="C18" s="164"/>
      <c r="D18" s="164"/>
      <c r="E18" s="164"/>
      <c r="F18" s="164"/>
      <c r="G18" s="164"/>
      <c r="H18" s="173" t="s">
        <v>25</v>
      </c>
      <c r="I18" s="173"/>
    </row>
    <row r="19" spans="1:9" x14ac:dyDescent="0.25">
      <c r="A19" s="1">
        <v>3</v>
      </c>
      <c r="B19" s="164" t="s">
        <v>26</v>
      </c>
      <c r="C19" s="164"/>
      <c r="D19" s="164"/>
      <c r="E19" s="164"/>
      <c r="F19" s="164"/>
      <c r="G19" s="164"/>
      <c r="H19" s="174">
        <v>14.3</v>
      </c>
      <c r="I19" s="174"/>
    </row>
    <row r="20" spans="1:9" ht="15" customHeight="1" x14ac:dyDescent="0.25">
      <c r="A20" s="1">
        <v>4</v>
      </c>
      <c r="B20" s="164" t="s">
        <v>27</v>
      </c>
      <c r="C20" s="164"/>
      <c r="D20" s="164"/>
      <c r="E20" s="164"/>
      <c r="F20" s="164"/>
      <c r="G20" s="164"/>
      <c r="H20" s="175" t="s">
        <v>23</v>
      </c>
      <c r="I20" s="175"/>
    </row>
    <row r="21" spans="1:9" x14ac:dyDescent="0.25">
      <c r="A21" s="4">
        <v>5</v>
      </c>
      <c r="B21" s="176" t="s">
        <v>28</v>
      </c>
      <c r="C21" s="176"/>
      <c r="D21" s="176"/>
      <c r="E21" s="176"/>
      <c r="F21" s="176"/>
      <c r="G21" s="176"/>
      <c r="H21" s="177" t="s">
        <v>29</v>
      </c>
      <c r="I21" s="177"/>
    </row>
    <row r="22" spans="1:9" x14ac:dyDescent="0.25">
      <c r="A22" s="168"/>
      <c r="B22" s="168"/>
      <c r="C22" s="168"/>
      <c r="D22" s="168"/>
      <c r="E22" s="168"/>
      <c r="F22" s="168"/>
      <c r="G22" s="168"/>
      <c r="H22" s="168"/>
      <c r="I22" s="168"/>
    </row>
    <row r="23" spans="1:9" x14ac:dyDescent="0.25">
      <c r="A23" s="178" t="s">
        <v>30</v>
      </c>
      <c r="B23" s="178"/>
      <c r="C23" s="178"/>
      <c r="D23" s="178"/>
      <c r="E23" s="178"/>
      <c r="F23" s="178"/>
      <c r="G23" s="178"/>
      <c r="H23" s="178"/>
      <c r="I23" s="178"/>
    </row>
    <row r="24" spans="1:9" x14ac:dyDescent="0.25">
      <c r="A24" s="178"/>
      <c r="B24" s="178"/>
      <c r="C24" s="178"/>
      <c r="D24" s="178"/>
      <c r="E24" s="178"/>
      <c r="F24" s="178"/>
      <c r="G24" s="178"/>
      <c r="H24" s="178"/>
      <c r="I24" s="178"/>
    </row>
    <row r="25" spans="1:9" x14ac:dyDescent="0.25">
      <c r="A25" s="159" t="s">
        <v>31</v>
      </c>
      <c r="B25" s="159"/>
      <c r="C25" s="159"/>
      <c r="D25" s="159"/>
      <c r="E25" s="159"/>
      <c r="F25" s="159"/>
      <c r="G25" s="159"/>
      <c r="H25" s="159"/>
      <c r="I25" s="159"/>
    </row>
    <row r="26" spans="1:9" x14ac:dyDescent="0.25">
      <c r="A26" s="8">
        <v>1</v>
      </c>
      <c r="B26" s="179" t="s">
        <v>32</v>
      </c>
      <c r="C26" s="179"/>
      <c r="D26" s="179"/>
      <c r="E26" s="179"/>
      <c r="F26" s="179"/>
      <c r="G26" s="179"/>
      <c r="H26" s="180" t="s">
        <v>33</v>
      </c>
      <c r="I26" s="180"/>
    </row>
    <row r="27" spans="1:9" x14ac:dyDescent="0.25">
      <c r="A27" s="1" t="s">
        <v>9</v>
      </c>
      <c r="B27" s="164" t="s">
        <v>34</v>
      </c>
      <c r="C27" s="164"/>
      <c r="D27" s="164"/>
      <c r="E27" s="164"/>
      <c r="F27" s="164"/>
      <c r="G27" s="164"/>
      <c r="H27" s="181">
        <f>H19*200</f>
        <v>2860</v>
      </c>
      <c r="I27" s="181"/>
    </row>
    <row r="28" spans="1:9" ht="15" customHeight="1" x14ac:dyDescent="0.25">
      <c r="A28" s="9" t="s">
        <v>11</v>
      </c>
      <c r="B28" s="182" t="s">
        <v>35</v>
      </c>
      <c r="C28" s="182"/>
      <c r="D28" s="10" t="s">
        <v>36</v>
      </c>
      <c r="E28" s="11" t="s">
        <v>8</v>
      </c>
      <c r="F28" s="12" t="s">
        <v>37</v>
      </c>
      <c r="G28" s="13">
        <v>0.2</v>
      </c>
      <c r="H28" s="183">
        <f>IF(E28="SIM",H27*G28)</f>
        <v>572</v>
      </c>
      <c r="I28" s="183"/>
    </row>
    <row r="29" spans="1:9" x14ac:dyDescent="0.25">
      <c r="A29" s="9" t="s">
        <v>14</v>
      </c>
      <c r="B29" s="15" t="s">
        <v>38</v>
      </c>
      <c r="C29" s="16"/>
      <c r="D29" s="10" t="s">
        <v>36</v>
      </c>
      <c r="E29" s="11" t="s">
        <v>39</v>
      </c>
      <c r="F29" s="12" t="s">
        <v>37</v>
      </c>
      <c r="G29" s="17">
        <v>0</v>
      </c>
      <c r="H29" s="183" t="b">
        <f>IF(E29="SIM",H27*G29)</f>
        <v>0</v>
      </c>
      <c r="I29" s="183"/>
    </row>
    <row r="30" spans="1:9" x14ac:dyDescent="0.25">
      <c r="A30" s="1" t="s">
        <v>17</v>
      </c>
      <c r="B30" s="184" t="s">
        <v>40</v>
      </c>
      <c r="C30" s="184"/>
      <c r="D30" s="184"/>
      <c r="E30" s="184"/>
      <c r="F30" s="184"/>
      <c r="G30" s="184"/>
      <c r="H30" s="185">
        <v>0</v>
      </c>
      <c r="I30" s="185"/>
    </row>
    <row r="31" spans="1:9" x14ac:dyDescent="0.25">
      <c r="A31" s="18" t="s">
        <v>41</v>
      </c>
      <c r="B31" s="186" t="s">
        <v>42</v>
      </c>
      <c r="C31" s="186"/>
      <c r="D31" s="186"/>
      <c r="E31" s="186"/>
      <c r="F31" s="186"/>
      <c r="G31" s="186"/>
      <c r="H31" s="187">
        <v>0</v>
      </c>
      <c r="I31" s="187"/>
    </row>
    <row r="32" spans="1:9" x14ac:dyDescent="0.25">
      <c r="A32" s="188" t="s">
        <v>43</v>
      </c>
      <c r="B32" s="188"/>
      <c r="C32" s="188"/>
      <c r="D32" s="188"/>
      <c r="E32" s="188"/>
      <c r="F32" s="188"/>
      <c r="G32" s="188"/>
      <c r="H32" s="189">
        <f>SUM(H27:I31)</f>
        <v>3432</v>
      </c>
      <c r="I32" s="189"/>
    </row>
    <row r="33" spans="1:9" x14ac:dyDescent="0.25">
      <c r="A33" s="168"/>
      <c r="B33" s="168"/>
      <c r="C33" s="168"/>
      <c r="D33" s="168"/>
      <c r="E33" s="168"/>
      <c r="F33" s="168"/>
      <c r="G33" s="168"/>
      <c r="H33" s="168"/>
      <c r="I33" s="168"/>
    </row>
    <row r="34" spans="1:9" x14ac:dyDescent="0.25">
      <c r="A34" s="159" t="s">
        <v>44</v>
      </c>
      <c r="B34" s="159"/>
      <c r="C34" s="159"/>
      <c r="D34" s="159"/>
      <c r="E34" s="159"/>
      <c r="F34" s="159"/>
      <c r="G34" s="159"/>
      <c r="H34" s="159"/>
      <c r="I34" s="159"/>
    </row>
    <row r="35" spans="1:9" x14ac:dyDescent="0.25">
      <c r="A35" s="20" t="s">
        <v>45</v>
      </c>
      <c r="B35" s="190" t="s">
        <v>46</v>
      </c>
      <c r="C35" s="190"/>
      <c r="D35" s="190"/>
      <c r="E35" s="190"/>
      <c r="F35" s="190"/>
      <c r="G35" s="190"/>
      <c r="H35" s="21" t="s">
        <v>47</v>
      </c>
      <c r="I35" s="22" t="s">
        <v>33</v>
      </c>
    </row>
    <row r="36" spans="1:9" x14ac:dyDescent="0.25">
      <c r="A36" s="1" t="s">
        <v>9</v>
      </c>
      <c r="B36" s="164" t="s">
        <v>48</v>
      </c>
      <c r="C36" s="164"/>
      <c r="D36" s="164"/>
      <c r="E36" s="164"/>
      <c r="F36" s="164"/>
      <c r="G36" s="164"/>
      <c r="H36" s="23">
        <f>100%/12</f>
        <v>8.3333333333333329E-2</v>
      </c>
      <c r="I36" s="24">
        <f>H27*H36</f>
        <v>238.33333333333331</v>
      </c>
    </row>
    <row r="37" spans="1:9" x14ac:dyDescent="0.25">
      <c r="A37" s="18" t="s">
        <v>11</v>
      </c>
      <c r="B37" s="191" t="s">
        <v>49</v>
      </c>
      <c r="C37" s="191"/>
      <c r="D37" s="191"/>
      <c r="E37" s="191"/>
      <c r="F37" s="191"/>
      <c r="G37" s="191"/>
      <c r="H37" s="25">
        <f>(100%/12)/3</f>
        <v>2.7777777777777776E-2</v>
      </c>
      <c r="I37" s="26">
        <f>H27*H37</f>
        <v>79.444444444444443</v>
      </c>
    </row>
    <row r="38" spans="1:9" x14ac:dyDescent="0.25">
      <c r="A38" s="27"/>
      <c r="B38" s="192" t="s">
        <v>50</v>
      </c>
      <c r="C38" s="192"/>
      <c r="D38" s="192"/>
      <c r="E38" s="192"/>
      <c r="F38" s="192"/>
      <c r="G38" s="192"/>
      <c r="H38" s="28">
        <f>H36+H37</f>
        <v>0.1111111111111111</v>
      </c>
      <c r="I38" s="29"/>
    </row>
    <row r="39" spans="1:9" x14ac:dyDescent="0.25">
      <c r="A39" s="1" t="s">
        <v>14</v>
      </c>
      <c r="B39" s="164" t="s">
        <v>51</v>
      </c>
      <c r="C39" s="164"/>
      <c r="D39" s="164"/>
      <c r="E39" s="164"/>
      <c r="F39" s="164"/>
      <c r="G39" s="164"/>
      <c r="H39" s="23">
        <f>H38*H51</f>
        <v>3.1111111111111114E-2</v>
      </c>
      <c r="I39" s="24">
        <f>H39*H32</f>
        <v>106.77333333333334</v>
      </c>
    </row>
    <row r="40" spans="1:9" x14ac:dyDescent="0.25">
      <c r="A40" s="193" t="s">
        <v>52</v>
      </c>
      <c r="B40" s="193"/>
      <c r="C40" s="193"/>
      <c r="D40" s="193"/>
      <c r="E40" s="193"/>
      <c r="F40" s="193"/>
      <c r="G40" s="193"/>
      <c r="H40" s="30">
        <f>SUM(H38:H39)</f>
        <v>0.14222222222222222</v>
      </c>
      <c r="I40" s="31">
        <f>SUM(I36:I39)</f>
        <v>424.55111111111114</v>
      </c>
    </row>
    <row r="41" spans="1:9" x14ac:dyDescent="0.25">
      <c r="A41" s="32"/>
      <c r="B41" s="33"/>
      <c r="C41" s="33"/>
      <c r="D41" s="33"/>
      <c r="E41" s="33"/>
      <c r="F41" s="33"/>
      <c r="G41" s="33"/>
      <c r="H41" s="34"/>
      <c r="I41" s="35"/>
    </row>
    <row r="42" spans="1:9" x14ac:dyDescent="0.25">
      <c r="A42" s="20" t="s">
        <v>53</v>
      </c>
      <c r="B42" s="190" t="s">
        <v>54</v>
      </c>
      <c r="C42" s="190"/>
      <c r="D42" s="190"/>
      <c r="E42" s="190"/>
      <c r="F42" s="190"/>
      <c r="G42" s="190"/>
      <c r="H42" s="21" t="s">
        <v>47</v>
      </c>
      <c r="I42" s="22" t="s">
        <v>33</v>
      </c>
    </row>
    <row r="43" spans="1:9" x14ac:dyDescent="0.25">
      <c r="A43" s="1" t="s">
        <v>9</v>
      </c>
      <c r="B43" s="164" t="s">
        <v>55</v>
      </c>
      <c r="C43" s="164"/>
      <c r="D43" s="164"/>
      <c r="E43" s="164"/>
      <c r="F43" s="164"/>
      <c r="G43" s="164"/>
      <c r="H43" s="36">
        <v>0.2</v>
      </c>
      <c r="I43" s="37">
        <f>(H32+I40)*H43</f>
        <v>771.31022222222225</v>
      </c>
    </row>
    <row r="44" spans="1:9" x14ac:dyDescent="0.25">
      <c r="A44" s="1" t="s">
        <v>11</v>
      </c>
      <c r="B44" s="164" t="s">
        <v>56</v>
      </c>
      <c r="C44" s="164"/>
      <c r="D44" s="164"/>
      <c r="E44" s="164"/>
      <c r="F44" s="164"/>
      <c r="G44" s="164"/>
      <c r="H44" s="36">
        <v>2.5000000000000001E-2</v>
      </c>
      <c r="I44" s="37">
        <f>IF(G8="SIM",0,(H44*(H32+I40)))</f>
        <v>0</v>
      </c>
    </row>
    <row r="45" spans="1:9" ht="15" customHeight="1" x14ac:dyDescent="0.25">
      <c r="A45" s="1" t="s">
        <v>14</v>
      </c>
      <c r="B45" s="194" t="s">
        <v>57</v>
      </c>
      <c r="C45" s="194"/>
      <c r="D45" s="10" t="s">
        <v>58</v>
      </c>
      <c r="E45" s="38">
        <v>0.03</v>
      </c>
      <c r="F45" s="39" t="s">
        <v>59</v>
      </c>
      <c r="G45" s="40">
        <v>0.5</v>
      </c>
      <c r="H45" s="41">
        <f>E45*G45</f>
        <v>1.4999999999999999E-2</v>
      </c>
      <c r="I45" s="42">
        <f>IF(G8="SIM",0,(H45*(H32+I40)))</f>
        <v>0</v>
      </c>
    </row>
    <row r="46" spans="1:9" x14ac:dyDescent="0.25">
      <c r="A46" s="1" t="s">
        <v>17</v>
      </c>
      <c r="B46" s="164" t="s">
        <v>60</v>
      </c>
      <c r="C46" s="164"/>
      <c r="D46" s="164"/>
      <c r="E46" s="164"/>
      <c r="F46" s="164"/>
      <c r="G46" s="164"/>
      <c r="H46" s="36">
        <v>1.4999999999999999E-2</v>
      </c>
      <c r="I46" s="37">
        <f>IF(G8="SIM",0,(H46*(H32+I40)))</f>
        <v>0</v>
      </c>
    </row>
    <row r="47" spans="1:9" x14ac:dyDescent="0.25">
      <c r="A47" s="1" t="s">
        <v>41</v>
      </c>
      <c r="B47" s="164" t="s">
        <v>61</v>
      </c>
      <c r="C47" s="164"/>
      <c r="D47" s="164"/>
      <c r="E47" s="164"/>
      <c r="F47" s="164"/>
      <c r="G47" s="164"/>
      <c r="H47" s="43">
        <v>0.01</v>
      </c>
      <c r="I47" s="37">
        <f>IF(G8="SIM",0,(H47*(H32+I40)))</f>
        <v>0</v>
      </c>
    </row>
    <row r="48" spans="1:9" x14ac:dyDescent="0.25">
      <c r="A48" s="1" t="s">
        <v>62</v>
      </c>
      <c r="B48" s="164" t="s">
        <v>63</v>
      </c>
      <c r="C48" s="164"/>
      <c r="D48" s="164"/>
      <c r="E48" s="164"/>
      <c r="F48" s="164"/>
      <c r="G48" s="164"/>
      <c r="H48" s="36">
        <v>6.0000000000000001E-3</v>
      </c>
      <c r="I48" s="37">
        <f>IF(G8="SIM",0,(H48*(H32+I40)))</f>
        <v>0</v>
      </c>
    </row>
    <row r="49" spans="1:9" x14ac:dyDescent="0.25">
      <c r="A49" s="1" t="s">
        <v>64</v>
      </c>
      <c r="B49" s="164" t="s">
        <v>65</v>
      </c>
      <c r="C49" s="164"/>
      <c r="D49" s="164"/>
      <c r="E49" s="164"/>
      <c r="F49" s="164"/>
      <c r="G49" s="164"/>
      <c r="H49" s="36">
        <v>2E-3</v>
      </c>
      <c r="I49" s="37">
        <f>IF(G8="SIM",0,(H49*(H32+I40)))</f>
        <v>0</v>
      </c>
    </row>
    <row r="50" spans="1:9" x14ac:dyDescent="0.25">
      <c r="A50" s="4" t="s">
        <v>66</v>
      </c>
      <c r="B50" s="176" t="s">
        <v>67</v>
      </c>
      <c r="C50" s="176"/>
      <c r="D50" s="176"/>
      <c r="E50" s="176"/>
      <c r="F50" s="176"/>
      <c r="G50" s="176"/>
      <c r="H50" s="44">
        <v>0.08</v>
      </c>
      <c r="I50" s="45">
        <f>(H32+I40)*H50</f>
        <v>308.52408888888885</v>
      </c>
    </row>
    <row r="51" spans="1:9" x14ac:dyDescent="0.25">
      <c r="A51" s="188" t="s">
        <v>68</v>
      </c>
      <c r="B51" s="188"/>
      <c r="C51" s="188"/>
      <c r="D51" s="188"/>
      <c r="E51" s="188"/>
      <c r="F51" s="188"/>
      <c r="G51" s="188"/>
      <c r="H51" s="46">
        <f>IF(G8="SIM",(H43+H50),(H43+H44+H45+H46+H47+H48+H49+H50))</f>
        <v>0.28000000000000003</v>
      </c>
      <c r="I51" s="19">
        <f>SUM(I43:I50)</f>
        <v>1079.8343111111112</v>
      </c>
    </row>
    <row r="52" spans="1:9" s="47" customFormat="1" x14ac:dyDescent="0.25">
      <c r="A52" s="195"/>
      <c r="B52" s="195"/>
      <c r="C52" s="195"/>
      <c r="D52" s="195"/>
      <c r="E52" s="195"/>
      <c r="F52" s="195"/>
      <c r="G52" s="195"/>
      <c r="H52" s="195"/>
      <c r="I52" s="195"/>
    </row>
    <row r="53" spans="1:9" x14ac:dyDescent="0.25">
      <c r="A53" s="8" t="s">
        <v>69</v>
      </c>
      <c r="B53" s="196" t="s">
        <v>70</v>
      </c>
      <c r="C53" s="196"/>
      <c r="D53" s="196"/>
      <c r="E53" s="196"/>
      <c r="F53" s="196"/>
      <c r="G53" s="196"/>
      <c r="H53" s="197" t="s">
        <v>33</v>
      </c>
      <c r="I53" s="197"/>
    </row>
    <row r="54" spans="1:9" ht="25.5" customHeight="1" x14ac:dyDescent="0.25">
      <c r="A54" s="198" t="s">
        <v>9</v>
      </c>
      <c r="B54" s="199" t="s">
        <v>71</v>
      </c>
      <c r="C54" s="48" t="s">
        <v>36</v>
      </c>
      <c r="D54" s="199" t="s">
        <v>72</v>
      </c>
      <c r="E54" s="199"/>
      <c r="F54" s="199" t="s">
        <v>73</v>
      </c>
      <c r="G54" s="199"/>
      <c r="H54" s="200">
        <f>IF(C55="NÃO",0,((D55*E55)*F55)-G55)</f>
        <v>0</v>
      </c>
      <c r="I54" s="200"/>
    </row>
    <row r="55" spans="1:9" x14ac:dyDescent="0.25">
      <c r="A55" s="198"/>
      <c r="B55" s="199"/>
      <c r="C55" s="49"/>
      <c r="D55" s="201">
        <v>0</v>
      </c>
      <c r="E55" s="201"/>
      <c r="F55" s="202">
        <v>0</v>
      </c>
      <c r="G55" s="202"/>
      <c r="H55" s="200"/>
      <c r="I55" s="200"/>
    </row>
    <row r="56" spans="1:9" ht="15" customHeight="1" x14ac:dyDescent="0.25">
      <c r="A56" s="198" t="s">
        <v>11</v>
      </c>
      <c r="B56" s="203" t="s">
        <v>278</v>
      </c>
      <c r="C56" s="203"/>
      <c r="D56" s="202" t="s">
        <v>36</v>
      </c>
      <c r="E56" s="202"/>
      <c r="F56" s="204" t="s">
        <v>74</v>
      </c>
      <c r="G56" s="204"/>
      <c r="H56" s="205">
        <f>F57</f>
        <v>469.57</v>
      </c>
      <c r="I56" s="205"/>
    </row>
    <row r="57" spans="1:9" x14ac:dyDescent="0.25">
      <c r="A57" s="198"/>
      <c r="B57" s="203"/>
      <c r="C57" s="203"/>
      <c r="D57" s="206" t="s">
        <v>8</v>
      </c>
      <c r="E57" s="206"/>
      <c r="F57" s="207">
        <v>469.57</v>
      </c>
      <c r="G57" s="207"/>
      <c r="H57" s="205"/>
      <c r="I57" s="205"/>
    </row>
    <row r="58" spans="1:9" x14ac:dyDescent="0.25">
      <c r="A58" s="18" t="s">
        <v>14</v>
      </c>
      <c r="B58" s="208" t="s">
        <v>75</v>
      </c>
      <c r="C58" s="208"/>
      <c r="D58" s="208"/>
      <c r="E58" s="208"/>
      <c r="F58" s="208"/>
      <c r="G58" s="208"/>
      <c r="H58" s="209">
        <v>0</v>
      </c>
      <c r="I58" s="209"/>
    </row>
    <row r="59" spans="1:9" x14ac:dyDescent="0.25">
      <c r="A59" s="188" t="s">
        <v>76</v>
      </c>
      <c r="B59" s="188"/>
      <c r="C59" s="188"/>
      <c r="D59" s="188"/>
      <c r="E59" s="188"/>
      <c r="F59" s="188"/>
      <c r="G59" s="188"/>
      <c r="H59" s="189">
        <f>SUM(H54:I58)</f>
        <v>469.57</v>
      </c>
      <c r="I59" s="189"/>
    </row>
    <row r="60" spans="1:9" x14ac:dyDescent="0.25">
      <c r="A60" s="168"/>
      <c r="B60" s="168"/>
      <c r="C60" s="168"/>
      <c r="D60" s="168"/>
      <c r="E60" s="168"/>
      <c r="F60" s="168"/>
      <c r="G60" s="168"/>
      <c r="H60" s="168"/>
      <c r="I60" s="168"/>
    </row>
    <row r="61" spans="1:9" x14ac:dyDescent="0.25">
      <c r="A61" s="210" t="s">
        <v>77</v>
      </c>
      <c r="B61" s="210"/>
      <c r="C61" s="210"/>
      <c r="D61" s="210"/>
      <c r="E61" s="210"/>
      <c r="F61" s="210"/>
      <c r="G61" s="210"/>
      <c r="H61" s="210"/>
      <c r="I61" s="210"/>
    </row>
    <row r="62" spans="1:9" x14ac:dyDescent="0.25">
      <c r="A62" s="8">
        <v>2</v>
      </c>
      <c r="B62" s="179" t="s">
        <v>78</v>
      </c>
      <c r="C62" s="179"/>
      <c r="D62" s="179"/>
      <c r="E62" s="179"/>
      <c r="F62" s="179"/>
      <c r="G62" s="179"/>
      <c r="H62" s="211" t="s">
        <v>33</v>
      </c>
      <c r="I62" s="211"/>
    </row>
    <row r="63" spans="1:9" x14ac:dyDescent="0.25">
      <c r="A63" s="9" t="s">
        <v>45</v>
      </c>
      <c r="B63" s="184" t="s">
        <v>79</v>
      </c>
      <c r="C63" s="184"/>
      <c r="D63" s="184"/>
      <c r="E63" s="184"/>
      <c r="F63" s="184"/>
      <c r="G63" s="184"/>
      <c r="H63" s="183">
        <f>I40</f>
        <v>424.55111111111114</v>
      </c>
      <c r="I63" s="183"/>
    </row>
    <row r="64" spans="1:9" x14ac:dyDescent="0.25">
      <c r="A64" s="9" t="s">
        <v>53</v>
      </c>
      <c r="B64" s="184" t="s">
        <v>54</v>
      </c>
      <c r="C64" s="184"/>
      <c r="D64" s="184"/>
      <c r="E64" s="184"/>
      <c r="F64" s="184"/>
      <c r="G64" s="184"/>
      <c r="H64" s="183">
        <f>I51</f>
        <v>1079.8343111111112</v>
      </c>
      <c r="I64" s="183"/>
    </row>
    <row r="65" spans="1:9" x14ac:dyDescent="0.25">
      <c r="A65" s="50" t="s">
        <v>69</v>
      </c>
      <c r="B65" s="212" t="s">
        <v>80</v>
      </c>
      <c r="C65" s="212"/>
      <c r="D65" s="212"/>
      <c r="E65" s="212"/>
      <c r="F65" s="212"/>
      <c r="G65" s="212"/>
      <c r="H65" s="213">
        <f>H59</f>
        <v>469.57</v>
      </c>
      <c r="I65" s="213"/>
    </row>
    <row r="66" spans="1:9" x14ac:dyDescent="0.25">
      <c r="A66" s="214" t="s">
        <v>81</v>
      </c>
      <c r="B66" s="214"/>
      <c r="C66" s="214"/>
      <c r="D66" s="214"/>
      <c r="E66" s="214"/>
      <c r="F66" s="214"/>
      <c r="G66" s="214"/>
      <c r="H66" s="215">
        <f>SUM(H63:I65)</f>
        <v>1973.9554222222223</v>
      </c>
      <c r="I66" s="215"/>
    </row>
    <row r="67" spans="1:9" x14ac:dyDescent="0.25">
      <c r="A67" s="216"/>
      <c r="B67" s="216"/>
      <c r="C67" s="216"/>
      <c r="D67" s="216"/>
      <c r="E67" s="216"/>
      <c r="F67" s="216"/>
      <c r="G67" s="216"/>
      <c r="H67" s="216"/>
      <c r="I67" s="216"/>
    </row>
    <row r="68" spans="1:9" x14ac:dyDescent="0.25">
      <c r="A68" s="159" t="s">
        <v>82</v>
      </c>
      <c r="B68" s="159"/>
      <c r="C68" s="159"/>
      <c r="D68" s="159"/>
      <c r="E68" s="159"/>
      <c r="F68" s="159"/>
      <c r="G68" s="159"/>
      <c r="H68" s="159"/>
      <c r="I68" s="159"/>
    </row>
    <row r="69" spans="1:9" x14ac:dyDescent="0.25">
      <c r="A69" s="8">
        <v>3</v>
      </c>
      <c r="B69" s="179" t="s">
        <v>83</v>
      </c>
      <c r="C69" s="179"/>
      <c r="D69" s="179"/>
      <c r="E69" s="179"/>
      <c r="F69" s="179"/>
      <c r="G69" s="179"/>
      <c r="H69" s="211" t="s">
        <v>33</v>
      </c>
      <c r="I69" s="211"/>
    </row>
    <row r="70" spans="1:9" x14ac:dyDescent="0.25">
      <c r="A70" s="9" t="s">
        <v>9</v>
      </c>
      <c r="B70" s="184" t="s">
        <v>281</v>
      </c>
      <c r="C70" s="184"/>
      <c r="D70" s="184"/>
      <c r="E70" s="184"/>
      <c r="F70" s="184"/>
      <c r="G70" s="184"/>
      <c r="H70" s="217">
        <v>1089.47</v>
      </c>
      <c r="I70" s="217"/>
    </row>
    <row r="71" spans="1:9" x14ac:dyDescent="0.25">
      <c r="A71" s="188" t="s">
        <v>84</v>
      </c>
      <c r="B71" s="188"/>
      <c r="C71" s="188"/>
      <c r="D71" s="188"/>
      <c r="E71" s="188"/>
      <c r="F71" s="188"/>
      <c r="G71" s="188"/>
      <c r="H71" s="189">
        <f>SUM(H70:I70)</f>
        <v>1089.47</v>
      </c>
      <c r="I71" s="189"/>
    </row>
    <row r="72" spans="1:9" x14ac:dyDescent="0.25">
      <c r="A72" s="218"/>
      <c r="B72" s="218"/>
      <c r="C72" s="218"/>
      <c r="D72" s="218"/>
      <c r="E72" s="218"/>
      <c r="F72" s="218"/>
      <c r="G72" s="218"/>
      <c r="H72" s="218"/>
      <c r="I72" s="218"/>
    </row>
    <row r="73" spans="1:9" x14ac:dyDescent="0.25">
      <c r="A73" s="159" t="s">
        <v>85</v>
      </c>
      <c r="B73" s="159"/>
      <c r="C73" s="159"/>
      <c r="D73" s="159"/>
      <c r="E73" s="159"/>
      <c r="F73" s="159"/>
      <c r="G73" s="159"/>
      <c r="H73" s="159"/>
      <c r="I73" s="159"/>
    </row>
    <row r="74" spans="1:9" x14ac:dyDescent="0.25">
      <c r="A74" s="219" t="s">
        <v>86</v>
      </c>
      <c r="B74" s="219"/>
      <c r="C74" s="219"/>
      <c r="D74" s="219"/>
      <c r="E74" s="219"/>
      <c r="F74" s="219"/>
      <c r="G74" s="219"/>
      <c r="H74" s="211" t="s">
        <v>33</v>
      </c>
      <c r="I74" s="211"/>
    </row>
    <row r="75" spans="1:9" x14ac:dyDescent="0.25">
      <c r="A75" s="9" t="s">
        <v>9</v>
      </c>
      <c r="B75" s="184" t="s">
        <v>87</v>
      </c>
      <c r="C75" s="184"/>
      <c r="D75" s="184"/>
      <c r="E75" s="184"/>
      <c r="F75" s="184"/>
      <c r="G75" s="184"/>
      <c r="H75" s="183">
        <f>H32</f>
        <v>3432</v>
      </c>
      <c r="I75" s="183"/>
    </row>
    <row r="76" spans="1:9" x14ac:dyDescent="0.25">
      <c r="A76" s="9" t="s">
        <v>11</v>
      </c>
      <c r="B76" s="184" t="s">
        <v>88</v>
      </c>
      <c r="C76" s="184"/>
      <c r="D76" s="184"/>
      <c r="E76" s="184"/>
      <c r="F76" s="184"/>
      <c r="G76" s="184"/>
      <c r="H76" s="183">
        <f>H66</f>
        <v>1973.9554222222223</v>
      </c>
      <c r="I76" s="183"/>
    </row>
    <row r="77" spans="1:9" x14ac:dyDescent="0.25">
      <c r="A77" s="9" t="s">
        <v>14</v>
      </c>
      <c r="B77" s="184" t="s">
        <v>89</v>
      </c>
      <c r="C77" s="184"/>
      <c r="D77" s="184"/>
      <c r="E77" s="184"/>
      <c r="F77" s="184"/>
      <c r="G77" s="184"/>
      <c r="H77" s="183">
        <f>H71</f>
        <v>1089.47</v>
      </c>
      <c r="I77" s="183"/>
    </row>
    <row r="78" spans="1:9" x14ac:dyDescent="0.25">
      <c r="A78" s="220" t="s">
        <v>90</v>
      </c>
      <c r="B78" s="220"/>
      <c r="C78" s="220"/>
      <c r="D78" s="220"/>
      <c r="E78" s="220"/>
      <c r="F78" s="220"/>
      <c r="G78" s="220"/>
      <c r="H78" s="221">
        <f>SUM(H75:I77)/220</f>
        <v>29.52466101010101</v>
      </c>
      <c r="I78" s="221"/>
    </row>
    <row r="79" spans="1:9" x14ac:dyDescent="0.25">
      <c r="A79" s="51"/>
      <c r="B79" s="52"/>
      <c r="C79" s="52"/>
      <c r="D79" s="52"/>
      <c r="E79" s="52"/>
      <c r="F79" s="52"/>
      <c r="G79" s="52"/>
      <c r="H79" s="53"/>
      <c r="I79" s="54"/>
    </row>
    <row r="80" spans="1:9" x14ac:dyDescent="0.25">
      <c r="A80" s="178" t="s">
        <v>91</v>
      </c>
      <c r="B80" s="178"/>
      <c r="C80" s="178"/>
      <c r="D80" s="178"/>
      <c r="E80" s="178"/>
      <c r="F80" s="178"/>
      <c r="G80" s="178"/>
      <c r="H80" s="178"/>
      <c r="I80" s="178"/>
    </row>
    <row r="81" spans="1:12" x14ac:dyDescent="0.25">
      <c r="A81" s="178"/>
      <c r="B81" s="178"/>
      <c r="C81" s="178"/>
      <c r="D81" s="178"/>
      <c r="E81" s="178"/>
      <c r="F81" s="178"/>
      <c r="G81" s="178"/>
      <c r="H81" s="178"/>
      <c r="I81" s="178"/>
    </row>
    <row r="82" spans="1:12" x14ac:dyDescent="0.25">
      <c r="A82" s="159" t="s">
        <v>92</v>
      </c>
      <c r="B82" s="159"/>
      <c r="C82" s="159"/>
      <c r="D82" s="159"/>
      <c r="E82" s="159"/>
      <c r="F82" s="159"/>
      <c r="G82" s="159"/>
      <c r="H82" s="159"/>
      <c r="I82" s="159"/>
    </row>
    <row r="83" spans="1:12" x14ac:dyDescent="0.25">
      <c r="A83" s="8">
        <v>1</v>
      </c>
      <c r="B83" s="222" t="s">
        <v>93</v>
      </c>
      <c r="C83" s="222"/>
      <c r="D83" s="222"/>
      <c r="E83" s="222" t="s">
        <v>94</v>
      </c>
      <c r="F83" s="222"/>
      <c r="G83" s="55" t="s">
        <v>279</v>
      </c>
      <c r="H83" s="211" t="s">
        <v>95</v>
      </c>
      <c r="I83" s="211"/>
    </row>
    <row r="84" spans="1:12" x14ac:dyDescent="0.25">
      <c r="A84" s="9" t="s">
        <v>9</v>
      </c>
      <c r="B84" s="202" t="s">
        <v>96</v>
      </c>
      <c r="C84" s="202"/>
      <c r="D84" s="202"/>
      <c r="E84" s="223">
        <v>6.28</v>
      </c>
      <c r="F84" s="223"/>
      <c r="G84" s="2">
        <v>15</v>
      </c>
      <c r="H84" s="224">
        <f>E84*G84</f>
        <v>94.2</v>
      </c>
      <c r="I84" s="224"/>
      <c r="J84" s="225"/>
      <c r="K84" s="225"/>
      <c r="L84" s="225"/>
    </row>
    <row r="85" spans="1:12" x14ac:dyDescent="0.25">
      <c r="A85" s="9"/>
      <c r="B85" s="226" t="s">
        <v>97</v>
      </c>
      <c r="C85" s="226"/>
      <c r="D85" s="226"/>
      <c r="E85" s="226"/>
      <c r="F85" s="226"/>
      <c r="G85" s="226"/>
      <c r="H85" s="227">
        <f>H84*200</f>
        <v>18840</v>
      </c>
      <c r="I85" s="227"/>
      <c r="J85" s="56"/>
      <c r="K85" s="56"/>
      <c r="L85" s="56"/>
    </row>
    <row r="86" spans="1:12" ht="8.25" customHeight="1" x14ac:dyDescent="0.25">
      <c r="A86" s="228"/>
      <c r="B86" s="228"/>
      <c r="C86" s="228"/>
      <c r="D86" s="228"/>
      <c r="E86" s="228"/>
      <c r="F86" s="228"/>
      <c r="G86" s="228"/>
      <c r="H86" s="228"/>
      <c r="I86" s="228"/>
    </row>
    <row r="87" spans="1:12" x14ac:dyDescent="0.25">
      <c r="A87" s="9" t="s">
        <v>11</v>
      </c>
      <c r="B87" s="202" t="s">
        <v>98</v>
      </c>
      <c r="C87" s="202"/>
      <c r="D87" s="202"/>
      <c r="E87" s="223">
        <v>31.9</v>
      </c>
      <c r="F87" s="223"/>
      <c r="G87" s="57">
        <v>220</v>
      </c>
      <c r="H87" s="229">
        <f>(G87/1000)*E87</f>
        <v>7.0179999999999998</v>
      </c>
      <c r="I87" s="229"/>
    </row>
    <row r="88" spans="1:12" x14ac:dyDescent="0.25">
      <c r="A88" s="230" t="s">
        <v>97</v>
      </c>
      <c r="B88" s="230"/>
      <c r="C88" s="230"/>
      <c r="D88" s="230"/>
      <c r="E88" s="230"/>
      <c r="F88" s="230"/>
      <c r="G88" s="230"/>
      <c r="H88" s="231">
        <f>H87*220</f>
        <v>1543.96</v>
      </c>
      <c r="I88" s="231"/>
    </row>
    <row r="89" spans="1:12" ht="7.5" customHeight="1" x14ac:dyDescent="0.25">
      <c r="A89" s="232"/>
      <c r="B89" s="232"/>
      <c r="C89" s="232"/>
      <c r="D89" s="232"/>
      <c r="E89" s="232"/>
      <c r="F89" s="232"/>
      <c r="G89" s="232"/>
      <c r="H89" s="232"/>
      <c r="I89" s="232"/>
    </row>
    <row r="90" spans="1:12" ht="15" customHeight="1" x14ac:dyDescent="0.25">
      <c r="A90" s="9" t="s">
        <v>14</v>
      </c>
      <c r="B90" s="202" t="s">
        <v>99</v>
      </c>
      <c r="C90" s="202"/>
      <c r="D90" s="202"/>
      <c r="E90" s="223">
        <v>38.090000000000003</v>
      </c>
      <c r="F90" s="223"/>
      <c r="G90" s="57">
        <v>220</v>
      </c>
      <c r="H90" s="229">
        <f>(G90/1000)*E90</f>
        <v>8.3798000000000012</v>
      </c>
      <c r="I90" s="229"/>
    </row>
    <row r="91" spans="1:12" x14ac:dyDescent="0.25">
      <c r="A91" s="233" t="s">
        <v>97</v>
      </c>
      <c r="B91" s="233"/>
      <c r="C91" s="233"/>
      <c r="D91" s="233"/>
      <c r="E91" s="233"/>
      <c r="F91" s="233"/>
      <c r="G91" s="233"/>
      <c r="H91" s="227">
        <f>H90*220</f>
        <v>1843.5560000000003</v>
      </c>
      <c r="I91" s="227"/>
    </row>
    <row r="92" spans="1:12" ht="8.25" customHeight="1" x14ac:dyDescent="0.25">
      <c r="A92" s="234"/>
      <c r="B92" s="234"/>
      <c r="C92" s="234"/>
      <c r="D92" s="234"/>
      <c r="E92" s="234"/>
      <c r="F92" s="234"/>
      <c r="G92" s="234"/>
      <c r="H92" s="234"/>
      <c r="I92" s="234"/>
    </row>
    <row r="93" spans="1:12" x14ac:dyDescent="0.25">
      <c r="A93" s="9" t="s">
        <v>17</v>
      </c>
      <c r="B93" s="202" t="s">
        <v>100</v>
      </c>
      <c r="C93" s="202"/>
      <c r="D93" s="202"/>
      <c r="E93" s="223">
        <v>32.880000000000003</v>
      </c>
      <c r="F93" s="223"/>
      <c r="G93" s="57">
        <v>220</v>
      </c>
      <c r="H93" s="229">
        <f>(G93/1000)*E93</f>
        <v>7.2336000000000009</v>
      </c>
      <c r="I93" s="229"/>
    </row>
    <row r="94" spans="1:12" x14ac:dyDescent="0.25">
      <c r="A94" s="233" t="s">
        <v>97</v>
      </c>
      <c r="B94" s="233"/>
      <c r="C94" s="233"/>
      <c r="D94" s="233"/>
      <c r="E94" s="233"/>
      <c r="F94" s="233"/>
      <c r="G94" s="233"/>
      <c r="H94" s="227">
        <f>H93*220</f>
        <v>1591.3920000000003</v>
      </c>
      <c r="I94" s="227"/>
    </row>
    <row r="95" spans="1:12" ht="6.75" customHeight="1" x14ac:dyDescent="0.25">
      <c r="A95" s="234"/>
      <c r="B95" s="234"/>
      <c r="C95" s="234"/>
      <c r="D95" s="234"/>
      <c r="E95" s="234"/>
      <c r="F95" s="234"/>
      <c r="G95" s="234"/>
      <c r="H95" s="234"/>
      <c r="I95" s="234"/>
    </row>
    <row r="96" spans="1:12" x14ac:dyDescent="0.25">
      <c r="A96" s="58" t="s">
        <v>41</v>
      </c>
      <c r="B96" s="235" t="s">
        <v>101</v>
      </c>
      <c r="C96" s="235"/>
      <c r="D96" s="235"/>
      <c r="E96" s="236">
        <v>107.38</v>
      </c>
      <c r="F96" s="236"/>
      <c r="G96" s="11">
        <v>20</v>
      </c>
      <c r="H96" s="224">
        <f>(G96/1000)*E96</f>
        <v>2.1476000000000002</v>
      </c>
      <c r="I96" s="224"/>
    </row>
    <row r="97" spans="1:9" x14ac:dyDescent="0.25">
      <c r="A97" s="233" t="s">
        <v>97</v>
      </c>
      <c r="B97" s="233"/>
      <c r="C97" s="233"/>
      <c r="D97" s="233"/>
      <c r="E97" s="233"/>
      <c r="F97" s="233"/>
      <c r="G97" s="233"/>
      <c r="H97" s="227">
        <f>H96*220</f>
        <v>472.47200000000004</v>
      </c>
      <c r="I97" s="227"/>
    </row>
    <row r="98" spans="1:9" x14ac:dyDescent="0.25">
      <c r="A98" s="59"/>
      <c r="B98" s="237" t="s">
        <v>102</v>
      </c>
      <c r="C98" s="237"/>
      <c r="D98" s="237"/>
      <c r="E98" s="237"/>
      <c r="F98" s="237"/>
      <c r="G98" s="237"/>
      <c r="H98" s="238">
        <f>H85+H88+H91+H94+H97</f>
        <v>24291.38</v>
      </c>
      <c r="I98" s="238"/>
    </row>
    <row r="99" spans="1:9" x14ac:dyDescent="0.25">
      <c r="A99" s="234"/>
      <c r="B99" s="234"/>
      <c r="C99" s="234"/>
      <c r="D99" s="234"/>
      <c r="E99" s="234"/>
      <c r="F99" s="234"/>
      <c r="G99" s="234"/>
      <c r="H99" s="234"/>
      <c r="I99" s="234"/>
    </row>
    <row r="100" spans="1:9" x14ac:dyDescent="0.25">
      <c r="A100" s="60">
        <v>2</v>
      </c>
      <c r="B100" s="237" t="s">
        <v>93</v>
      </c>
      <c r="C100" s="237"/>
      <c r="D100" s="237"/>
      <c r="E100" s="237" t="s">
        <v>103</v>
      </c>
      <c r="F100" s="237"/>
      <c r="G100" s="61" t="s">
        <v>104</v>
      </c>
      <c r="H100" s="239" t="s">
        <v>105</v>
      </c>
      <c r="I100" s="239"/>
    </row>
    <row r="101" spans="1:9" x14ac:dyDescent="0.25">
      <c r="A101" s="9" t="s">
        <v>62</v>
      </c>
      <c r="B101" s="202" t="s">
        <v>106</v>
      </c>
      <c r="C101" s="202"/>
      <c r="D101" s="202"/>
      <c r="E101" s="240">
        <v>2</v>
      </c>
      <c r="F101" s="240"/>
      <c r="G101" s="62">
        <v>1967.46</v>
      </c>
      <c r="H101" s="241">
        <f>G101*E101</f>
        <v>3934.92</v>
      </c>
      <c r="I101" s="241"/>
    </row>
    <row r="102" spans="1:9" x14ac:dyDescent="0.25">
      <c r="A102" s="9"/>
      <c r="B102" s="202" t="s">
        <v>107</v>
      </c>
      <c r="C102" s="202"/>
      <c r="D102" s="202"/>
      <c r="E102" s="242">
        <v>1000</v>
      </c>
      <c r="F102" s="242"/>
      <c r="G102" s="63">
        <f>H101</f>
        <v>3934.92</v>
      </c>
      <c r="H102" s="241">
        <f>G102/E102</f>
        <v>3.93492</v>
      </c>
      <c r="I102" s="241"/>
    </row>
    <row r="103" spans="1:9" x14ac:dyDescent="0.25">
      <c r="A103" s="9" t="s">
        <v>64</v>
      </c>
      <c r="B103" s="202" t="s">
        <v>108</v>
      </c>
      <c r="C103" s="202"/>
      <c r="D103" s="202"/>
      <c r="E103" s="240">
        <v>8</v>
      </c>
      <c r="F103" s="240"/>
      <c r="G103" s="62">
        <v>1967.46</v>
      </c>
      <c r="H103" s="241">
        <f>G103*E103</f>
        <v>15739.68</v>
      </c>
      <c r="I103" s="241"/>
    </row>
    <row r="104" spans="1:9" x14ac:dyDescent="0.25">
      <c r="A104" s="9"/>
      <c r="B104" s="202" t="s">
        <v>109</v>
      </c>
      <c r="C104" s="202"/>
      <c r="D104" s="202"/>
      <c r="E104" s="242">
        <v>1000</v>
      </c>
      <c r="F104" s="242"/>
      <c r="G104" s="63">
        <f>H103</f>
        <v>15739.68</v>
      </c>
      <c r="H104" s="243">
        <f>G104/E104</f>
        <v>15.73968</v>
      </c>
      <c r="I104" s="243"/>
    </row>
    <row r="105" spans="1:9" x14ac:dyDescent="0.25">
      <c r="A105" s="64"/>
      <c r="B105" s="244" t="s">
        <v>110</v>
      </c>
      <c r="C105" s="244"/>
      <c r="D105" s="244"/>
      <c r="E105" s="244"/>
      <c r="F105" s="244"/>
      <c r="G105" s="244"/>
      <c r="H105" s="245">
        <f>(H104+H102)*220</f>
        <v>4328.4119999999994</v>
      </c>
      <c r="I105" s="245"/>
    </row>
    <row r="106" spans="1:9" x14ac:dyDescent="0.25">
      <c r="A106" s="246"/>
      <c r="B106" s="246"/>
      <c r="C106" s="246"/>
      <c r="D106" s="246"/>
      <c r="E106" s="246"/>
      <c r="F106" s="246"/>
      <c r="G106" s="246"/>
      <c r="H106" s="246"/>
      <c r="I106" s="246"/>
    </row>
    <row r="107" spans="1:9" ht="18" customHeight="1" x14ac:dyDescent="0.25">
      <c r="A107" s="60">
        <v>3</v>
      </c>
      <c r="B107" s="247" t="s">
        <v>93</v>
      </c>
      <c r="C107" s="247"/>
      <c r="D107" s="247"/>
      <c r="E107" s="247"/>
      <c r="F107" s="247"/>
      <c r="G107" s="247"/>
      <c r="H107" s="248" t="s">
        <v>111</v>
      </c>
      <c r="I107" s="248"/>
    </row>
    <row r="108" spans="1:9" x14ac:dyDescent="0.25">
      <c r="A108" s="9" t="s">
        <v>66</v>
      </c>
      <c r="B108" s="164" t="s">
        <v>112</v>
      </c>
      <c r="C108" s="164"/>
      <c r="D108" s="164"/>
      <c r="E108" s="164"/>
      <c r="F108" s="164"/>
      <c r="G108" s="164"/>
      <c r="H108" s="249">
        <v>900000</v>
      </c>
      <c r="I108" s="249"/>
    </row>
    <row r="109" spans="1:9" x14ac:dyDescent="0.25">
      <c r="A109" s="9" t="s">
        <v>113</v>
      </c>
      <c r="B109" s="164" t="s">
        <v>114</v>
      </c>
      <c r="C109" s="164"/>
      <c r="D109" s="164"/>
      <c r="E109" s="164"/>
      <c r="F109" s="164"/>
      <c r="G109" s="164"/>
      <c r="H109" s="250">
        <v>0.05</v>
      </c>
      <c r="I109" s="250"/>
    </row>
    <row r="110" spans="1:9" x14ac:dyDescent="0.25">
      <c r="A110" s="9"/>
      <c r="B110" s="226" t="s">
        <v>115</v>
      </c>
      <c r="C110" s="226"/>
      <c r="D110" s="226"/>
      <c r="E110" s="226"/>
      <c r="F110" s="226"/>
      <c r="G110" s="226"/>
      <c r="H110" s="251">
        <f>(H108*H109)/12</f>
        <v>3750</v>
      </c>
      <c r="I110" s="251"/>
    </row>
    <row r="111" spans="1:9" x14ac:dyDescent="0.25">
      <c r="A111" s="9" t="s">
        <v>116</v>
      </c>
      <c r="B111" s="191" t="s">
        <v>117</v>
      </c>
      <c r="C111" s="191"/>
      <c r="D111" s="191"/>
      <c r="E111" s="191"/>
      <c r="F111" s="191"/>
      <c r="G111" s="191"/>
      <c r="H111" s="250">
        <v>0.1</v>
      </c>
      <c r="I111" s="250"/>
    </row>
    <row r="112" spans="1:9" x14ac:dyDescent="0.25">
      <c r="A112" s="9"/>
      <c r="B112" s="65"/>
      <c r="C112" s="252" t="s">
        <v>118</v>
      </c>
      <c r="D112" s="252"/>
      <c r="E112" s="252"/>
      <c r="F112" s="252"/>
      <c r="G112" s="252"/>
      <c r="H112" s="251">
        <f>(H108*H111)/12</f>
        <v>7500</v>
      </c>
      <c r="I112" s="251"/>
    </row>
    <row r="113" spans="1:9" x14ac:dyDescent="0.25">
      <c r="A113" s="66"/>
      <c r="B113" s="247" t="s">
        <v>119</v>
      </c>
      <c r="C113" s="247"/>
      <c r="D113" s="247"/>
      <c r="E113" s="247"/>
      <c r="F113" s="247"/>
      <c r="G113" s="247"/>
      <c r="H113" s="245">
        <f>H110+H112</f>
        <v>11250</v>
      </c>
      <c r="I113" s="245"/>
    </row>
    <row r="114" spans="1:9" ht="13.5" customHeight="1" x14ac:dyDescent="0.25">
      <c r="A114" s="253"/>
      <c r="B114" s="253"/>
      <c r="C114" s="253"/>
      <c r="D114" s="253"/>
      <c r="E114" s="253"/>
      <c r="F114" s="253"/>
      <c r="G114" s="253"/>
      <c r="H114" s="253"/>
      <c r="I114" s="253"/>
    </row>
    <row r="115" spans="1:9" x14ac:dyDescent="0.25">
      <c r="A115" s="159" t="s">
        <v>120</v>
      </c>
      <c r="B115" s="159"/>
      <c r="C115" s="159"/>
      <c r="D115" s="159"/>
      <c r="E115" s="159"/>
      <c r="F115" s="159"/>
      <c r="G115" s="159"/>
      <c r="H115" s="159"/>
      <c r="I115" s="159"/>
    </row>
    <row r="116" spans="1:9" x14ac:dyDescent="0.25">
      <c r="A116" s="219"/>
      <c r="B116" s="219"/>
      <c r="C116" s="219"/>
      <c r="D116" s="219"/>
      <c r="E116" s="219"/>
      <c r="F116" s="219"/>
      <c r="G116" s="219"/>
      <c r="H116" s="254" t="s">
        <v>121</v>
      </c>
      <c r="I116" s="254"/>
    </row>
    <row r="117" spans="1:9" x14ac:dyDescent="0.25">
      <c r="A117" s="9" t="s">
        <v>9</v>
      </c>
      <c r="B117" s="184" t="s">
        <v>122</v>
      </c>
      <c r="C117" s="184"/>
      <c r="D117" s="184"/>
      <c r="E117" s="184"/>
      <c r="F117" s="184"/>
      <c r="G117" s="184"/>
      <c r="H117" s="255">
        <f>H98</f>
        <v>24291.38</v>
      </c>
      <c r="I117" s="255"/>
    </row>
    <row r="118" spans="1:9" x14ac:dyDescent="0.25">
      <c r="A118" s="9" t="s">
        <v>11</v>
      </c>
      <c r="B118" s="184" t="s">
        <v>123</v>
      </c>
      <c r="C118" s="184"/>
      <c r="D118" s="184"/>
      <c r="E118" s="184"/>
      <c r="F118" s="184"/>
      <c r="G118" s="184"/>
      <c r="H118" s="255">
        <f>H105</f>
        <v>4328.4119999999994</v>
      </c>
      <c r="I118" s="255"/>
    </row>
    <row r="119" spans="1:9" x14ac:dyDescent="0.25">
      <c r="A119" s="9" t="s">
        <v>14</v>
      </c>
      <c r="B119" s="184" t="s">
        <v>123</v>
      </c>
      <c r="C119" s="184"/>
      <c r="D119" s="184"/>
      <c r="E119" s="184"/>
      <c r="F119" s="184"/>
      <c r="G119" s="184"/>
      <c r="H119" s="255">
        <f>H113</f>
        <v>11250</v>
      </c>
      <c r="I119" s="255"/>
    </row>
    <row r="120" spans="1:9" x14ac:dyDescent="0.25">
      <c r="A120" s="256" t="s">
        <v>124</v>
      </c>
      <c r="B120" s="256"/>
      <c r="C120" s="256"/>
      <c r="D120" s="256"/>
      <c r="E120" s="256"/>
      <c r="F120" s="256"/>
      <c r="G120" s="256"/>
      <c r="H120" s="257">
        <f>SUM(H117:I119)</f>
        <v>39869.792000000001</v>
      </c>
      <c r="I120" s="257"/>
    </row>
    <row r="121" spans="1:9" x14ac:dyDescent="0.25">
      <c r="A121" s="258" t="s">
        <v>125</v>
      </c>
      <c r="B121" s="258"/>
      <c r="C121" s="258"/>
      <c r="D121" s="258"/>
      <c r="E121" s="258"/>
      <c r="F121" s="258"/>
      <c r="G121" s="258"/>
      <c r="H121" s="259">
        <f>H120/220</f>
        <v>181.22632727272727</v>
      </c>
      <c r="I121" s="259"/>
    </row>
    <row r="122" spans="1:9" ht="12" customHeight="1" x14ac:dyDescent="0.25">
      <c r="A122" s="67"/>
      <c r="B122" s="68"/>
      <c r="C122" s="68"/>
      <c r="D122" s="68"/>
      <c r="E122" s="68"/>
      <c r="F122" s="68"/>
      <c r="G122" s="68"/>
      <c r="H122" s="68"/>
      <c r="I122" s="69"/>
    </row>
    <row r="123" spans="1:9" x14ac:dyDescent="0.25">
      <c r="A123" s="159" t="s">
        <v>126</v>
      </c>
      <c r="B123" s="159"/>
      <c r="C123" s="159"/>
      <c r="D123" s="159"/>
      <c r="E123" s="159"/>
      <c r="F123" s="159"/>
      <c r="G123" s="159"/>
      <c r="H123" s="159"/>
      <c r="I123" s="159"/>
    </row>
    <row r="124" spans="1:9" x14ac:dyDescent="0.25">
      <c r="A124" s="260" t="s">
        <v>127</v>
      </c>
      <c r="B124" s="260"/>
      <c r="C124" s="260"/>
      <c r="D124" s="260"/>
      <c r="E124" s="260"/>
      <c r="F124" s="260"/>
      <c r="G124" s="260"/>
      <c r="H124" s="70" t="s">
        <v>47</v>
      </c>
      <c r="I124" s="71" t="s">
        <v>33</v>
      </c>
    </row>
    <row r="125" spans="1:9" x14ac:dyDescent="0.25">
      <c r="A125" s="9" t="s">
        <v>9</v>
      </c>
      <c r="B125" s="184" t="s">
        <v>277</v>
      </c>
      <c r="C125" s="184"/>
      <c r="D125" s="184"/>
      <c r="E125" s="184"/>
      <c r="F125" s="184"/>
      <c r="G125" s="184"/>
      <c r="H125" s="72">
        <v>2.5000000000000001E-2</v>
      </c>
      <c r="I125" s="14">
        <f>'Custos Indiretos'!F9</f>
        <v>933.33333333333337</v>
      </c>
    </row>
    <row r="126" spans="1:9" x14ac:dyDescent="0.25">
      <c r="A126" s="9" t="s">
        <v>11</v>
      </c>
      <c r="B126" s="184" t="s">
        <v>128</v>
      </c>
      <c r="C126" s="184"/>
      <c r="D126" s="184"/>
      <c r="E126" s="184"/>
      <c r="F126" s="184"/>
      <c r="G126" s="184"/>
      <c r="H126" s="72">
        <v>0.17</v>
      </c>
      <c r="I126" s="14">
        <f>(I125+H120+H78)*H126</f>
        <v>6941.5504990383852</v>
      </c>
    </row>
    <row r="127" spans="1:9" x14ac:dyDescent="0.25">
      <c r="A127" s="9" t="s">
        <v>14</v>
      </c>
      <c r="B127" s="184" t="s">
        <v>129</v>
      </c>
      <c r="C127" s="184"/>
      <c r="D127" s="184"/>
      <c r="E127" s="184"/>
      <c r="F127" s="184"/>
      <c r="G127" s="184"/>
      <c r="H127" s="73">
        <f>SUM(H128:H130)</f>
        <v>0</v>
      </c>
      <c r="I127" s="14">
        <f>IF(G8="NÃO",(I125+H73+#REF!+#REF!)/(1-H127)*H127,0)</f>
        <v>0</v>
      </c>
    </row>
    <row r="128" spans="1:9" ht="15" customHeight="1" x14ac:dyDescent="0.25">
      <c r="A128" s="233" t="s">
        <v>130</v>
      </c>
      <c r="B128" s="233"/>
      <c r="C128" s="194" t="s">
        <v>131</v>
      </c>
      <c r="D128" s="15" t="s">
        <v>132</v>
      </c>
      <c r="E128" s="16"/>
      <c r="F128" s="16"/>
      <c r="G128" s="74"/>
      <c r="H128" s="75">
        <v>0</v>
      </c>
      <c r="I128" s="14">
        <f>IF(G8="NÃO",(I125+H73+#REF!+#REF!)/(1-H127)*H128,0)</f>
        <v>0</v>
      </c>
    </row>
    <row r="129" spans="1:9" x14ac:dyDescent="0.25">
      <c r="A129" s="233" t="s">
        <v>133</v>
      </c>
      <c r="B129" s="233"/>
      <c r="C129" s="194"/>
      <c r="D129" s="15" t="s">
        <v>134</v>
      </c>
      <c r="E129" s="16"/>
      <c r="F129" s="16"/>
      <c r="G129" s="74"/>
      <c r="H129" s="75">
        <v>0</v>
      </c>
      <c r="I129" s="14">
        <f>IF(G8="NÃO",(I125+H73+#REF!+#REF!)/(1-H127)*H129,0)</f>
        <v>0</v>
      </c>
    </row>
    <row r="130" spans="1:9" x14ac:dyDescent="0.25">
      <c r="A130" s="233" t="s">
        <v>135</v>
      </c>
      <c r="B130" s="233"/>
      <c r="C130" s="76" t="s">
        <v>136</v>
      </c>
      <c r="D130" s="15" t="s">
        <v>137</v>
      </c>
      <c r="E130" s="16"/>
      <c r="F130" s="16"/>
      <c r="G130" s="74"/>
      <c r="H130" s="75">
        <v>0</v>
      </c>
      <c r="I130" s="14">
        <f>IF(G8="NÃO",(I125+H73+#REF!+#REF!)/(1-H127)*H130,0)</f>
        <v>0</v>
      </c>
    </row>
    <row r="131" spans="1:9" ht="26.25" customHeight="1" x14ac:dyDescent="0.25">
      <c r="A131" s="266" t="s">
        <v>280</v>
      </c>
      <c r="B131" s="266"/>
      <c r="C131" s="266"/>
      <c r="D131" s="266"/>
      <c r="E131" s="266"/>
      <c r="F131" s="266"/>
      <c r="G131" s="266"/>
      <c r="H131" s="77"/>
      <c r="I131" s="78"/>
    </row>
    <row r="132" spans="1:9" ht="14.25" customHeight="1" x14ac:dyDescent="0.25">
      <c r="A132" s="79" t="s">
        <v>14</v>
      </c>
      <c r="B132" s="182" t="s">
        <v>129</v>
      </c>
      <c r="C132" s="182"/>
      <c r="D132" s="182"/>
      <c r="E132" s="182"/>
      <c r="F132" s="182"/>
      <c r="G132" s="182"/>
      <c r="H132" s="75">
        <f>SUM(H133:H135)</f>
        <v>4.8962520000000002E-2</v>
      </c>
      <c r="I132" s="14">
        <f>IF(G8="SIM",(I125+I126+H120+H32+H66+H71)/(1-H132)*H132,0)</f>
        <v>2792.4578140496433</v>
      </c>
    </row>
    <row r="133" spans="1:9" ht="14.25" customHeight="1" x14ac:dyDescent="0.25">
      <c r="A133" s="233" t="s">
        <v>130</v>
      </c>
      <c r="B133" s="233"/>
      <c r="C133" s="194" t="s">
        <v>131</v>
      </c>
      <c r="D133" s="15" t="s">
        <v>132</v>
      </c>
      <c r="E133" s="16"/>
      <c r="F133" s="16"/>
      <c r="G133" s="74"/>
      <c r="H133" s="75">
        <f>IF(G8="SIM",Simples!E7,0)</f>
        <v>2.9517120000000004E-3</v>
      </c>
      <c r="I133" s="14">
        <f>IF(G8="SIM",(I125+I126+H32+H66+H71)/(1-H132)*H133,0)</f>
        <v>44.600780897190283</v>
      </c>
    </row>
    <row r="134" spans="1:9" ht="14.25" customHeight="1" x14ac:dyDescent="0.25">
      <c r="A134" s="233" t="s">
        <v>133</v>
      </c>
      <c r="B134" s="233"/>
      <c r="C134" s="194"/>
      <c r="D134" s="15" t="s">
        <v>134</v>
      </c>
      <c r="E134" s="16"/>
      <c r="F134" s="16"/>
      <c r="G134" s="74"/>
      <c r="H134" s="75">
        <f>IF(G8="SIM",Simples!D7,0)</f>
        <v>1.3601808E-2</v>
      </c>
      <c r="I134" s="14">
        <f>IF(G8="SIM",(I125+I126+H32+H66+H71)/(1-H132)*H134,0)</f>
        <v>205.52522008029572</v>
      </c>
    </row>
    <row r="135" spans="1:9" ht="14.25" customHeight="1" x14ac:dyDescent="0.25">
      <c r="A135" s="233" t="s">
        <v>135</v>
      </c>
      <c r="B135" s="233"/>
      <c r="C135" s="76" t="s">
        <v>136</v>
      </c>
      <c r="D135" s="15" t="s">
        <v>137</v>
      </c>
      <c r="E135" s="16"/>
      <c r="F135" s="16"/>
      <c r="G135" s="74"/>
      <c r="H135" s="75">
        <f>IF(G8="SIM",Simples!G7,0)</f>
        <v>3.2409E-2</v>
      </c>
      <c r="I135" s="14">
        <f>IF(G8="SIM",(I125+I126+H32+H66+H71)/(1-H132)*H135,0)</f>
        <v>489.70451998604187</v>
      </c>
    </row>
    <row r="136" spans="1:9" x14ac:dyDescent="0.25">
      <c r="A136" s="261" t="s">
        <v>68</v>
      </c>
      <c r="B136" s="261"/>
      <c r="C136" s="261"/>
      <c r="D136" s="261"/>
      <c r="E136" s="261"/>
      <c r="F136" s="261"/>
      <c r="G136" s="261"/>
      <c r="H136" s="80"/>
      <c r="I136" s="81">
        <f>SUM(I125:I135)</f>
        <v>11407.17216738489</v>
      </c>
    </row>
    <row r="137" spans="1:9" x14ac:dyDescent="0.25">
      <c r="A137" s="258" t="s">
        <v>138</v>
      </c>
      <c r="B137" s="258"/>
      <c r="C137" s="258"/>
      <c r="D137" s="258"/>
      <c r="E137" s="258"/>
      <c r="F137" s="258"/>
      <c r="G137" s="258"/>
      <c r="H137" s="262">
        <f>I136/220</f>
        <v>51.850782579022223</v>
      </c>
      <c r="I137" s="262"/>
    </row>
    <row r="138" spans="1:9" x14ac:dyDescent="0.25">
      <c r="A138" s="82"/>
      <c r="B138" s="83"/>
      <c r="C138" s="83"/>
      <c r="D138" s="83"/>
      <c r="E138" s="83"/>
      <c r="F138" s="83"/>
      <c r="G138" s="83"/>
      <c r="H138" s="84"/>
      <c r="I138" s="85"/>
    </row>
    <row r="139" spans="1:9" x14ac:dyDescent="0.25">
      <c r="A139" s="263" t="s">
        <v>139</v>
      </c>
      <c r="B139" s="263"/>
      <c r="C139" s="263"/>
      <c r="D139" s="263"/>
      <c r="E139" s="263"/>
      <c r="F139" s="263"/>
      <c r="G139" s="263"/>
      <c r="H139" s="264">
        <f>H78+H121+H137</f>
        <v>262.60177086185047</v>
      </c>
      <c r="I139" s="264"/>
    </row>
    <row r="140" spans="1:9" x14ac:dyDescent="0.25">
      <c r="A140" s="86"/>
      <c r="B140" s="87"/>
      <c r="C140" s="87"/>
      <c r="D140" s="87"/>
      <c r="E140" s="87"/>
      <c r="F140" s="87"/>
      <c r="G140" s="87"/>
      <c r="H140" s="87"/>
      <c r="I140" s="88"/>
    </row>
    <row r="141" spans="1:9" ht="15" customHeight="1" x14ac:dyDescent="0.25">
      <c r="A141" s="265" t="s">
        <v>140</v>
      </c>
      <c r="B141" s="265"/>
      <c r="C141" s="265"/>
      <c r="D141" s="265"/>
      <c r="E141" s="265"/>
      <c r="F141" s="265"/>
      <c r="G141" s="265"/>
      <c r="H141" s="265"/>
      <c r="I141" s="265"/>
    </row>
    <row r="142" spans="1:9" x14ac:dyDescent="0.25">
      <c r="A142" s="265"/>
      <c r="B142" s="265"/>
      <c r="C142" s="265"/>
      <c r="D142" s="265"/>
      <c r="E142" s="265"/>
      <c r="F142" s="265"/>
      <c r="G142" s="265"/>
      <c r="H142" s="265"/>
      <c r="I142" s="265"/>
    </row>
    <row r="143" spans="1:9" x14ac:dyDescent="0.25">
      <c r="A143" s="265"/>
      <c r="B143" s="265"/>
      <c r="C143" s="265"/>
      <c r="D143" s="265"/>
      <c r="E143" s="265"/>
      <c r="F143" s="265"/>
      <c r="G143" s="265"/>
      <c r="H143" s="265"/>
      <c r="I143" s="265"/>
    </row>
    <row r="144" spans="1:9" x14ac:dyDescent="0.25">
      <c r="A144" s="89"/>
      <c r="B144" s="87"/>
      <c r="C144" s="87"/>
      <c r="D144" s="87"/>
      <c r="E144" s="87"/>
      <c r="F144" s="87"/>
      <c r="G144" s="87"/>
      <c r="H144" s="87"/>
      <c r="I144" s="87"/>
    </row>
    <row r="145" spans="1:9" x14ac:dyDescent="0.25">
      <c r="A145" s="89"/>
      <c r="B145" s="87"/>
      <c r="C145" s="87"/>
      <c r="D145" s="87"/>
      <c r="E145" s="87"/>
      <c r="F145" s="87"/>
      <c r="G145" s="87"/>
      <c r="H145" s="87"/>
      <c r="I145" s="87"/>
    </row>
    <row r="146" spans="1:9" x14ac:dyDescent="0.25">
      <c r="A146" s="89"/>
      <c r="B146" s="87"/>
      <c r="C146" s="87"/>
      <c r="D146" s="87"/>
      <c r="E146" s="87"/>
      <c r="F146" s="87"/>
      <c r="G146" s="87"/>
      <c r="H146" s="87"/>
      <c r="I146" s="87"/>
    </row>
    <row r="147" spans="1:9" x14ac:dyDescent="0.25">
      <c r="A147" s="90"/>
      <c r="B147" s="90"/>
      <c r="C147" s="90"/>
      <c r="D147" s="90"/>
      <c r="E147" s="90"/>
      <c r="F147" s="90"/>
      <c r="G147" s="90"/>
      <c r="H147" s="90"/>
      <c r="I147" s="90"/>
    </row>
    <row r="148" spans="1:9" ht="19.5" customHeight="1" x14ac:dyDescent="0.25">
      <c r="A148" s="91"/>
      <c r="B148" s="92"/>
      <c r="C148" s="92"/>
      <c r="D148" s="92"/>
      <c r="E148" s="92"/>
      <c r="F148" s="91"/>
      <c r="G148" s="93"/>
      <c r="H148" s="91"/>
      <c r="I148" s="91"/>
    </row>
    <row r="149" spans="1:9" x14ac:dyDescent="0.25">
      <c r="A149" s="94"/>
      <c r="B149" s="95"/>
      <c r="C149" s="95"/>
      <c r="D149" s="95"/>
      <c r="E149" s="95"/>
      <c r="F149" s="94"/>
      <c r="G149" s="94"/>
      <c r="H149" s="96"/>
      <c r="I149" s="96"/>
    </row>
    <row r="150" spans="1:9" x14ac:dyDescent="0.25">
      <c r="A150" s="94"/>
      <c r="F150" s="94"/>
      <c r="G150" s="94"/>
      <c r="H150" s="96"/>
      <c r="I150" s="96"/>
    </row>
    <row r="151" spans="1:9" x14ac:dyDescent="0.25">
      <c r="A151" s="94"/>
      <c r="F151" s="94"/>
      <c r="G151" s="94"/>
      <c r="H151" s="96"/>
      <c r="I151" s="96"/>
    </row>
    <row r="152" spans="1:9" x14ac:dyDescent="0.25">
      <c r="A152" s="94"/>
      <c r="F152" s="94"/>
      <c r="G152" s="94"/>
      <c r="H152" s="96"/>
      <c r="I152" s="96"/>
    </row>
    <row r="153" spans="1:9" x14ac:dyDescent="0.25">
      <c r="A153" s="97"/>
      <c r="B153" s="97"/>
      <c r="C153" s="97"/>
      <c r="D153" s="97"/>
      <c r="E153" s="97"/>
      <c r="F153" s="97"/>
      <c r="G153" s="97"/>
      <c r="H153" s="97"/>
      <c r="I153" s="98"/>
    </row>
    <row r="154" spans="1:9" x14ac:dyDescent="0.25">
      <c r="A154" s="99"/>
      <c r="B154" s="99"/>
      <c r="C154" s="99"/>
      <c r="D154" s="99"/>
      <c r="E154" s="99"/>
      <c r="F154" s="99"/>
      <c r="G154" s="99"/>
      <c r="H154" s="99"/>
      <c r="I154" s="100"/>
    </row>
    <row r="157" spans="1:9" x14ac:dyDescent="0.25">
      <c r="A157" s="90"/>
      <c r="B157" s="90"/>
      <c r="C157" s="90"/>
      <c r="D157" s="90"/>
      <c r="E157" s="90"/>
      <c r="F157" s="90"/>
      <c r="G157" s="90"/>
      <c r="H157" s="90"/>
      <c r="I157" s="90"/>
    </row>
    <row r="158" spans="1:9" x14ac:dyDescent="0.25">
      <c r="A158" s="91"/>
      <c r="B158" s="92"/>
      <c r="C158" s="92"/>
      <c r="D158" s="92"/>
      <c r="E158" s="92"/>
      <c r="F158" s="91"/>
      <c r="G158" s="93"/>
      <c r="H158" s="91"/>
      <c r="I158" s="91"/>
    </row>
    <row r="159" spans="1:9" x14ac:dyDescent="0.25">
      <c r="A159" s="94"/>
      <c r="B159" s="95"/>
      <c r="C159" s="95"/>
      <c r="D159" s="95"/>
      <c r="E159" s="95"/>
      <c r="F159" s="94"/>
      <c r="G159" s="94"/>
      <c r="H159" s="96"/>
      <c r="I159" s="96"/>
    </row>
    <row r="160" spans="1:9" x14ac:dyDescent="0.25">
      <c r="A160" s="94"/>
      <c r="B160" s="95"/>
      <c r="C160" s="95"/>
      <c r="D160" s="95"/>
      <c r="E160" s="95"/>
      <c r="F160" s="94"/>
      <c r="G160" s="94"/>
      <c r="H160" s="96"/>
      <c r="I160" s="96"/>
    </row>
    <row r="161" spans="1:9" x14ac:dyDescent="0.25">
      <c r="A161" s="97"/>
      <c r="B161" s="97"/>
      <c r="C161" s="97"/>
      <c r="D161" s="97"/>
      <c r="E161" s="97"/>
      <c r="F161" s="97"/>
      <c r="G161" s="97"/>
      <c r="H161" s="97"/>
      <c r="I161" s="98"/>
    </row>
    <row r="162" spans="1:9" x14ac:dyDescent="0.25">
      <c r="A162" s="99"/>
      <c r="B162" s="99"/>
      <c r="C162" s="99"/>
      <c r="D162" s="99"/>
      <c r="E162" s="99"/>
      <c r="F162" s="99"/>
      <c r="G162" s="99"/>
      <c r="H162" s="99"/>
      <c r="I162" s="101"/>
    </row>
  </sheetData>
  <mergeCells count="223">
    <mergeCell ref="A135:B135"/>
    <mergeCell ref="A136:G136"/>
    <mergeCell ref="A137:G137"/>
    <mergeCell ref="H137:I137"/>
    <mergeCell ref="A139:G139"/>
    <mergeCell ref="H139:I139"/>
    <mergeCell ref="A141:I143"/>
    <mergeCell ref="A128:B128"/>
    <mergeCell ref="C128:C129"/>
    <mergeCell ref="A129:B129"/>
    <mergeCell ref="A130:B130"/>
    <mergeCell ref="A131:G131"/>
    <mergeCell ref="B132:G132"/>
    <mergeCell ref="A133:B133"/>
    <mergeCell ref="C133:C134"/>
    <mergeCell ref="A134:B134"/>
    <mergeCell ref="A120:G120"/>
    <mergeCell ref="H120:I120"/>
    <mergeCell ref="A121:G121"/>
    <mergeCell ref="H121:I121"/>
    <mergeCell ref="A123:I123"/>
    <mergeCell ref="A124:G124"/>
    <mergeCell ref="B125:G125"/>
    <mergeCell ref="B126:G126"/>
    <mergeCell ref="B127:G127"/>
    <mergeCell ref="A115:I115"/>
    <mergeCell ref="A116:G116"/>
    <mergeCell ref="H116:I116"/>
    <mergeCell ref="B117:G117"/>
    <mergeCell ref="H117:I117"/>
    <mergeCell ref="B118:G118"/>
    <mergeCell ref="H118:I118"/>
    <mergeCell ref="B119:G119"/>
    <mergeCell ref="H119:I119"/>
    <mergeCell ref="B110:G110"/>
    <mergeCell ref="H110:I110"/>
    <mergeCell ref="B111:G111"/>
    <mergeCell ref="H111:I111"/>
    <mergeCell ref="C112:G112"/>
    <mergeCell ref="H112:I112"/>
    <mergeCell ref="B113:G113"/>
    <mergeCell ref="H113:I113"/>
    <mergeCell ref="A114:I114"/>
    <mergeCell ref="B105:G105"/>
    <mergeCell ref="H105:I105"/>
    <mergeCell ref="A106:I106"/>
    <mergeCell ref="B107:G107"/>
    <mergeCell ref="H107:I107"/>
    <mergeCell ref="B108:G108"/>
    <mergeCell ref="H108:I108"/>
    <mergeCell ref="B109:G109"/>
    <mergeCell ref="H109:I109"/>
    <mergeCell ref="B102:D102"/>
    <mergeCell ref="E102:F102"/>
    <mergeCell ref="H102:I102"/>
    <mergeCell ref="B103:D103"/>
    <mergeCell ref="E103:F103"/>
    <mergeCell ref="H103:I103"/>
    <mergeCell ref="B104:D104"/>
    <mergeCell ref="E104:F104"/>
    <mergeCell ref="H104:I104"/>
    <mergeCell ref="A97:G97"/>
    <mergeCell ref="H97:I97"/>
    <mergeCell ref="B98:G98"/>
    <mergeCell ref="H98:I98"/>
    <mergeCell ref="A99:I99"/>
    <mergeCell ref="B100:D100"/>
    <mergeCell ref="E100:F100"/>
    <mergeCell ref="H100:I100"/>
    <mergeCell ref="B101:D101"/>
    <mergeCell ref="E101:F101"/>
    <mergeCell ref="H101:I101"/>
    <mergeCell ref="B93:D93"/>
    <mergeCell ref="E93:F93"/>
    <mergeCell ref="H93:I93"/>
    <mergeCell ref="A94:G94"/>
    <mergeCell ref="H94:I94"/>
    <mergeCell ref="A95:I95"/>
    <mergeCell ref="B96:D96"/>
    <mergeCell ref="E96:F96"/>
    <mergeCell ref="H96:I96"/>
    <mergeCell ref="A88:G88"/>
    <mergeCell ref="H88:I88"/>
    <mergeCell ref="A89:I89"/>
    <mergeCell ref="B90:D90"/>
    <mergeCell ref="E90:F90"/>
    <mergeCell ref="H90:I90"/>
    <mergeCell ref="A91:G91"/>
    <mergeCell ref="H91:I91"/>
    <mergeCell ref="A92:I92"/>
    <mergeCell ref="B84:D84"/>
    <mergeCell ref="E84:F84"/>
    <mergeCell ref="H84:I84"/>
    <mergeCell ref="J84:L84"/>
    <mergeCell ref="B85:G85"/>
    <mergeCell ref="H85:I85"/>
    <mergeCell ref="A86:I86"/>
    <mergeCell ref="B87:D87"/>
    <mergeCell ref="E87:F87"/>
    <mergeCell ref="H87:I87"/>
    <mergeCell ref="B77:G77"/>
    <mergeCell ref="H77:I77"/>
    <mergeCell ref="A78:G78"/>
    <mergeCell ref="H78:I78"/>
    <mergeCell ref="A80:I81"/>
    <mergeCell ref="A82:I82"/>
    <mergeCell ref="B83:D83"/>
    <mergeCell ref="E83:F83"/>
    <mergeCell ref="H83:I83"/>
    <mergeCell ref="A71:G71"/>
    <mergeCell ref="H71:I71"/>
    <mergeCell ref="A72:I72"/>
    <mergeCell ref="A73:I73"/>
    <mergeCell ref="A74:G74"/>
    <mergeCell ref="H74:I74"/>
    <mergeCell ref="B75:G75"/>
    <mergeCell ref="H75:I75"/>
    <mergeCell ref="B76:G76"/>
    <mergeCell ref="H76:I76"/>
    <mergeCell ref="B65:G65"/>
    <mergeCell ref="H65:I65"/>
    <mergeCell ref="A66:G66"/>
    <mergeCell ref="H66:I66"/>
    <mergeCell ref="A67:I67"/>
    <mergeCell ref="A68:I68"/>
    <mergeCell ref="B69:G69"/>
    <mergeCell ref="H69:I69"/>
    <mergeCell ref="B70:G70"/>
    <mergeCell ref="H70:I70"/>
    <mergeCell ref="A59:G59"/>
    <mergeCell ref="H59:I59"/>
    <mergeCell ref="A60:I60"/>
    <mergeCell ref="A61:I61"/>
    <mergeCell ref="B62:G62"/>
    <mergeCell ref="H62:I62"/>
    <mergeCell ref="B63:G63"/>
    <mergeCell ref="H63:I63"/>
    <mergeCell ref="B64:G64"/>
    <mergeCell ref="H64:I64"/>
    <mergeCell ref="A56:A57"/>
    <mergeCell ref="B56:C57"/>
    <mergeCell ref="D56:E56"/>
    <mergeCell ref="F56:G56"/>
    <mergeCell ref="H56:I57"/>
    <mergeCell ref="D57:E57"/>
    <mergeCell ref="F57:G57"/>
    <mergeCell ref="B58:G58"/>
    <mergeCell ref="H58:I58"/>
    <mergeCell ref="A52:I52"/>
    <mergeCell ref="B53:G53"/>
    <mergeCell ref="H53:I53"/>
    <mergeCell ref="A54:A55"/>
    <mergeCell ref="B54:B55"/>
    <mergeCell ref="D54:E54"/>
    <mergeCell ref="F54:G54"/>
    <mergeCell ref="H54:I55"/>
    <mergeCell ref="D55:E55"/>
    <mergeCell ref="F55:G55"/>
    <mergeCell ref="B43:G43"/>
    <mergeCell ref="B44:G44"/>
    <mergeCell ref="B45:C45"/>
    <mergeCell ref="B46:G46"/>
    <mergeCell ref="B47:G47"/>
    <mergeCell ref="B48:G48"/>
    <mergeCell ref="B49:G49"/>
    <mergeCell ref="B50:G50"/>
    <mergeCell ref="A51:G51"/>
    <mergeCell ref="A33:I33"/>
    <mergeCell ref="A34:I34"/>
    <mergeCell ref="B35:G35"/>
    <mergeCell ref="B36:G36"/>
    <mergeCell ref="B37:G37"/>
    <mergeCell ref="B38:G38"/>
    <mergeCell ref="B39:G39"/>
    <mergeCell ref="A40:G40"/>
    <mergeCell ref="B42:G42"/>
    <mergeCell ref="B28:C28"/>
    <mergeCell ref="H28:I28"/>
    <mergeCell ref="H29:I29"/>
    <mergeCell ref="B30:G30"/>
    <mergeCell ref="H30:I30"/>
    <mergeCell ref="B31:G31"/>
    <mergeCell ref="H31:I31"/>
    <mergeCell ref="A32:G32"/>
    <mergeCell ref="H32:I32"/>
    <mergeCell ref="B21:G21"/>
    <mergeCell ref="H21:I21"/>
    <mergeCell ref="A22:I22"/>
    <mergeCell ref="A23:I24"/>
    <mergeCell ref="A25:I25"/>
    <mergeCell ref="B26:G26"/>
    <mergeCell ref="H26:I26"/>
    <mergeCell ref="B27:G27"/>
    <mergeCell ref="H27:I27"/>
    <mergeCell ref="A15:I15"/>
    <mergeCell ref="A16:I16"/>
    <mergeCell ref="B17:G17"/>
    <mergeCell ref="H17:I17"/>
    <mergeCell ref="B18:G18"/>
    <mergeCell ref="H18:I18"/>
    <mergeCell ref="B19:G19"/>
    <mergeCell ref="H19:I19"/>
    <mergeCell ref="B20:G20"/>
    <mergeCell ref="H20:I20"/>
    <mergeCell ref="B9:F9"/>
    <mergeCell ref="G9:I9"/>
    <mergeCell ref="B10:F10"/>
    <mergeCell ref="G10:I10"/>
    <mergeCell ref="B11:F11"/>
    <mergeCell ref="G11:I11"/>
    <mergeCell ref="G12:I12"/>
    <mergeCell ref="A13:I13"/>
    <mergeCell ref="A14:I14"/>
    <mergeCell ref="A1:I1"/>
    <mergeCell ref="A2:I3"/>
    <mergeCell ref="A4:E4"/>
    <mergeCell ref="F4:I4"/>
    <mergeCell ref="A5:I5"/>
    <mergeCell ref="A6:I6"/>
    <mergeCell ref="A7:E7"/>
    <mergeCell ref="F7:I7"/>
    <mergeCell ref="A8:E8"/>
    <mergeCell ref="G8:I8"/>
  </mergeCells>
  <pageMargins left="0.25" right="0.25" top="0.75" bottom="0.75" header="0.511811023622047" footer="0.511811023622047"/>
  <pageSetup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"/>
  <sheetViews>
    <sheetView zoomScale="123" zoomScaleNormal="123" workbookViewId="0"/>
  </sheetViews>
  <sheetFormatPr defaultColWidth="8.5703125" defaultRowHeight="15" x14ac:dyDescent="0.25"/>
  <sheetData/>
  <pageMargins left="0.51180555555555596" right="0.51180555555555596" top="0.78749999999999998" bottom="0.78749999999999998" header="0.511811023622047" footer="0.511811023622047"/>
  <pageSetup paperSize="77" orientation="landscape" horizontalDpi="300" verticalDpi="3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9"/>
  <sheetViews>
    <sheetView zoomScaleNormal="100" workbookViewId="0">
      <selection activeCell="C40" sqref="C40"/>
    </sheetView>
  </sheetViews>
  <sheetFormatPr defaultColWidth="8.7109375" defaultRowHeight="15" x14ac:dyDescent="0.25"/>
  <cols>
    <col min="1" max="1" width="13" customWidth="1"/>
    <col min="5" max="5" width="26.42578125" customWidth="1"/>
    <col min="6" max="6" width="24.85546875" customWidth="1"/>
  </cols>
  <sheetData>
    <row r="1" spans="1:6" x14ac:dyDescent="0.25">
      <c r="A1" s="270" t="s">
        <v>141</v>
      </c>
      <c r="B1" s="270"/>
      <c r="C1" s="270"/>
      <c r="D1" s="270"/>
      <c r="E1" s="270"/>
      <c r="F1" s="270"/>
    </row>
    <row r="2" spans="1:6" x14ac:dyDescent="0.25">
      <c r="A2" s="271" t="s">
        <v>142</v>
      </c>
      <c r="B2" s="271"/>
      <c r="C2" s="271"/>
      <c r="D2" s="271"/>
      <c r="E2" s="271"/>
      <c r="F2" s="271"/>
    </row>
    <row r="3" spans="1:6" x14ac:dyDescent="0.25">
      <c r="A3" s="102" t="s">
        <v>143</v>
      </c>
      <c r="B3" s="272" t="s">
        <v>144</v>
      </c>
      <c r="C3" s="272"/>
      <c r="D3" s="272"/>
      <c r="E3" s="272"/>
      <c r="F3" s="102" t="s">
        <v>145</v>
      </c>
    </row>
    <row r="4" spans="1:6" x14ac:dyDescent="0.25">
      <c r="A4" s="103">
        <v>1</v>
      </c>
      <c r="B4" s="273" t="s">
        <v>146</v>
      </c>
      <c r="C4" s="273"/>
      <c r="D4" s="273"/>
      <c r="E4" s="273"/>
      <c r="F4" s="104">
        <v>10000</v>
      </c>
    </row>
    <row r="5" spans="1:6" x14ac:dyDescent="0.25">
      <c r="A5" s="103">
        <v>2</v>
      </c>
      <c r="B5" s="274" t="s">
        <v>147</v>
      </c>
      <c r="C5" s="274"/>
      <c r="D5" s="274"/>
      <c r="E5" s="274"/>
      <c r="F5" s="104">
        <v>1200</v>
      </c>
    </row>
    <row r="6" spans="1:6" x14ac:dyDescent="0.25">
      <c r="A6" s="103">
        <v>3</v>
      </c>
      <c r="B6" s="267" t="s">
        <v>148</v>
      </c>
      <c r="C6" s="267"/>
      <c r="D6" s="267"/>
      <c r="E6" s="267"/>
      <c r="F6" s="104">
        <v>0</v>
      </c>
    </row>
    <row r="7" spans="1:6" x14ac:dyDescent="0.25">
      <c r="A7" s="103">
        <v>4</v>
      </c>
      <c r="B7" s="267" t="s">
        <v>148</v>
      </c>
      <c r="C7" s="267"/>
      <c r="D7" s="267"/>
      <c r="E7" s="267"/>
      <c r="F7" s="104">
        <v>0</v>
      </c>
    </row>
    <row r="8" spans="1:6" x14ac:dyDescent="0.25">
      <c r="A8" s="268" t="s">
        <v>149</v>
      </c>
      <c r="B8" s="268"/>
      <c r="C8" s="268"/>
      <c r="D8" s="268"/>
      <c r="E8" s="268"/>
      <c r="F8" s="105">
        <f>F4+F5+F6+F7</f>
        <v>11200</v>
      </c>
    </row>
    <row r="9" spans="1:6" x14ac:dyDescent="0.25">
      <c r="A9" s="269" t="s">
        <v>150</v>
      </c>
      <c r="B9" s="269"/>
      <c r="C9" s="269"/>
      <c r="D9" s="269"/>
      <c r="E9" s="269"/>
      <c r="F9" s="106">
        <f>F8/12</f>
        <v>933.33333333333337</v>
      </c>
    </row>
  </sheetData>
  <mergeCells count="9">
    <mergeCell ref="B6:E6"/>
    <mergeCell ref="B7:E7"/>
    <mergeCell ref="A8:E8"/>
    <mergeCell ref="A9:E9"/>
    <mergeCell ref="A1:F1"/>
    <mergeCell ref="A2:F2"/>
    <mergeCell ref="B3:E3"/>
    <mergeCell ref="B4:E4"/>
    <mergeCell ref="B5:E5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34"/>
  <sheetViews>
    <sheetView zoomScaleNormal="100" workbookViewId="0">
      <selection activeCell="B4" sqref="B4"/>
    </sheetView>
  </sheetViews>
  <sheetFormatPr defaultColWidth="8.7109375" defaultRowHeight="15" x14ac:dyDescent="0.25"/>
  <cols>
    <col min="1" max="1" width="19.42578125" customWidth="1"/>
    <col min="2" max="2" width="21.7109375" customWidth="1"/>
    <col min="3" max="3" width="15.140625" customWidth="1"/>
    <col min="4" max="4" width="21" customWidth="1"/>
    <col min="5" max="5" width="22.7109375" customWidth="1"/>
    <col min="6" max="6" width="16.5703125" customWidth="1"/>
    <col min="7" max="7" width="17" customWidth="1"/>
  </cols>
  <sheetData>
    <row r="1" spans="1:7" ht="15" customHeight="1" x14ac:dyDescent="0.25">
      <c r="A1" s="275" t="s">
        <v>151</v>
      </c>
      <c r="B1" s="276" t="s">
        <v>152</v>
      </c>
      <c r="C1" s="277" t="s">
        <v>153</v>
      </c>
      <c r="D1" s="277" t="s">
        <v>154</v>
      </c>
      <c r="E1" s="107"/>
      <c r="F1" s="107"/>
      <c r="G1" s="107"/>
    </row>
    <row r="2" spans="1:7" ht="24.75" customHeight="1" x14ac:dyDescent="0.25">
      <c r="A2" s="275"/>
      <c r="B2" s="276"/>
      <c r="C2" s="277"/>
      <c r="D2" s="277"/>
      <c r="E2" s="107"/>
      <c r="F2" s="107"/>
      <c r="G2" s="107"/>
    </row>
    <row r="3" spans="1:7" x14ac:dyDescent="0.25">
      <c r="A3" s="108" t="s">
        <v>155</v>
      </c>
      <c r="B3" s="109">
        <v>500000</v>
      </c>
      <c r="C3" s="110">
        <f>IF(B3&lt;=C11,D11,IF(B3&lt;=C12,D12,IF(B3&lt;=C13,D13,IF(B3&lt;=C14,D14,IF(B3&lt;=C15,D15,IF(B3&lt;=C16,D16,))))))</f>
        <v>0.13500000000000001</v>
      </c>
      <c r="D3" s="111">
        <f>IF(B3&lt;=C11,E11,IF(B3&lt;=C12,E12,IF(B3&lt;=C13,E13,IF(B3&lt;=C14,E14,IF(B3&lt;=C15,E15,IF(B3&lt;=C16,E16,))))))</f>
        <v>17640</v>
      </c>
      <c r="E3" s="107"/>
      <c r="F3" s="107"/>
      <c r="G3" s="107"/>
    </row>
    <row r="4" spans="1:7" x14ac:dyDescent="0.25">
      <c r="A4" s="107"/>
      <c r="B4" s="107"/>
      <c r="C4" s="107"/>
      <c r="D4" s="107"/>
      <c r="E4" s="107"/>
      <c r="F4" s="107"/>
      <c r="G4" s="107"/>
    </row>
    <row r="5" spans="1:7" ht="15" customHeight="1" x14ac:dyDescent="0.25">
      <c r="A5" s="278" t="s">
        <v>156</v>
      </c>
      <c r="B5" s="279" t="s">
        <v>157</v>
      </c>
      <c r="C5" s="279"/>
      <c r="D5" s="279"/>
      <c r="E5" s="279"/>
      <c r="F5" s="279"/>
      <c r="G5" s="279"/>
    </row>
    <row r="6" spans="1:7" x14ac:dyDescent="0.25">
      <c r="A6" s="278"/>
      <c r="B6" s="112" t="s">
        <v>158</v>
      </c>
      <c r="C6" s="112" t="s">
        <v>159</v>
      </c>
      <c r="D6" s="112" t="s">
        <v>134</v>
      </c>
      <c r="E6" s="112" t="s">
        <v>132</v>
      </c>
      <c r="F6" s="113" t="s">
        <v>160</v>
      </c>
      <c r="G6" s="112" t="s">
        <v>137</v>
      </c>
    </row>
    <row r="7" spans="1:7" x14ac:dyDescent="0.25">
      <c r="A7" s="114">
        <f>((B3*C3)-D3)/B3</f>
        <v>9.9720000000000003E-2</v>
      </c>
      <c r="B7" s="114">
        <f>IF(B3&lt;=C11,A7*A22,IF(B3&lt;=C12,A7*A23,IF(B3&lt;=C13,A7*A24,IF(B3&lt;=C14,A7*A25,IF(B3&lt;=C15,A7*A26,IF(B3&lt;=C16,A7*A27,))))))</f>
        <v>3.9887999999999998E-3</v>
      </c>
      <c r="C7" s="115">
        <f>IF(B3&lt;=C11,A7*B22,IF(B3&lt;=C12,A7*B23,IF(B3&lt;=C13,A7*B24,IF(B3&lt;=C14,A7*B25,IF(B3&lt;=C15,A7*B26,IF(B3&lt;=C16,A7*B27,))))))</f>
        <v>3.4902000000000006E-3</v>
      </c>
      <c r="D7" s="116">
        <f>IF(B3&lt;=C11,A7*C22,IF(B3&lt;=C12,A7*C23,IF(B3&lt;=C13,A7*C24,IF(B3&lt;=C14,A7*C25,IF(B3&lt;=C15,A7*C26,IF(B3&lt;=C16,A7*C27,))))))</f>
        <v>1.3601808E-2</v>
      </c>
      <c r="E7" s="116">
        <f>IF(B3&lt;=C11,A7*D22,IF(B3&lt;=C12,A7*D23,IF(B3&lt;=C13,A7*D24,IF(B3&lt;=C14,A7*D25,IF(B3&lt;=C15,A7*D26,IF(B3&lt;=C16,A7*D27,))))))</f>
        <v>2.9517120000000004E-3</v>
      </c>
      <c r="F7" s="117">
        <f>IF(B3&lt;=C11,A7*E22,IF(B3&lt;=C12,A7*E23,IF(B3&lt;=C13,A7*E24,IF(B3&lt;=C14,A7*E25,IF(B3&lt;=C15,A7*E26,IF(B3&lt;=C16,A7*E27,))))))</f>
        <v>4.3278480000000001E-2</v>
      </c>
      <c r="G7" s="116">
        <f>IF(B3&lt;=C11,A7*F22,IF(B3&lt;=C12,A7*F23,IF(B3&lt;=C13,A7*F24,IF(B3&lt;=C14,A7*F25,IF(B3&lt;=C15,A7*F26,IF(B3&lt;=C16,A7*F27,))))))</f>
        <v>3.2409E-2</v>
      </c>
    </row>
    <row r="8" spans="1:7" x14ac:dyDescent="0.25">
      <c r="A8" s="118"/>
      <c r="B8" s="118"/>
      <c r="C8" s="119"/>
      <c r="D8" s="120"/>
      <c r="E8" s="120"/>
      <c r="F8" s="107"/>
      <c r="G8" s="107"/>
    </row>
    <row r="9" spans="1:7" ht="24.75" customHeight="1" x14ac:dyDescent="0.25">
      <c r="A9" s="278" t="s">
        <v>161</v>
      </c>
      <c r="B9" s="278"/>
      <c r="C9" s="278"/>
      <c r="D9" s="278"/>
      <c r="E9" s="278"/>
      <c r="F9" s="121"/>
      <c r="G9" s="121"/>
    </row>
    <row r="10" spans="1:7" x14ac:dyDescent="0.25">
      <c r="A10" s="112" t="s">
        <v>162</v>
      </c>
      <c r="B10" s="112" t="s">
        <v>163</v>
      </c>
      <c r="C10" s="112" t="s">
        <v>164</v>
      </c>
      <c r="D10" s="112" t="s">
        <v>165</v>
      </c>
      <c r="E10" s="112" t="s">
        <v>154</v>
      </c>
      <c r="F10" s="107"/>
      <c r="G10" s="107"/>
    </row>
    <row r="11" spans="1:7" x14ac:dyDescent="0.25">
      <c r="A11" s="122" t="s">
        <v>166</v>
      </c>
      <c r="B11" s="123" t="s">
        <v>167</v>
      </c>
      <c r="C11" s="124">
        <v>180000</v>
      </c>
      <c r="D11" s="114">
        <v>0.06</v>
      </c>
      <c r="E11" s="125"/>
      <c r="F11" s="107"/>
      <c r="G11" s="107"/>
    </row>
    <row r="12" spans="1:7" x14ac:dyDescent="0.25">
      <c r="A12" s="122" t="s">
        <v>168</v>
      </c>
      <c r="B12" s="126">
        <v>180000.01</v>
      </c>
      <c r="C12" s="124">
        <v>360000</v>
      </c>
      <c r="D12" s="114">
        <v>0.112</v>
      </c>
      <c r="E12" s="127">
        <v>9360</v>
      </c>
      <c r="F12" s="107"/>
      <c r="G12" s="107"/>
    </row>
    <row r="13" spans="1:7" x14ac:dyDescent="0.25">
      <c r="A13" s="122" t="s">
        <v>169</v>
      </c>
      <c r="B13" s="126">
        <v>360000.01</v>
      </c>
      <c r="C13" s="124">
        <v>720000</v>
      </c>
      <c r="D13" s="114">
        <v>0.13500000000000001</v>
      </c>
      <c r="E13" s="127">
        <v>17640</v>
      </c>
      <c r="F13" s="107"/>
      <c r="G13" s="107"/>
    </row>
    <row r="14" spans="1:7" x14ac:dyDescent="0.25">
      <c r="A14" s="122" t="s">
        <v>170</v>
      </c>
      <c r="B14" s="126">
        <v>720000.01</v>
      </c>
      <c r="C14" s="124">
        <v>1800000</v>
      </c>
      <c r="D14" s="114">
        <v>0.16</v>
      </c>
      <c r="E14" s="127">
        <v>35640</v>
      </c>
      <c r="F14" s="107"/>
      <c r="G14" s="107"/>
    </row>
    <row r="15" spans="1:7" x14ac:dyDescent="0.25">
      <c r="A15" s="122" t="s">
        <v>171</v>
      </c>
      <c r="B15" s="126">
        <v>1800000.01</v>
      </c>
      <c r="C15" s="124">
        <v>3600000</v>
      </c>
      <c r="D15" s="114">
        <v>0.21</v>
      </c>
      <c r="E15" s="127">
        <v>125640</v>
      </c>
      <c r="F15" s="107"/>
      <c r="G15" s="107"/>
    </row>
    <row r="16" spans="1:7" x14ac:dyDescent="0.25">
      <c r="A16" s="122" t="s">
        <v>172</v>
      </c>
      <c r="B16" s="126">
        <v>3600000.01</v>
      </c>
      <c r="C16" s="124">
        <v>4800000</v>
      </c>
      <c r="D16" s="114">
        <v>0.33</v>
      </c>
      <c r="E16" s="127">
        <v>648000</v>
      </c>
      <c r="F16" s="107"/>
      <c r="G16" s="107"/>
    </row>
    <row r="17" spans="1:7" x14ac:dyDescent="0.25">
      <c r="A17" s="128"/>
      <c r="B17" s="128"/>
      <c r="C17" s="107"/>
      <c r="D17" s="107"/>
      <c r="E17" s="107"/>
      <c r="F17" s="107"/>
      <c r="G17" s="107"/>
    </row>
    <row r="18" spans="1:7" x14ac:dyDescent="0.25">
      <c r="A18" s="128"/>
      <c r="B18" s="128"/>
      <c r="C18" s="128"/>
      <c r="D18" s="128"/>
      <c r="E18" s="128"/>
      <c r="F18" s="128"/>
      <c r="G18" s="128"/>
    </row>
    <row r="19" spans="1:7" x14ac:dyDescent="0.25">
      <c r="A19" s="279" t="s">
        <v>173</v>
      </c>
      <c r="B19" s="279"/>
      <c r="C19" s="279"/>
      <c r="D19" s="279"/>
      <c r="E19" s="279"/>
      <c r="F19" s="279"/>
      <c r="G19" s="128"/>
    </row>
    <row r="20" spans="1:7" x14ac:dyDescent="0.25">
      <c r="A20" s="279"/>
      <c r="B20" s="279"/>
      <c r="C20" s="279"/>
      <c r="D20" s="279"/>
      <c r="E20" s="279"/>
      <c r="F20" s="279"/>
      <c r="G20" s="128"/>
    </row>
    <row r="21" spans="1:7" x14ac:dyDescent="0.25">
      <c r="A21" s="112" t="s">
        <v>158</v>
      </c>
      <c r="B21" s="112" t="s">
        <v>159</v>
      </c>
      <c r="C21" s="112" t="s">
        <v>174</v>
      </c>
      <c r="D21" s="112" t="s">
        <v>175</v>
      </c>
      <c r="E21" s="113" t="s">
        <v>160</v>
      </c>
      <c r="F21" s="112" t="s">
        <v>176</v>
      </c>
      <c r="G21" s="128"/>
    </row>
    <row r="22" spans="1:7" x14ac:dyDescent="0.25">
      <c r="A22" s="114">
        <v>0.04</v>
      </c>
      <c r="B22" s="114">
        <v>3.5000000000000003E-2</v>
      </c>
      <c r="C22" s="114">
        <v>0.12820000000000001</v>
      </c>
      <c r="D22" s="114">
        <v>2.7799999999999998E-2</v>
      </c>
      <c r="E22" s="117">
        <v>0.434</v>
      </c>
      <c r="F22" s="114">
        <v>0.33500000000000002</v>
      </c>
      <c r="G22" s="128"/>
    </row>
    <row r="23" spans="1:7" x14ac:dyDescent="0.25">
      <c r="A23" s="114">
        <v>0.04</v>
      </c>
      <c r="B23" s="114">
        <v>3.5000000000000003E-2</v>
      </c>
      <c r="C23" s="114">
        <v>0.14050000000000001</v>
      </c>
      <c r="D23" s="114">
        <v>3.0499999999999999E-2</v>
      </c>
      <c r="E23" s="117">
        <v>0.434</v>
      </c>
      <c r="F23" s="114">
        <v>0.32</v>
      </c>
      <c r="G23" s="128"/>
    </row>
    <row r="24" spans="1:7" x14ac:dyDescent="0.25">
      <c r="A24" s="114">
        <v>0.04</v>
      </c>
      <c r="B24" s="114">
        <v>3.5000000000000003E-2</v>
      </c>
      <c r="C24" s="114">
        <v>0.13639999999999999</v>
      </c>
      <c r="D24" s="114">
        <v>2.9600000000000001E-2</v>
      </c>
      <c r="E24" s="117">
        <v>0.434</v>
      </c>
      <c r="F24" s="114">
        <v>0.32500000000000001</v>
      </c>
      <c r="G24" s="128"/>
    </row>
    <row r="25" spans="1:7" x14ac:dyDescent="0.25">
      <c r="A25" s="114">
        <v>0.04</v>
      </c>
      <c r="B25" s="114">
        <v>3.5000000000000003E-2</v>
      </c>
      <c r="C25" s="114">
        <v>0.13639999999999999</v>
      </c>
      <c r="D25" s="114">
        <v>2.9600000000000001E-2</v>
      </c>
      <c r="E25" s="117">
        <v>0.434</v>
      </c>
      <c r="F25" s="114">
        <v>0.32500000000000001</v>
      </c>
      <c r="G25" s="128"/>
    </row>
    <row r="26" spans="1:7" x14ac:dyDescent="0.25">
      <c r="A26" s="114">
        <v>0.04</v>
      </c>
      <c r="B26" s="114">
        <v>3.5000000000000003E-2</v>
      </c>
      <c r="C26" s="114">
        <v>0.12820000000000001</v>
      </c>
      <c r="D26" s="114">
        <v>2.7799999999999998E-2</v>
      </c>
      <c r="E26" s="117">
        <v>0.434</v>
      </c>
      <c r="F26" s="114">
        <v>0.33500000000000002</v>
      </c>
      <c r="G26" s="128"/>
    </row>
    <row r="27" spans="1:7" x14ac:dyDescent="0.25">
      <c r="A27" s="114">
        <v>0.35</v>
      </c>
      <c r="B27" s="114">
        <v>0.15</v>
      </c>
      <c r="C27" s="114">
        <v>0.1603</v>
      </c>
      <c r="D27" s="114">
        <v>3.4700000000000002E-2</v>
      </c>
      <c r="E27" s="117">
        <v>0.30499999999999999</v>
      </c>
      <c r="F27" s="114" t="s">
        <v>177</v>
      </c>
      <c r="G27" s="128"/>
    </row>
    <row r="28" spans="1:7" x14ac:dyDescent="0.25">
      <c r="A28" s="128"/>
      <c r="B28" s="128"/>
      <c r="C28" s="128"/>
      <c r="D28" s="128"/>
      <c r="E28" s="128"/>
      <c r="F28" s="128"/>
      <c r="G28" s="128"/>
    </row>
    <row r="29" spans="1:7" x14ac:dyDescent="0.25">
      <c r="A29" s="128"/>
      <c r="B29" s="128"/>
      <c r="C29" s="128"/>
      <c r="D29" s="128"/>
      <c r="E29" s="128"/>
      <c r="F29" s="128"/>
      <c r="G29" s="128"/>
    </row>
    <row r="30" spans="1:7" x14ac:dyDescent="0.25">
      <c r="A30" s="280" t="s">
        <v>178</v>
      </c>
      <c r="B30" s="280"/>
      <c r="C30" s="280"/>
      <c r="D30" s="280"/>
      <c r="E30" s="280"/>
      <c r="F30" s="280"/>
      <c r="G30" s="280"/>
    </row>
    <row r="31" spans="1:7" ht="15" customHeight="1" x14ac:dyDescent="0.25">
      <c r="A31" s="281" t="s">
        <v>156</v>
      </c>
      <c r="B31" s="282" t="s">
        <v>157</v>
      </c>
      <c r="C31" s="282"/>
      <c r="D31" s="282"/>
      <c r="E31" s="282"/>
      <c r="F31" s="282"/>
      <c r="G31" s="282"/>
    </row>
    <row r="32" spans="1:7" x14ac:dyDescent="0.25">
      <c r="A32" s="281"/>
      <c r="B32" s="112" t="s">
        <v>158</v>
      </c>
      <c r="C32" s="112" t="s">
        <v>159</v>
      </c>
      <c r="D32" s="112" t="s">
        <v>134</v>
      </c>
      <c r="E32" s="112" t="s">
        <v>132</v>
      </c>
      <c r="F32" s="112" t="s">
        <v>160</v>
      </c>
      <c r="G32" s="112" t="s">
        <v>137</v>
      </c>
    </row>
    <row r="33" spans="1:7" x14ac:dyDescent="0.25">
      <c r="A33" s="114">
        <f>A7</f>
        <v>9.9720000000000003E-2</v>
      </c>
      <c r="B33" s="114">
        <f>(A33-5%)*6.02%</f>
        <v>2.9931439999999997E-3</v>
      </c>
      <c r="C33" s="114">
        <f>(A33-5%)*5.26%</f>
        <v>2.6152720000000001E-3</v>
      </c>
      <c r="D33" s="129">
        <f>(A33-5%)*19.28%</f>
        <v>9.5860159999999993E-3</v>
      </c>
      <c r="E33" s="129">
        <f>(A33-5%)*4.18%</f>
        <v>2.0782959999999999E-3</v>
      </c>
      <c r="F33" s="129">
        <f>(A33-5%)*65.26%</f>
        <v>3.2447272000000006E-2</v>
      </c>
      <c r="G33" s="130">
        <v>0.05</v>
      </c>
    </row>
    <row r="34" spans="1:7" x14ac:dyDescent="0.25">
      <c r="A34" s="107"/>
      <c r="B34" s="107"/>
      <c r="C34" s="107"/>
      <c r="D34" s="107"/>
      <c r="E34" s="107"/>
      <c r="F34" s="107"/>
      <c r="G34" s="107"/>
    </row>
  </sheetData>
  <mergeCells count="11">
    <mergeCell ref="A9:E9"/>
    <mergeCell ref="A19:F20"/>
    <mergeCell ref="A30:G30"/>
    <mergeCell ref="A31:A32"/>
    <mergeCell ref="B31:G31"/>
    <mergeCell ref="A1:A2"/>
    <mergeCell ref="B1:B2"/>
    <mergeCell ref="C1:C2"/>
    <mergeCell ref="D1:D2"/>
    <mergeCell ref="A5:A6"/>
    <mergeCell ref="B5:G5"/>
  </mergeCells>
  <pageMargins left="0.51180555555555596" right="0.51180555555555596" top="0.78749999999999998" bottom="0.78749999999999998" header="0.511811023622047" footer="0.511811023622047"/>
  <pageSetup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62"/>
  <sheetViews>
    <sheetView zoomScaleNormal="100" workbookViewId="0">
      <selection activeCell="A28" sqref="A28:E28"/>
    </sheetView>
  </sheetViews>
  <sheetFormatPr defaultColWidth="8.7109375" defaultRowHeight="15" x14ac:dyDescent="0.25"/>
  <cols>
    <col min="4" max="4" width="7.7109375" customWidth="1"/>
    <col min="5" max="5" width="11.28515625" customWidth="1"/>
    <col min="7" max="7" width="34.85546875" customWidth="1"/>
    <col min="8" max="8" width="50" customWidth="1"/>
  </cols>
  <sheetData>
    <row r="1" spans="1:8" x14ac:dyDescent="0.25">
      <c r="A1" s="283" t="s">
        <v>179</v>
      </c>
      <c r="B1" s="283"/>
      <c r="C1" s="283"/>
      <c r="D1" s="283"/>
      <c r="E1" s="283"/>
      <c r="F1" s="283"/>
      <c r="G1" s="283"/>
      <c r="H1" s="283"/>
    </row>
    <row r="2" spans="1:8" x14ac:dyDescent="0.25">
      <c r="A2" s="283" t="s">
        <v>180</v>
      </c>
      <c r="B2" s="283"/>
      <c r="C2" s="283"/>
      <c r="D2" s="283"/>
      <c r="E2" s="283"/>
      <c r="F2" s="283"/>
      <c r="G2" s="283"/>
      <c r="H2" s="283"/>
    </row>
    <row r="3" spans="1:8" x14ac:dyDescent="0.25">
      <c r="A3" s="284"/>
      <c r="B3" s="284"/>
      <c r="C3" s="284"/>
      <c r="D3" s="284"/>
      <c r="E3" s="284"/>
      <c r="F3" s="284"/>
      <c r="G3" s="284"/>
      <c r="H3" s="284"/>
    </row>
    <row r="4" spans="1:8" x14ac:dyDescent="0.25">
      <c r="A4" s="285" t="s">
        <v>181</v>
      </c>
      <c r="B4" s="285"/>
      <c r="C4" s="285"/>
      <c r="D4" s="285"/>
      <c r="E4" s="285"/>
      <c r="F4" s="285"/>
      <c r="G4" s="285"/>
      <c r="H4" s="285"/>
    </row>
    <row r="5" spans="1:8" x14ac:dyDescent="0.25">
      <c r="A5" s="286"/>
      <c r="B5" s="286"/>
      <c r="C5" s="286"/>
      <c r="D5" s="286"/>
      <c r="E5" s="286"/>
      <c r="F5" s="286"/>
      <c r="G5" s="286"/>
      <c r="H5" s="286"/>
    </row>
    <row r="6" spans="1:8" x14ac:dyDescent="0.25">
      <c r="A6" s="287" t="s">
        <v>182</v>
      </c>
      <c r="B6" s="287"/>
      <c r="C6" s="287"/>
      <c r="D6" s="287"/>
      <c r="E6" s="287"/>
      <c r="F6" s="287"/>
      <c r="G6" s="287"/>
      <c r="H6" s="287"/>
    </row>
    <row r="7" spans="1:8" x14ac:dyDescent="0.25">
      <c r="A7" s="288"/>
      <c r="B7" s="288"/>
      <c r="C7" s="288"/>
      <c r="D7" s="288"/>
      <c r="E7" s="288"/>
      <c r="F7" s="132" t="s">
        <v>183</v>
      </c>
      <c r="G7" s="132" t="s">
        <v>184</v>
      </c>
      <c r="H7" s="132" t="s">
        <v>185</v>
      </c>
    </row>
    <row r="8" spans="1:8" x14ac:dyDescent="0.25">
      <c r="A8" s="289" t="s">
        <v>55</v>
      </c>
      <c r="B8" s="289"/>
      <c r="C8" s="289"/>
      <c r="D8" s="289"/>
      <c r="E8" s="289"/>
      <c r="F8" s="133">
        <v>20</v>
      </c>
      <c r="G8" s="134" t="s">
        <v>186</v>
      </c>
      <c r="H8" s="135" t="s">
        <v>187</v>
      </c>
    </row>
    <row r="9" spans="1:8" x14ac:dyDescent="0.25">
      <c r="A9" s="289" t="s">
        <v>188</v>
      </c>
      <c r="B9" s="289"/>
      <c r="C9" s="289"/>
      <c r="D9" s="289"/>
      <c r="E9" s="289"/>
      <c r="F9" s="133">
        <v>1.5</v>
      </c>
      <c r="G9" s="134" t="s">
        <v>189</v>
      </c>
      <c r="H9" s="135" t="s">
        <v>190</v>
      </c>
    </row>
    <row r="10" spans="1:8" x14ac:dyDescent="0.25">
      <c r="A10" s="289" t="s">
        <v>65</v>
      </c>
      <c r="B10" s="289"/>
      <c r="C10" s="289"/>
      <c r="D10" s="289"/>
      <c r="E10" s="289"/>
      <c r="F10" s="133">
        <v>0.2</v>
      </c>
      <c r="G10" s="134" t="s">
        <v>191</v>
      </c>
      <c r="H10" s="135" t="s">
        <v>192</v>
      </c>
    </row>
    <row r="11" spans="1:8" x14ac:dyDescent="0.25">
      <c r="A11" s="289" t="s">
        <v>193</v>
      </c>
      <c r="B11" s="289"/>
      <c r="C11" s="289"/>
      <c r="D11" s="289"/>
      <c r="E11" s="289"/>
      <c r="F11" s="133">
        <v>1</v>
      </c>
      <c r="G11" s="134" t="s">
        <v>194</v>
      </c>
      <c r="H11" s="135" t="s">
        <v>195</v>
      </c>
    </row>
    <row r="12" spans="1:8" ht="50.25" customHeight="1" x14ac:dyDescent="0.25">
      <c r="A12" s="290" t="s">
        <v>56</v>
      </c>
      <c r="B12" s="290"/>
      <c r="C12" s="290"/>
      <c r="D12" s="290"/>
      <c r="E12" s="290"/>
      <c r="F12" s="137">
        <v>2.5</v>
      </c>
      <c r="G12" s="138" t="s">
        <v>196</v>
      </c>
      <c r="H12" s="139" t="s">
        <v>197</v>
      </c>
    </row>
    <row r="13" spans="1:8" ht="39.75" customHeight="1" x14ac:dyDescent="0.25">
      <c r="A13" s="290" t="s">
        <v>63</v>
      </c>
      <c r="B13" s="290"/>
      <c r="C13" s="290"/>
      <c r="D13" s="290"/>
      <c r="E13" s="290"/>
      <c r="F13" s="137">
        <v>0.6</v>
      </c>
      <c r="G13" s="138" t="s">
        <v>198</v>
      </c>
      <c r="H13" s="136" t="s">
        <v>199</v>
      </c>
    </row>
    <row r="14" spans="1:8" ht="71.25" customHeight="1" x14ac:dyDescent="0.25">
      <c r="A14" s="132" t="s">
        <v>200</v>
      </c>
      <c r="B14" s="140">
        <v>3</v>
      </c>
      <c r="C14" s="141" t="s">
        <v>201</v>
      </c>
      <c r="D14" s="140">
        <v>2</v>
      </c>
      <c r="E14" s="141" t="s">
        <v>202</v>
      </c>
      <c r="F14" s="142">
        <v>6</v>
      </c>
      <c r="G14" s="143" t="s">
        <v>203</v>
      </c>
      <c r="H14" s="144" t="s">
        <v>204</v>
      </c>
    </row>
    <row r="15" spans="1:8" x14ac:dyDescent="0.25">
      <c r="A15" s="291" t="s">
        <v>67</v>
      </c>
      <c r="B15" s="291"/>
      <c r="C15" s="291"/>
      <c r="D15" s="291"/>
      <c r="E15" s="291"/>
      <c r="F15" s="133">
        <v>8</v>
      </c>
      <c r="G15" s="134" t="s">
        <v>205</v>
      </c>
      <c r="H15" s="135" t="s">
        <v>206</v>
      </c>
    </row>
    <row r="16" spans="1:8" x14ac:dyDescent="0.25">
      <c r="A16" s="292" t="s">
        <v>207</v>
      </c>
      <c r="B16" s="292"/>
      <c r="C16" s="292"/>
      <c r="D16" s="292"/>
      <c r="E16" s="292"/>
      <c r="F16" s="145">
        <v>39.799999999999997</v>
      </c>
      <c r="G16" s="293" t="s">
        <v>183</v>
      </c>
      <c r="H16" s="293"/>
    </row>
    <row r="17" spans="1:8" x14ac:dyDescent="0.25">
      <c r="A17" s="288"/>
      <c r="B17" s="288"/>
      <c r="C17" s="288"/>
      <c r="D17" s="288"/>
      <c r="E17" s="288"/>
      <c r="F17" s="288"/>
      <c r="G17" s="288"/>
      <c r="H17" s="288"/>
    </row>
    <row r="18" spans="1:8" x14ac:dyDescent="0.25">
      <c r="A18" s="294" t="s">
        <v>208</v>
      </c>
      <c r="B18" s="294"/>
      <c r="C18" s="294"/>
      <c r="D18" s="294"/>
      <c r="E18" s="294"/>
      <c r="F18" s="294"/>
      <c r="G18" s="294"/>
      <c r="H18" s="294"/>
    </row>
    <row r="19" spans="1:8" x14ac:dyDescent="0.25">
      <c r="A19" s="288"/>
      <c r="B19" s="288"/>
      <c r="C19" s="288"/>
      <c r="D19" s="288"/>
      <c r="E19" s="288"/>
      <c r="F19" s="132" t="s">
        <v>183</v>
      </c>
      <c r="G19" s="132" t="s">
        <v>209</v>
      </c>
      <c r="H19" s="132" t="s">
        <v>185</v>
      </c>
    </row>
    <row r="20" spans="1:8" x14ac:dyDescent="0.25">
      <c r="A20" s="291" t="s">
        <v>49</v>
      </c>
      <c r="B20" s="291"/>
      <c r="C20" s="291"/>
      <c r="D20" s="291"/>
      <c r="E20" s="291"/>
      <c r="F20" s="146">
        <v>2.78</v>
      </c>
      <c r="G20" s="134" t="s">
        <v>210</v>
      </c>
      <c r="H20" s="135" t="s">
        <v>211</v>
      </c>
    </row>
    <row r="21" spans="1:8" x14ac:dyDescent="0.25">
      <c r="A21" s="291" t="s">
        <v>212</v>
      </c>
      <c r="B21" s="291"/>
      <c r="C21" s="291"/>
      <c r="D21" s="291"/>
      <c r="E21" s="291"/>
      <c r="F21" s="146">
        <v>8.33</v>
      </c>
      <c r="G21" s="134" t="s">
        <v>213</v>
      </c>
      <c r="H21" s="135" t="s">
        <v>214</v>
      </c>
    </row>
    <row r="22" spans="1:8" x14ac:dyDescent="0.25">
      <c r="A22" s="291" t="s">
        <v>215</v>
      </c>
      <c r="B22" s="291"/>
      <c r="C22" s="291"/>
      <c r="D22" s="291"/>
      <c r="E22" s="291"/>
      <c r="F22" s="132">
        <v>11.11</v>
      </c>
      <c r="G22" s="135"/>
      <c r="H22" s="135"/>
    </row>
    <row r="23" spans="1:8" ht="35.25" customHeight="1" x14ac:dyDescent="0.25">
      <c r="A23" s="290" t="s">
        <v>216</v>
      </c>
      <c r="B23" s="290"/>
      <c r="C23" s="290"/>
      <c r="D23" s="290"/>
      <c r="E23" s="290"/>
      <c r="F23" s="132">
        <v>4.42</v>
      </c>
      <c r="G23" s="147" t="s">
        <v>217</v>
      </c>
      <c r="H23" s="139" t="s">
        <v>218</v>
      </c>
    </row>
    <row r="24" spans="1:8" x14ac:dyDescent="0.25">
      <c r="A24" s="292" t="s">
        <v>219</v>
      </c>
      <c r="B24" s="292"/>
      <c r="C24" s="292"/>
      <c r="D24" s="292"/>
      <c r="E24" s="292"/>
      <c r="F24" s="148">
        <v>15.53</v>
      </c>
      <c r="G24" s="293" t="s">
        <v>183</v>
      </c>
      <c r="H24" s="293"/>
    </row>
    <row r="25" spans="1:8" x14ac:dyDescent="0.25">
      <c r="A25" s="288"/>
      <c r="B25" s="288"/>
      <c r="C25" s="288"/>
      <c r="D25" s="288"/>
      <c r="E25" s="288"/>
      <c r="F25" s="288"/>
      <c r="G25" s="288"/>
      <c r="H25" s="288"/>
    </row>
    <row r="26" spans="1:8" x14ac:dyDescent="0.25">
      <c r="A26" s="287" t="s">
        <v>220</v>
      </c>
      <c r="B26" s="287"/>
      <c r="C26" s="287"/>
      <c r="D26" s="287"/>
      <c r="E26" s="287"/>
      <c r="F26" s="287"/>
      <c r="G26" s="287"/>
      <c r="H26" s="287"/>
    </row>
    <row r="27" spans="1:8" x14ac:dyDescent="0.25">
      <c r="A27" s="288"/>
      <c r="B27" s="288"/>
      <c r="C27" s="288"/>
      <c r="D27" s="288"/>
      <c r="E27" s="288"/>
      <c r="F27" s="132" t="s">
        <v>183</v>
      </c>
      <c r="G27" s="132" t="s">
        <v>209</v>
      </c>
      <c r="H27" s="132" t="s">
        <v>185</v>
      </c>
    </row>
    <row r="28" spans="1:8" ht="60" customHeight="1" x14ac:dyDescent="0.25">
      <c r="A28" s="290" t="s">
        <v>221</v>
      </c>
      <c r="B28" s="290"/>
      <c r="C28" s="290"/>
      <c r="D28" s="290"/>
      <c r="E28" s="290"/>
      <c r="F28" s="140">
        <v>0.03</v>
      </c>
      <c r="G28" s="147" t="s">
        <v>222</v>
      </c>
      <c r="H28" s="149" t="s">
        <v>223</v>
      </c>
    </row>
    <row r="29" spans="1:8" ht="35.25" customHeight="1" x14ac:dyDescent="0.25">
      <c r="A29" s="290" t="s">
        <v>224</v>
      </c>
      <c r="B29" s="290"/>
      <c r="C29" s="290"/>
      <c r="D29" s="290"/>
      <c r="E29" s="290"/>
      <c r="F29" s="132">
        <v>0.01</v>
      </c>
      <c r="G29" s="147" t="s">
        <v>225</v>
      </c>
      <c r="H29" s="139" t="s">
        <v>226</v>
      </c>
    </row>
    <row r="30" spans="1:8" x14ac:dyDescent="0.25">
      <c r="A30" s="292" t="s">
        <v>227</v>
      </c>
      <c r="B30" s="292"/>
      <c r="C30" s="292"/>
      <c r="D30" s="292"/>
      <c r="E30" s="292"/>
      <c r="F30" s="148">
        <v>0.04</v>
      </c>
      <c r="G30" s="293" t="s">
        <v>183</v>
      </c>
      <c r="H30" s="293"/>
    </row>
    <row r="31" spans="1:8" x14ac:dyDescent="0.25">
      <c r="A31" s="288"/>
      <c r="B31" s="288"/>
      <c r="C31" s="288"/>
      <c r="D31" s="288"/>
      <c r="E31" s="288"/>
      <c r="F31" s="288"/>
      <c r="G31" s="288"/>
      <c r="H31" s="288"/>
    </row>
    <row r="32" spans="1:8" x14ac:dyDescent="0.25">
      <c r="A32" s="287" t="s">
        <v>228</v>
      </c>
      <c r="B32" s="287"/>
      <c r="C32" s="287"/>
      <c r="D32" s="287"/>
      <c r="E32" s="287"/>
      <c r="F32" s="287"/>
      <c r="G32" s="287"/>
      <c r="H32" s="287"/>
    </row>
    <row r="33" spans="1:8" x14ac:dyDescent="0.25">
      <c r="A33" s="288"/>
      <c r="B33" s="288"/>
      <c r="C33" s="288"/>
      <c r="D33" s="288"/>
      <c r="E33" s="288"/>
      <c r="F33" s="132" t="s">
        <v>183</v>
      </c>
      <c r="G33" s="132" t="s">
        <v>209</v>
      </c>
      <c r="H33" s="132" t="s">
        <v>185</v>
      </c>
    </row>
    <row r="34" spans="1:8" x14ac:dyDescent="0.25">
      <c r="A34" s="291" t="s">
        <v>229</v>
      </c>
      <c r="B34" s="291"/>
      <c r="C34" s="291"/>
      <c r="D34" s="291"/>
      <c r="E34" s="291"/>
      <c r="F34" s="146">
        <v>0.42</v>
      </c>
      <c r="G34" s="135" t="s">
        <v>230</v>
      </c>
      <c r="H34" s="135" t="s">
        <v>231</v>
      </c>
    </row>
    <row r="35" spans="1:8" ht="31.5" customHeight="1" x14ac:dyDescent="0.25">
      <c r="A35" s="290" t="s">
        <v>232</v>
      </c>
      <c r="B35" s="290"/>
      <c r="C35" s="290"/>
      <c r="D35" s="290"/>
      <c r="E35" s="290"/>
      <c r="F35" s="132">
        <v>0.03</v>
      </c>
      <c r="G35" s="147" t="s">
        <v>233</v>
      </c>
      <c r="H35" s="139" t="s">
        <v>234</v>
      </c>
    </row>
    <row r="36" spans="1:8" x14ac:dyDescent="0.25">
      <c r="A36" s="291" t="s">
        <v>235</v>
      </c>
      <c r="B36" s="291"/>
      <c r="C36" s="291"/>
      <c r="D36" s="291"/>
      <c r="E36" s="291"/>
      <c r="F36" s="131">
        <v>0.01</v>
      </c>
      <c r="G36" s="135"/>
      <c r="H36" s="139" t="s">
        <v>236</v>
      </c>
    </row>
    <row r="37" spans="1:8" x14ac:dyDescent="0.25">
      <c r="A37" s="291" t="s">
        <v>237</v>
      </c>
      <c r="B37" s="291"/>
      <c r="C37" s="291"/>
      <c r="D37" s="291"/>
      <c r="E37" s="291"/>
      <c r="F37" s="146">
        <v>1.94</v>
      </c>
      <c r="G37" s="135" t="s">
        <v>238</v>
      </c>
      <c r="H37" s="135" t="s">
        <v>239</v>
      </c>
    </row>
    <row r="38" spans="1:8" x14ac:dyDescent="0.25">
      <c r="A38" s="291" t="s">
        <v>240</v>
      </c>
      <c r="B38" s="291"/>
      <c r="C38" s="291"/>
      <c r="D38" s="291"/>
      <c r="E38" s="291"/>
      <c r="F38" s="131">
        <v>0.77</v>
      </c>
      <c r="G38" s="135" t="s">
        <v>241</v>
      </c>
      <c r="H38" s="135" t="s">
        <v>242</v>
      </c>
    </row>
    <row r="39" spans="1:8" x14ac:dyDescent="0.25">
      <c r="A39" s="291" t="s">
        <v>243</v>
      </c>
      <c r="B39" s="291"/>
      <c r="C39" s="291"/>
      <c r="D39" s="291"/>
      <c r="E39" s="291"/>
      <c r="F39" s="131">
        <v>0.06</v>
      </c>
      <c r="G39" s="135"/>
      <c r="H39" s="135" t="s">
        <v>244</v>
      </c>
    </row>
    <row r="40" spans="1:8" ht="139.5" customHeight="1" x14ac:dyDescent="0.25">
      <c r="A40" s="290" t="s">
        <v>245</v>
      </c>
      <c r="B40" s="290"/>
      <c r="C40" s="290"/>
      <c r="D40" s="290"/>
      <c r="E40" s="290"/>
      <c r="F40" s="140">
        <v>3.44</v>
      </c>
      <c r="G40" s="144" t="s">
        <v>246</v>
      </c>
      <c r="H40" s="132" t="s">
        <v>247</v>
      </c>
    </row>
    <row r="41" spans="1:8" x14ac:dyDescent="0.25">
      <c r="A41" s="292" t="s">
        <v>248</v>
      </c>
      <c r="B41" s="292"/>
      <c r="C41" s="292"/>
      <c r="D41" s="292"/>
      <c r="E41" s="292"/>
      <c r="F41" s="148">
        <v>6.68</v>
      </c>
      <c r="G41" s="293" t="s">
        <v>183</v>
      </c>
      <c r="H41" s="293"/>
    </row>
    <row r="42" spans="1:8" x14ac:dyDescent="0.25">
      <c r="A42" s="150"/>
      <c r="B42" s="151"/>
      <c r="C42" s="151"/>
      <c r="D42" s="151"/>
      <c r="E42" s="151"/>
      <c r="F42" s="151"/>
      <c r="G42" s="151"/>
      <c r="H42" s="152"/>
    </row>
    <row r="43" spans="1:8" x14ac:dyDescent="0.25">
      <c r="A43" s="287" t="s">
        <v>249</v>
      </c>
      <c r="B43" s="287"/>
      <c r="C43" s="287"/>
      <c r="D43" s="287"/>
      <c r="E43" s="287"/>
      <c r="F43" s="287"/>
      <c r="G43" s="287"/>
      <c r="H43" s="287"/>
    </row>
    <row r="44" spans="1:8" x14ac:dyDescent="0.25">
      <c r="A44" s="288"/>
      <c r="B44" s="288"/>
      <c r="C44" s="288"/>
      <c r="D44" s="288"/>
      <c r="E44" s="288"/>
      <c r="F44" s="132" t="s">
        <v>183</v>
      </c>
      <c r="G44" s="132" t="s">
        <v>209</v>
      </c>
      <c r="H44" s="132" t="s">
        <v>185</v>
      </c>
    </row>
    <row r="45" spans="1:8" ht="38.25" customHeight="1" x14ac:dyDescent="0.25">
      <c r="A45" s="290" t="s">
        <v>250</v>
      </c>
      <c r="B45" s="290"/>
      <c r="C45" s="290"/>
      <c r="D45" s="290"/>
      <c r="E45" s="290"/>
      <c r="F45" s="146">
        <v>8.33</v>
      </c>
      <c r="G45" s="147" t="s">
        <v>251</v>
      </c>
      <c r="H45" s="139" t="s">
        <v>214</v>
      </c>
    </row>
    <row r="46" spans="1:8" ht="100.5" customHeight="1" x14ac:dyDescent="0.25">
      <c r="A46" s="290" t="s">
        <v>252</v>
      </c>
      <c r="B46" s="290"/>
      <c r="C46" s="290"/>
      <c r="D46" s="290"/>
      <c r="E46" s="290"/>
      <c r="F46" s="140">
        <v>1.66</v>
      </c>
      <c r="G46" s="147" t="s">
        <v>253</v>
      </c>
      <c r="H46" s="139" t="s">
        <v>254</v>
      </c>
    </row>
    <row r="47" spans="1:8" ht="61.5" customHeight="1" x14ac:dyDescent="0.25">
      <c r="A47" s="290" t="s">
        <v>255</v>
      </c>
      <c r="B47" s="290"/>
      <c r="C47" s="290"/>
      <c r="D47" s="290"/>
      <c r="E47" s="290"/>
      <c r="F47" s="140">
        <v>0.02</v>
      </c>
      <c r="G47" s="147" t="s">
        <v>256</v>
      </c>
      <c r="H47" s="139" t="s">
        <v>257</v>
      </c>
    </row>
    <row r="48" spans="1:8" ht="63.75" customHeight="1" x14ac:dyDescent="0.25">
      <c r="A48" s="290" t="s">
        <v>258</v>
      </c>
      <c r="B48" s="290"/>
      <c r="C48" s="290"/>
      <c r="D48" s="290"/>
      <c r="E48" s="290"/>
      <c r="F48" s="140">
        <v>0.28000000000000003</v>
      </c>
      <c r="G48" s="147" t="s">
        <v>259</v>
      </c>
      <c r="H48" s="139" t="s">
        <v>260</v>
      </c>
    </row>
    <row r="49" spans="1:8" ht="87" customHeight="1" x14ac:dyDescent="0.25">
      <c r="A49" s="290" t="s">
        <v>261</v>
      </c>
      <c r="B49" s="290"/>
      <c r="C49" s="290"/>
      <c r="D49" s="290"/>
      <c r="E49" s="290"/>
      <c r="F49" s="140">
        <v>0.03</v>
      </c>
      <c r="G49" s="147" t="s">
        <v>262</v>
      </c>
      <c r="H49" s="139" t="s">
        <v>263</v>
      </c>
    </row>
    <row r="50" spans="1:8" x14ac:dyDescent="0.25">
      <c r="A50" s="291" t="s">
        <v>215</v>
      </c>
      <c r="B50" s="291"/>
      <c r="C50" s="291"/>
      <c r="D50" s="291"/>
      <c r="E50" s="291"/>
      <c r="F50" s="131">
        <v>10.32</v>
      </c>
      <c r="G50" s="135"/>
      <c r="H50" s="135"/>
    </row>
    <row r="51" spans="1:8" ht="39.75" customHeight="1" x14ac:dyDescent="0.25">
      <c r="A51" s="290" t="s">
        <v>264</v>
      </c>
      <c r="B51" s="290"/>
      <c r="C51" s="290"/>
      <c r="D51" s="290"/>
      <c r="E51" s="290"/>
      <c r="F51" s="132">
        <v>4.1100000000000003</v>
      </c>
      <c r="G51" s="147" t="s">
        <v>265</v>
      </c>
      <c r="H51" s="139" t="s">
        <v>266</v>
      </c>
    </row>
    <row r="52" spans="1:8" x14ac:dyDescent="0.25">
      <c r="A52" s="292" t="s">
        <v>267</v>
      </c>
      <c r="B52" s="292"/>
      <c r="C52" s="292"/>
      <c r="D52" s="292"/>
      <c r="E52" s="292"/>
      <c r="F52" s="148">
        <v>14.43</v>
      </c>
      <c r="G52" s="293" t="s">
        <v>183</v>
      </c>
      <c r="H52" s="293"/>
    </row>
    <row r="53" spans="1:8" x14ac:dyDescent="0.25">
      <c r="A53" s="288"/>
      <c r="B53" s="288"/>
      <c r="C53" s="288"/>
      <c r="D53" s="288"/>
      <c r="E53" s="288"/>
      <c r="F53" s="288"/>
      <c r="G53" s="288"/>
      <c r="H53" s="288"/>
    </row>
    <row r="54" spans="1:8" x14ac:dyDescent="0.25">
      <c r="A54" s="295" t="s">
        <v>268</v>
      </c>
      <c r="B54" s="295"/>
      <c r="C54" s="295"/>
      <c r="D54" s="295"/>
      <c r="E54" s="295"/>
      <c r="F54" s="295"/>
      <c r="G54" s="295"/>
      <c r="H54" s="295"/>
    </row>
    <row r="55" spans="1:8" x14ac:dyDescent="0.25">
      <c r="A55" s="131">
        <v>1</v>
      </c>
      <c r="B55" s="291" t="s">
        <v>269</v>
      </c>
      <c r="C55" s="291"/>
      <c r="D55" s="291"/>
      <c r="E55" s="291"/>
      <c r="F55" s="153">
        <v>39.799999999999997</v>
      </c>
      <c r="G55" s="288"/>
      <c r="H55" s="288"/>
    </row>
    <row r="56" spans="1:8" x14ac:dyDescent="0.25">
      <c r="A56" s="131">
        <v>2</v>
      </c>
      <c r="B56" s="291" t="s">
        <v>270</v>
      </c>
      <c r="C56" s="291"/>
      <c r="D56" s="291"/>
      <c r="E56" s="291"/>
      <c r="F56" s="153">
        <v>15.53</v>
      </c>
      <c r="G56" s="288"/>
      <c r="H56" s="288"/>
    </row>
    <row r="57" spans="1:8" x14ac:dyDescent="0.25">
      <c r="A57" s="131">
        <v>3</v>
      </c>
      <c r="B57" s="291" t="s">
        <v>271</v>
      </c>
      <c r="C57" s="291"/>
      <c r="D57" s="291"/>
      <c r="E57" s="291"/>
      <c r="F57" s="153">
        <v>0.04</v>
      </c>
      <c r="G57" s="288"/>
      <c r="H57" s="288"/>
    </row>
    <row r="58" spans="1:8" x14ac:dyDescent="0.25">
      <c r="A58" s="131">
        <v>4</v>
      </c>
      <c r="B58" s="291" t="s">
        <v>272</v>
      </c>
      <c r="C58" s="291"/>
      <c r="D58" s="291"/>
      <c r="E58" s="291"/>
      <c r="F58" s="153">
        <v>6.68</v>
      </c>
      <c r="G58" s="288"/>
      <c r="H58" s="288"/>
    </row>
    <row r="59" spans="1:8" x14ac:dyDescent="0.25">
      <c r="A59" s="131">
        <v>5</v>
      </c>
      <c r="B59" s="291" t="s">
        <v>273</v>
      </c>
      <c r="C59" s="291"/>
      <c r="D59" s="291"/>
      <c r="E59" s="291"/>
      <c r="F59" s="153">
        <v>14.43</v>
      </c>
      <c r="G59" s="288"/>
      <c r="H59" s="288"/>
    </row>
    <row r="60" spans="1:8" x14ac:dyDescent="0.25">
      <c r="A60" s="292" t="s">
        <v>274</v>
      </c>
      <c r="B60" s="292"/>
      <c r="C60" s="292"/>
      <c r="D60" s="292"/>
      <c r="E60" s="292"/>
      <c r="F60" s="148">
        <v>76.48</v>
      </c>
      <c r="G60" s="293" t="s">
        <v>183</v>
      </c>
      <c r="H60" s="293"/>
    </row>
    <row r="61" spans="1:8" x14ac:dyDescent="0.25">
      <c r="A61" s="288"/>
      <c r="B61" s="288"/>
      <c r="C61" s="288"/>
      <c r="D61" s="288"/>
      <c r="E61" s="288"/>
      <c r="F61" s="288"/>
      <c r="G61" s="288"/>
      <c r="H61" s="288"/>
    </row>
    <row r="62" spans="1:8" x14ac:dyDescent="0.25">
      <c r="A62" s="296" t="s">
        <v>275</v>
      </c>
      <c r="B62" s="296"/>
      <c r="C62" s="296"/>
      <c r="D62" s="296"/>
      <c r="E62" s="288"/>
      <c r="F62" s="288"/>
      <c r="G62" s="288"/>
      <c r="H62" s="288"/>
    </row>
  </sheetData>
  <mergeCells count="72">
    <mergeCell ref="A60:E60"/>
    <mergeCell ref="G60:H60"/>
    <mergeCell ref="A61:H61"/>
    <mergeCell ref="A62:D62"/>
    <mergeCell ref="E62:H62"/>
    <mergeCell ref="B57:E57"/>
    <mergeCell ref="G57:H57"/>
    <mergeCell ref="B58:E58"/>
    <mergeCell ref="G58:H58"/>
    <mergeCell ref="B59:E59"/>
    <mergeCell ref="G59:H59"/>
    <mergeCell ref="A53:H53"/>
    <mergeCell ref="A54:H54"/>
    <mergeCell ref="B55:E55"/>
    <mergeCell ref="G55:H55"/>
    <mergeCell ref="B56:E56"/>
    <mergeCell ref="G56:H56"/>
    <mergeCell ref="A49:E49"/>
    <mergeCell ref="A50:E50"/>
    <mergeCell ref="A51:E51"/>
    <mergeCell ref="A52:E52"/>
    <mergeCell ref="G52:H52"/>
    <mergeCell ref="A44:E44"/>
    <mergeCell ref="A45:E45"/>
    <mergeCell ref="A46:E46"/>
    <mergeCell ref="A47:E47"/>
    <mergeCell ref="A48:E48"/>
    <mergeCell ref="A39:E39"/>
    <mergeCell ref="A40:E40"/>
    <mergeCell ref="A41:E41"/>
    <mergeCell ref="G41:H41"/>
    <mergeCell ref="A43:H43"/>
    <mergeCell ref="A34:E34"/>
    <mergeCell ref="A35:E35"/>
    <mergeCell ref="A36:E36"/>
    <mergeCell ref="A37:E37"/>
    <mergeCell ref="A38:E38"/>
    <mergeCell ref="A30:E30"/>
    <mergeCell ref="G30:H30"/>
    <mergeCell ref="A31:H31"/>
    <mergeCell ref="A32:H32"/>
    <mergeCell ref="A33:E33"/>
    <mergeCell ref="A25:H25"/>
    <mergeCell ref="A26:H26"/>
    <mergeCell ref="A27:E27"/>
    <mergeCell ref="A28:E28"/>
    <mergeCell ref="A29:E29"/>
    <mergeCell ref="A21:E21"/>
    <mergeCell ref="A22:E22"/>
    <mergeCell ref="A23:E23"/>
    <mergeCell ref="A24:E24"/>
    <mergeCell ref="G24:H24"/>
    <mergeCell ref="G16:H16"/>
    <mergeCell ref="A17:H17"/>
    <mergeCell ref="A18:H18"/>
    <mergeCell ref="A19:E19"/>
    <mergeCell ref="A20:E20"/>
    <mergeCell ref="A11:E11"/>
    <mergeCell ref="A12:E12"/>
    <mergeCell ref="A13:E13"/>
    <mergeCell ref="A15:E15"/>
    <mergeCell ref="A16:E16"/>
    <mergeCell ref="A6:H6"/>
    <mergeCell ref="A7:E7"/>
    <mergeCell ref="A8:E8"/>
    <mergeCell ref="A9:E9"/>
    <mergeCell ref="A10:E10"/>
    <mergeCell ref="A1:H1"/>
    <mergeCell ref="A2:H2"/>
    <mergeCell ref="A3:H3"/>
    <mergeCell ref="A4:H4"/>
    <mergeCell ref="A5:H5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COMP. CUSTO</vt:lpstr>
      <vt:lpstr>Gráfico1</vt:lpstr>
      <vt:lpstr>Custos Indiretos</vt:lpstr>
      <vt:lpstr>Simples</vt:lpstr>
      <vt:lpstr>Encargos Sociais e Tranbalhista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trans</dc:creator>
  <dc:description/>
  <cp:lastModifiedBy>Usuário</cp:lastModifiedBy>
  <cp:revision>2</cp:revision>
  <cp:lastPrinted>2022-08-10T18:20:31Z</cp:lastPrinted>
  <dcterms:created xsi:type="dcterms:W3CDTF">2022-07-28T12:58:58Z</dcterms:created>
  <dcterms:modified xsi:type="dcterms:W3CDTF">2025-04-29T11:34:37Z</dcterms:modified>
  <dc:language>pt-BR</dc:language>
</cp:coreProperties>
</file>